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d\Sudeep\Shiprasudeeplaptop\"/>
    </mc:Choice>
  </mc:AlternateContent>
  <xr:revisionPtr revIDLastSave="0" documentId="13_ncr:1_{05FD2567-1A90-4787-B806-A5506EFCA8EC}" xr6:coauthVersionLast="40" xr6:coauthVersionMax="40" xr10:uidLastSave="{00000000-0000-0000-0000-000000000000}"/>
  <bookViews>
    <workbookView xWindow="-120" yWindow="-120" windowWidth="20730" windowHeight="11160" activeTab="4" xr2:uid="{A9CD2539-BEF8-4689-86D0-D13C5C0ABB86}"/>
  </bookViews>
  <sheets>
    <sheet name="Sheet1" sheetId="1" r:id="rId1"/>
    <sheet name="Snapshot" sheetId="6" r:id="rId2"/>
    <sheet name="Pivot" sheetId="5" r:id="rId3"/>
    <sheet name="Master" sheetId="3" r:id="rId4"/>
    <sheet name="CP %" sheetId="4" r:id="rId5"/>
    <sheet name="Lead Stage" sheetId="7" r:id="rId6"/>
    <sheet name="Summary" sheetId="8" r:id="rId7"/>
  </sheets>
  <externalReferences>
    <externalReference r:id="rId8"/>
  </externalReferences>
  <definedNames>
    <definedName name="_xlnm._FilterDatabase" localSheetId="3" hidden="1">Master!$A$1:$U$1000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2" i="6" l="1"/>
  <c r="AA11" i="6"/>
  <c r="AA9" i="6"/>
  <c r="S12" i="6"/>
  <c r="S11" i="6"/>
  <c r="K12" i="6"/>
  <c r="K11" i="6"/>
  <c r="C12" i="6"/>
  <c r="C11" i="6"/>
  <c r="D5" i="7"/>
  <c r="L95" i="7"/>
  <c r="K95" i="7"/>
  <c r="J95" i="7"/>
  <c r="I95" i="7"/>
  <c r="G95" i="7"/>
  <c r="F95" i="7"/>
  <c r="H94" i="7"/>
  <c r="D94" i="7" s="1"/>
  <c r="J93" i="7"/>
  <c r="F93" i="7"/>
  <c r="K92" i="7"/>
  <c r="J92" i="7"/>
  <c r="G92" i="7"/>
  <c r="F92" i="7"/>
  <c r="L91" i="7"/>
  <c r="K91" i="7"/>
  <c r="H91" i="7"/>
  <c r="G91" i="7"/>
  <c r="L90" i="7"/>
  <c r="L93" i="7" s="1"/>
  <c r="K90" i="7"/>
  <c r="K93" i="7" s="1"/>
  <c r="J90" i="7"/>
  <c r="J91" i="7" s="1"/>
  <c r="I90" i="7"/>
  <c r="I93" i="7" s="1"/>
  <c r="H90" i="7"/>
  <c r="H93" i="7" s="1"/>
  <c r="G90" i="7"/>
  <c r="G93" i="7" s="1"/>
  <c r="F90" i="7"/>
  <c r="F91" i="7" s="1"/>
  <c r="E90" i="7"/>
  <c r="E93" i="7" s="1"/>
  <c r="D89" i="7"/>
  <c r="H9" i="8" s="1"/>
  <c r="D88" i="7"/>
  <c r="H8" i="8" s="1"/>
  <c r="L87" i="7"/>
  <c r="K87" i="7"/>
  <c r="J87" i="7"/>
  <c r="I87" i="7"/>
  <c r="H87" i="7"/>
  <c r="G87" i="7"/>
  <c r="F87" i="7"/>
  <c r="E87" i="7"/>
  <c r="D87" i="7"/>
  <c r="H7" i="8" s="1"/>
  <c r="D86" i="7"/>
  <c r="H6" i="8" s="1"/>
  <c r="K85" i="7"/>
  <c r="D85" i="7"/>
  <c r="H5" i="8" s="1"/>
  <c r="D84" i="7"/>
  <c r="H4" i="8" s="1"/>
  <c r="D83" i="7"/>
  <c r="H3" i="8" s="1"/>
  <c r="L82" i="7"/>
  <c r="K82" i="7"/>
  <c r="J82" i="7"/>
  <c r="G82" i="7"/>
  <c r="F82" i="7"/>
  <c r="E82" i="7"/>
  <c r="I81" i="7"/>
  <c r="I82" i="7" s="1"/>
  <c r="H81" i="7"/>
  <c r="D81" i="7" s="1"/>
  <c r="J80" i="7"/>
  <c r="F80" i="7"/>
  <c r="K79" i="7"/>
  <c r="G79" i="7"/>
  <c r="L78" i="7"/>
  <c r="K78" i="7"/>
  <c r="H78" i="7"/>
  <c r="G78" i="7"/>
  <c r="L77" i="7"/>
  <c r="L80" i="7" s="1"/>
  <c r="K77" i="7"/>
  <c r="J77" i="7"/>
  <c r="J79" i="7" s="1"/>
  <c r="I77" i="7"/>
  <c r="I80" i="7" s="1"/>
  <c r="H77" i="7"/>
  <c r="G77" i="7"/>
  <c r="G80" i="7" s="1"/>
  <c r="F77" i="7"/>
  <c r="F79" i="7" s="1"/>
  <c r="E77" i="7"/>
  <c r="E80" i="7" s="1"/>
  <c r="D76" i="7"/>
  <c r="G9" i="8" s="1"/>
  <c r="D75" i="7"/>
  <c r="G8" i="8" s="1"/>
  <c r="L74" i="7"/>
  <c r="J74" i="7"/>
  <c r="I74" i="7"/>
  <c r="G74" i="7"/>
  <c r="F74" i="7"/>
  <c r="E74" i="7"/>
  <c r="D73" i="7"/>
  <c r="G6" i="8" s="1"/>
  <c r="L72" i="7"/>
  <c r="K72" i="7"/>
  <c r="K74" i="7" s="1"/>
  <c r="H72" i="7"/>
  <c r="D72" i="7" s="1"/>
  <c r="G5" i="8" s="1"/>
  <c r="D71" i="7"/>
  <c r="G4" i="8" s="1"/>
  <c r="D70" i="7"/>
  <c r="G3" i="8" s="1"/>
  <c r="L69" i="7"/>
  <c r="J69" i="7"/>
  <c r="I69" i="7"/>
  <c r="H69" i="7"/>
  <c r="G69" i="7"/>
  <c r="F69" i="7"/>
  <c r="E69" i="7"/>
  <c r="K68" i="7"/>
  <c r="K69" i="7" s="1"/>
  <c r="H68" i="7"/>
  <c r="D68" i="7"/>
  <c r="F14" i="8" s="1"/>
  <c r="I66" i="7"/>
  <c r="E66" i="7"/>
  <c r="J65" i="7"/>
  <c r="F65" i="7"/>
  <c r="L64" i="7"/>
  <c r="L66" i="7" s="1"/>
  <c r="K64" i="7"/>
  <c r="J64" i="7"/>
  <c r="J67" i="7" s="1"/>
  <c r="I64" i="7"/>
  <c r="I65" i="7" s="1"/>
  <c r="H64" i="7"/>
  <c r="H66" i="7" s="1"/>
  <c r="G64" i="7"/>
  <c r="G67" i="7" s="1"/>
  <c r="F64" i="7"/>
  <c r="F67" i="7" s="1"/>
  <c r="E64" i="7"/>
  <c r="E65" i="7" s="1"/>
  <c r="D63" i="7"/>
  <c r="F9" i="8" s="1"/>
  <c r="D62" i="7"/>
  <c r="F8" i="8" s="1"/>
  <c r="J61" i="7"/>
  <c r="G61" i="7"/>
  <c r="F61" i="7"/>
  <c r="E61" i="7"/>
  <c r="H60" i="7"/>
  <c r="D60" i="7"/>
  <c r="F6" i="8" s="1"/>
  <c r="L59" i="7"/>
  <c r="L61" i="7" s="1"/>
  <c r="L67" i="7" s="1"/>
  <c r="K59" i="7"/>
  <c r="K61" i="7" s="1"/>
  <c r="I59" i="7"/>
  <c r="I61" i="7" s="1"/>
  <c r="H59" i="7"/>
  <c r="D59" i="7" s="1"/>
  <c r="F5" i="8" s="1"/>
  <c r="D58" i="7"/>
  <c r="F4" i="8" s="1"/>
  <c r="D57" i="7"/>
  <c r="F3" i="8" s="1"/>
  <c r="L56" i="7"/>
  <c r="K56" i="7"/>
  <c r="J56" i="7"/>
  <c r="H56" i="7"/>
  <c r="G56" i="7"/>
  <c r="F56" i="7"/>
  <c r="I55" i="7"/>
  <c r="I56" i="7" s="1"/>
  <c r="H55" i="7"/>
  <c r="D55" i="7"/>
  <c r="E14" i="8" s="1"/>
  <c r="H54" i="7"/>
  <c r="I53" i="7"/>
  <c r="J52" i="7"/>
  <c r="F52" i="7"/>
  <c r="L51" i="7"/>
  <c r="L53" i="7" s="1"/>
  <c r="K51" i="7"/>
  <c r="K54" i="7" s="1"/>
  <c r="J51" i="7"/>
  <c r="J54" i="7" s="1"/>
  <c r="I51" i="7"/>
  <c r="I52" i="7" s="1"/>
  <c r="H51" i="7"/>
  <c r="H53" i="7" s="1"/>
  <c r="G51" i="7"/>
  <c r="G54" i="7" s="1"/>
  <c r="F51" i="7"/>
  <c r="F54" i="7" s="1"/>
  <c r="E51" i="7"/>
  <c r="D50" i="7"/>
  <c r="E9" i="8" s="1"/>
  <c r="D49" i="7"/>
  <c r="E8" i="8" s="1"/>
  <c r="K48" i="7"/>
  <c r="J48" i="7"/>
  <c r="I48" i="7"/>
  <c r="H48" i="7"/>
  <c r="G48" i="7"/>
  <c r="F48" i="7"/>
  <c r="E48" i="7"/>
  <c r="D47" i="7"/>
  <c r="E6" i="8" s="1"/>
  <c r="L46" i="7"/>
  <c r="D46" i="7" s="1"/>
  <c r="E5" i="8" s="1"/>
  <c r="E45" i="7"/>
  <c r="D45" i="7" s="1"/>
  <c r="E4" i="8" s="1"/>
  <c r="E44" i="7"/>
  <c r="D44" i="7" s="1"/>
  <c r="K9" i="6" s="1"/>
  <c r="L43" i="7"/>
  <c r="K43" i="7"/>
  <c r="J43" i="7"/>
  <c r="I43" i="7"/>
  <c r="H43" i="7"/>
  <c r="G43" i="7"/>
  <c r="H42" i="7"/>
  <c r="F42" i="7"/>
  <c r="D42" i="7" s="1"/>
  <c r="E42" i="7"/>
  <c r="K41" i="7"/>
  <c r="G41" i="7"/>
  <c r="L40" i="7"/>
  <c r="H40" i="7"/>
  <c r="K39" i="7"/>
  <c r="I39" i="7"/>
  <c r="G39" i="7"/>
  <c r="L38" i="7"/>
  <c r="L39" i="7" s="1"/>
  <c r="K38" i="7"/>
  <c r="K40" i="7" s="1"/>
  <c r="J38" i="7"/>
  <c r="J41" i="7" s="1"/>
  <c r="I38" i="7"/>
  <c r="I40" i="7" s="1"/>
  <c r="H38" i="7"/>
  <c r="H39" i="7" s="1"/>
  <c r="G38" i="7"/>
  <c r="G40" i="7" s="1"/>
  <c r="F38" i="7"/>
  <c r="F41" i="7" s="1"/>
  <c r="E38" i="7"/>
  <c r="D37" i="7"/>
  <c r="D9" i="8" s="1"/>
  <c r="D36" i="7"/>
  <c r="D8" i="8" s="1"/>
  <c r="K35" i="7"/>
  <c r="J35" i="7"/>
  <c r="I35" i="7"/>
  <c r="I41" i="7" s="1"/>
  <c r="H35" i="7"/>
  <c r="G35" i="7"/>
  <c r="F35" i="7"/>
  <c r="E35" i="7"/>
  <c r="D34" i="7"/>
  <c r="D6" i="8" s="1"/>
  <c r="L33" i="7"/>
  <c r="L35" i="7" s="1"/>
  <c r="D33" i="7"/>
  <c r="D5" i="8" s="1"/>
  <c r="E32" i="7"/>
  <c r="D32" i="7" s="1"/>
  <c r="D4" i="8" s="1"/>
  <c r="E31" i="7"/>
  <c r="E39" i="7" s="1"/>
  <c r="L30" i="7"/>
  <c r="K30" i="7"/>
  <c r="J30" i="7"/>
  <c r="I30" i="7"/>
  <c r="G30" i="7"/>
  <c r="H29" i="7"/>
  <c r="H30" i="7" s="1"/>
  <c r="F29" i="7"/>
  <c r="F30" i="7" s="1"/>
  <c r="E29" i="7"/>
  <c r="D29" i="7" s="1"/>
  <c r="J28" i="7"/>
  <c r="F28" i="7"/>
  <c r="L27" i="7"/>
  <c r="K27" i="7"/>
  <c r="H27" i="7"/>
  <c r="G27" i="7"/>
  <c r="L26" i="7"/>
  <c r="J26" i="7"/>
  <c r="H26" i="7"/>
  <c r="F26" i="7"/>
  <c r="L25" i="7"/>
  <c r="K25" i="7"/>
  <c r="K26" i="7" s="1"/>
  <c r="J25" i="7"/>
  <c r="J27" i="7" s="1"/>
  <c r="I25" i="7"/>
  <c r="H25" i="7"/>
  <c r="G25" i="7"/>
  <c r="G26" i="7" s="1"/>
  <c r="F25" i="7"/>
  <c r="F27" i="7" s="1"/>
  <c r="E25" i="7"/>
  <c r="D24" i="7"/>
  <c r="C9" i="8" s="1"/>
  <c r="D23" i="7"/>
  <c r="C8" i="8" s="1"/>
  <c r="L22" i="7"/>
  <c r="L28" i="7" s="1"/>
  <c r="K22" i="7"/>
  <c r="J22" i="7"/>
  <c r="I22" i="7"/>
  <c r="H22" i="7"/>
  <c r="H28" i="7" s="1"/>
  <c r="G22" i="7"/>
  <c r="F22" i="7"/>
  <c r="E22" i="7"/>
  <c r="D22" i="7"/>
  <c r="C7" i="8" s="1"/>
  <c r="D21" i="7"/>
  <c r="C6" i="8" s="1"/>
  <c r="D20" i="7"/>
  <c r="C5" i="8" s="1"/>
  <c r="E19" i="7"/>
  <c r="D19" i="7" s="1"/>
  <c r="E18" i="7"/>
  <c r="D18" i="7"/>
  <c r="C3" i="8" s="1"/>
  <c r="L17" i="7"/>
  <c r="K17" i="7"/>
  <c r="J17" i="7"/>
  <c r="I17" i="7"/>
  <c r="G17" i="7"/>
  <c r="H16" i="7"/>
  <c r="H17" i="7" s="1"/>
  <c r="F16" i="7"/>
  <c r="F17" i="7" s="1"/>
  <c r="E16" i="7"/>
  <c r="E17" i="7" s="1"/>
  <c r="L15" i="7"/>
  <c r="H15" i="7"/>
  <c r="I14" i="7"/>
  <c r="E14" i="7"/>
  <c r="L13" i="7"/>
  <c r="J13" i="7"/>
  <c r="H13" i="7"/>
  <c r="F13" i="7"/>
  <c r="L12" i="7"/>
  <c r="L14" i="7" s="1"/>
  <c r="K12" i="7"/>
  <c r="J12" i="7"/>
  <c r="J14" i="7" s="1"/>
  <c r="I12" i="7"/>
  <c r="I13" i="7" s="1"/>
  <c r="H12" i="7"/>
  <c r="H14" i="7" s="1"/>
  <c r="G12" i="7"/>
  <c r="F12" i="7"/>
  <c r="F14" i="7" s="1"/>
  <c r="E12" i="7"/>
  <c r="E13" i="7" s="1"/>
  <c r="D11" i="7"/>
  <c r="B9" i="8" s="1"/>
  <c r="D10" i="7"/>
  <c r="B8" i="8" s="1"/>
  <c r="L9" i="7"/>
  <c r="K9" i="7"/>
  <c r="J9" i="7"/>
  <c r="J15" i="7" s="1"/>
  <c r="I9" i="7"/>
  <c r="H9" i="7"/>
  <c r="G9" i="7"/>
  <c r="F9" i="7"/>
  <c r="E9" i="7"/>
  <c r="D8" i="7"/>
  <c r="B6" i="8" s="1"/>
  <c r="D7" i="7"/>
  <c r="B5" i="8" s="1"/>
  <c r="D6" i="7"/>
  <c r="B4" i="8" s="1"/>
  <c r="B3" i="8"/>
  <c r="D69" i="7" l="1"/>
  <c r="F15" i="8" s="1"/>
  <c r="AA10" i="6"/>
  <c r="C4" i="8"/>
  <c r="S10" i="6"/>
  <c r="S9" i="6"/>
  <c r="E52" i="7"/>
  <c r="C10" i="6"/>
  <c r="K10" i="6"/>
  <c r="D31" i="7"/>
  <c r="E40" i="7"/>
  <c r="E43" i="7"/>
  <c r="E53" i="7"/>
  <c r="F15" i="7"/>
  <c r="D9" i="7"/>
  <c r="B7" i="8" s="1"/>
  <c r="C14" i="8"/>
  <c r="D30" i="7"/>
  <c r="C15" i="8" s="1"/>
  <c r="K67" i="7"/>
  <c r="G15" i="7"/>
  <c r="G14" i="7"/>
  <c r="G13" i="7"/>
  <c r="K15" i="7"/>
  <c r="K14" i="7"/>
  <c r="K13" i="7"/>
  <c r="E28" i="7"/>
  <c r="D25" i="7"/>
  <c r="E27" i="7"/>
  <c r="E26" i="7"/>
  <c r="I28" i="7"/>
  <c r="I27" i="7"/>
  <c r="I26" i="7"/>
  <c r="D14" i="8"/>
  <c r="E3" i="8"/>
  <c r="D56" i="7"/>
  <c r="E15" i="8" s="1"/>
  <c r="K80" i="7"/>
  <c r="D95" i="7"/>
  <c r="H15" i="8" s="1"/>
  <c r="H14" i="8"/>
  <c r="D35" i="7"/>
  <c r="D7" i="8" s="1"/>
  <c r="G14" i="8"/>
  <c r="D82" i="7"/>
  <c r="G15" i="8" s="1"/>
  <c r="E30" i="7"/>
  <c r="F43" i="7"/>
  <c r="H74" i="7"/>
  <c r="D74" i="7" s="1"/>
  <c r="G7" i="8" s="1"/>
  <c r="H95" i="7"/>
  <c r="D12" i="7"/>
  <c r="E15" i="7"/>
  <c r="I15" i="7"/>
  <c r="D16" i="7"/>
  <c r="G28" i="7"/>
  <c r="K28" i="7"/>
  <c r="F39" i="7"/>
  <c r="J39" i="7"/>
  <c r="H41" i="7"/>
  <c r="L41" i="7"/>
  <c r="D51" i="7"/>
  <c r="G52" i="7"/>
  <c r="K52" i="7"/>
  <c r="F53" i="7"/>
  <c r="J53" i="7"/>
  <c r="E54" i="7"/>
  <c r="I54" i="7"/>
  <c r="E56" i="7"/>
  <c r="D64" i="7"/>
  <c r="G65" i="7"/>
  <c r="K65" i="7"/>
  <c r="F66" i="7"/>
  <c r="J66" i="7"/>
  <c r="E67" i="7"/>
  <c r="I67" i="7"/>
  <c r="E78" i="7"/>
  <c r="I78" i="7"/>
  <c r="H79" i="7"/>
  <c r="L79" i="7"/>
  <c r="E91" i="7"/>
  <c r="I91" i="7"/>
  <c r="H92" i="7"/>
  <c r="L92" i="7"/>
  <c r="D38" i="7"/>
  <c r="F40" i="7"/>
  <c r="J40" i="7"/>
  <c r="E41" i="7"/>
  <c r="L48" i="7"/>
  <c r="L54" i="7" s="1"/>
  <c r="H52" i="7"/>
  <c r="L52" i="7"/>
  <c r="G53" i="7"/>
  <c r="K53" i="7"/>
  <c r="H61" i="7"/>
  <c r="H67" i="7" s="1"/>
  <c r="H65" i="7"/>
  <c r="L65" i="7"/>
  <c r="G66" i="7"/>
  <c r="K66" i="7"/>
  <c r="F78" i="7"/>
  <c r="J78" i="7"/>
  <c r="E79" i="7"/>
  <c r="I79" i="7"/>
  <c r="H82" i="7"/>
  <c r="E92" i="7"/>
  <c r="I92" i="7"/>
  <c r="D77" i="7"/>
  <c r="D90" i="7"/>
  <c r="AA6" i="6"/>
  <c r="AA5" i="6"/>
  <c r="D3" i="8" l="1"/>
  <c r="C9" i="6"/>
  <c r="D43" i="7"/>
  <c r="D15" i="8" s="1"/>
  <c r="D14" i="7"/>
  <c r="B12" i="8" s="1"/>
  <c r="B10" i="8"/>
  <c r="D13" i="7"/>
  <c r="B11" i="8" s="1"/>
  <c r="D15" i="7"/>
  <c r="B13" i="8" s="1"/>
  <c r="H80" i="7"/>
  <c r="D48" i="7"/>
  <c r="E7" i="8" s="1"/>
  <c r="D93" i="7"/>
  <c r="H13" i="8" s="1"/>
  <c r="D92" i="7"/>
  <c r="H12" i="8" s="1"/>
  <c r="H10" i="8"/>
  <c r="D91" i="7"/>
  <c r="H11" i="8" s="1"/>
  <c r="B14" i="8"/>
  <c r="D17" i="7"/>
  <c r="B15" i="8" s="1"/>
  <c r="G10" i="8"/>
  <c r="D80" i="7"/>
  <c r="G13" i="8" s="1"/>
  <c r="D79" i="7"/>
  <c r="G12" i="8" s="1"/>
  <c r="D78" i="7"/>
  <c r="G11" i="8" s="1"/>
  <c r="D66" i="7"/>
  <c r="F12" i="8" s="1"/>
  <c r="F10" i="8"/>
  <c r="D65" i="7"/>
  <c r="F11" i="8" s="1"/>
  <c r="D53" i="7"/>
  <c r="E12" i="8" s="1"/>
  <c r="D52" i="7"/>
  <c r="E11" i="8" s="1"/>
  <c r="E10" i="8"/>
  <c r="D54" i="7"/>
  <c r="E13" i="8" s="1"/>
  <c r="C10" i="8"/>
  <c r="D28" i="7"/>
  <c r="C13" i="8" s="1"/>
  <c r="D27" i="7"/>
  <c r="C12" i="8" s="1"/>
  <c r="D26" i="7"/>
  <c r="C11" i="8" s="1"/>
  <c r="D39" i="7"/>
  <c r="D11" i="8" s="1"/>
  <c r="D41" i="7"/>
  <c r="D13" i="8" s="1"/>
  <c r="D10" i="8"/>
  <c r="D40" i="7"/>
  <c r="D12" i="8" s="1"/>
  <c r="D61" i="7"/>
  <c r="F7" i="8" s="1"/>
  <c r="P5" i="6"/>
  <c r="D67" i="7" l="1"/>
  <c r="F13" i="8" s="1"/>
  <c r="K6" i="6"/>
  <c r="K5" i="6"/>
  <c r="H9" i="6" l="1"/>
  <c r="C6" i="6" l="1"/>
  <c r="G14" i="6" s="1"/>
  <c r="C5" i="6"/>
  <c r="S17" i="6"/>
  <c r="U17" i="6" s="1"/>
  <c r="AE16" i="6"/>
  <c r="AC16" i="6"/>
  <c r="W16" i="6"/>
  <c r="U16" i="6"/>
  <c r="O16" i="6"/>
  <c r="M16" i="6"/>
  <c r="E16" i="6"/>
  <c r="AE15" i="6"/>
  <c r="AC15" i="6"/>
  <c r="W15" i="6"/>
  <c r="U15" i="6"/>
  <c r="O15" i="6"/>
  <c r="M15" i="6"/>
  <c r="E15" i="6"/>
  <c r="AA14" i="6"/>
  <c r="AA17" i="6" s="1"/>
  <c r="S14" i="6"/>
  <c r="W14" i="6" s="1"/>
  <c r="K14" i="6"/>
  <c r="O14" i="6" s="1"/>
  <c r="E14" i="6"/>
  <c r="C14" i="6"/>
  <c r="C17" i="6" s="1"/>
  <c r="AC11" i="6"/>
  <c r="U11" i="6"/>
  <c r="M11" i="6"/>
  <c r="E11" i="6"/>
  <c r="AF9" i="6"/>
  <c r="AC9" i="6"/>
  <c r="X9" i="6"/>
  <c r="U9" i="6"/>
  <c r="P9" i="6"/>
  <c r="M9" i="6"/>
  <c r="E9" i="6"/>
  <c r="AC7" i="6"/>
  <c r="AD4" i="6" s="1"/>
  <c r="AA7" i="6"/>
  <c r="U7" i="6"/>
  <c r="X11" i="6" s="1"/>
  <c r="S7" i="6"/>
  <c r="M7" i="6"/>
  <c r="N7" i="6" s="1"/>
  <c r="K7" i="6"/>
  <c r="E7" i="6"/>
  <c r="H11" i="6" s="1"/>
  <c r="AF6" i="6"/>
  <c r="X6" i="6"/>
  <c r="P6" i="6"/>
  <c r="H6" i="6"/>
  <c r="G16" i="6"/>
  <c r="V4" i="6" l="1"/>
  <c r="V5" i="6"/>
  <c r="AD5" i="6"/>
  <c r="AD6" i="6"/>
  <c r="AE14" i="6"/>
  <c r="AC14" i="6"/>
  <c r="N6" i="6"/>
  <c r="N4" i="6"/>
  <c r="N5" i="6"/>
  <c r="F6" i="6"/>
  <c r="F5" i="6"/>
  <c r="F7" i="6"/>
  <c r="F4" i="6"/>
  <c r="E17" i="6"/>
  <c r="G17" i="6"/>
  <c r="AC17" i="6"/>
  <c r="AE17" i="6"/>
  <c r="AD7" i="6"/>
  <c r="P11" i="6"/>
  <c r="AF11" i="6"/>
  <c r="U14" i="6"/>
  <c r="K17" i="6"/>
  <c r="S18" i="6"/>
  <c r="V6" i="6"/>
  <c r="C7" i="6"/>
  <c r="V7" i="6"/>
  <c r="M14" i="6"/>
  <c r="G15" i="6"/>
  <c r="W18" i="6" l="1"/>
  <c r="U18" i="6"/>
  <c r="O17" i="6"/>
  <c r="M17" i="6"/>
  <c r="T366" i="3" l="1"/>
  <c r="T364" i="3"/>
  <c r="T404" i="3"/>
  <c r="T351" i="3"/>
  <c r="T408" i="3"/>
  <c r="T407" i="3"/>
  <c r="T412" i="3"/>
  <c r="T405" i="3"/>
  <c r="T377" i="3"/>
  <c r="T385" i="3"/>
  <c r="T362" i="3"/>
  <c r="T401" i="3"/>
  <c r="T372" i="3"/>
  <c r="T348" i="3"/>
  <c r="T371" i="3"/>
  <c r="T384" i="3"/>
  <c r="T396" i="3"/>
  <c r="T395" i="3"/>
  <c r="T394" i="3"/>
  <c r="T357" i="3"/>
  <c r="T392" i="3"/>
  <c r="T391" i="3"/>
  <c r="T356" i="3"/>
  <c r="T389" i="3"/>
  <c r="T388" i="3"/>
  <c r="T386" i="3"/>
  <c r="T382" i="3"/>
  <c r="T393" i="3"/>
  <c r="T376" i="3"/>
  <c r="T383" i="3"/>
  <c r="T411" i="3"/>
  <c r="T381" i="3"/>
  <c r="T337" i="3"/>
  <c r="T379" i="3"/>
  <c r="T378" i="3"/>
  <c r="T370" i="3"/>
  <c r="T353" i="3"/>
  <c r="T359" i="3"/>
  <c r="T374" i="3"/>
  <c r="T343" i="3"/>
  <c r="T350" i="3"/>
  <c r="T380" i="3"/>
  <c r="T342" i="3"/>
  <c r="T352" i="3"/>
  <c r="T390" i="3"/>
  <c r="T341" i="3"/>
  <c r="T339" i="3"/>
  <c r="T365" i="3"/>
  <c r="T347" i="3"/>
  <c r="T410" i="3"/>
  <c r="T397" i="3"/>
  <c r="T361" i="3"/>
  <c r="T360" i="3"/>
  <c r="T387" i="3"/>
  <c r="T349" i="3"/>
  <c r="T338" i="3"/>
  <c r="T358" i="3"/>
  <c r="T355" i="3"/>
  <c r="T354" i="3"/>
  <c r="T368" i="3"/>
  <c r="T344" i="3"/>
  <c r="T367" i="3"/>
  <c r="T403" i="3"/>
  <c r="T375" i="3"/>
  <c r="T373" i="3"/>
  <c r="T406" i="3"/>
  <c r="T402" i="3"/>
  <c r="T346" i="3"/>
  <c r="T363" i="3"/>
  <c r="T345" i="3"/>
  <c r="T400" i="3"/>
  <c r="T399" i="3"/>
  <c r="T340" i="3"/>
  <c r="T398" i="3"/>
  <c r="T409" i="3"/>
  <c r="T336" i="3"/>
  <c r="T369" i="3"/>
  <c r="T335" i="3"/>
  <c r="T334" i="3"/>
  <c r="T333" i="3"/>
  <c r="T332" i="3"/>
  <c r="T331" i="3"/>
  <c r="T330" i="3"/>
  <c r="T329" i="3"/>
  <c r="S329" i="3" s="1"/>
  <c r="U329" i="3" s="1"/>
  <c r="T328" i="3"/>
  <c r="T327" i="3"/>
  <c r="T326" i="3"/>
  <c r="T325" i="3"/>
  <c r="T324" i="3"/>
  <c r="T323" i="3"/>
  <c r="T322" i="3"/>
  <c r="T321" i="3"/>
  <c r="S321" i="3" s="1"/>
  <c r="U321" i="3" s="1"/>
  <c r="T320" i="3"/>
  <c r="T319" i="3"/>
  <c r="S319" i="3" s="1"/>
  <c r="U319" i="3" s="1"/>
  <c r="T318" i="3"/>
  <c r="T317" i="3"/>
  <c r="S317" i="3" s="1"/>
  <c r="U317" i="3" s="1"/>
  <c r="T316" i="3"/>
  <c r="T315" i="3"/>
  <c r="T314" i="3"/>
  <c r="S314" i="3" s="1"/>
  <c r="U314" i="3" s="1"/>
  <c r="T313" i="3"/>
  <c r="S313" i="3" s="1"/>
  <c r="U313" i="3" s="1"/>
  <c r="T312" i="3"/>
  <c r="T311" i="3"/>
  <c r="T310" i="3"/>
  <c r="T309" i="3"/>
  <c r="T308" i="3"/>
  <c r="T307" i="3"/>
  <c r="T306" i="3"/>
  <c r="T305" i="3"/>
  <c r="T304" i="3"/>
  <c r="T303" i="3"/>
  <c r="T302" i="3"/>
  <c r="T301" i="3"/>
  <c r="S301" i="3" s="1"/>
  <c r="U301" i="3" s="1"/>
  <c r="T300" i="3"/>
  <c r="T299" i="3"/>
  <c r="T298" i="3"/>
  <c r="T297" i="3"/>
  <c r="S297" i="3" s="1"/>
  <c r="U297" i="3" s="1"/>
  <c r="T296" i="3"/>
  <c r="T295" i="3"/>
  <c r="T294" i="3"/>
  <c r="S294" i="3" s="1"/>
  <c r="U294" i="3" s="1"/>
  <c r="T293" i="3"/>
  <c r="S293" i="3" s="1"/>
  <c r="U293" i="3" s="1"/>
  <c r="T292" i="3"/>
  <c r="T291" i="3"/>
  <c r="T290" i="3"/>
  <c r="T289" i="3"/>
  <c r="T288" i="3"/>
  <c r="T287" i="3"/>
  <c r="T286" i="3"/>
  <c r="T285" i="3"/>
  <c r="T284" i="3"/>
  <c r="T283" i="3"/>
  <c r="T282" i="3"/>
  <c r="T281" i="3"/>
  <c r="T280" i="3"/>
  <c r="T279" i="3"/>
  <c r="T278" i="3"/>
  <c r="T277" i="3"/>
  <c r="T276" i="3"/>
  <c r="T275" i="3"/>
  <c r="T274" i="3"/>
  <c r="T273" i="3"/>
  <c r="S273" i="3" s="1"/>
  <c r="U273" i="3" s="1"/>
  <c r="T272" i="3"/>
  <c r="T271" i="3"/>
  <c r="T270" i="3"/>
  <c r="T269" i="3"/>
  <c r="S269" i="3" s="1"/>
  <c r="U269" i="3" s="1"/>
  <c r="T268" i="3"/>
  <c r="T267" i="3"/>
  <c r="S267" i="3" s="1"/>
  <c r="U267" i="3" s="1"/>
  <c r="T266" i="3"/>
  <c r="T265" i="3"/>
  <c r="T264" i="3"/>
  <c r="T263" i="3"/>
  <c r="T262" i="3"/>
  <c r="T261" i="3"/>
  <c r="T260" i="3"/>
  <c r="T259" i="3"/>
  <c r="S259" i="3" s="1"/>
  <c r="U259" i="3" s="1"/>
  <c r="T258" i="3"/>
  <c r="T257" i="3"/>
  <c r="T256" i="3"/>
  <c r="T255" i="3"/>
  <c r="T254" i="3"/>
  <c r="T253" i="3"/>
  <c r="S253" i="3" s="1"/>
  <c r="U253" i="3" s="1"/>
  <c r="T252" i="3"/>
  <c r="T251" i="3"/>
  <c r="T250" i="3"/>
  <c r="S250" i="3" s="1"/>
  <c r="U250" i="3" s="1"/>
  <c r="T249" i="3"/>
  <c r="T248" i="3"/>
  <c r="T247" i="3"/>
  <c r="T246" i="3"/>
  <c r="S246" i="3" s="1"/>
  <c r="U246" i="3" s="1"/>
  <c r="T245" i="3"/>
  <c r="S245" i="3" s="1"/>
  <c r="U245" i="3" s="1"/>
  <c r="T244" i="3"/>
  <c r="T243" i="3"/>
  <c r="S243" i="3" s="1"/>
  <c r="U243" i="3" s="1"/>
  <c r="T242" i="3"/>
  <c r="T241" i="3"/>
  <c r="T240" i="3"/>
  <c r="T239" i="3"/>
  <c r="S239" i="3" s="1"/>
  <c r="U239" i="3" s="1"/>
  <c r="T238" i="3"/>
  <c r="T237" i="3"/>
  <c r="T236" i="3"/>
  <c r="T235" i="3"/>
  <c r="S235" i="3" s="1"/>
  <c r="U235" i="3" s="1"/>
  <c r="T234" i="3"/>
  <c r="T233" i="3"/>
  <c r="T232" i="3"/>
  <c r="T231" i="3"/>
  <c r="S231" i="3" s="1"/>
  <c r="U231" i="3" s="1"/>
  <c r="T230" i="3"/>
  <c r="T229" i="3"/>
  <c r="T228" i="3"/>
  <c r="T227" i="3"/>
  <c r="T226" i="3"/>
  <c r="T225" i="3"/>
  <c r="T224" i="3"/>
  <c r="T223" i="3"/>
  <c r="T222" i="3"/>
  <c r="T221" i="3"/>
  <c r="T220" i="3"/>
  <c r="T219" i="3"/>
  <c r="S219" i="3" s="1"/>
  <c r="U219" i="3" s="1"/>
  <c r="T218" i="3"/>
  <c r="T217" i="3"/>
  <c r="T216" i="3"/>
  <c r="T215" i="3"/>
  <c r="T214" i="3"/>
  <c r="T213" i="3"/>
  <c r="T212" i="3"/>
  <c r="T211" i="3"/>
  <c r="S211" i="3" s="1"/>
  <c r="U211" i="3" s="1"/>
  <c r="T210" i="3"/>
  <c r="T209" i="3"/>
  <c r="S209" i="3" s="1"/>
  <c r="U209" i="3" s="1"/>
  <c r="T208" i="3"/>
  <c r="T207" i="3"/>
  <c r="T206" i="3"/>
  <c r="T205" i="3"/>
  <c r="S205" i="3" s="1"/>
  <c r="U205" i="3" s="1"/>
  <c r="T204" i="3"/>
  <c r="T203" i="3"/>
  <c r="S203" i="3" s="1"/>
  <c r="U203" i="3" s="1"/>
  <c r="T202" i="3"/>
  <c r="T201" i="3"/>
  <c r="T200" i="3"/>
  <c r="T199" i="3"/>
  <c r="T198" i="3"/>
  <c r="T197" i="3"/>
  <c r="S197" i="3" s="1"/>
  <c r="U197" i="3" s="1"/>
  <c r="T196" i="3"/>
  <c r="T195" i="3"/>
  <c r="T194" i="3"/>
  <c r="S194" i="3" s="1"/>
  <c r="U194" i="3" s="1"/>
  <c r="T193" i="3"/>
  <c r="S193" i="3" s="1"/>
  <c r="U193" i="3" s="1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S166" i="3" s="1"/>
  <c r="U166" i="3" s="1"/>
  <c r="T165" i="3"/>
  <c r="S165" i="3" s="1"/>
  <c r="U165" i="3" s="1"/>
  <c r="T164" i="3"/>
  <c r="T163" i="3"/>
  <c r="T162" i="3"/>
  <c r="S162" i="3" s="1"/>
  <c r="U162" i="3" s="1"/>
  <c r="T161" i="3"/>
  <c r="S161" i="3" s="1"/>
  <c r="U161" i="3" s="1"/>
  <c r="T160" i="3"/>
  <c r="T159" i="3"/>
  <c r="T158" i="3"/>
  <c r="S158" i="3" s="1"/>
  <c r="U158" i="3" s="1"/>
  <c r="T157" i="3"/>
  <c r="T156" i="3"/>
  <c r="T155" i="3"/>
  <c r="S155" i="3" s="1"/>
  <c r="U155" i="3" s="1"/>
  <c r="T154" i="3"/>
  <c r="S154" i="3" s="1"/>
  <c r="U154" i="3" s="1"/>
  <c r="T153" i="3"/>
  <c r="T152" i="3"/>
  <c r="T151" i="3"/>
  <c r="T150" i="3"/>
  <c r="S150" i="3" s="1"/>
  <c r="U150" i="3" s="1"/>
  <c r="T149" i="3"/>
  <c r="S149" i="3" s="1"/>
  <c r="U149" i="3" s="1"/>
  <c r="T148" i="3"/>
  <c r="T147" i="3"/>
  <c r="T146" i="3"/>
  <c r="T145" i="3"/>
  <c r="S145" i="3" s="1"/>
  <c r="U145" i="3" s="1"/>
  <c r="T144" i="3"/>
  <c r="T143" i="3"/>
  <c r="S143" i="3" s="1"/>
  <c r="U143" i="3" s="1"/>
  <c r="T142" i="3"/>
  <c r="T141" i="3"/>
  <c r="S141" i="3" s="1"/>
  <c r="U141" i="3" s="1"/>
  <c r="T140" i="3"/>
  <c r="T139" i="3"/>
  <c r="S139" i="3" s="1"/>
  <c r="U139" i="3" s="1"/>
  <c r="T138" i="3"/>
  <c r="T137" i="3"/>
  <c r="S137" i="3" s="1"/>
  <c r="U137" i="3" s="1"/>
  <c r="T136" i="3"/>
  <c r="T135" i="3"/>
  <c r="T134" i="3"/>
  <c r="S134" i="3" s="1"/>
  <c r="U134" i="3" s="1"/>
  <c r="T133" i="3"/>
  <c r="S133" i="3" s="1"/>
  <c r="U133" i="3" s="1"/>
  <c r="T132" i="3"/>
  <c r="S132" i="3" s="1"/>
  <c r="U132" i="3" s="1"/>
  <c r="T131" i="3"/>
  <c r="S131" i="3" s="1"/>
  <c r="U131" i="3" s="1"/>
  <c r="T130" i="3"/>
  <c r="T129" i="3"/>
  <c r="S129" i="3" s="1"/>
  <c r="U129" i="3" s="1"/>
  <c r="T128" i="3"/>
  <c r="T127" i="3"/>
  <c r="S127" i="3" s="1"/>
  <c r="U127" i="3" s="1"/>
  <c r="T126" i="3"/>
  <c r="S126" i="3" s="1"/>
  <c r="U126" i="3" s="1"/>
  <c r="T125" i="3"/>
  <c r="S125" i="3" s="1"/>
  <c r="U125" i="3" s="1"/>
  <c r="T124" i="3"/>
  <c r="S124" i="3" s="1"/>
  <c r="U124" i="3" s="1"/>
  <c r="T123" i="3"/>
  <c r="T122" i="3"/>
  <c r="S122" i="3" s="1"/>
  <c r="U122" i="3" s="1"/>
  <c r="T121" i="3"/>
  <c r="S121" i="3" s="1"/>
  <c r="U121" i="3" s="1"/>
  <c r="T120" i="3"/>
  <c r="T119" i="3"/>
  <c r="T118" i="3"/>
  <c r="T117" i="3"/>
  <c r="S117" i="3" s="1"/>
  <c r="U117" i="3" s="1"/>
  <c r="T116" i="3"/>
  <c r="T115" i="3"/>
  <c r="S115" i="3" s="1"/>
  <c r="U115" i="3" s="1"/>
  <c r="T114" i="3"/>
  <c r="S114" i="3" s="1"/>
  <c r="U114" i="3" s="1"/>
  <c r="T113" i="3"/>
  <c r="S113" i="3" s="1"/>
  <c r="U113" i="3" s="1"/>
  <c r="T112" i="3"/>
  <c r="T111" i="3"/>
  <c r="S111" i="3" s="1"/>
  <c r="U111" i="3" s="1"/>
  <c r="T110" i="3"/>
  <c r="S110" i="3" s="1"/>
  <c r="U110" i="3" s="1"/>
  <c r="T109" i="3"/>
  <c r="S109" i="3" s="1"/>
  <c r="U109" i="3" s="1"/>
  <c r="T108" i="3"/>
  <c r="T107" i="3"/>
  <c r="T106" i="3"/>
  <c r="T105" i="3"/>
  <c r="T104" i="3"/>
  <c r="T103" i="3"/>
  <c r="T102" i="3"/>
  <c r="S102" i="3" s="1"/>
  <c r="U102" i="3" s="1"/>
  <c r="T101" i="3"/>
  <c r="S101" i="3" s="1"/>
  <c r="U101" i="3" s="1"/>
  <c r="T100" i="3"/>
  <c r="T99" i="3"/>
  <c r="S99" i="3" s="1"/>
  <c r="U99" i="3" s="1"/>
  <c r="T98" i="3"/>
  <c r="T97" i="3"/>
  <c r="S97" i="3" s="1"/>
  <c r="U97" i="3" s="1"/>
  <c r="T96" i="3"/>
  <c r="S96" i="3" s="1"/>
  <c r="U96" i="3" s="1"/>
  <c r="T95" i="3"/>
  <c r="S95" i="3" s="1"/>
  <c r="U95" i="3" s="1"/>
  <c r="T94" i="3"/>
  <c r="T93" i="3"/>
  <c r="S93" i="3" s="1"/>
  <c r="U93" i="3" s="1"/>
  <c r="T92" i="3"/>
  <c r="S92" i="3" s="1"/>
  <c r="U92" i="3" s="1"/>
  <c r="T91" i="3"/>
  <c r="S91" i="3" s="1"/>
  <c r="U91" i="3" s="1"/>
  <c r="T90" i="3"/>
  <c r="S90" i="3" s="1"/>
  <c r="U90" i="3" s="1"/>
  <c r="T89" i="3"/>
  <c r="S89" i="3" s="1"/>
  <c r="U89" i="3" s="1"/>
  <c r="T88" i="3"/>
  <c r="S88" i="3" s="1"/>
  <c r="U88" i="3" s="1"/>
  <c r="T87" i="3"/>
  <c r="S87" i="3" s="1"/>
  <c r="U87" i="3" s="1"/>
  <c r="T86" i="3"/>
  <c r="S86" i="3" s="1"/>
  <c r="U86" i="3" s="1"/>
  <c r="T85" i="3"/>
  <c r="S85" i="3" s="1"/>
  <c r="U85" i="3" s="1"/>
  <c r="T84" i="3"/>
  <c r="T83" i="3"/>
  <c r="S83" i="3" s="1"/>
  <c r="U83" i="3" s="1"/>
  <c r="T82" i="3"/>
  <c r="S82" i="3" s="1"/>
  <c r="U82" i="3" s="1"/>
  <c r="T81" i="3"/>
  <c r="S81" i="3" s="1"/>
  <c r="U81" i="3" s="1"/>
  <c r="T80" i="3"/>
  <c r="T79" i="3"/>
  <c r="T78" i="3"/>
  <c r="S78" i="3" s="1"/>
  <c r="U78" i="3" s="1"/>
  <c r="T77" i="3"/>
  <c r="S77" i="3" s="1"/>
  <c r="U77" i="3" s="1"/>
  <c r="T76" i="3"/>
  <c r="T75" i="3"/>
  <c r="S75" i="3" s="1"/>
  <c r="U75" i="3" s="1"/>
  <c r="T74" i="3"/>
  <c r="S74" i="3" s="1"/>
  <c r="U74" i="3" s="1"/>
  <c r="T73" i="3"/>
  <c r="S73" i="3" s="1"/>
  <c r="U73" i="3" s="1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S29" i="3" s="1"/>
  <c r="U29" i="3" s="1"/>
  <c r="T28" i="3"/>
  <c r="T27" i="3"/>
  <c r="S27" i="3" s="1"/>
  <c r="U27" i="3" s="1"/>
  <c r="T26" i="3"/>
  <c r="T25" i="3"/>
  <c r="S25" i="3" s="1"/>
  <c r="U25" i="3" s="1"/>
  <c r="T24" i="3"/>
  <c r="S24" i="3" s="1"/>
  <c r="U24" i="3" s="1"/>
  <c r="T23" i="3"/>
  <c r="S23" i="3" s="1"/>
  <c r="U23" i="3" s="1"/>
  <c r="T22" i="3"/>
  <c r="S22" i="3" s="1"/>
  <c r="U22" i="3" s="1"/>
  <c r="T21" i="3"/>
  <c r="S21" i="3" s="1"/>
  <c r="U21" i="3" s="1"/>
  <c r="T20" i="3"/>
  <c r="S20" i="3" s="1"/>
  <c r="U20" i="3" s="1"/>
  <c r="T19" i="3"/>
  <c r="S19" i="3" s="1"/>
  <c r="U19" i="3" s="1"/>
  <c r="T18" i="3"/>
  <c r="S18" i="3" s="1"/>
  <c r="U18" i="3" s="1"/>
  <c r="T17" i="3"/>
  <c r="S17" i="3" s="1"/>
  <c r="U17" i="3" s="1"/>
  <c r="T16" i="3"/>
  <c r="S16" i="3" s="1"/>
  <c r="U16" i="3" s="1"/>
  <c r="T15" i="3"/>
  <c r="S15" i="3" s="1"/>
  <c r="U15" i="3" s="1"/>
  <c r="T14" i="3"/>
  <c r="S14" i="3" s="1"/>
  <c r="U14" i="3" s="1"/>
  <c r="T13" i="3"/>
  <c r="S13" i="3" s="1"/>
  <c r="U13" i="3" s="1"/>
  <c r="T12" i="3"/>
  <c r="S12" i="3" s="1"/>
  <c r="U12" i="3" s="1"/>
  <c r="T11" i="3"/>
  <c r="T10" i="3"/>
  <c r="S10" i="3" s="1"/>
  <c r="U10" i="3" s="1"/>
  <c r="T9" i="3"/>
  <c r="S9" i="3" s="1"/>
  <c r="U9" i="3" s="1"/>
  <c r="T8" i="3"/>
  <c r="S8" i="3" s="1"/>
  <c r="U8" i="3" s="1"/>
  <c r="T7" i="3"/>
  <c r="S7" i="3" s="1"/>
  <c r="U7" i="3" s="1"/>
  <c r="T6" i="3"/>
  <c r="S6" i="3" s="1"/>
  <c r="U6" i="3" s="1"/>
  <c r="T5" i="3"/>
  <c r="S5" i="3" s="1"/>
  <c r="U5" i="3" s="1"/>
  <c r="T4" i="3"/>
  <c r="T3" i="3"/>
  <c r="U351" i="3"/>
  <c r="U366" i="3"/>
  <c r="S408" i="3"/>
  <c r="S407" i="3"/>
  <c r="S405" i="3"/>
  <c r="U377" i="3"/>
  <c r="U385" i="3"/>
  <c r="S401" i="3"/>
  <c r="U372" i="3"/>
  <c r="U348" i="3"/>
  <c r="U371" i="3"/>
  <c r="U384" i="3"/>
  <c r="S396" i="3"/>
  <c r="S395" i="3"/>
  <c r="S394" i="3"/>
  <c r="U357" i="3"/>
  <c r="S392" i="3"/>
  <c r="S391" i="3"/>
  <c r="U356" i="3"/>
  <c r="S389" i="3"/>
  <c r="S388" i="3"/>
  <c r="U386" i="3"/>
  <c r="U393" i="3"/>
  <c r="U376" i="3"/>
  <c r="S383" i="3"/>
  <c r="S381" i="3"/>
  <c r="U337" i="3"/>
  <c r="S379" i="3"/>
  <c r="S378" i="3"/>
  <c r="U370" i="3"/>
  <c r="U353" i="3"/>
  <c r="U359" i="3"/>
  <c r="S374" i="3"/>
  <c r="U343" i="3"/>
  <c r="U350" i="3"/>
  <c r="U380" i="3"/>
  <c r="U342" i="3"/>
  <c r="U352" i="3"/>
  <c r="U390" i="3"/>
  <c r="U341" i="3"/>
  <c r="S365" i="3"/>
  <c r="U347" i="3"/>
  <c r="U410" i="3"/>
  <c r="S361" i="3"/>
  <c r="S360" i="3"/>
  <c r="U387" i="3"/>
  <c r="U338" i="3"/>
  <c r="U358" i="3"/>
  <c r="S355" i="3"/>
  <c r="S354" i="3"/>
  <c r="U344" i="3"/>
  <c r="U367" i="3"/>
  <c r="U403" i="3"/>
  <c r="U375" i="3"/>
  <c r="U373" i="3"/>
  <c r="U406" i="3"/>
  <c r="U346" i="3"/>
  <c r="U363" i="3"/>
  <c r="U345" i="3"/>
  <c r="U399" i="3"/>
  <c r="S340" i="3"/>
  <c r="U398" i="3"/>
  <c r="U336" i="3"/>
  <c r="U369" i="3"/>
  <c r="S335" i="3"/>
  <c r="S334" i="3"/>
  <c r="U334" i="3" s="1"/>
  <c r="S333" i="3"/>
  <c r="S332" i="3"/>
  <c r="U332" i="3" s="1"/>
  <c r="S331" i="3"/>
  <c r="S330" i="3"/>
  <c r="U330" i="3" s="1"/>
  <c r="S328" i="3"/>
  <c r="S327" i="3"/>
  <c r="U327" i="3" s="1"/>
  <c r="S326" i="3"/>
  <c r="U326" i="3" s="1"/>
  <c r="S325" i="3"/>
  <c r="S324" i="3"/>
  <c r="U324" i="3" s="1"/>
  <c r="S323" i="3"/>
  <c r="U323" i="3" s="1"/>
  <c r="S322" i="3"/>
  <c r="S320" i="3"/>
  <c r="U320" i="3" s="1"/>
  <c r="S318" i="3"/>
  <c r="S316" i="3"/>
  <c r="S315" i="3"/>
  <c r="S312" i="3"/>
  <c r="U312" i="3" s="1"/>
  <c r="S311" i="3"/>
  <c r="U311" i="3" s="1"/>
  <c r="S310" i="3"/>
  <c r="U310" i="3" s="1"/>
  <c r="S309" i="3"/>
  <c r="S308" i="3"/>
  <c r="U308" i="3" s="1"/>
  <c r="S307" i="3"/>
  <c r="S306" i="3"/>
  <c r="S305" i="3"/>
  <c r="S304" i="3"/>
  <c r="U304" i="3" s="1"/>
  <c r="S303" i="3"/>
  <c r="U303" i="3" s="1"/>
  <c r="S302" i="3"/>
  <c r="U302" i="3" s="1"/>
  <c r="S300" i="3"/>
  <c r="S299" i="3"/>
  <c r="S298" i="3"/>
  <c r="S296" i="3"/>
  <c r="S295" i="3"/>
  <c r="S292" i="3"/>
  <c r="U292" i="3" s="1"/>
  <c r="S291" i="3"/>
  <c r="U291" i="3" s="1"/>
  <c r="S290" i="3"/>
  <c r="U290" i="3" s="1"/>
  <c r="S289" i="3"/>
  <c r="S288" i="3"/>
  <c r="S287" i="3"/>
  <c r="S286" i="3"/>
  <c r="S285" i="3"/>
  <c r="S284" i="3"/>
  <c r="U284" i="3" s="1"/>
  <c r="S283" i="3"/>
  <c r="U283" i="3" s="1"/>
  <c r="S282" i="3"/>
  <c r="U282" i="3" s="1"/>
  <c r="S281" i="3"/>
  <c r="S280" i="3"/>
  <c r="U280" i="3" s="1"/>
  <c r="S279" i="3"/>
  <c r="S278" i="3"/>
  <c r="S277" i="3"/>
  <c r="S276" i="3"/>
  <c r="S275" i="3"/>
  <c r="S274" i="3"/>
  <c r="U274" i="3" s="1"/>
  <c r="S272" i="3"/>
  <c r="U272" i="3" s="1"/>
  <c r="S271" i="3"/>
  <c r="S270" i="3"/>
  <c r="U270" i="3" s="1"/>
  <c r="S268" i="3"/>
  <c r="S266" i="3"/>
  <c r="S265" i="3"/>
  <c r="S264" i="3"/>
  <c r="S263" i="3"/>
  <c r="S262" i="3"/>
  <c r="S261" i="3"/>
  <c r="S260" i="3"/>
  <c r="U260" i="3" s="1"/>
  <c r="S258" i="3"/>
  <c r="S257" i="3"/>
  <c r="S256" i="3"/>
  <c r="U256" i="3" s="1"/>
  <c r="S255" i="3"/>
  <c r="S254" i="3"/>
  <c r="S252" i="3"/>
  <c r="U252" i="3" s="1"/>
  <c r="S251" i="3"/>
  <c r="U251" i="3" s="1"/>
  <c r="S249" i="3"/>
  <c r="S248" i="3"/>
  <c r="U248" i="3" s="1"/>
  <c r="S247" i="3"/>
  <c r="U247" i="3" s="1"/>
  <c r="S244" i="3"/>
  <c r="U244" i="3" s="1"/>
  <c r="S242" i="3"/>
  <c r="U242" i="3" s="1"/>
  <c r="S241" i="3"/>
  <c r="S240" i="3"/>
  <c r="U240" i="3" s="1"/>
  <c r="S238" i="3"/>
  <c r="U238" i="3" s="1"/>
  <c r="S237" i="3"/>
  <c r="S236" i="3"/>
  <c r="U236" i="3" s="1"/>
  <c r="S234" i="3"/>
  <c r="S233" i="3"/>
  <c r="S232" i="3"/>
  <c r="U232" i="3" s="1"/>
  <c r="S230" i="3"/>
  <c r="U230" i="3" s="1"/>
  <c r="S229" i="3"/>
  <c r="S228" i="3"/>
  <c r="U228" i="3" s="1"/>
  <c r="S227" i="3"/>
  <c r="S226" i="3"/>
  <c r="U226" i="3" s="1"/>
  <c r="S225" i="3"/>
  <c r="U225" i="3" s="1"/>
  <c r="S224" i="3"/>
  <c r="U224" i="3" s="1"/>
  <c r="S223" i="3"/>
  <c r="S222" i="3"/>
  <c r="S221" i="3"/>
  <c r="S220" i="3"/>
  <c r="U220" i="3" s="1"/>
  <c r="S218" i="3"/>
  <c r="U218" i="3" s="1"/>
  <c r="S217" i="3"/>
  <c r="S216" i="3"/>
  <c r="S215" i="3"/>
  <c r="S214" i="3"/>
  <c r="S213" i="3"/>
  <c r="S212" i="3"/>
  <c r="U212" i="3" s="1"/>
  <c r="S210" i="3"/>
  <c r="U210" i="3" s="1"/>
  <c r="S208" i="3"/>
  <c r="S207" i="3"/>
  <c r="S206" i="3"/>
  <c r="S204" i="3"/>
  <c r="U204" i="3" s="1"/>
  <c r="S202" i="3"/>
  <c r="U202" i="3" s="1"/>
  <c r="S201" i="3"/>
  <c r="U201" i="3" s="1"/>
  <c r="S200" i="3"/>
  <c r="U200" i="3" s="1"/>
  <c r="S199" i="3"/>
  <c r="U199" i="3" s="1"/>
  <c r="S198" i="3"/>
  <c r="U198" i="3" s="1"/>
  <c r="S196" i="3"/>
  <c r="S195" i="3"/>
  <c r="U195" i="3" s="1"/>
  <c r="S192" i="3"/>
  <c r="U192" i="3" s="1"/>
  <c r="S191" i="3"/>
  <c r="U191" i="3" s="1"/>
  <c r="S190" i="3"/>
  <c r="U190" i="3" s="1"/>
  <c r="S189" i="3"/>
  <c r="U189" i="3" s="1"/>
  <c r="S188" i="3"/>
  <c r="S187" i="3"/>
  <c r="S186" i="3"/>
  <c r="U186" i="3" s="1"/>
  <c r="S185" i="3"/>
  <c r="S184" i="3"/>
  <c r="U184" i="3" s="1"/>
  <c r="S183" i="3"/>
  <c r="U183" i="3" s="1"/>
  <c r="S182" i="3"/>
  <c r="U182" i="3" s="1"/>
  <c r="S181" i="3"/>
  <c r="U181" i="3" s="1"/>
  <c r="S180" i="3"/>
  <c r="U180" i="3" s="1"/>
  <c r="S179" i="3"/>
  <c r="U179" i="3" s="1"/>
  <c r="S178" i="3"/>
  <c r="U178" i="3" s="1"/>
  <c r="S177" i="3"/>
  <c r="U177" i="3" s="1"/>
  <c r="S176" i="3"/>
  <c r="U176" i="3" s="1"/>
  <c r="S175" i="3"/>
  <c r="U175" i="3" s="1"/>
  <c r="S174" i="3"/>
  <c r="U174" i="3" s="1"/>
  <c r="S173" i="3"/>
  <c r="U173" i="3" s="1"/>
  <c r="S172" i="3"/>
  <c r="U172" i="3" s="1"/>
  <c r="S171" i="3"/>
  <c r="U171" i="3" s="1"/>
  <c r="S170" i="3"/>
  <c r="S169" i="3"/>
  <c r="U169" i="3" s="1"/>
  <c r="S168" i="3"/>
  <c r="U168" i="3" s="1"/>
  <c r="S167" i="3"/>
  <c r="S164" i="3"/>
  <c r="U164" i="3" s="1"/>
  <c r="S163" i="3"/>
  <c r="S160" i="3"/>
  <c r="U160" i="3" s="1"/>
  <c r="S159" i="3"/>
  <c r="U159" i="3" s="1"/>
  <c r="S157" i="3"/>
  <c r="U157" i="3" s="1"/>
  <c r="S156" i="3"/>
  <c r="U156" i="3" s="1"/>
  <c r="S153" i="3"/>
  <c r="S152" i="3"/>
  <c r="U152" i="3" s="1"/>
  <c r="S151" i="3"/>
  <c r="U151" i="3" s="1"/>
  <c r="S148" i="3"/>
  <c r="S147" i="3"/>
  <c r="S146" i="3"/>
  <c r="U146" i="3" s="1"/>
  <c r="S144" i="3"/>
  <c r="U144" i="3" s="1"/>
  <c r="S142" i="3"/>
  <c r="U142" i="3" s="1"/>
  <c r="S140" i="3"/>
  <c r="U140" i="3" s="1"/>
  <c r="S138" i="3"/>
  <c r="S136" i="3"/>
  <c r="U136" i="3" s="1"/>
  <c r="S135" i="3"/>
  <c r="U135" i="3" s="1"/>
  <c r="S130" i="3"/>
  <c r="U130" i="3" s="1"/>
  <c r="S128" i="3"/>
  <c r="U128" i="3" s="1"/>
  <c r="S123" i="3"/>
  <c r="U123" i="3" s="1"/>
  <c r="S120" i="3"/>
  <c r="U120" i="3" s="1"/>
  <c r="S119" i="3"/>
  <c r="U119" i="3" s="1"/>
  <c r="S118" i="3"/>
  <c r="U118" i="3" s="1"/>
  <c r="S116" i="3"/>
  <c r="U116" i="3" s="1"/>
  <c r="S112" i="3"/>
  <c r="U112" i="3" s="1"/>
  <c r="S108" i="3"/>
  <c r="U108" i="3" s="1"/>
  <c r="S107" i="3"/>
  <c r="U107" i="3" s="1"/>
  <c r="S106" i="3"/>
  <c r="S105" i="3"/>
  <c r="S104" i="3"/>
  <c r="S103" i="3"/>
  <c r="U103" i="3" s="1"/>
  <c r="S100" i="3"/>
  <c r="U100" i="3" s="1"/>
  <c r="S98" i="3"/>
  <c r="S94" i="3"/>
  <c r="U94" i="3" s="1"/>
  <c r="S84" i="3"/>
  <c r="U84" i="3" s="1"/>
  <c r="S80" i="3"/>
  <c r="U80" i="3" s="1"/>
  <c r="S79" i="3"/>
  <c r="S76" i="3"/>
  <c r="U76" i="3" s="1"/>
  <c r="S72" i="3"/>
  <c r="S71" i="3"/>
  <c r="U71" i="3" s="1"/>
  <c r="S70" i="3"/>
  <c r="U70" i="3" s="1"/>
  <c r="S69" i="3"/>
  <c r="U69" i="3" s="1"/>
  <c r="S68" i="3"/>
  <c r="U68" i="3" s="1"/>
  <c r="S67" i="3"/>
  <c r="U67" i="3" s="1"/>
  <c r="S66" i="3"/>
  <c r="U66" i="3" s="1"/>
  <c r="S65" i="3"/>
  <c r="U65" i="3" s="1"/>
  <c r="S64" i="3"/>
  <c r="S63" i="3"/>
  <c r="S62" i="3"/>
  <c r="U62" i="3" s="1"/>
  <c r="S61" i="3"/>
  <c r="U61" i="3" s="1"/>
  <c r="S60" i="3"/>
  <c r="S59" i="3"/>
  <c r="U59" i="3" s="1"/>
  <c r="S58" i="3"/>
  <c r="U58" i="3" s="1"/>
  <c r="S57" i="3"/>
  <c r="S56" i="3"/>
  <c r="S55" i="3"/>
  <c r="U55" i="3" s="1"/>
  <c r="S54" i="3"/>
  <c r="U54" i="3" s="1"/>
  <c r="S53" i="3"/>
  <c r="U53" i="3" s="1"/>
  <c r="S52" i="3"/>
  <c r="U52" i="3" s="1"/>
  <c r="S51" i="3"/>
  <c r="S50" i="3"/>
  <c r="U50" i="3" s="1"/>
  <c r="S49" i="3"/>
  <c r="U49" i="3" s="1"/>
  <c r="S48" i="3"/>
  <c r="U48" i="3" s="1"/>
  <c r="S47" i="3"/>
  <c r="S46" i="3"/>
  <c r="U46" i="3" s="1"/>
  <c r="S45" i="3"/>
  <c r="U45" i="3" s="1"/>
  <c r="S44" i="3"/>
  <c r="S43" i="3"/>
  <c r="U43" i="3" s="1"/>
  <c r="S42" i="3"/>
  <c r="U42" i="3" s="1"/>
  <c r="S41" i="3"/>
  <c r="U41" i="3" s="1"/>
  <c r="S40" i="3"/>
  <c r="U40" i="3" s="1"/>
  <c r="S39" i="3"/>
  <c r="U39" i="3" s="1"/>
  <c r="S38" i="3"/>
  <c r="U38" i="3" s="1"/>
  <c r="S37" i="3"/>
  <c r="S36" i="3"/>
  <c r="U36" i="3" s="1"/>
  <c r="S35" i="3"/>
  <c r="U35" i="3" s="1"/>
  <c r="S34" i="3"/>
  <c r="S33" i="3"/>
  <c r="U33" i="3" s="1"/>
  <c r="S32" i="3"/>
  <c r="U32" i="3" s="1"/>
  <c r="S31" i="3"/>
  <c r="U31" i="3" s="1"/>
  <c r="S30" i="3"/>
  <c r="U30" i="3" s="1"/>
  <c r="S28" i="3"/>
  <c r="U28" i="3" s="1"/>
  <c r="S26" i="3"/>
  <c r="U26" i="3" s="1"/>
  <c r="S11" i="3"/>
  <c r="U11" i="3" s="1"/>
  <c r="S4" i="3"/>
  <c r="S3" i="3"/>
  <c r="U364" i="3"/>
  <c r="U404" i="3"/>
  <c r="U408" i="3"/>
  <c r="U407" i="3"/>
  <c r="U412" i="3"/>
  <c r="U405" i="3"/>
  <c r="U362" i="3"/>
  <c r="U401" i="3"/>
  <c r="U396" i="3"/>
  <c r="U395" i="3"/>
  <c r="U394" i="3"/>
  <c r="U392" i="3"/>
  <c r="U391" i="3"/>
  <c r="U389" i="3"/>
  <c r="U388" i="3"/>
  <c r="U382" i="3"/>
  <c r="U383" i="3"/>
  <c r="U411" i="3"/>
  <c r="U381" i="3"/>
  <c r="U379" i="3"/>
  <c r="U378" i="3"/>
  <c r="U374" i="3"/>
  <c r="U339" i="3"/>
  <c r="U365" i="3"/>
  <c r="U397" i="3"/>
  <c r="U361" i="3"/>
  <c r="U360" i="3"/>
  <c r="U349" i="3"/>
  <c r="U355" i="3"/>
  <c r="U354" i="3"/>
  <c r="U368" i="3"/>
  <c r="U402" i="3"/>
  <c r="U400" i="3"/>
  <c r="U340" i="3"/>
  <c r="U409" i="3"/>
  <c r="U335" i="3"/>
  <c r="U333" i="3"/>
  <c r="U331" i="3"/>
  <c r="U328" i="3"/>
  <c r="U325" i="3"/>
  <c r="U322" i="3"/>
  <c r="U318" i="3"/>
  <c r="U316" i="3"/>
  <c r="U315" i="3"/>
  <c r="U309" i="3"/>
  <c r="U307" i="3"/>
  <c r="U306" i="3"/>
  <c r="U305" i="3"/>
  <c r="U300" i="3"/>
  <c r="U299" i="3"/>
  <c r="U298" i="3"/>
  <c r="U296" i="3"/>
  <c r="U295" i="3"/>
  <c r="U289" i="3"/>
  <c r="U288" i="3"/>
  <c r="U287" i="3"/>
  <c r="U286" i="3"/>
  <c r="U285" i="3"/>
  <c r="U281" i="3"/>
  <c r="U279" i="3"/>
  <c r="U278" i="3"/>
  <c r="U277" i="3"/>
  <c r="U276" i="3"/>
  <c r="U275" i="3"/>
  <c r="U271" i="3"/>
  <c r="U268" i="3"/>
  <c r="U266" i="3"/>
  <c r="U265" i="3"/>
  <c r="U264" i="3"/>
  <c r="U263" i="3"/>
  <c r="U262" i="3"/>
  <c r="U261" i="3"/>
  <c r="U258" i="3"/>
  <c r="U257" i="3"/>
  <c r="U255" i="3"/>
  <c r="U254" i="3"/>
  <c r="U249" i="3"/>
  <c r="U241" i="3"/>
  <c r="U237" i="3"/>
  <c r="U234" i="3"/>
  <c r="U233" i="3"/>
  <c r="U229" i="3"/>
  <c r="U227" i="3"/>
  <c r="U223" i="3"/>
  <c r="U222" i="3"/>
  <c r="U221" i="3"/>
  <c r="U217" i="3"/>
  <c r="U216" i="3"/>
  <c r="U215" i="3"/>
  <c r="U214" i="3"/>
  <c r="U213" i="3"/>
  <c r="U208" i="3"/>
  <c r="U207" i="3"/>
  <c r="U206" i="3"/>
  <c r="U196" i="3"/>
  <c r="U188" i="3"/>
  <c r="U187" i="3"/>
  <c r="U185" i="3"/>
  <c r="U170" i="3"/>
  <c r="U167" i="3"/>
  <c r="U163" i="3"/>
  <c r="U153" i="3"/>
  <c r="U148" i="3"/>
  <c r="U147" i="3"/>
  <c r="U138" i="3"/>
  <c r="U106" i="3"/>
  <c r="U105" i="3"/>
  <c r="U104" i="3"/>
  <c r="U98" i="3"/>
  <c r="U79" i="3"/>
  <c r="U72" i="3"/>
  <c r="U64" i="3"/>
  <c r="U63" i="3"/>
  <c r="U60" i="3"/>
  <c r="U57" i="3"/>
  <c r="U56" i="3"/>
  <c r="U51" i="3"/>
  <c r="U47" i="3"/>
  <c r="U44" i="3"/>
  <c r="U37" i="3"/>
  <c r="U34" i="3"/>
  <c r="U4" i="3"/>
  <c r="U3" i="3"/>
  <c r="P366" i="3"/>
  <c r="P364" i="3"/>
  <c r="P404" i="3"/>
  <c r="P351" i="3"/>
  <c r="P408" i="3"/>
  <c r="P407" i="3"/>
  <c r="P412" i="3"/>
  <c r="P405" i="3"/>
  <c r="P377" i="3"/>
  <c r="P385" i="3"/>
  <c r="P362" i="3"/>
  <c r="P401" i="3"/>
  <c r="P372" i="3"/>
  <c r="P348" i="3"/>
  <c r="P371" i="3"/>
  <c r="P384" i="3"/>
  <c r="P396" i="3"/>
  <c r="P395" i="3"/>
  <c r="P394" i="3"/>
  <c r="P357" i="3"/>
  <c r="P392" i="3"/>
  <c r="P391" i="3"/>
  <c r="P356" i="3"/>
  <c r="P389" i="3"/>
  <c r="P388" i="3"/>
  <c r="P386" i="3"/>
  <c r="P382" i="3"/>
  <c r="P393" i="3"/>
  <c r="P376" i="3"/>
  <c r="P383" i="3"/>
  <c r="P411" i="3"/>
  <c r="P381" i="3"/>
  <c r="P337" i="3"/>
  <c r="P379" i="3"/>
  <c r="P378" i="3"/>
  <c r="P370" i="3"/>
  <c r="P353" i="3"/>
  <c r="P359" i="3"/>
  <c r="P374" i="3"/>
  <c r="P343" i="3"/>
  <c r="P350" i="3"/>
  <c r="P380" i="3"/>
  <c r="P342" i="3"/>
  <c r="P352" i="3"/>
  <c r="P390" i="3"/>
  <c r="P341" i="3"/>
  <c r="P339" i="3"/>
  <c r="P365" i="3"/>
  <c r="P347" i="3"/>
  <c r="P410" i="3"/>
  <c r="P397" i="3"/>
  <c r="P361" i="3"/>
  <c r="P360" i="3"/>
  <c r="P387" i="3"/>
  <c r="P349" i="3"/>
  <c r="P338" i="3"/>
  <c r="P358" i="3"/>
  <c r="P355" i="3"/>
  <c r="P354" i="3"/>
  <c r="P368" i="3"/>
  <c r="P344" i="3"/>
  <c r="P367" i="3"/>
  <c r="P403" i="3"/>
  <c r="P375" i="3"/>
  <c r="P373" i="3"/>
  <c r="P406" i="3"/>
  <c r="P402" i="3"/>
  <c r="P346" i="3"/>
  <c r="P363" i="3"/>
  <c r="P345" i="3"/>
  <c r="P400" i="3"/>
  <c r="P399" i="3"/>
  <c r="P340" i="3"/>
  <c r="P398" i="3"/>
  <c r="P409" i="3"/>
  <c r="P336" i="3"/>
  <c r="P369" i="3"/>
  <c r="S1000" i="3" l="1"/>
  <c r="S999" i="3"/>
  <c r="S998" i="3"/>
  <c r="S997" i="3"/>
  <c r="S996" i="3"/>
  <c r="S995" i="3"/>
  <c r="S994" i="3"/>
  <c r="S993" i="3"/>
  <c r="S992" i="3"/>
  <c r="S991" i="3"/>
  <c r="S990" i="3"/>
  <c r="S989" i="3"/>
  <c r="S988" i="3"/>
  <c r="S987" i="3"/>
  <c r="S986" i="3"/>
  <c r="S985" i="3"/>
  <c r="S984" i="3"/>
  <c r="S983" i="3"/>
  <c r="S982" i="3"/>
  <c r="S981" i="3"/>
  <c r="S980" i="3"/>
  <c r="S979" i="3"/>
  <c r="S978" i="3"/>
  <c r="S977" i="3"/>
  <c r="S976" i="3"/>
  <c r="S975" i="3"/>
  <c r="S974" i="3"/>
  <c r="S973" i="3"/>
  <c r="S972" i="3"/>
  <c r="S971" i="3"/>
  <c r="S970" i="3"/>
  <c r="S969" i="3"/>
  <c r="S968" i="3"/>
  <c r="S967" i="3"/>
  <c r="S966" i="3"/>
  <c r="S965" i="3"/>
  <c r="S964" i="3"/>
  <c r="S963" i="3"/>
  <c r="S962" i="3"/>
  <c r="S961" i="3"/>
  <c r="S960" i="3"/>
  <c r="S959" i="3"/>
  <c r="S958" i="3"/>
  <c r="S957" i="3"/>
  <c r="S956" i="3"/>
  <c r="S955" i="3"/>
  <c r="S954" i="3"/>
  <c r="S953" i="3"/>
  <c r="S952" i="3"/>
  <c r="S951" i="3"/>
  <c r="S950" i="3"/>
  <c r="S949" i="3"/>
  <c r="S948" i="3"/>
  <c r="S947" i="3"/>
  <c r="S946" i="3"/>
  <c r="S945" i="3"/>
  <c r="S944" i="3"/>
  <c r="S943" i="3"/>
  <c r="S942" i="3"/>
  <c r="S941" i="3"/>
  <c r="S940" i="3"/>
  <c r="S939" i="3"/>
  <c r="S938" i="3"/>
  <c r="S937" i="3"/>
  <c r="S936" i="3"/>
  <c r="S935" i="3"/>
  <c r="S934" i="3"/>
  <c r="S933" i="3"/>
  <c r="S932" i="3"/>
  <c r="S931" i="3"/>
  <c r="S930" i="3"/>
  <c r="S929" i="3"/>
  <c r="S928" i="3"/>
  <c r="S927" i="3"/>
  <c r="S926" i="3"/>
  <c r="S925" i="3"/>
  <c r="S924" i="3"/>
  <c r="S923" i="3"/>
  <c r="S922" i="3"/>
  <c r="S921" i="3"/>
  <c r="S920" i="3"/>
  <c r="S919" i="3"/>
  <c r="S918" i="3"/>
  <c r="S917" i="3"/>
  <c r="S916" i="3"/>
  <c r="S915" i="3"/>
  <c r="S914" i="3"/>
  <c r="S913" i="3"/>
  <c r="S912" i="3"/>
  <c r="S911" i="3"/>
  <c r="S910" i="3"/>
  <c r="S909" i="3"/>
  <c r="S908" i="3"/>
  <c r="S907" i="3"/>
  <c r="S906" i="3"/>
  <c r="S905" i="3"/>
  <c r="S904" i="3"/>
  <c r="S903" i="3"/>
  <c r="S902" i="3"/>
  <c r="S901" i="3"/>
  <c r="S900" i="3"/>
  <c r="S899" i="3"/>
  <c r="S898" i="3"/>
  <c r="S897" i="3"/>
  <c r="S896" i="3"/>
  <c r="S895" i="3"/>
  <c r="S894" i="3"/>
  <c r="S893" i="3"/>
  <c r="S892" i="3"/>
  <c r="S891" i="3"/>
  <c r="S890" i="3"/>
  <c r="S889" i="3"/>
  <c r="S888" i="3"/>
  <c r="S887" i="3"/>
  <c r="S886" i="3"/>
  <c r="S885" i="3"/>
  <c r="S884" i="3"/>
  <c r="S883" i="3"/>
  <c r="S882" i="3"/>
  <c r="S881" i="3"/>
  <c r="S880" i="3"/>
  <c r="S879" i="3"/>
  <c r="S878" i="3"/>
  <c r="S877" i="3"/>
  <c r="S876" i="3"/>
  <c r="S875" i="3"/>
  <c r="S874" i="3"/>
  <c r="S873" i="3"/>
  <c r="S872" i="3"/>
  <c r="S871" i="3"/>
  <c r="S870" i="3"/>
  <c r="S869" i="3"/>
  <c r="S868" i="3"/>
  <c r="S867" i="3"/>
  <c r="S866" i="3"/>
  <c r="S865" i="3"/>
  <c r="S864" i="3"/>
  <c r="S863" i="3"/>
  <c r="S862" i="3"/>
  <c r="S861" i="3"/>
  <c r="S860" i="3"/>
  <c r="S859" i="3"/>
  <c r="S858" i="3"/>
  <c r="S857" i="3"/>
  <c r="S856" i="3"/>
  <c r="S855" i="3"/>
  <c r="S854" i="3"/>
  <c r="S853" i="3"/>
  <c r="S852" i="3"/>
  <c r="S851" i="3"/>
  <c r="S850" i="3"/>
  <c r="S849" i="3"/>
  <c r="S848" i="3"/>
  <c r="S847" i="3"/>
  <c r="S846" i="3"/>
  <c r="S845" i="3"/>
  <c r="S844" i="3"/>
  <c r="S843" i="3"/>
  <c r="S842" i="3"/>
  <c r="S841" i="3"/>
  <c r="S840" i="3"/>
  <c r="S839" i="3"/>
  <c r="S838" i="3"/>
  <c r="S837" i="3"/>
  <c r="S836" i="3"/>
  <c r="S835" i="3"/>
  <c r="S834" i="3"/>
  <c r="S833" i="3"/>
  <c r="S832" i="3"/>
  <c r="S831" i="3"/>
  <c r="S830" i="3"/>
  <c r="S829" i="3"/>
  <c r="S828" i="3"/>
  <c r="S827" i="3"/>
  <c r="S826" i="3"/>
  <c r="S825" i="3"/>
  <c r="S824" i="3"/>
  <c r="S823" i="3"/>
  <c r="S822" i="3"/>
  <c r="S821" i="3"/>
  <c r="S820" i="3"/>
  <c r="S819" i="3"/>
  <c r="S818" i="3"/>
  <c r="S817" i="3"/>
  <c r="S816" i="3"/>
  <c r="S815" i="3"/>
  <c r="S814" i="3"/>
  <c r="S813" i="3"/>
  <c r="S812" i="3"/>
  <c r="S811" i="3"/>
  <c r="S810" i="3"/>
  <c r="S809" i="3"/>
  <c r="S808" i="3"/>
  <c r="S807" i="3"/>
  <c r="S806" i="3"/>
  <c r="S805" i="3"/>
  <c r="S804" i="3"/>
  <c r="S803" i="3"/>
  <c r="S802" i="3"/>
  <c r="S801" i="3"/>
  <c r="S800" i="3"/>
  <c r="S799" i="3"/>
  <c r="S798" i="3"/>
  <c r="S797" i="3"/>
  <c r="S796" i="3"/>
  <c r="S795" i="3"/>
  <c r="S794" i="3"/>
  <c r="S793" i="3"/>
  <c r="S792" i="3"/>
  <c r="S791" i="3"/>
  <c r="S790" i="3"/>
  <c r="S789" i="3"/>
  <c r="S788" i="3"/>
  <c r="S787" i="3"/>
  <c r="S786" i="3"/>
  <c r="S785" i="3"/>
  <c r="S784" i="3"/>
  <c r="S783" i="3"/>
  <c r="S782" i="3"/>
  <c r="S781" i="3"/>
  <c r="S780" i="3"/>
  <c r="S779" i="3"/>
  <c r="S778" i="3"/>
  <c r="S777" i="3"/>
  <c r="S776" i="3"/>
  <c r="S775" i="3"/>
  <c r="S774" i="3"/>
  <c r="S773" i="3"/>
  <c r="S772" i="3"/>
  <c r="S771" i="3"/>
  <c r="S770" i="3"/>
  <c r="S769" i="3"/>
  <c r="S768" i="3"/>
  <c r="S767" i="3"/>
  <c r="S766" i="3"/>
  <c r="S765" i="3"/>
  <c r="S764" i="3"/>
  <c r="S763" i="3"/>
  <c r="S762" i="3"/>
  <c r="S761" i="3"/>
  <c r="S760" i="3"/>
  <c r="S759" i="3"/>
  <c r="S758" i="3"/>
  <c r="S757" i="3"/>
  <c r="S756" i="3"/>
  <c r="S755" i="3"/>
  <c r="S754" i="3"/>
  <c r="S753" i="3"/>
  <c r="S752" i="3"/>
  <c r="S751" i="3"/>
  <c r="S750" i="3"/>
  <c r="S749" i="3"/>
  <c r="S748" i="3"/>
  <c r="S747" i="3"/>
  <c r="S746" i="3"/>
  <c r="S745" i="3"/>
  <c r="S744" i="3"/>
  <c r="S743" i="3"/>
  <c r="S742" i="3"/>
  <c r="S741" i="3"/>
  <c r="S740" i="3"/>
  <c r="S739" i="3"/>
  <c r="S738" i="3"/>
  <c r="S737" i="3"/>
  <c r="S736" i="3"/>
  <c r="S735" i="3"/>
  <c r="S734" i="3"/>
  <c r="S733" i="3"/>
  <c r="S732" i="3"/>
  <c r="S731" i="3"/>
  <c r="S730" i="3"/>
  <c r="S729" i="3"/>
  <c r="S728" i="3"/>
  <c r="S727" i="3"/>
  <c r="S726" i="3"/>
  <c r="S725" i="3"/>
  <c r="S724" i="3"/>
  <c r="S723" i="3"/>
  <c r="S722" i="3"/>
  <c r="S721" i="3"/>
  <c r="S720" i="3"/>
  <c r="S719" i="3"/>
  <c r="S718" i="3"/>
  <c r="S717" i="3"/>
  <c r="S716" i="3"/>
  <c r="S715" i="3"/>
  <c r="S714" i="3"/>
  <c r="S713" i="3"/>
  <c r="S712" i="3"/>
  <c r="S711" i="3"/>
  <c r="S710" i="3"/>
  <c r="S709" i="3"/>
  <c r="S708" i="3"/>
  <c r="S707" i="3"/>
  <c r="S706" i="3"/>
  <c r="S705" i="3"/>
  <c r="S704" i="3"/>
  <c r="S703" i="3"/>
  <c r="S702" i="3"/>
  <c r="S701" i="3"/>
  <c r="S700" i="3"/>
  <c r="S699" i="3"/>
  <c r="S698" i="3"/>
  <c r="S697" i="3"/>
  <c r="S696" i="3"/>
  <c r="S695" i="3"/>
  <c r="S694" i="3"/>
  <c r="S693" i="3"/>
  <c r="S692" i="3"/>
  <c r="S691" i="3"/>
  <c r="S690" i="3"/>
  <c r="S689" i="3"/>
  <c r="S688" i="3"/>
  <c r="S687" i="3"/>
  <c r="S686" i="3"/>
  <c r="S685" i="3"/>
  <c r="S684" i="3"/>
  <c r="S683" i="3"/>
  <c r="S682" i="3"/>
  <c r="S681" i="3"/>
  <c r="S680" i="3"/>
  <c r="S679" i="3"/>
  <c r="S678" i="3"/>
  <c r="S677" i="3"/>
  <c r="S676" i="3"/>
  <c r="S675" i="3"/>
  <c r="S674" i="3"/>
  <c r="S673" i="3"/>
  <c r="S672" i="3"/>
  <c r="S671" i="3"/>
  <c r="S670" i="3"/>
  <c r="S669" i="3"/>
  <c r="S668" i="3"/>
  <c r="S667" i="3"/>
  <c r="S666" i="3"/>
  <c r="S665" i="3"/>
  <c r="S664" i="3"/>
  <c r="S663" i="3"/>
  <c r="S662" i="3"/>
  <c r="S661" i="3"/>
  <c r="S660" i="3"/>
  <c r="S659" i="3"/>
  <c r="S658" i="3"/>
  <c r="S657" i="3"/>
  <c r="S656" i="3"/>
  <c r="S655" i="3"/>
  <c r="S654" i="3"/>
  <c r="S653" i="3"/>
  <c r="S652" i="3"/>
  <c r="S651" i="3"/>
  <c r="S650" i="3"/>
  <c r="S649" i="3"/>
  <c r="S648" i="3"/>
  <c r="S647" i="3"/>
  <c r="S646" i="3"/>
  <c r="S645" i="3"/>
  <c r="S644" i="3"/>
  <c r="S643" i="3"/>
  <c r="S642" i="3"/>
  <c r="S641" i="3"/>
  <c r="S640" i="3"/>
  <c r="S639" i="3"/>
  <c r="S638" i="3"/>
  <c r="S637" i="3"/>
  <c r="S636" i="3"/>
  <c r="S635" i="3"/>
  <c r="S634" i="3"/>
  <c r="S633" i="3"/>
  <c r="S632" i="3"/>
  <c r="S631" i="3"/>
  <c r="S630" i="3"/>
  <c r="S629" i="3"/>
  <c r="S628" i="3"/>
  <c r="S627" i="3"/>
  <c r="S626" i="3"/>
  <c r="S625" i="3"/>
  <c r="S624" i="3"/>
  <c r="S623" i="3"/>
  <c r="S622" i="3"/>
  <c r="S621" i="3"/>
  <c r="S620" i="3"/>
  <c r="S619" i="3"/>
  <c r="S618" i="3"/>
  <c r="S617" i="3"/>
  <c r="S616" i="3"/>
  <c r="S615" i="3"/>
  <c r="S614" i="3"/>
  <c r="S613" i="3"/>
  <c r="S612" i="3"/>
  <c r="S611" i="3"/>
  <c r="S610" i="3"/>
  <c r="S609" i="3"/>
  <c r="S608" i="3"/>
  <c r="S607" i="3"/>
  <c r="S606" i="3"/>
  <c r="S605" i="3"/>
  <c r="S604" i="3"/>
  <c r="S603" i="3"/>
  <c r="S602" i="3"/>
  <c r="S601" i="3"/>
  <c r="S600" i="3"/>
  <c r="S599" i="3"/>
  <c r="S598" i="3"/>
  <c r="S597" i="3"/>
  <c r="S596" i="3"/>
  <c r="S595" i="3"/>
  <c r="S594" i="3"/>
  <c r="S593" i="3"/>
  <c r="S592" i="3"/>
  <c r="S591" i="3"/>
  <c r="S590" i="3"/>
  <c r="S589" i="3"/>
  <c r="S588" i="3"/>
  <c r="S587" i="3"/>
  <c r="S586" i="3"/>
  <c r="S585" i="3"/>
  <c r="S584" i="3"/>
  <c r="S583" i="3"/>
  <c r="S582" i="3"/>
  <c r="S581" i="3"/>
  <c r="S580" i="3"/>
  <c r="S579" i="3"/>
  <c r="S578" i="3"/>
  <c r="S577" i="3"/>
  <c r="S576" i="3"/>
  <c r="S575" i="3"/>
  <c r="S574" i="3"/>
  <c r="S573" i="3"/>
  <c r="S572" i="3"/>
  <c r="S571" i="3"/>
  <c r="S570" i="3"/>
  <c r="S569" i="3"/>
  <c r="S568" i="3"/>
  <c r="S567" i="3"/>
  <c r="S566" i="3"/>
  <c r="S565" i="3"/>
  <c r="S564" i="3"/>
  <c r="S563" i="3"/>
  <c r="S562" i="3"/>
  <c r="S561" i="3"/>
  <c r="S560" i="3"/>
  <c r="S559" i="3"/>
  <c r="S558" i="3"/>
  <c r="S557" i="3"/>
  <c r="S556" i="3"/>
  <c r="S555" i="3"/>
  <c r="S554" i="3"/>
  <c r="S553" i="3"/>
  <c r="S552" i="3"/>
  <c r="S551" i="3"/>
  <c r="S550" i="3"/>
  <c r="S549" i="3"/>
  <c r="S548" i="3"/>
  <c r="S547" i="3"/>
  <c r="S546" i="3"/>
  <c r="S545" i="3"/>
  <c r="S544" i="3"/>
  <c r="S543" i="3"/>
  <c r="S542" i="3"/>
  <c r="S541" i="3"/>
  <c r="S540" i="3"/>
  <c r="S539" i="3"/>
  <c r="S538" i="3"/>
  <c r="S537" i="3"/>
  <c r="S536" i="3"/>
  <c r="S535" i="3"/>
  <c r="S534" i="3"/>
  <c r="S533" i="3"/>
  <c r="S532" i="3"/>
  <c r="S531" i="3"/>
  <c r="S530" i="3"/>
  <c r="S529" i="3"/>
  <c r="S528" i="3"/>
  <c r="S527" i="3"/>
  <c r="S526" i="3"/>
  <c r="S525" i="3"/>
  <c r="S524" i="3"/>
  <c r="S523" i="3"/>
  <c r="S522" i="3"/>
  <c r="S521" i="3"/>
  <c r="S520" i="3"/>
  <c r="S519" i="3"/>
  <c r="S518" i="3"/>
  <c r="S517" i="3"/>
  <c r="S516" i="3"/>
  <c r="S515" i="3"/>
  <c r="S514" i="3"/>
  <c r="S513" i="3"/>
  <c r="S512" i="3"/>
  <c r="S511" i="3"/>
  <c r="S510" i="3"/>
  <c r="S509" i="3"/>
  <c r="S508" i="3"/>
  <c r="S507" i="3"/>
  <c r="S506" i="3"/>
  <c r="S505" i="3"/>
  <c r="S504" i="3"/>
  <c r="S503" i="3"/>
  <c r="S502" i="3"/>
  <c r="S501" i="3"/>
  <c r="S500" i="3"/>
  <c r="S499" i="3"/>
  <c r="S498" i="3"/>
  <c r="S497" i="3"/>
  <c r="S496" i="3"/>
  <c r="S495" i="3"/>
  <c r="S494" i="3"/>
  <c r="S493" i="3"/>
  <c r="S492" i="3"/>
  <c r="S491" i="3"/>
  <c r="S490" i="3"/>
  <c r="S489" i="3"/>
  <c r="S488" i="3"/>
  <c r="S487" i="3"/>
  <c r="S486" i="3"/>
  <c r="S485" i="3"/>
  <c r="S484" i="3"/>
  <c r="S483" i="3"/>
  <c r="S482" i="3"/>
  <c r="S481" i="3"/>
  <c r="S480" i="3"/>
  <c r="S479" i="3"/>
  <c r="S478" i="3"/>
  <c r="S477" i="3"/>
  <c r="S476" i="3"/>
  <c r="S475" i="3"/>
  <c r="S474" i="3"/>
  <c r="S473" i="3"/>
  <c r="S472" i="3"/>
  <c r="S471" i="3"/>
  <c r="S470" i="3"/>
  <c r="S469" i="3"/>
  <c r="S468" i="3"/>
  <c r="S467" i="3"/>
  <c r="S466" i="3"/>
  <c r="S465" i="3"/>
  <c r="S464" i="3"/>
  <c r="S463" i="3"/>
  <c r="S462" i="3"/>
  <c r="S461" i="3"/>
  <c r="S460" i="3"/>
  <c r="S459" i="3"/>
  <c r="S458" i="3"/>
  <c r="S457" i="3"/>
  <c r="S456" i="3"/>
  <c r="S455" i="3"/>
  <c r="S454" i="3"/>
  <c r="S453" i="3"/>
  <c r="S452" i="3"/>
  <c r="S451" i="3"/>
  <c r="S450" i="3"/>
  <c r="S449" i="3"/>
  <c r="S448" i="3"/>
  <c r="S447" i="3"/>
  <c r="S446" i="3"/>
  <c r="S445" i="3"/>
  <c r="S444" i="3"/>
  <c r="S443" i="3"/>
  <c r="S442" i="3"/>
  <c r="S441" i="3"/>
  <c r="S440" i="3"/>
  <c r="S439" i="3"/>
  <c r="S438" i="3"/>
  <c r="S437" i="3"/>
  <c r="S436" i="3"/>
  <c r="S435" i="3"/>
  <c r="S434" i="3"/>
  <c r="S433" i="3"/>
  <c r="S432" i="3"/>
  <c r="S431" i="3"/>
  <c r="S430" i="3"/>
  <c r="S429" i="3"/>
  <c r="S428" i="3"/>
  <c r="S427" i="3"/>
  <c r="S426" i="3"/>
  <c r="S425" i="3"/>
  <c r="S424" i="3"/>
  <c r="S423" i="3"/>
  <c r="S422" i="3"/>
  <c r="S421" i="3"/>
  <c r="S420" i="3"/>
  <c r="S419" i="3"/>
  <c r="S418" i="3"/>
  <c r="S417" i="3"/>
  <c r="S416" i="3"/>
  <c r="S415" i="3"/>
  <c r="S414" i="3"/>
  <c r="S413" i="3"/>
  <c r="T1000" i="3"/>
  <c r="T999" i="3"/>
  <c r="T998" i="3"/>
  <c r="T997" i="3"/>
  <c r="T996" i="3"/>
  <c r="T995" i="3"/>
  <c r="T994" i="3"/>
  <c r="T993" i="3"/>
  <c r="T992" i="3"/>
  <c r="T991" i="3"/>
  <c r="T990" i="3"/>
  <c r="T989" i="3"/>
  <c r="T988" i="3"/>
  <c r="T987" i="3"/>
  <c r="T986" i="3"/>
  <c r="T985" i="3"/>
  <c r="T984" i="3"/>
  <c r="T983" i="3"/>
  <c r="T982" i="3"/>
  <c r="T981" i="3"/>
  <c r="T980" i="3"/>
  <c r="T979" i="3"/>
  <c r="T978" i="3"/>
  <c r="T977" i="3"/>
  <c r="T976" i="3"/>
  <c r="T975" i="3"/>
  <c r="T974" i="3"/>
  <c r="T973" i="3"/>
  <c r="T972" i="3"/>
  <c r="T971" i="3"/>
  <c r="T970" i="3"/>
  <c r="T969" i="3"/>
  <c r="T968" i="3"/>
  <c r="T967" i="3"/>
  <c r="T966" i="3"/>
  <c r="T965" i="3"/>
  <c r="T964" i="3"/>
  <c r="T963" i="3"/>
  <c r="T962" i="3"/>
  <c r="T961" i="3"/>
  <c r="T960" i="3"/>
  <c r="T959" i="3"/>
  <c r="T958" i="3"/>
  <c r="T957" i="3"/>
  <c r="T956" i="3"/>
  <c r="T955" i="3"/>
  <c r="T954" i="3"/>
  <c r="T953" i="3"/>
  <c r="T952" i="3"/>
  <c r="T951" i="3"/>
  <c r="T950" i="3"/>
  <c r="T949" i="3"/>
  <c r="T948" i="3"/>
  <c r="T947" i="3"/>
  <c r="T946" i="3"/>
  <c r="T945" i="3"/>
  <c r="T944" i="3"/>
  <c r="T943" i="3"/>
  <c r="T942" i="3"/>
  <c r="T941" i="3"/>
  <c r="T940" i="3"/>
  <c r="T939" i="3"/>
  <c r="T938" i="3"/>
  <c r="T937" i="3"/>
  <c r="T936" i="3"/>
  <c r="T935" i="3"/>
  <c r="T934" i="3"/>
  <c r="T933" i="3"/>
  <c r="T932" i="3"/>
  <c r="T931" i="3"/>
  <c r="T930" i="3"/>
  <c r="T929" i="3"/>
  <c r="T928" i="3"/>
  <c r="T927" i="3"/>
  <c r="T926" i="3"/>
  <c r="T925" i="3"/>
  <c r="T924" i="3"/>
  <c r="T923" i="3"/>
  <c r="T922" i="3"/>
  <c r="T921" i="3"/>
  <c r="T920" i="3"/>
  <c r="T919" i="3"/>
  <c r="T918" i="3"/>
  <c r="T917" i="3"/>
  <c r="T916" i="3"/>
  <c r="T915" i="3"/>
  <c r="T914" i="3"/>
  <c r="T913" i="3"/>
  <c r="T912" i="3"/>
  <c r="T911" i="3"/>
  <c r="T910" i="3"/>
  <c r="T909" i="3"/>
  <c r="T908" i="3"/>
  <c r="T907" i="3"/>
  <c r="T906" i="3"/>
  <c r="T905" i="3"/>
  <c r="T904" i="3"/>
  <c r="T903" i="3"/>
  <c r="T902" i="3"/>
  <c r="T901" i="3"/>
  <c r="T900" i="3"/>
  <c r="T899" i="3"/>
  <c r="T898" i="3"/>
  <c r="T897" i="3"/>
  <c r="T896" i="3"/>
  <c r="T895" i="3"/>
  <c r="T894" i="3"/>
  <c r="T893" i="3"/>
  <c r="T892" i="3"/>
  <c r="T891" i="3"/>
  <c r="T890" i="3"/>
  <c r="T889" i="3"/>
  <c r="T888" i="3"/>
  <c r="T887" i="3"/>
  <c r="T886" i="3"/>
  <c r="T885" i="3"/>
  <c r="T884" i="3"/>
  <c r="T883" i="3"/>
  <c r="T882" i="3"/>
  <c r="T881" i="3"/>
  <c r="T880" i="3"/>
  <c r="T879" i="3"/>
  <c r="T878" i="3"/>
  <c r="T877" i="3"/>
  <c r="T876" i="3"/>
  <c r="T875" i="3"/>
  <c r="T874" i="3"/>
  <c r="T873" i="3"/>
  <c r="T872" i="3"/>
  <c r="T871" i="3"/>
  <c r="T870" i="3"/>
  <c r="T869" i="3"/>
  <c r="T868" i="3"/>
  <c r="T867" i="3"/>
  <c r="T866" i="3"/>
  <c r="T865" i="3"/>
  <c r="T864" i="3"/>
  <c r="T863" i="3"/>
  <c r="T862" i="3"/>
  <c r="T861" i="3"/>
  <c r="T860" i="3"/>
  <c r="T859" i="3"/>
  <c r="T858" i="3"/>
  <c r="T857" i="3"/>
  <c r="T856" i="3"/>
  <c r="T855" i="3"/>
  <c r="T854" i="3"/>
  <c r="T853" i="3"/>
  <c r="T852" i="3"/>
  <c r="T851" i="3"/>
  <c r="T850" i="3"/>
  <c r="T849" i="3"/>
  <c r="T848" i="3"/>
  <c r="T847" i="3"/>
  <c r="T846" i="3"/>
  <c r="T845" i="3"/>
  <c r="T844" i="3"/>
  <c r="T843" i="3"/>
  <c r="T842" i="3"/>
  <c r="T841" i="3"/>
  <c r="T840" i="3"/>
  <c r="T839" i="3"/>
  <c r="T838" i="3"/>
  <c r="T837" i="3"/>
  <c r="T836" i="3"/>
  <c r="T835" i="3"/>
  <c r="T834" i="3"/>
  <c r="T833" i="3"/>
  <c r="T832" i="3"/>
  <c r="T831" i="3"/>
  <c r="T830" i="3"/>
  <c r="T829" i="3"/>
  <c r="T828" i="3"/>
  <c r="T827" i="3"/>
  <c r="T826" i="3"/>
  <c r="T825" i="3"/>
  <c r="T824" i="3"/>
  <c r="T823" i="3"/>
  <c r="T822" i="3"/>
  <c r="T821" i="3"/>
  <c r="T820" i="3"/>
  <c r="T819" i="3"/>
  <c r="T818" i="3"/>
  <c r="T817" i="3"/>
  <c r="T816" i="3"/>
  <c r="T815" i="3"/>
  <c r="T814" i="3"/>
  <c r="T813" i="3"/>
  <c r="T812" i="3"/>
  <c r="T811" i="3"/>
  <c r="T810" i="3"/>
  <c r="T809" i="3"/>
  <c r="T808" i="3"/>
  <c r="T807" i="3"/>
  <c r="T806" i="3"/>
  <c r="T805" i="3"/>
  <c r="T804" i="3"/>
  <c r="T803" i="3"/>
  <c r="T802" i="3"/>
  <c r="T801" i="3"/>
  <c r="T800" i="3"/>
  <c r="T799" i="3"/>
  <c r="T798" i="3"/>
  <c r="T797" i="3"/>
  <c r="T796" i="3"/>
  <c r="T795" i="3"/>
  <c r="T794" i="3"/>
  <c r="T793" i="3"/>
  <c r="T792" i="3"/>
  <c r="T791" i="3"/>
  <c r="T790" i="3"/>
  <c r="T789" i="3"/>
  <c r="T788" i="3"/>
  <c r="T787" i="3"/>
  <c r="T786" i="3"/>
  <c r="T785" i="3"/>
  <c r="T784" i="3"/>
  <c r="T783" i="3"/>
  <c r="T782" i="3"/>
  <c r="T781" i="3"/>
  <c r="T780" i="3"/>
  <c r="T779" i="3"/>
  <c r="T778" i="3"/>
  <c r="T777" i="3"/>
  <c r="T776" i="3"/>
  <c r="T775" i="3"/>
  <c r="T774" i="3"/>
  <c r="T773" i="3"/>
  <c r="T772" i="3"/>
  <c r="T771" i="3"/>
  <c r="T770" i="3"/>
  <c r="T769" i="3"/>
  <c r="T768" i="3"/>
  <c r="T767" i="3"/>
  <c r="T766" i="3"/>
  <c r="T765" i="3"/>
  <c r="T764" i="3"/>
  <c r="T763" i="3"/>
  <c r="T762" i="3"/>
  <c r="T761" i="3"/>
  <c r="T760" i="3"/>
  <c r="T759" i="3"/>
  <c r="T758" i="3"/>
  <c r="T757" i="3"/>
  <c r="T756" i="3"/>
  <c r="T755" i="3"/>
  <c r="T754" i="3"/>
  <c r="T753" i="3"/>
  <c r="T752" i="3"/>
  <c r="T751" i="3"/>
  <c r="T750" i="3"/>
  <c r="T749" i="3"/>
  <c r="T748" i="3"/>
  <c r="T747" i="3"/>
  <c r="T746" i="3"/>
  <c r="T745" i="3"/>
  <c r="T744" i="3"/>
  <c r="T743" i="3"/>
  <c r="T742" i="3"/>
  <c r="T741" i="3"/>
  <c r="T740" i="3"/>
  <c r="T739" i="3"/>
  <c r="T738" i="3"/>
  <c r="T737" i="3"/>
  <c r="T736" i="3"/>
  <c r="T735" i="3"/>
  <c r="T734" i="3"/>
  <c r="T733" i="3"/>
  <c r="T732" i="3"/>
  <c r="T731" i="3"/>
  <c r="T730" i="3"/>
  <c r="T729" i="3"/>
  <c r="T728" i="3"/>
  <c r="T727" i="3"/>
  <c r="T726" i="3"/>
  <c r="T725" i="3"/>
  <c r="T724" i="3"/>
  <c r="T723" i="3"/>
  <c r="T722" i="3"/>
  <c r="T721" i="3"/>
  <c r="T720" i="3"/>
  <c r="T719" i="3"/>
  <c r="T718" i="3"/>
  <c r="T717" i="3"/>
  <c r="T716" i="3"/>
  <c r="T715" i="3"/>
  <c r="T714" i="3"/>
  <c r="T713" i="3"/>
  <c r="T712" i="3"/>
  <c r="T711" i="3"/>
  <c r="T710" i="3"/>
  <c r="T709" i="3"/>
  <c r="T708" i="3"/>
  <c r="T707" i="3"/>
  <c r="T706" i="3"/>
  <c r="T705" i="3"/>
  <c r="T704" i="3"/>
  <c r="T703" i="3"/>
  <c r="T702" i="3"/>
  <c r="T701" i="3"/>
  <c r="T700" i="3"/>
  <c r="T699" i="3"/>
  <c r="T698" i="3"/>
  <c r="T697" i="3"/>
  <c r="T696" i="3"/>
  <c r="T695" i="3"/>
  <c r="T694" i="3"/>
  <c r="T693" i="3"/>
  <c r="T692" i="3"/>
  <c r="T691" i="3"/>
  <c r="T690" i="3"/>
  <c r="T689" i="3"/>
  <c r="T688" i="3"/>
  <c r="T687" i="3"/>
  <c r="T686" i="3"/>
  <c r="T685" i="3"/>
  <c r="T684" i="3"/>
  <c r="T683" i="3"/>
  <c r="T682" i="3"/>
  <c r="T681" i="3"/>
  <c r="T680" i="3"/>
  <c r="T679" i="3"/>
  <c r="T678" i="3"/>
  <c r="T677" i="3"/>
  <c r="T676" i="3"/>
  <c r="T675" i="3"/>
  <c r="T674" i="3"/>
  <c r="T673" i="3"/>
  <c r="T672" i="3"/>
  <c r="T671" i="3"/>
  <c r="T670" i="3"/>
  <c r="T669" i="3"/>
  <c r="T668" i="3"/>
  <c r="T667" i="3"/>
  <c r="T666" i="3"/>
  <c r="T665" i="3"/>
  <c r="T664" i="3"/>
  <c r="T663" i="3"/>
  <c r="T662" i="3"/>
  <c r="T661" i="3"/>
  <c r="T660" i="3"/>
  <c r="T659" i="3"/>
  <c r="T658" i="3"/>
  <c r="T657" i="3"/>
  <c r="T656" i="3"/>
  <c r="T655" i="3"/>
  <c r="T654" i="3"/>
  <c r="T653" i="3"/>
  <c r="T652" i="3"/>
  <c r="T651" i="3"/>
  <c r="T650" i="3"/>
  <c r="T649" i="3"/>
  <c r="T648" i="3"/>
  <c r="T647" i="3"/>
  <c r="T646" i="3"/>
  <c r="T645" i="3"/>
  <c r="T644" i="3"/>
  <c r="T643" i="3"/>
  <c r="T642" i="3"/>
  <c r="T641" i="3"/>
  <c r="T640" i="3"/>
  <c r="T639" i="3"/>
  <c r="T638" i="3"/>
  <c r="T637" i="3"/>
  <c r="T636" i="3"/>
  <c r="T635" i="3"/>
  <c r="T634" i="3"/>
  <c r="T633" i="3"/>
  <c r="T632" i="3"/>
  <c r="T631" i="3"/>
  <c r="T630" i="3"/>
  <c r="T629" i="3"/>
  <c r="T628" i="3"/>
  <c r="T627" i="3"/>
  <c r="T626" i="3"/>
  <c r="T625" i="3"/>
  <c r="T624" i="3"/>
  <c r="T623" i="3"/>
  <c r="T622" i="3"/>
  <c r="T621" i="3"/>
  <c r="T620" i="3"/>
  <c r="T619" i="3"/>
  <c r="T618" i="3"/>
  <c r="T617" i="3"/>
  <c r="T616" i="3"/>
  <c r="T615" i="3"/>
  <c r="T614" i="3"/>
  <c r="T613" i="3"/>
  <c r="T612" i="3"/>
  <c r="T611" i="3"/>
  <c r="T610" i="3"/>
  <c r="T609" i="3"/>
  <c r="T608" i="3"/>
  <c r="T607" i="3"/>
  <c r="T606" i="3"/>
  <c r="T605" i="3"/>
  <c r="T604" i="3"/>
  <c r="T603" i="3"/>
  <c r="T602" i="3"/>
  <c r="T601" i="3"/>
  <c r="T600" i="3"/>
  <c r="T599" i="3"/>
  <c r="T598" i="3"/>
  <c r="T597" i="3"/>
  <c r="T596" i="3"/>
  <c r="T595" i="3"/>
  <c r="T594" i="3"/>
  <c r="T593" i="3"/>
  <c r="T592" i="3"/>
  <c r="T591" i="3"/>
  <c r="T590" i="3"/>
  <c r="T589" i="3"/>
  <c r="T588" i="3"/>
  <c r="T587" i="3"/>
  <c r="T586" i="3"/>
  <c r="T585" i="3"/>
  <c r="T584" i="3"/>
  <c r="T583" i="3"/>
  <c r="T582" i="3"/>
  <c r="T581" i="3"/>
  <c r="T580" i="3"/>
  <c r="T579" i="3"/>
  <c r="T578" i="3"/>
  <c r="T577" i="3"/>
  <c r="T576" i="3"/>
  <c r="T575" i="3"/>
  <c r="T574" i="3"/>
  <c r="T573" i="3"/>
  <c r="T572" i="3"/>
  <c r="T571" i="3"/>
  <c r="T570" i="3"/>
  <c r="T569" i="3"/>
  <c r="T568" i="3"/>
  <c r="T567" i="3"/>
  <c r="T566" i="3"/>
  <c r="T565" i="3"/>
  <c r="T564" i="3"/>
  <c r="T563" i="3"/>
  <c r="T562" i="3"/>
  <c r="T561" i="3"/>
  <c r="T560" i="3"/>
  <c r="T559" i="3"/>
  <c r="T558" i="3"/>
  <c r="T557" i="3"/>
  <c r="T556" i="3"/>
  <c r="T555" i="3"/>
  <c r="T554" i="3"/>
  <c r="T553" i="3"/>
  <c r="T552" i="3"/>
  <c r="T551" i="3"/>
  <c r="T550" i="3"/>
  <c r="T549" i="3"/>
  <c r="T548" i="3"/>
  <c r="T547" i="3"/>
  <c r="T546" i="3"/>
  <c r="T545" i="3"/>
  <c r="T544" i="3"/>
  <c r="T543" i="3"/>
  <c r="T542" i="3"/>
  <c r="T541" i="3"/>
  <c r="T540" i="3"/>
  <c r="T539" i="3"/>
  <c r="T538" i="3"/>
  <c r="T537" i="3"/>
  <c r="T536" i="3"/>
  <c r="T535" i="3"/>
  <c r="T534" i="3"/>
  <c r="T533" i="3"/>
  <c r="T532" i="3"/>
  <c r="T531" i="3"/>
  <c r="T530" i="3"/>
  <c r="T529" i="3"/>
  <c r="T528" i="3"/>
  <c r="T527" i="3"/>
  <c r="T526" i="3"/>
  <c r="T525" i="3"/>
  <c r="T524" i="3"/>
  <c r="T523" i="3"/>
  <c r="T522" i="3"/>
  <c r="T521" i="3"/>
  <c r="T520" i="3"/>
  <c r="T519" i="3"/>
  <c r="T518" i="3"/>
  <c r="T517" i="3"/>
  <c r="T516" i="3"/>
  <c r="T515" i="3"/>
  <c r="T514" i="3"/>
  <c r="T513" i="3"/>
  <c r="T512" i="3"/>
  <c r="T511" i="3"/>
  <c r="T510" i="3"/>
  <c r="T509" i="3"/>
  <c r="T508" i="3"/>
  <c r="T507" i="3"/>
  <c r="T506" i="3"/>
  <c r="T505" i="3"/>
  <c r="T504" i="3"/>
  <c r="T503" i="3"/>
  <c r="T502" i="3"/>
  <c r="T501" i="3"/>
  <c r="T500" i="3"/>
  <c r="T499" i="3"/>
  <c r="T498" i="3"/>
  <c r="T497" i="3"/>
  <c r="T496" i="3"/>
  <c r="T495" i="3"/>
  <c r="T494" i="3"/>
  <c r="T493" i="3"/>
  <c r="T492" i="3"/>
  <c r="T491" i="3"/>
  <c r="T490" i="3"/>
  <c r="T489" i="3"/>
  <c r="T488" i="3"/>
  <c r="T487" i="3"/>
  <c r="T486" i="3"/>
  <c r="T485" i="3"/>
  <c r="T484" i="3"/>
  <c r="T483" i="3"/>
  <c r="T482" i="3"/>
  <c r="T481" i="3"/>
  <c r="T480" i="3"/>
  <c r="T479" i="3"/>
  <c r="T478" i="3"/>
  <c r="T477" i="3"/>
  <c r="T476" i="3"/>
  <c r="T475" i="3"/>
  <c r="T474" i="3"/>
  <c r="T473" i="3"/>
  <c r="T472" i="3"/>
  <c r="T471" i="3"/>
  <c r="T470" i="3"/>
  <c r="T469" i="3"/>
  <c r="T468" i="3"/>
  <c r="T467" i="3"/>
  <c r="T466" i="3"/>
  <c r="T465" i="3"/>
  <c r="T464" i="3"/>
  <c r="T463" i="3"/>
  <c r="T462" i="3"/>
  <c r="T461" i="3"/>
  <c r="T460" i="3"/>
  <c r="T459" i="3"/>
  <c r="T458" i="3"/>
  <c r="T457" i="3"/>
  <c r="T456" i="3"/>
  <c r="T455" i="3"/>
  <c r="T454" i="3"/>
  <c r="T453" i="3"/>
  <c r="T452" i="3"/>
  <c r="T451" i="3"/>
  <c r="T450" i="3"/>
  <c r="T449" i="3"/>
  <c r="T448" i="3"/>
  <c r="T447" i="3"/>
  <c r="T446" i="3"/>
  <c r="T445" i="3"/>
  <c r="T444" i="3"/>
  <c r="T443" i="3"/>
  <c r="T442" i="3"/>
  <c r="T441" i="3"/>
  <c r="T440" i="3"/>
  <c r="T439" i="3"/>
  <c r="T438" i="3"/>
  <c r="T437" i="3"/>
  <c r="T436" i="3"/>
  <c r="T435" i="3"/>
  <c r="T434" i="3"/>
  <c r="T433" i="3"/>
  <c r="T432" i="3"/>
  <c r="T431" i="3"/>
  <c r="T430" i="3"/>
  <c r="T429" i="3"/>
  <c r="T428" i="3"/>
  <c r="T427" i="3"/>
  <c r="T426" i="3"/>
  <c r="T425" i="3"/>
  <c r="T424" i="3"/>
  <c r="T423" i="3"/>
  <c r="T422" i="3"/>
  <c r="T421" i="3"/>
  <c r="T420" i="3"/>
  <c r="T419" i="3"/>
  <c r="T418" i="3"/>
  <c r="T417" i="3"/>
  <c r="T416" i="3"/>
  <c r="T415" i="3"/>
  <c r="T414" i="3"/>
  <c r="T413" i="3"/>
  <c r="T2" i="3"/>
  <c r="S2" i="3" s="1"/>
  <c r="U2" i="3" s="1"/>
  <c r="P300" i="3" l="1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49" i="3"/>
  <c r="P248" i="3"/>
  <c r="P247" i="3"/>
  <c r="P246" i="3"/>
  <c r="P245" i="3"/>
  <c r="P244" i="3"/>
  <c r="P243" i="3"/>
  <c r="P241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D12" i="4" l="1"/>
  <c r="D11" i="4"/>
  <c r="D10" i="4"/>
  <c r="D9" i="4"/>
  <c r="D8" i="4"/>
</calcChain>
</file>

<file path=xl/sharedStrings.xml><?xml version="1.0" encoding="utf-8"?>
<sst xmlns="http://schemas.openxmlformats.org/spreadsheetml/2006/main" count="4412" uniqueCount="580">
  <si>
    <t>Project</t>
  </si>
  <si>
    <t>Vicinia</t>
  </si>
  <si>
    <t>Mumbai Dreams</t>
  </si>
  <si>
    <t>ParkWest</t>
  </si>
  <si>
    <t>SP Residency</t>
  </si>
  <si>
    <t>Joyville Virar</t>
  </si>
  <si>
    <t>Joyville Hinjewadi</t>
  </si>
  <si>
    <t>Joyville Howrah</t>
  </si>
  <si>
    <t>NCR</t>
  </si>
  <si>
    <t>Budget FY 2018-19</t>
  </si>
  <si>
    <t>Salary Paid till date</t>
  </si>
  <si>
    <t>Date</t>
  </si>
  <si>
    <t>Units Sold</t>
  </si>
  <si>
    <t>Booking Value Crs</t>
  </si>
  <si>
    <t>Avg. BV / Unit Cr</t>
  </si>
  <si>
    <t>Direct</t>
  </si>
  <si>
    <t>CP</t>
  </si>
  <si>
    <t>Referral</t>
  </si>
  <si>
    <t>Marketing Spends</t>
  </si>
  <si>
    <t>Budget Crs</t>
  </si>
  <si>
    <t>Spends Crs</t>
  </si>
  <si>
    <t>Leads</t>
  </si>
  <si>
    <t># Leads</t>
  </si>
  <si>
    <t># Qualified Leads</t>
  </si>
  <si>
    <t># Walk-ins Direct</t>
  </si>
  <si>
    <t># Walk-ins CP</t>
  </si>
  <si>
    <t>Cost</t>
  </si>
  <si>
    <t>Cost/Lead</t>
  </si>
  <si>
    <t>Cost/Walk-ins</t>
  </si>
  <si>
    <t>Walk-ins to Booking %</t>
  </si>
  <si>
    <t>Acq. Cost</t>
  </si>
  <si>
    <t>Marketing</t>
  </si>
  <si>
    <t>Channel</t>
  </si>
  <si>
    <t>Deviations</t>
  </si>
  <si>
    <t>Amt</t>
  </si>
  <si>
    <t>% of BV</t>
  </si>
  <si>
    <t>Source</t>
  </si>
  <si>
    <t>Total</t>
  </si>
  <si>
    <t>Direct &amp; Others</t>
  </si>
  <si>
    <t>% Spend</t>
  </si>
  <si>
    <t>Area Sold MN sqft</t>
  </si>
  <si>
    <t>PARKWEST - FY 2018-19</t>
  </si>
  <si>
    <t>Sales</t>
  </si>
  <si>
    <t>Tower</t>
  </si>
  <si>
    <t>Wing</t>
  </si>
  <si>
    <t>Unit No</t>
  </si>
  <si>
    <t>Configuration</t>
  </si>
  <si>
    <t>Booking Date</t>
  </si>
  <si>
    <t>Sale Area</t>
  </si>
  <si>
    <t>Agreement Value</t>
  </si>
  <si>
    <t>CP Name</t>
  </si>
  <si>
    <t>Deviation Amt</t>
  </si>
  <si>
    <t>Deviation Y/N</t>
  </si>
  <si>
    <t>Type of Deviation</t>
  </si>
  <si>
    <t>Actual BSP</t>
  </si>
  <si>
    <t>BSP Offered</t>
  </si>
  <si>
    <t>Payment Plan</t>
  </si>
  <si>
    <t>Vicinia - FY 2018-19</t>
  </si>
  <si>
    <t>Anarock</t>
  </si>
  <si>
    <t>Mumbai Dreams - FY 2018-19</t>
  </si>
  <si>
    <t>26th Jul to 31 Dec 18</t>
  </si>
  <si>
    <t>2 to 3</t>
  </si>
  <si>
    <t>4 to 5</t>
  </si>
  <si>
    <t>6 to 8</t>
  </si>
  <si>
    <t>9 +</t>
  </si>
  <si>
    <t>DOM</t>
  </si>
  <si>
    <t>INT</t>
  </si>
  <si>
    <t>Bookings</t>
  </si>
  <si>
    <t>(1st to 25th)</t>
  </si>
  <si>
    <t>Parkwest</t>
  </si>
  <si>
    <t>1 to 3</t>
  </si>
  <si>
    <t>4 to 9</t>
  </si>
  <si>
    <t>10 +</t>
  </si>
  <si>
    <t>1 to 2</t>
  </si>
  <si>
    <t>3 to 5</t>
  </si>
  <si>
    <t>6 +</t>
  </si>
  <si>
    <t>%</t>
  </si>
  <si>
    <t>Aug-18 &amp; Sep 18</t>
  </si>
  <si>
    <t>Maple</t>
  </si>
  <si>
    <t>Magnolia</t>
  </si>
  <si>
    <t>2 to 5</t>
  </si>
  <si>
    <t>Oct to Dec 18</t>
  </si>
  <si>
    <t>Sapphire</t>
  </si>
  <si>
    <t>Emerald</t>
  </si>
  <si>
    <t>Maple-C</t>
  </si>
  <si>
    <t>Maple-B</t>
  </si>
  <si>
    <t>Maple-A</t>
  </si>
  <si>
    <t>2 BHK</t>
  </si>
  <si>
    <t>4 BHK</t>
  </si>
  <si>
    <t>3 BHK L</t>
  </si>
  <si>
    <t>3 BHK Large</t>
  </si>
  <si>
    <t>3 BHK</t>
  </si>
  <si>
    <t>4 BHK Simplex PH</t>
  </si>
  <si>
    <t>1 BHK</t>
  </si>
  <si>
    <t>4 BHK Duplex PH</t>
  </si>
  <si>
    <t>AV for Brokerage</t>
  </si>
  <si>
    <t>Address of Choice Pvt Ltd</t>
  </si>
  <si>
    <t>Square Feet Online Realty Services Pvt Ltd</t>
  </si>
  <si>
    <t>Samone Reality</t>
  </si>
  <si>
    <t>Yes Property Ventures Pvt.Ltd</t>
  </si>
  <si>
    <t>Existing Cusomer discount given in base rate</t>
  </si>
  <si>
    <t>Propshikaar Consultants Pvt Ltd</t>
  </si>
  <si>
    <t>Existing Customer ( Mulberry B-1303)</t>
  </si>
  <si>
    <t>Existing Customer referred S-1808</t>
  </si>
  <si>
    <t>Network Ventures</t>
  </si>
  <si>
    <t>Existing Client-Olive 1301</t>
  </si>
  <si>
    <t>Existing Client Reference Emerald1208</t>
  </si>
  <si>
    <t>Full Basket Property service Pvt.Ltd</t>
  </si>
  <si>
    <t>Existing Customer Emerald E603</t>
  </si>
  <si>
    <t>Prop Rep Reality LLP</t>
  </si>
  <si>
    <t>Existing client of Maple A 502</t>
  </si>
  <si>
    <t>Existing Client Reffered Magnolia 1202</t>
  </si>
  <si>
    <t>Existing Customer Referred by Magnolia 1202</t>
  </si>
  <si>
    <t>Existing Client Referen Olive OC1501</t>
  </si>
  <si>
    <t>Mr. Prasad PBH (Channel Partner)</t>
  </si>
  <si>
    <t>Address Of Choice Pvt Ltd</t>
  </si>
  <si>
    <t>Square Yards Consulting Pvt Ltd</t>
  </si>
  <si>
    <t>Existing Client of Maple C1002</t>
  </si>
  <si>
    <t>Existing Client Reference of Olive OC1501</t>
  </si>
  <si>
    <t>Referral from Exixting Client, Maple A 1506</t>
  </si>
  <si>
    <t>Credai Property Expo</t>
  </si>
  <si>
    <t>Irvan Property consultants Pvt Ltd.</t>
  </si>
  <si>
    <t>G</t>
  </si>
  <si>
    <t>F</t>
  </si>
  <si>
    <t>C</t>
  </si>
  <si>
    <t>A</t>
  </si>
  <si>
    <t>E</t>
  </si>
  <si>
    <t>H</t>
  </si>
  <si>
    <t>B</t>
  </si>
  <si>
    <t>D</t>
  </si>
  <si>
    <t>2BHK Optima</t>
  </si>
  <si>
    <t>3BHK Grande</t>
  </si>
  <si>
    <t>3BHK Premium</t>
  </si>
  <si>
    <t>2BHK Premium</t>
  </si>
  <si>
    <t>3.5BHK Luxury</t>
  </si>
  <si>
    <t>NA</t>
  </si>
  <si>
    <t>Realty Focus</t>
  </si>
  <si>
    <t>Rioga Premium Real Estate Advisory LLP</t>
  </si>
  <si>
    <t>Buddhay Royal Enterprises</t>
  </si>
  <si>
    <t>Maa Realty</t>
  </si>
  <si>
    <t>360 Realtors LLP</t>
  </si>
  <si>
    <t>Intergrated Property Ventures Pvt. Ltd</t>
  </si>
  <si>
    <t>Xtreme Properties</t>
  </si>
  <si>
    <t>Elara Marketing Services Pvt. Ltd</t>
  </si>
  <si>
    <t>Mystic India Realtors &amp; Consultant</t>
  </si>
  <si>
    <t>Parin Patel Property Consultant</t>
  </si>
  <si>
    <t>Ramit Singh Sawhney</t>
  </si>
  <si>
    <t>Acquest Property &amp; Hospitality Services Private Limited</t>
  </si>
  <si>
    <t>My Space Realty</t>
  </si>
  <si>
    <t>Square Yards Consulting Pvt. Ltd</t>
  </si>
  <si>
    <t>Billion Yards Infratech</t>
  </si>
  <si>
    <t>Propertee Finder</t>
  </si>
  <si>
    <t>More Estate</t>
  </si>
  <si>
    <t>ICICI Home Finance Co. Ltd</t>
  </si>
  <si>
    <t>Brickex Advisors Pvt. Ltd</t>
  </si>
  <si>
    <t>HappyHeap Ventures LLP</t>
  </si>
  <si>
    <t>Proptiger</t>
  </si>
  <si>
    <t>Value Play Ventures</t>
  </si>
  <si>
    <t>Manoj Balan</t>
  </si>
  <si>
    <t>Dream Home Enterprises</t>
  </si>
  <si>
    <t>Noor Alam Khan</t>
  </si>
  <si>
    <t>Zoher Lakdawala</t>
  </si>
  <si>
    <t>Remax Now</t>
  </si>
  <si>
    <t>Dom/Int</t>
  </si>
  <si>
    <t>Domestic</t>
  </si>
  <si>
    <t>International</t>
  </si>
  <si>
    <t>Booking Count CP wise</t>
  </si>
  <si>
    <t>Dom/Int (Essential for Vicinia data)</t>
  </si>
  <si>
    <t>SA2504</t>
  </si>
  <si>
    <t>DOD - Payment Plan</t>
  </si>
  <si>
    <t>Yes</t>
  </si>
  <si>
    <t>Rate on BSP</t>
  </si>
  <si>
    <t>MB2504</t>
  </si>
  <si>
    <t>Annual Payment 20:80</t>
  </si>
  <si>
    <t>No</t>
  </si>
  <si>
    <t>MG1203</t>
  </si>
  <si>
    <t>Regular Payment Plan-CLP</t>
  </si>
  <si>
    <t>MG1608</t>
  </si>
  <si>
    <t>Geetha Devi (Channel Partner)</t>
  </si>
  <si>
    <t>MG408</t>
  </si>
  <si>
    <t>Annunal Payment (13th, Terrace &amp; Final)</t>
  </si>
  <si>
    <t>MG407</t>
  </si>
  <si>
    <t>E1208</t>
  </si>
  <si>
    <t>Annual Payment Plan 20:80</t>
  </si>
  <si>
    <t>SA2905</t>
  </si>
  <si>
    <t>Mamta S Jain (Channel Partner)</t>
  </si>
  <si>
    <t>MG3002</t>
  </si>
  <si>
    <t>SA3105</t>
  </si>
  <si>
    <t>MG1002</t>
  </si>
  <si>
    <t>MB1104</t>
  </si>
  <si>
    <t>MG1602</t>
  </si>
  <si>
    <t>MG105</t>
  </si>
  <si>
    <t>MG1708</t>
  </si>
  <si>
    <t>MG201</t>
  </si>
  <si>
    <t>MG202</t>
  </si>
  <si>
    <t>MG3108</t>
  </si>
  <si>
    <t>SA2707</t>
  </si>
  <si>
    <t>SA2708</t>
  </si>
  <si>
    <t>MC1804</t>
  </si>
  <si>
    <t>SA501</t>
  </si>
  <si>
    <t>SA1002</t>
  </si>
  <si>
    <t>Pusahpa Rajapurohit (Channel Parnter)</t>
  </si>
  <si>
    <t>MA2304</t>
  </si>
  <si>
    <t>MA1604</t>
  </si>
  <si>
    <t>MG2003</t>
  </si>
  <si>
    <t>Sunitha Bhandari (Channel Partner)</t>
  </si>
  <si>
    <t>Regular-Subvention Scheme-India Bulls</t>
  </si>
  <si>
    <t>MC2804</t>
  </si>
  <si>
    <t>Suraj kuvar (Channel Partner)</t>
  </si>
  <si>
    <t>SA701</t>
  </si>
  <si>
    <t>First Installment Payable March 2019</t>
  </si>
  <si>
    <t>MG2103</t>
  </si>
  <si>
    <t>E202</t>
  </si>
  <si>
    <t>Regular Payment Plan</t>
  </si>
  <si>
    <t>SA901</t>
  </si>
  <si>
    <t>MG1208</t>
  </si>
  <si>
    <t>MG103</t>
  </si>
  <si>
    <t>SA302</t>
  </si>
  <si>
    <t>MG1008</t>
  </si>
  <si>
    <t>SA2507</t>
  </si>
  <si>
    <t>Regular-Subvention Scheme-HDFC</t>
  </si>
  <si>
    <t>MA2404</t>
  </si>
  <si>
    <t>Regular Payment Plan-Subvention Dec 2019-India Bulls</t>
  </si>
  <si>
    <t>MG2007</t>
  </si>
  <si>
    <t>MG2008</t>
  </si>
  <si>
    <t>MA802</t>
  </si>
  <si>
    <t>Pinclick Property Pvt Ltd</t>
  </si>
  <si>
    <t>SA2107</t>
  </si>
  <si>
    <t>MB204</t>
  </si>
  <si>
    <t>Regular-Subvention Scheme-PNB HFL</t>
  </si>
  <si>
    <t>SA1908</t>
  </si>
  <si>
    <t>MG303</t>
  </si>
  <si>
    <t>Regular Payment Plan-Subvention Dec 2020-India Bulls</t>
  </si>
  <si>
    <t>MG1405</t>
  </si>
  <si>
    <t>MG904</t>
  </si>
  <si>
    <t>Direct( Token 2% has been offered for spot clouure)</t>
  </si>
  <si>
    <t>Regular Payment Plan-Subvention Dec 2020</t>
  </si>
  <si>
    <t>MG603</t>
  </si>
  <si>
    <t>MB2002</t>
  </si>
  <si>
    <t>MG1101</t>
  </si>
  <si>
    <t>MC006</t>
  </si>
  <si>
    <t>MG1605</t>
  </si>
  <si>
    <t>MC2304</t>
  </si>
  <si>
    <t>MC2204</t>
  </si>
  <si>
    <t>MC2104</t>
  </si>
  <si>
    <t>MG206</t>
  </si>
  <si>
    <t>Property Expo @Marathalli</t>
  </si>
  <si>
    <t>Regular Payment Plan-Subvention Dec 2021-HDFC Bank</t>
  </si>
  <si>
    <t>MG1808</t>
  </si>
  <si>
    <t>MG1905</t>
  </si>
  <si>
    <t>MG901</t>
  </si>
  <si>
    <t>Dhanpat Dassani (Channel Partner)</t>
  </si>
  <si>
    <t>MC2903</t>
  </si>
  <si>
    <t>Regular Payment Plan-Subvention-Dec 2021-HDFC Bank</t>
  </si>
  <si>
    <t>MA201</t>
  </si>
  <si>
    <t>Regular Payment Plan-Subvention Dec 2019-HDFC Bank</t>
  </si>
  <si>
    <t>SA1306</t>
  </si>
  <si>
    <t>MG2605</t>
  </si>
  <si>
    <t>MG305</t>
  </si>
  <si>
    <t>Regular Payment Plan-Subvention Dec 2020-PNB HCL/India Bulls</t>
  </si>
  <si>
    <t>MG1104</t>
  </si>
  <si>
    <t>MA2802</t>
  </si>
  <si>
    <t>SA1502</t>
  </si>
  <si>
    <t>SA1404</t>
  </si>
  <si>
    <t>MG2203</t>
  </si>
  <si>
    <t>Regular Payment Plan-Subvention Dec 2021</t>
  </si>
  <si>
    <t>MG2303</t>
  </si>
  <si>
    <t>MG608</t>
  </si>
  <si>
    <t>MG1502</t>
  </si>
  <si>
    <t>MG1202</t>
  </si>
  <si>
    <t>Amit Kumar (Channel Partner)</t>
  </si>
  <si>
    <t>MG1404</t>
  </si>
  <si>
    <t>MG1006</t>
  </si>
  <si>
    <t>MG1601</t>
  </si>
  <si>
    <t>C G Bhanderi (Channel Partner)</t>
  </si>
  <si>
    <t>Regular Payment Plan-Subvention-Dec 2020-India Bulls</t>
  </si>
  <si>
    <t>MG1802</t>
  </si>
  <si>
    <t>MG205</t>
  </si>
  <si>
    <t>MG106</t>
  </si>
  <si>
    <t>MG1906</t>
  </si>
  <si>
    <t>MG2006</t>
  </si>
  <si>
    <t>MG1408</t>
  </si>
  <si>
    <t>MG1201</t>
  </si>
  <si>
    <t>Regular payment Plan-Subvention-Dec 2020-India Bulls</t>
  </si>
  <si>
    <t>MG1401</t>
  </si>
  <si>
    <t>MG906</t>
  </si>
  <si>
    <t>MG1504</t>
  </si>
  <si>
    <t>Regular Payment Plan-Subvention-Dec 2021-India Bulls</t>
  </si>
  <si>
    <t>MG706</t>
  </si>
  <si>
    <t>MG1407</t>
  </si>
  <si>
    <t>MA707</t>
  </si>
  <si>
    <t>Krishna Murthi (Channel Partner)</t>
  </si>
  <si>
    <t>MG2403</t>
  </si>
  <si>
    <t>MG1004</t>
  </si>
  <si>
    <t>MG1508</t>
  </si>
  <si>
    <t>SA1801</t>
  </si>
  <si>
    <t>SA1802</t>
  </si>
  <si>
    <t>MG601</t>
  </si>
  <si>
    <t>Regular Payment Plan-Subvention Dec 2021-India Bulls</t>
  </si>
  <si>
    <t>SA601</t>
  </si>
  <si>
    <t>MG2105</t>
  </si>
  <si>
    <t>MG2503</t>
  </si>
  <si>
    <t>MG801</t>
  </si>
  <si>
    <t>MG1904</t>
  </si>
  <si>
    <t>MG2002</t>
  </si>
  <si>
    <t>MG2201</t>
  </si>
  <si>
    <t>MG2202</t>
  </si>
  <si>
    <t>MG2305</t>
  </si>
  <si>
    <t>MG1402</t>
  </si>
  <si>
    <t>MG1702</t>
  </si>
  <si>
    <t>MG2505</t>
  </si>
  <si>
    <t>MG2506</t>
  </si>
  <si>
    <t>MG2603</t>
  </si>
  <si>
    <t>MG1807</t>
  </si>
  <si>
    <t>Mohammed Shahnawaz Kazia (Channel Partner)</t>
  </si>
  <si>
    <t>MG1007</t>
  </si>
  <si>
    <t>MG1001</t>
  </si>
  <si>
    <t>MA1007</t>
  </si>
  <si>
    <t>Rajani S (Bricks Guru Channel Partner)</t>
  </si>
  <si>
    <t>MG2205</t>
  </si>
  <si>
    <t>MG3208</t>
  </si>
  <si>
    <t>MG3101</t>
  </si>
  <si>
    <t>MG1907</t>
  </si>
  <si>
    <t>Ajith Kumar Pandey (Channel Partner)</t>
  </si>
  <si>
    <t>SA202</t>
  </si>
  <si>
    <t>Regular payment Plan-Subvention-Dec 2020-HDFC/India Bulls</t>
  </si>
  <si>
    <t>MA507</t>
  </si>
  <si>
    <t>Regular Payment Plan-Subvention Dec 2019</t>
  </si>
  <si>
    <t>MG2803</t>
  </si>
  <si>
    <t>MG2804</t>
  </si>
  <si>
    <t>MG2902</t>
  </si>
  <si>
    <t>MG2903</t>
  </si>
  <si>
    <t>MG2705</t>
  </si>
  <si>
    <t>MG2805</t>
  </si>
  <si>
    <t>MG1506</t>
  </si>
  <si>
    <t>MG1606</t>
  </si>
  <si>
    <t>MG1707</t>
  </si>
  <si>
    <t>MG2107</t>
  </si>
  <si>
    <t>MG2207</t>
  </si>
  <si>
    <t>MG1706</t>
  </si>
  <si>
    <t>MG2703</t>
  </si>
  <si>
    <t>MG2407</t>
  </si>
  <si>
    <t>MG2402</t>
  </si>
  <si>
    <t>MG2502</t>
  </si>
  <si>
    <t>MG2702</t>
  </si>
  <si>
    <t>MG2308</t>
  </si>
  <si>
    <t>MG2301</t>
  </si>
  <si>
    <t>MG2408</t>
  </si>
  <si>
    <t>MG2507</t>
  </si>
  <si>
    <t>MG2602</t>
  </si>
  <si>
    <t>SA1606</t>
  </si>
  <si>
    <t>MG1804</t>
  </si>
  <si>
    <t>MG707</t>
  </si>
  <si>
    <t>MG2108</t>
  </si>
  <si>
    <t>MG005</t>
  </si>
  <si>
    <t>MG806</t>
  </si>
  <si>
    <t>MG2405</t>
  </si>
  <si>
    <t>MG2001</t>
  </si>
  <si>
    <t>MG1908</t>
  </si>
  <si>
    <t>SA1402</t>
  </si>
  <si>
    <t>SA002</t>
  </si>
  <si>
    <t>MA2102</t>
  </si>
  <si>
    <t>MG003</t>
  </si>
  <si>
    <t>MG102</t>
  </si>
  <si>
    <t>MG1207</t>
  </si>
  <si>
    <t>SA2903</t>
  </si>
  <si>
    <t>MG501</t>
  </si>
  <si>
    <t>MG502</t>
  </si>
  <si>
    <t>SA2803</t>
  </si>
  <si>
    <t>MG1704</t>
  </si>
  <si>
    <t>MG404</t>
  </si>
  <si>
    <t>MG3005</t>
  </si>
  <si>
    <t>SA103</t>
  </si>
  <si>
    <t>MG302</t>
  </si>
  <si>
    <t>MG605</t>
  </si>
  <si>
    <t>MG002</t>
  </si>
  <si>
    <t>Referral from Ramesh Chandak, Existing Cilent of Olive C1703</t>
  </si>
  <si>
    <t>MG805</t>
  </si>
  <si>
    <t>SA1401</t>
  </si>
  <si>
    <t>MG101</t>
  </si>
  <si>
    <t>MG804</t>
  </si>
  <si>
    <t>MG807</t>
  </si>
  <si>
    <t>MG808</t>
  </si>
  <si>
    <t>MG1204</t>
  </si>
  <si>
    <t>MG1507</t>
  </si>
  <si>
    <t>MG1604</t>
  </si>
  <si>
    <t>MG1607</t>
  </si>
  <si>
    <t>MG1701</t>
  </si>
  <si>
    <t>MG1801</t>
  </si>
  <si>
    <t>MG1901</t>
  </si>
  <si>
    <t>MG2101</t>
  </si>
  <si>
    <t>MG2102</t>
  </si>
  <si>
    <t>SA1501</t>
  </si>
  <si>
    <t>SA1301</t>
  </si>
  <si>
    <t>MA202</t>
  </si>
  <si>
    <t>Referred by Gaurav Shashidhar, Sapphire 507</t>
  </si>
  <si>
    <t>SA1201</t>
  </si>
  <si>
    <t>SA3103</t>
  </si>
  <si>
    <t>MA1506</t>
  </si>
  <si>
    <t>SA1001</t>
  </si>
  <si>
    <t>SA801</t>
  </si>
  <si>
    <t>SA3003</t>
  </si>
  <si>
    <t>Shahnawaz Kazia (Channel Partner)</t>
  </si>
  <si>
    <t>MG406</t>
  </si>
  <si>
    <t>MG2905</t>
  </si>
  <si>
    <t>MG507</t>
  </si>
  <si>
    <t>MG508</t>
  </si>
  <si>
    <t>MG301</t>
  </si>
  <si>
    <t>MG208</t>
  </si>
  <si>
    <t>MG3003</t>
  </si>
  <si>
    <t>SA2301</t>
  </si>
  <si>
    <t>Dharmendra Nagori (Channel Partner)</t>
  </si>
  <si>
    <t>SA2201</t>
  </si>
  <si>
    <t>SA2202</t>
  </si>
  <si>
    <t>MG2401</t>
  </si>
  <si>
    <t>MG2208</t>
  </si>
  <si>
    <t>MG2204</t>
  </si>
  <si>
    <t>MG307</t>
  </si>
  <si>
    <t>MC2004</t>
  </si>
  <si>
    <t>MC1906</t>
  </si>
  <si>
    <t>MG3106</t>
  </si>
  <si>
    <t>DIrect</t>
  </si>
  <si>
    <t>MG504</t>
  </si>
  <si>
    <t>SA802</t>
  </si>
  <si>
    <t>MG604</t>
  </si>
  <si>
    <t>MG2607</t>
  </si>
  <si>
    <t>MG2302</t>
  </si>
  <si>
    <t>Referral from Anil Darak, Olive B 702</t>
  </si>
  <si>
    <t>MG104</t>
  </si>
  <si>
    <t>Referral from Existing Client, Anand Vasu Sapphire 2507</t>
  </si>
  <si>
    <t>SA402</t>
  </si>
  <si>
    <t>MG2307</t>
  </si>
  <si>
    <t>Referral From Haneef Magnolia 2301</t>
  </si>
  <si>
    <t>MG2802</t>
  </si>
  <si>
    <t>Referral from Sumit Agarwal Magnolia 2302</t>
  </si>
  <si>
    <t>MG2608</t>
  </si>
  <si>
    <t>MG505</t>
  </si>
  <si>
    <t>MG2104</t>
  </si>
  <si>
    <t>CLP</t>
  </si>
  <si>
    <t>Employee Discount, IOM for shifting at old rate</t>
  </si>
  <si>
    <t>3% corporate discount</t>
  </si>
  <si>
    <t>Corporate Discount</t>
  </si>
  <si>
    <t>Payment deviation for 3 months</t>
  </si>
  <si>
    <t>2% corporate discount</t>
  </si>
  <si>
    <t>Referred by Employee</t>
  </si>
  <si>
    <t>Bullet Plan</t>
  </si>
  <si>
    <t>1% corporate discount</t>
  </si>
  <si>
    <t>1.5% corporate discount</t>
  </si>
  <si>
    <t xml:space="preserve">5% within 3 months &amp; 90% in April 2019. </t>
  </si>
  <si>
    <t>10% in Dec and 2nd 10% in Jan</t>
  </si>
  <si>
    <t>Reistration in October,and 20% on 22nd Dec 2018</t>
  </si>
  <si>
    <t>Structured Scheme - HDFC</t>
  </si>
  <si>
    <t>Subvention</t>
  </si>
  <si>
    <t>Spot Closure 15th Aug 2 Lakh Disc</t>
  </si>
  <si>
    <t xml:space="preserve">0.29% corporate discount </t>
  </si>
  <si>
    <t>1.5% Corporate Discount</t>
  </si>
  <si>
    <t>Structured Scheme - Bank of India</t>
  </si>
  <si>
    <t>Indiabulls special scheme</t>
  </si>
  <si>
    <t>Employee Discount</t>
  </si>
  <si>
    <t>2% spot closure</t>
  </si>
  <si>
    <t>1.5L discount</t>
  </si>
  <si>
    <t>1.5% corporate discount + 0.5% additional discount</t>
  </si>
  <si>
    <t>Management discount, shifting case</t>
  </si>
  <si>
    <t>Shifting to D1104, 2% Disc</t>
  </si>
  <si>
    <t>HDFC - 5% CLP</t>
  </si>
  <si>
    <t>2% : 1% Referree + 1% Referral Disc &amp; 1 Car Park</t>
  </si>
  <si>
    <t>2% Corporate Disc + 1 Car park</t>
  </si>
  <si>
    <t>2% Corporate Disc, E1703</t>
  </si>
  <si>
    <t>Emp Disc 2% + Speed Scheme 0.98% + Site Head Disc 0.75%</t>
  </si>
  <si>
    <t>CLP - Bajaj Finance 2% Scheme</t>
  </si>
  <si>
    <t>2% Discount(1.5% Corp +0.5%)</t>
  </si>
  <si>
    <t>100/psq ft disc</t>
  </si>
  <si>
    <t>Subvention - New</t>
  </si>
  <si>
    <t>99,000 Disc</t>
  </si>
  <si>
    <t>CLP - New</t>
  </si>
  <si>
    <t>2% Referral Discount+ Shifting to F1903</t>
  </si>
  <si>
    <t>1 lakh spot offer</t>
  </si>
  <si>
    <t>99000 Disc</t>
  </si>
  <si>
    <t>Subvention discount  - Spot closure</t>
  </si>
  <si>
    <t>Loyalty 2% + SPEED</t>
  </si>
  <si>
    <t>2% Corporate Disc</t>
  </si>
  <si>
    <t>2% referal disc + SPEED 6.24 lakhs. 65 % by 22nd Dec 2018</t>
  </si>
  <si>
    <t>1 lakh Spot offer</t>
  </si>
  <si>
    <t>LOADING OF INR 125,payment deviation</t>
  </si>
  <si>
    <t>Apr-18 to Sep-18</t>
  </si>
  <si>
    <t>4 to 6</t>
  </si>
  <si>
    <t>7+</t>
  </si>
  <si>
    <t>Oct-18 to Dec-18</t>
  </si>
  <si>
    <t>W1</t>
  </si>
  <si>
    <t>W2</t>
  </si>
  <si>
    <t>3BHK Luxury</t>
  </si>
  <si>
    <t>2.5BHK Premium</t>
  </si>
  <si>
    <t>2BHK Small</t>
  </si>
  <si>
    <t>2BHK Std.</t>
  </si>
  <si>
    <t>Sangappa B. Gundaji</t>
  </si>
  <si>
    <t>Makaan Hunt Pvt.Ltd.</t>
  </si>
  <si>
    <t>Ganesh Jadhav</t>
  </si>
  <si>
    <t>Kavita Napte</t>
  </si>
  <si>
    <t>Alwin Jayaprathap</t>
  </si>
  <si>
    <t>Chougule</t>
  </si>
  <si>
    <t>Shashi Shekar</t>
  </si>
  <si>
    <t>Square Yards</t>
  </si>
  <si>
    <t>Pravin Kore</t>
  </si>
  <si>
    <t>6 to 9</t>
  </si>
  <si>
    <t>10 to 15</t>
  </si>
  <si>
    <t>16 to 20</t>
  </si>
  <si>
    <t>21 to 30</t>
  </si>
  <si>
    <t>Mumbai</t>
  </si>
  <si>
    <t>Rest of India</t>
  </si>
  <si>
    <t>Rest of World</t>
  </si>
  <si>
    <t>Additional Reward</t>
  </si>
  <si>
    <t>Deals</t>
  </si>
  <si>
    <t>Additional per sale</t>
  </si>
  <si>
    <t>9 to 16</t>
  </si>
  <si>
    <t>21++</t>
  </si>
  <si>
    <t>Apr-18 to Aug-18</t>
  </si>
  <si>
    <t>Manasvi Properties</t>
  </si>
  <si>
    <t>360 Realtors</t>
  </si>
  <si>
    <t>True World Infra Pvt Ltd.</t>
  </si>
  <si>
    <t>Address Of Choice Realty Pvt Ltd</t>
  </si>
  <si>
    <t>Jackey Pahuja</t>
  </si>
  <si>
    <t>Synergy Infracon</t>
  </si>
  <si>
    <t>Mahamaya Spaces</t>
  </si>
  <si>
    <t>Acquest Property &amp; Hospitaility Services Pvt.Ltd.</t>
  </si>
  <si>
    <t>Horizon FP LLP</t>
  </si>
  <si>
    <t>3B Consulting Private Limited</t>
  </si>
  <si>
    <t>Ashutosh Jagdish Mishra</t>
  </si>
  <si>
    <t>S S Properties</t>
  </si>
  <si>
    <t>Spaceorbeat Properties</t>
  </si>
  <si>
    <t>Tushar Premsagar Joshi</t>
  </si>
  <si>
    <t>Sheetal Infra</t>
  </si>
  <si>
    <t>Craft Financial Advisors Pvt. Ltd.</t>
  </si>
  <si>
    <t>Pacific Design Estates Pvt. Ltd.</t>
  </si>
  <si>
    <t>Click Ghar</t>
  </si>
  <si>
    <t>Housezinn Properties Pvt. Ltd.</t>
  </si>
  <si>
    <t>Shopforprop Realty Pvt. Ltd.</t>
  </si>
  <si>
    <t>Quickr India Pvt. Ltd.</t>
  </si>
  <si>
    <t>Prem Estate Agency</t>
  </si>
  <si>
    <t>Property Destiny. Com</t>
  </si>
  <si>
    <t>Lamba Estate Consaltant</t>
  </si>
  <si>
    <t>APP - 20:15:15:15:15:10:10</t>
  </si>
  <si>
    <t>Subvention - Sep'23/Possession</t>
  </si>
  <si>
    <t>Subvention - Apr'21</t>
  </si>
  <si>
    <t>Subvention - May'20</t>
  </si>
  <si>
    <t>Brokearge Amt</t>
  </si>
  <si>
    <t>Grand Total</t>
  </si>
  <si>
    <t>Parkwest Total</t>
  </si>
  <si>
    <t>SP Residency Total</t>
  </si>
  <si>
    <t>Vicinia Total</t>
  </si>
  <si>
    <t>Avg.Cost/Acq Lacs</t>
  </si>
  <si>
    <t>Units</t>
  </si>
  <si>
    <t>Area</t>
  </si>
  <si>
    <t>AV</t>
  </si>
  <si>
    <t xml:space="preserve">Deviation Amt </t>
  </si>
  <si>
    <t xml:space="preserve">Brokearge Amt </t>
  </si>
  <si>
    <t>plan to load that discount on lower floor apartment (1st to 4th floor)</t>
  </si>
  <si>
    <t xml:space="preserve">Bought 2nd unit in SP Residency 1st in phase-I,plan to load that discount on lower floor apartment (1st to 4th floor)
</t>
  </si>
  <si>
    <t>Lead / Walk-ins / Bookings 27 Nov 2018</t>
  </si>
  <si>
    <t>Projects</t>
  </si>
  <si>
    <t>Stage</t>
  </si>
  <si>
    <t>Data Source</t>
  </si>
  <si>
    <t>Marketing Team</t>
  </si>
  <si>
    <t>Qualified</t>
  </si>
  <si>
    <t>Fresh Walk-ins - Direct/Others (A)</t>
  </si>
  <si>
    <t>From Site</t>
  </si>
  <si>
    <t>Fresh Walk-ins - CP (B)</t>
  </si>
  <si>
    <t>Total Fresh Walk-ins (A+B)</t>
  </si>
  <si>
    <t>Bookings - Direct / Others (D)</t>
  </si>
  <si>
    <t>Bookings - CPs (E)</t>
  </si>
  <si>
    <t>Bookings - Total (D+E)</t>
  </si>
  <si>
    <t>% Booking to Lead</t>
  </si>
  <si>
    <t>% Booking to Qualified Leads</t>
  </si>
  <si>
    <t>% Bookings to Walk-in (Total Fresh)</t>
  </si>
  <si>
    <t>Total cost of leads</t>
  </si>
  <si>
    <t>Cost per lead</t>
  </si>
  <si>
    <t>SP Residency Pune</t>
  </si>
  <si>
    <t>Joyville Hinjawadi</t>
  </si>
  <si>
    <t>Note -</t>
  </si>
  <si>
    <t>Cancellations of any previous month bookings, not removed from the bookings of that month</t>
  </si>
  <si>
    <t>SP Residency - FY 2018-19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</si>
</sst>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 * #,##0_ ;_ * \-#,##0_ ;_ * &quot;-&quot;??_ ;_ @_ "/>
    <numFmt numFmtId="165" formatCode="[$-409]dd/mmm/yy;@"/>
    <numFmt numFmtId="166" formatCode="0.0%"/>
    <numFmt numFmtId="167" formatCode="#,##0_ ;\-#,##0\ "/>
    <numFmt numFmtId="168" formatCode="#,##0.00_ ;\-#,##0.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</fills>
  <borders count="6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theme="4"/>
      </right>
      <top/>
      <bottom style="hair">
        <color auto="1"/>
      </bottom>
      <diagonal/>
    </border>
    <border>
      <left style="medium">
        <color theme="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theme="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theme="4"/>
      </right>
      <top style="hair">
        <color auto="1"/>
      </top>
      <bottom/>
      <diagonal/>
    </border>
    <border>
      <left style="medium">
        <color theme="4"/>
      </left>
      <right style="hair">
        <color auto="1"/>
      </right>
      <top style="hair">
        <color auto="1"/>
      </top>
      <bottom style="medium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theme="4"/>
      </bottom>
      <diagonal/>
    </border>
    <border>
      <left style="hair">
        <color auto="1"/>
      </left>
      <right style="medium">
        <color theme="4"/>
      </right>
      <top style="hair">
        <color auto="1"/>
      </top>
      <bottom style="medium">
        <color theme="4"/>
      </bottom>
      <diagonal/>
    </border>
    <border>
      <left style="medium">
        <color theme="4"/>
      </left>
      <right style="hair">
        <color auto="1"/>
      </right>
      <top style="hair">
        <color auto="1"/>
      </top>
      <bottom/>
      <diagonal/>
    </border>
    <border>
      <left/>
      <right style="medium">
        <color theme="4"/>
      </right>
      <top style="hair">
        <color auto="1"/>
      </top>
      <bottom/>
      <diagonal/>
    </border>
    <border>
      <left/>
      <right style="medium">
        <color theme="4"/>
      </right>
      <top/>
      <bottom style="hair">
        <color auto="1"/>
      </bottom>
      <diagonal/>
    </border>
    <border>
      <left style="medium">
        <color theme="4"/>
      </left>
      <right style="hair">
        <color auto="1"/>
      </right>
      <top/>
      <bottom style="medium">
        <color theme="4"/>
      </bottom>
      <diagonal/>
    </border>
    <border>
      <left style="hair">
        <color auto="1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hair">
        <color auto="1"/>
      </left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hair">
        <color auto="1"/>
      </right>
      <top style="medium">
        <color theme="4"/>
      </top>
      <bottom style="double">
        <color theme="4"/>
      </bottom>
      <diagonal/>
    </border>
    <border>
      <left style="hair">
        <color auto="1"/>
      </left>
      <right style="medium">
        <color theme="4"/>
      </right>
      <top style="medium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medium">
        <color theme="4"/>
      </top>
      <bottom style="double">
        <color theme="4"/>
      </bottom>
      <diagonal/>
    </border>
    <border>
      <left style="hair">
        <color auto="1"/>
      </left>
      <right/>
      <top style="medium">
        <color theme="4"/>
      </top>
      <bottom style="double">
        <color theme="4"/>
      </bottom>
      <diagonal/>
    </border>
    <border>
      <left/>
      <right style="hair">
        <color auto="1"/>
      </right>
      <top style="medium">
        <color theme="4"/>
      </top>
      <bottom style="double">
        <color theme="4"/>
      </bottom>
      <diagonal/>
    </border>
    <border>
      <left/>
      <right style="medium">
        <color theme="4"/>
      </right>
      <top style="medium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theme="4"/>
      </bottom>
      <diagonal/>
    </border>
    <border>
      <left/>
      <right style="hair">
        <color auto="1"/>
      </right>
      <top style="hair">
        <color auto="1"/>
      </top>
      <bottom style="medium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hair">
        <color theme="4"/>
      </right>
      <top style="thin">
        <color indexed="64"/>
      </top>
      <bottom style="thin">
        <color indexed="64"/>
      </bottom>
      <diagonal/>
    </border>
    <border>
      <left style="hair">
        <color theme="4"/>
      </left>
      <right style="hair">
        <color theme="4"/>
      </right>
      <top style="thin">
        <color indexed="64"/>
      </top>
      <bottom style="thin">
        <color indexed="64"/>
      </bottom>
      <diagonal/>
    </border>
    <border>
      <left style="hair">
        <color theme="4"/>
      </left>
      <right/>
      <top style="thin">
        <color indexed="64"/>
      </top>
      <bottom style="thin">
        <color indexed="64"/>
      </bottom>
      <diagonal/>
    </border>
    <border>
      <left style="hair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4"/>
      </right>
      <top style="thin">
        <color indexed="64"/>
      </top>
      <bottom style="hair">
        <color theme="1"/>
      </bottom>
      <diagonal/>
    </border>
    <border>
      <left style="hair">
        <color theme="4"/>
      </left>
      <right style="hair">
        <color theme="4"/>
      </right>
      <top style="thin">
        <color indexed="64"/>
      </top>
      <bottom style="hair">
        <color theme="1"/>
      </bottom>
      <diagonal/>
    </border>
    <border>
      <left style="hair">
        <color theme="4"/>
      </left>
      <right/>
      <top style="thin">
        <color indexed="64"/>
      </top>
      <bottom style="hair">
        <color theme="1"/>
      </bottom>
      <diagonal/>
    </border>
    <border>
      <left style="hair">
        <color theme="4"/>
      </left>
      <right style="thin">
        <color indexed="64"/>
      </right>
      <top style="hair">
        <color theme="1"/>
      </top>
      <bottom style="hair">
        <color theme="1"/>
      </bottom>
      <diagonal/>
    </border>
    <border>
      <left style="thin">
        <color indexed="64"/>
      </left>
      <right style="hair">
        <color theme="4"/>
      </right>
      <top style="hair">
        <color theme="1"/>
      </top>
      <bottom style="hair">
        <color theme="1"/>
      </bottom>
      <diagonal/>
    </border>
    <border>
      <left style="hair">
        <color theme="4"/>
      </left>
      <right style="hair">
        <color theme="4"/>
      </right>
      <top style="hair">
        <color theme="1"/>
      </top>
      <bottom style="hair">
        <color theme="1"/>
      </bottom>
      <diagonal/>
    </border>
    <border>
      <left style="hair">
        <color theme="4"/>
      </left>
      <right/>
      <top style="hair">
        <color theme="1"/>
      </top>
      <bottom style="hair">
        <color theme="1"/>
      </bottom>
      <diagonal/>
    </border>
    <border>
      <left style="thin">
        <color indexed="64"/>
      </left>
      <right style="hair">
        <color theme="4"/>
      </right>
      <top style="hair">
        <color theme="1"/>
      </top>
      <bottom style="thin">
        <color indexed="64"/>
      </bottom>
      <diagonal/>
    </border>
    <border>
      <left style="hair">
        <color theme="4"/>
      </left>
      <right style="hair">
        <color theme="4"/>
      </right>
      <top style="hair">
        <color theme="1"/>
      </top>
      <bottom style="thin">
        <color indexed="64"/>
      </bottom>
      <diagonal/>
    </border>
    <border>
      <left style="hair">
        <color theme="4"/>
      </left>
      <right/>
      <top style="hair">
        <color theme="1"/>
      </top>
      <bottom style="thin">
        <color indexed="64"/>
      </bottom>
      <diagonal/>
    </border>
    <border>
      <left style="hair">
        <color theme="4"/>
      </left>
      <right style="thin">
        <color indexed="64"/>
      </right>
      <top style="hair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4"/>
      </left>
      <right style="thin">
        <color indexed="64"/>
      </right>
      <top style="thin">
        <color indexed="64"/>
      </top>
      <bottom style="hair">
        <color theme="1"/>
      </bottom>
      <diagonal/>
    </border>
    <border>
      <left style="thin">
        <color indexed="64"/>
      </left>
      <right style="hair">
        <color theme="4"/>
      </right>
      <top style="hair">
        <color theme="1"/>
      </top>
      <bottom/>
      <diagonal/>
    </border>
    <border>
      <left style="hair">
        <color theme="4"/>
      </left>
      <right style="hair">
        <color theme="4"/>
      </right>
      <top style="hair">
        <color theme="1"/>
      </top>
      <bottom/>
      <diagonal/>
    </border>
    <border>
      <left style="hair">
        <color theme="4"/>
      </left>
      <right style="thin">
        <color indexed="64"/>
      </right>
      <top style="hair">
        <color theme="1"/>
      </top>
      <bottom/>
      <diagonal/>
    </border>
    <border>
      <left style="thin">
        <color indexed="64"/>
      </left>
      <right style="hair">
        <color theme="4"/>
      </right>
      <top/>
      <bottom style="hair">
        <color theme="1"/>
      </bottom>
      <diagonal/>
    </border>
    <border>
      <left style="hair">
        <color theme="4"/>
      </left>
      <right style="hair">
        <color theme="4"/>
      </right>
      <top/>
      <bottom style="hair">
        <color theme="1"/>
      </bottom>
      <diagonal/>
    </border>
    <border>
      <left style="hair">
        <color theme="4"/>
      </left>
      <right style="thin">
        <color indexed="64"/>
      </right>
      <top/>
      <bottom style="hair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 wrapText="1" indent="1"/>
    </xf>
    <xf numFmtId="9" fontId="2" fillId="0" borderId="0" xfId="0" applyNumberFormat="1" applyFont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2" fillId="0" borderId="31" xfId="0" applyNumberFormat="1" applyFont="1" applyBorder="1" applyAlignment="1">
      <alignment horizontal="center" vertical="center"/>
    </xf>
    <xf numFmtId="10" fontId="2" fillId="0" borderId="32" xfId="0" applyNumberFormat="1" applyFont="1" applyBorder="1" applyAlignment="1">
      <alignment horizontal="center" vertical="center"/>
    </xf>
    <xf numFmtId="0" fontId="2" fillId="0" borderId="33" xfId="0" applyNumberFormat="1" applyFont="1" applyBorder="1" applyAlignment="1">
      <alignment horizontal="center" vertical="center"/>
    </xf>
    <xf numFmtId="10" fontId="2" fillId="0" borderId="34" xfId="0" applyNumberFormat="1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0" fontId="2" fillId="0" borderId="36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9" fontId="2" fillId="0" borderId="32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17" fontId="2" fillId="4" borderId="29" xfId="0" applyNumberFormat="1" applyFont="1" applyFill="1" applyBorder="1" applyAlignment="1">
      <alignment horizontal="center" vertical="center"/>
    </xf>
    <xf numFmtId="17" fontId="2" fillId="4" borderId="35" xfId="0" applyNumberFormat="1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17" fontId="2" fillId="4" borderId="0" xfId="0" applyNumberFormat="1" applyFont="1" applyFill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0" fontId="3" fillId="3" borderId="32" xfId="0" applyNumberFormat="1" applyFont="1" applyFill="1" applyBorder="1" applyAlignment="1">
      <alignment horizontal="center" vertical="center"/>
    </xf>
    <xf numFmtId="164" fontId="3" fillId="3" borderId="0" xfId="2" applyNumberFormat="1" applyFont="1" applyFill="1" applyAlignment="1">
      <alignment horizontal="center" vertical="center"/>
    </xf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2" fillId="0" borderId="0" xfId="0" applyFont="1" applyAlignment="1">
      <alignment horizontal="left" indent="1"/>
    </xf>
    <xf numFmtId="164" fontId="2" fillId="0" borderId="0" xfId="0" applyNumberFormat="1" applyFont="1"/>
    <xf numFmtId="3" fontId="5" fillId="0" borderId="9" xfId="0" applyNumberFormat="1" applyFont="1" applyFill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9" fontId="5" fillId="0" borderId="9" xfId="1" applyFont="1" applyFill="1" applyBorder="1" applyAlignment="1">
      <alignment horizontal="left" vertical="center" indent="1"/>
    </xf>
    <xf numFmtId="4" fontId="5" fillId="0" borderId="9" xfId="0" applyNumberFormat="1" applyFont="1" applyFill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5" fillId="0" borderId="10" xfId="0" applyFont="1" applyFill="1" applyBorder="1" applyAlignment="1">
      <alignment horizontal="left" vertical="center" indent="1"/>
    </xf>
    <xf numFmtId="4" fontId="5" fillId="0" borderId="11" xfId="0" applyNumberFormat="1" applyFont="1" applyFill="1" applyBorder="1" applyAlignment="1">
      <alignment horizontal="left" vertical="center" indent="1"/>
    </xf>
    <xf numFmtId="0" fontId="5" fillId="0" borderId="1" xfId="0" applyFont="1" applyFill="1" applyBorder="1" applyAlignment="1">
      <alignment horizontal="left" vertical="center" indent="1"/>
    </xf>
    <xf numFmtId="9" fontId="5" fillId="0" borderId="11" xfId="1" applyFont="1" applyFill="1" applyBorder="1" applyAlignment="1">
      <alignment horizontal="left" vertical="center" indent="1"/>
    </xf>
    <xf numFmtId="3" fontId="5" fillId="0" borderId="11" xfId="0" applyNumberFormat="1" applyFont="1" applyFill="1" applyBorder="1" applyAlignment="1">
      <alignment horizontal="left" vertical="center" indent="1"/>
    </xf>
    <xf numFmtId="0" fontId="5" fillId="0" borderId="13" xfId="0" applyFont="1" applyFill="1" applyBorder="1" applyAlignment="1">
      <alignment horizontal="left" vertical="center" indent="1"/>
    </xf>
    <xf numFmtId="4" fontId="5" fillId="0" borderId="15" xfId="0" applyNumberFormat="1" applyFont="1" applyFill="1" applyBorder="1" applyAlignment="1">
      <alignment horizontal="left" vertical="center" indent="1"/>
    </xf>
    <xf numFmtId="0" fontId="5" fillId="0" borderId="14" xfId="0" applyFont="1" applyFill="1" applyBorder="1" applyAlignment="1">
      <alignment horizontal="left" vertical="center" indent="1"/>
    </xf>
    <xf numFmtId="9" fontId="5" fillId="0" borderId="15" xfId="1" applyFont="1" applyFill="1" applyBorder="1" applyAlignment="1">
      <alignment horizontal="left" vertical="center" indent="1"/>
    </xf>
    <xf numFmtId="3" fontId="5" fillId="0" borderId="15" xfId="0" applyNumberFormat="1" applyFont="1" applyFill="1" applyBorder="1" applyAlignment="1">
      <alignment horizontal="left" vertical="center" indent="1"/>
    </xf>
    <xf numFmtId="0" fontId="4" fillId="5" borderId="23" xfId="0" applyFont="1" applyFill="1" applyBorder="1" applyAlignment="1">
      <alignment horizontal="left" vertical="center" wrapText="1" indent="1"/>
    </xf>
    <xf numFmtId="0" fontId="2" fillId="3" borderId="0" xfId="0" applyFont="1" applyFill="1" applyAlignment="1">
      <alignment horizontal="left"/>
    </xf>
    <xf numFmtId="0" fontId="2" fillId="3" borderId="0" xfId="0" applyNumberFormat="1" applyFont="1" applyFill="1"/>
    <xf numFmtId="164" fontId="2" fillId="3" borderId="0" xfId="0" applyNumberFormat="1" applyFont="1" applyFill="1"/>
    <xf numFmtId="0" fontId="5" fillId="0" borderId="8" xfId="0" applyFont="1" applyFill="1" applyBorder="1" applyAlignment="1">
      <alignment horizontal="left" vertical="center" inden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center" vertical="center"/>
    </xf>
    <xf numFmtId="0" fontId="7" fillId="3" borderId="45" xfId="0" applyFont="1" applyFill="1" applyBorder="1" applyAlignment="1">
      <alignment horizontal="center" vertical="center" wrapText="1"/>
    </xf>
    <xf numFmtId="0" fontId="7" fillId="3" borderId="46" xfId="0" applyFont="1" applyFill="1" applyBorder="1" applyAlignment="1">
      <alignment horizontal="left" vertical="center" wrapText="1" indent="1"/>
    </xf>
    <xf numFmtId="17" fontId="7" fillId="3" borderId="46" xfId="0" applyNumberFormat="1" applyFont="1" applyFill="1" applyBorder="1" applyAlignment="1">
      <alignment horizontal="left" vertical="center" wrapText="1" indent="1"/>
    </xf>
    <xf numFmtId="17" fontId="7" fillId="3" borderId="47" xfId="0" applyNumberFormat="1" applyFont="1" applyFill="1" applyBorder="1" applyAlignment="1">
      <alignment horizontal="left" vertical="center" wrapText="1" indent="1"/>
    </xf>
    <xf numFmtId="0" fontId="7" fillId="3" borderId="48" xfId="0" applyFont="1" applyFill="1" applyBorder="1" applyAlignment="1">
      <alignment horizontal="left" vertical="center" wrapText="1" indent="1"/>
    </xf>
    <xf numFmtId="0" fontId="6" fillId="0" borderId="50" xfId="0" applyFont="1" applyBorder="1" applyAlignment="1">
      <alignment horizontal="left" vertical="center" indent="1"/>
    </xf>
    <xf numFmtId="3" fontId="2" fillId="0" borderId="50" xfId="0" applyNumberFormat="1" applyFont="1" applyBorder="1" applyAlignment="1">
      <alignment horizontal="left" vertical="center" indent="1"/>
    </xf>
    <xf numFmtId="3" fontId="2" fillId="0" borderId="51" xfId="0" applyNumberFormat="1" applyFont="1" applyBorder="1" applyAlignment="1">
      <alignment horizontal="left" vertical="center" indent="1"/>
    </xf>
    <xf numFmtId="0" fontId="6" fillId="0" borderId="52" xfId="0" applyFont="1" applyBorder="1" applyAlignment="1">
      <alignment horizontal="left" vertical="center" indent="1"/>
    </xf>
    <xf numFmtId="3" fontId="6" fillId="0" borderId="0" xfId="0" applyNumberFormat="1" applyFont="1" applyBorder="1" applyAlignment="1">
      <alignment horizontal="center" vertical="center" wrapText="1"/>
    </xf>
    <xf numFmtId="0" fontId="6" fillId="0" borderId="54" xfId="0" applyFont="1" applyBorder="1" applyAlignment="1">
      <alignment horizontal="left" vertical="center" indent="1"/>
    </xf>
    <xf numFmtId="3" fontId="2" fillId="0" borderId="54" xfId="0" applyNumberFormat="1" applyFont="1" applyBorder="1" applyAlignment="1">
      <alignment horizontal="left" vertical="center" indent="1"/>
    </xf>
    <xf numFmtId="3" fontId="2" fillId="0" borderId="55" xfId="0" applyNumberFormat="1" applyFont="1" applyBorder="1" applyAlignment="1">
      <alignment horizontal="left" vertical="center" indent="1"/>
    </xf>
    <xf numFmtId="0" fontId="6" fillId="3" borderId="54" xfId="0" applyFont="1" applyFill="1" applyBorder="1" applyAlignment="1">
      <alignment horizontal="left" vertical="center" indent="1"/>
    </xf>
    <xf numFmtId="3" fontId="6" fillId="3" borderId="54" xfId="0" applyNumberFormat="1" applyFont="1" applyFill="1" applyBorder="1" applyAlignment="1">
      <alignment horizontal="left" vertical="center" indent="1"/>
    </xf>
    <xf numFmtId="3" fontId="6" fillId="3" borderId="55" xfId="0" applyNumberFormat="1" applyFont="1" applyFill="1" applyBorder="1" applyAlignment="1">
      <alignment horizontal="left" vertical="center" indent="1"/>
    </xf>
    <xf numFmtId="3" fontId="6" fillId="0" borderId="54" xfId="0" applyNumberFormat="1" applyFont="1" applyBorder="1" applyAlignment="1">
      <alignment horizontal="left" vertical="center" indent="1"/>
    </xf>
    <xf numFmtId="3" fontId="6" fillId="0" borderId="55" xfId="0" applyNumberFormat="1" applyFont="1" applyBorder="1" applyAlignment="1">
      <alignment horizontal="left" vertical="center" indent="1"/>
    </xf>
    <xf numFmtId="166" fontId="6" fillId="0" borderId="54" xfId="1" applyNumberFormat="1" applyFont="1" applyBorder="1" applyAlignment="1">
      <alignment horizontal="left" vertical="center" indent="1"/>
    </xf>
    <xf numFmtId="166" fontId="6" fillId="0" borderId="55" xfId="1" applyNumberFormat="1" applyFont="1" applyBorder="1" applyAlignment="1">
      <alignment horizontal="left" vertical="center" indent="1"/>
    </xf>
    <xf numFmtId="167" fontId="2" fillId="0" borderId="54" xfId="2" applyNumberFormat="1" applyFont="1" applyFill="1" applyBorder="1" applyAlignment="1">
      <alignment horizontal="left" vertical="center" indent="1"/>
    </xf>
    <xf numFmtId="167" fontId="2" fillId="0" borderId="55" xfId="2" applyNumberFormat="1" applyFont="1" applyFill="1" applyBorder="1" applyAlignment="1">
      <alignment horizontal="left" vertical="center" indent="1"/>
    </xf>
    <xf numFmtId="167" fontId="8" fillId="0" borderId="55" xfId="2" applyNumberFormat="1" applyFont="1" applyFill="1" applyBorder="1" applyAlignment="1">
      <alignment horizontal="left" vertical="center" indent="1"/>
    </xf>
    <xf numFmtId="0" fontId="6" fillId="0" borderId="57" xfId="0" applyFont="1" applyBorder="1" applyAlignment="1">
      <alignment horizontal="left" vertical="center" indent="1"/>
    </xf>
    <xf numFmtId="3" fontId="6" fillId="0" borderId="57" xfId="1" applyNumberFormat="1" applyFont="1" applyBorder="1" applyAlignment="1">
      <alignment horizontal="left" vertical="center" indent="1"/>
    </xf>
    <xf numFmtId="3" fontId="6" fillId="0" borderId="58" xfId="1" applyNumberFormat="1" applyFont="1" applyBorder="1" applyAlignment="1">
      <alignment horizontal="left" vertical="center" indent="1"/>
    </xf>
    <xf numFmtId="0" fontId="6" fillId="0" borderId="59" xfId="0" applyFont="1" applyBorder="1" applyAlignment="1">
      <alignment horizontal="left" vertical="center" indent="1"/>
    </xf>
    <xf numFmtId="3" fontId="6" fillId="0" borderId="50" xfId="0" applyNumberFormat="1" applyFont="1" applyBorder="1" applyAlignment="1">
      <alignment horizontal="left" vertical="center" indent="1"/>
    </xf>
    <xf numFmtId="167" fontId="6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164" fontId="6" fillId="0" borderId="0" xfId="2" applyNumberFormat="1" applyFont="1" applyBorder="1" applyAlignment="1">
      <alignment horizontal="center" vertical="center"/>
    </xf>
    <xf numFmtId="3" fontId="8" fillId="0" borderId="54" xfId="0" applyNumberFormat="1" applyFont="1" applyFill="1" applyBorder="1" applyAlignment="1">
      <alignment horizontal="left" vertical="center" indent="1"/>
    </xf>
    <xf numFmtId="0" fontId="7" fillId="3" borderId="60" xfId="0" applyFont="1" applyFill="1" applyBorder="1" applyAlignment="1">
      <alignment horizontal="center" vertical="center" wrapText="1"/>
    </xf>
    <xf numFmtId="167" fontId="6" fillId="0" borderId="0" xfId="0" applyNumberFormat="1" applyFont="1" applyBorder="1" applyAlignment="1">
      <alignment horizontal="left" vertical="center" indent="1"/>
    </xf>
    <xf numFmtId="14" fontId="2" fillId="0" borderId="0" xfId="0" applyNumberFormat="1" applyFont="1"/>
    <xf numFmtId="0" fontId="2" fillId="0" borderId="0" xfId="0" applyFont="1" applyFill="1" applyBorder="1"/>
    <xf numFmtId="0" fontId="7" fillId="3" borderId="45" xfId="0" applyFont="1" applyFill="1" applyBorder="1" applyAlignment="1">
      <alignment horizontal="left" vertical="center" wrapText="1" indent="1"/>
    </xf>
    <xf numFmtId="0" fontId="6" fillId="0" borderId="49" xfId="0" applyFont="1" applyBorder="1" applyAlignment="1">
      <alignment horizontal="left" vertical="center" indent="1"/>
    </xf>
    <xf numFmtId="3" fontId="2" fillId="0" borderId="61" xfId="0" applyNumberFormat="1" applyFont="1" applyBorder="1" applyAlignment="1">
      <alignment horizontal="left" vertical="center" indent="1"/>
    </xf>
    <xf numFmtId="0" fontId="6" fillId="0" borderId="53" xfId="0" applyFont="1" applyBorder="1" applyAlignment="1">
      <alignment horizontal="left" vertical="center" indent="1"/>
    </xf>
    <xf numFmtId="3" fontId="2" fillId="0" borderId="52" xfId="0" applyNumberFormat="1" applyFont="1" applyBorder="1" applyAlignment="1">
      <alignment horizontal="left" vertical="center" indent="1"/>
    </xf>
    <xf numFmtId="0" fontId="6" fillId="0" borderId="62" xfId="0" applyFont="1" applyBorder="1" applyAlignment="1">
      <alignment horizontal="left" vertical="center" indent="1"/>
    </xf>
    <xf numFmtId="3" fontId="2" fillId="0" borderId="63" xfId="0" applyNumberFormat="1" applyFont="1" applyBorder="1" applyAlignment="1">
      <alignment horizontal="left" vertical="center" indent="1"/>
    </xf>
    <xf numFmtId="3" fontId="2" fillId="0" borderId="64" xfId="0" applyNumberFormat="1" applyFont="1" applyBorder="1" applyAlignment="1">
      <alignment horizontal="left" vertical="center" indent="1"/>
    </xf>
    <xf numFmtId="0" fontId="6" fillId="3" borderId="45" xfId="0" applyFont="1" applyFill="1" applyBorder="1" applyAlignment="1">
      <alignment horizontal="left" vertical="center" indent="1"/>
    </xf>
    <xf numFmtId="3" fontId="6" fillId="3" borderId="46" xfId="0" applyNumberFormat="1" applyFont="1" applyFill="1" applyBorder="1" applyAlignment="1">
      <alignment horizontal="left" vertical="center" indent="1"/>
    </xf>
    <xf numFmtId="3" fontId="6" fillId="3" borderId="48" xfId="0" applyNumberFormat="1" applyFont="1" applyFill="1" applyBorder="1" applyAlignment="1">
      <alignment horizontal="left" vertical="center" indent="1"/>
    </xf>
    <xf numFmtId="0" fontId="6" fillId="0" borderId="65" xfId="0" applyFont="1" applyBorder="1" applyAlignment="1">
      <alignment horizontal="left" vertical="center" indent="1"/>
    </xf>
    <xf numFmtId="3" fontId="6" fillId="0" borderId="66" xfId="0" applyNumberFormat="1" applyFont="1" applyBorder="1" applyAlignment="1">
      <alignment horizontal="left" vertical="center" indent="1"/>
    </xf>
    <xf numFmtId="3" fontId="6" fillId="0" borderId="67" xfId="0" applyNumberFormat="1" applyFont="1" applyBorder="1" applyAlignment="1">
      <alignment horizontal="left" vertical="center" indent="1"/>
    </xf>
    <xf numFmtId="3" fontId="6" fillId="0" borderId="63" xfId="0" applyNumberFormat="1" applyFont="1" applyBorder="1" applyAlignment="1">
      <alignment horizontal="left" vertical="center" indent="1"/>
    </xf>
    <xf numFmtId="3" fontId="6" fillId="0" borderId="64" xfId="0" applyNumberFormat="1" applyFont="1" applyBorder="1" applyAlignment="1">
      <alignment horizontal="left" vertical="center" indent="1"/>
    </xf>
    <xf numFmtId="166" fontId="6" fillId="0" borderId="66" xfId="1" applyNumberFormat="1" applyFont="1" applyBorder="1" applyAlignment="1">
      <alignment horizontal="left" vertical="center" indent="1"/>
    </xf>
    <xf numFmtId="166" fontId="6" fillId="0" borderId="67" xfId="1" applyNumberFormat="1" applyFont="1" applyBorder="1" applyAlignment="1">
      <alignment horizontal="left" vertical="center" indent="1"/>
    </xf>
    <xf numFmtId="166" fontId="6" fillId="0" borderId="52" xfId="1" applyNumberFormat="1" applyFont="1" applyBorder="1" applyAlignment="1">
      <alignment horizontal="left" vertical="center" indent="1"/>
    </xf>
    <xf numFmtId="168" fontId="2" fillId="0" borderId="54" xfId="2" applyNumberFormat="1" applyFont="1" applyFill="1" applyBorder="1" applyAlignment="1">
      <alignment horizontal="left" vertical="center" indent="1"/>
    </xf>
    <xf numFmtId="168" fontId="2" fillId="0" borderId="52" xfId="2" applyNumberFormat="1" applyFont="1" applyFill="1" applyBorder="1" applyAlignment="1">
      <alignment horizontal="left" vertical="center" indent="1"/>
    </xf>
    <xf numFmtId="0" fontId="6" fillId="0" borderId="56" xfId="0" applyFont="1" applyBorder="1" applyAlignment="1">
      <alignment horizontal="left" vertical="center" indent="1"/>
    </xf>
    <xf numFmtId="3" fontId="6" fillId="0" borderId="59" xfId="1" applyNumberFormat="1" applyFont="1" applyBorder="1" applyAlignment="1">
      <alignment horizontal="left" vertical="center" indent="1"/>
    </xf>
    <xf numFmtId="0" fontId="7" fillId="3" borderId="60" xfId="0" applyFont="1" applyFill="1" applyBorder="1" applyAlignment="1">
      <alignment horizontal="left" vertical="center" wrapText="1" indent="1"/>
    </xf>
    <xf numFmtId="0" fontId="7" fillId="0" borderId="0" xfId="0" applyFont="1" applyFill="1" applyBorder="1" applyAlignment="1">
      <alignment vertical="center"/>
    </xf>
    <xf numFmtId="3" fontId="5" fillId="0" borderId="14" xfId="0" applyNumberFormat="1" applyFont="1" applyFill="1" applyBorder="1" applyAlignment="1">
      <alignment horizontal="center" vertical="center"/>
    </xf>
    <xf numFmtId="4" fontId="5" fillId="0" borderId="40" xfId="0" applyNumberFormat="1" applyFont="1" applyFill="1" applyBorder="1" applyAlignment="1">
      <alignment horizontal="center" vertical="center"/>
    </xf>
    <xf numFmtId="4" fontId="5" fillId="0" borderId="41" xfId="0" applyNumberFormat="1" applyFont="1" applyFill="1" applyBorder="1" applyAlignment="1">
      <alignment horizontal="center" vertical="center"/>
    </xf>
    <xf numFmtId="10" fontId="5" fillId="0" borderId="14" xfId="1" applyNumberFormat="1" applyFont="1" applyFill="1" applyBorder="1" applyAlignment="1">
      <alignment horizontal="center" vertical="center"/>
    </xf>
    <xf numFmtId="10" fontId="5" fillId="0" borderId="15" xfId="1" applyNumberFormat="1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4" fontId="5" fillId="0" borderId="38" xfId="0" applyNumberFormat="1" applyFont="1" applyFill="1" applyBorder="1" applyAlignment="1">
      <alignment horizontal="center" vertical="center"/>
    </xf>
    <xf numFmtId="4" fontId="5" fillId="0" borderId="39" xfId="0" applyNumberFormat="1" applyFont="1" applyFill="1" applyBorder="1" applyAlignment="1">
      <alignment horizontal="center" vertical="center"/>
    </xf>
    <xf numFmtId="10" fontId="5" fillId="0" borderId="1" xfId="1" applyNumberFormat="1" applyFont="1" applyFill="1" applyBorder="1" applyAlignment="1">
      <alignment horizontal="center" vertical="center"/>
    </xf>
    <xf numFmtId="10" fontId="5" fillId="0" borderId="11" xfId="1" applyNumberFormat="1" applyFont="1" applyFill="1" applyBorder="1" applyAlignment="1">
      <alignment horizontal="center" vertical="center"/>
    </xf>
    <xf numFmtId="4" fontId="5" fillId="0" borderId="14" xfId="0" applyNumberFormat="1" applyFont="1" applyFill="1" applyBorder="1" applyAlignment="1">
      <alignment horizontal="center" vertical="center"/>
    </xf>
    <xf numFmtId="4" fontId="5" fillId="0" borderId="1" xfId="0" applyNumberFormat="1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 vertical="center"/>
    </xf>
    <xf numFmtId="4" fontId="5" fillId="0" borderId="2" xfId="0" applyNumberFormat="1" applyFont="1" applyFill="1" applyBorder="1" applyAlignment="1">
      <alignment horizontal="center" vertical="center"/>
    </xf>
    <xf numFmtId="10" fontId="5" fillId="0" borderId="2" xfId="1" applyNumberFormat="1" applyFont="1" applyFill="1" applyBorder="1" applyAlignment="1">
      <alignment horizontal="center" vertical="center"/>
    </xf>
    <xf numFmtId="10" fontId="5" fillId="0" borderId="9" xfId="1" applyNumberFormat="1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 wrapText="1"/>
    </xf>
    <xf numFmtId="0" fontId="4" fillId="5" borderId="27" xfId="0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left" vertical="center" indent="1"/>
    </xf>
    <xf numFmtId="0" fontId="5" fillId="0" borderId="19" xfId="0" applyFont="1" applyFill="1" applyBorder="1" applyAlignment="1">
      <alignment horizontal="left" vertical="center" indent="1"/>
    </xf>
    <xf numFmtId="3" fontId="5" fillId="0" borderId="3" xfId="0" applyNumberFormat="1" applyFont="1" applyFill="1" applyBorder="1" applyAlignment="1">
      <alignment horizontal="center" vertical="center"/>
    </xf>
    <xf numFmtId="3" fontId="5" fillId="0" borderId="17" xfId="0" applyNumberFormat="1" applyFont="1" applyFill="1" applyBorder="1" applyAlignment="1">
      <alignment horizontal="center" vertical="center"/>
    </xf>
    <xf numFmtId="3" fontId="5" fillId="0" borderId="20" xfId="0" applyNumberFormat="1" applyFont="1" applyFill="1" applyBorder="1" applyAlignment="1">
      <alignment horizontal="center" vertical="center"/>
    </xf>
    <xf numFmtId="3" fontId="5" fillId="0" borderId="21" xfId="0" applyNumberFormat="1" applyFont="1" applyFill="1" applyBorder="1" applyAlignment="1">
      <alignment horizontal="center" vertical="center"/>
    </xf>
    <xf numFmtId="9" fontId="5" fillId="0" borderId="12" xfId="1" applyFont="1" applyFill="1" applyBorder="1" applyAlignment="1">
      <alignment horizontal="center" vertical="center"/>
    </xf>
    <xf numFmtId="9" fontId="5" fillId="0" borderId="22" xfId="1" applyFont="1" applyFill="1" applyBorder="1" applyAlignment="1">
      <alignment horizontal="center" vertical="center"/>
    </xf>
    <xf numFmtId="9" fontId="5" fillId="0" borderId="9" xfId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left" vertical="center" indent="1"/>
    </xf>
    <xf numFmtId="3" fontId="5" fillId="0" borderId="4" xfId="0" applyNumberFormat="1" applyFont="1" applyFill="1" applyBorder="1" applyAlignment="1">
      <alignment horizontal="center" vertical="center"/>
    </xf>
    <xf numFmtId="3" fontId="5" fillId="0" borderId="18" xfId="0" applyNumberFormat="1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6" fillId="0" borderId="49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7" fillId="3" borderId="60" xfId="0" applyFont="1" applyFill="1" applyBorder="1" applyAlignment="1">
      <alignment horizontal="left" vertical="center" indent="1"/>
    </xf>
    <xf numFmtId="0" fontId="7" fillId="3" borderId="42" xfId="0" applyFont="1" applyFill="1" applyBorder="1" applyAlignment="1">
      <alignment horizontal="center" vertical="center"/>
    </xf>
    <xf numFmtId="0" fontId="7" fillId="3" borderId="43" xfId="0" applyFont="1" applyFill="1" applyBorder="1" applyAlignment="1">
      <alignment horizontal="center" vertical="center"/>
    </xf>
    <xf numFmtId="0" fontId="7" fillId="3" borderId="44" xfId="0" applyFont="1" applyFill="1" applyBorder="1" applyAlignment="1">
      <alignment horizontal="center" vertical="center"/>
    </xf>
    <xf numFmtId="0" fontId="7" fillId="3" borderId="35" xfId="0" applyFont="1" applyFill="1" applyBorder="1" applyAlignment="1">
      <alignment horizontal="left" vertical="center"/>
    </xf>
    <xf numFmtId="0" fontId="7" fillId="3" borderId="68" xfId="0" applyFont="1" applyFill="1" applyBorder="1" applyAlignment="1">
      <alignment horizontal="left" vertical="center"/>
    </xf>
    <xf numFmtId="0" fontId="7" fillId="3" borderId="36" xfId="0" applyFont="1" applyFill="1" applyBorder="1" applyAlignment="1">
      <alignment horizontal="left" vertical="center"/>
    </xf>
  </cellXfs>
  <cellStyles count="3">
    <cellStyle name="Comma" xfId="2" builtinId="3"/>
    <cellStyle name="Normal" xfId="0" builtinId="0"/>
    <cellStyle name="Percent" xfId="1" builtinId="5"/>
  </cellStyles>
  <dxfs count="48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iren%20SPRE\Leads%20Analysis\2018_11_27%20Leads%20Walkin%20Boo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 Stage"/>
      <sheetName val="Summary"/>
      <sheetName val="Apr 18"/>
    </sheetNames>
    <sheetDataSet>
      <sheetData sheetId="0"/>
      <sheetData sheetId="1"/>
      <sheetData sheetId="2">
        <row r="7">
          <cell r="N7">
            <v>140</v>
          </cell>
          <cell r="O7">
            <v>48</v>
          </cell>
        </row>
        <row r="10">
          <cell r="N10">
            <v>2641</v>
          </cell>
          <cell r="O10">
            <v>1272</v>
          </cell>
        </row>
        <row r="15">
          <cell r="N15">
            <v>519</v>
          </cell>
          <cell r="O15">
            <v>256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ren.mehta" refreshedDate="43432.447967939814" createdVersion="6" refreshedVersion="6" minRefreshableVersion="3" recordCount="411" xr:uid="{E0E1EC10-D071-42C4-98CF-2000B7E66D7C}">
  <cacheSource type="worksheet">
    <worksheetSource ref="A1:U412" sheet="Master"/>
  </cacheSource>
  <cacheFields count="21">
    <cacheField name="Project" numFmtId="0">
      <sharedItems count="4">
        <s v="Parkwest"/>
        <s v="Vicinia"/>
        <s v="SP Residency"/>
        <s v="Mumbai Dreams"/>
      </sharedItems>
    </cacheField>
    <cacheField name="Tower" numFmtId="0">
      <sharedItems/>
    </cacheField>
    <cacheField name="Wing" numFmtId="0">
      <sharedItems/>
    </cacheField>
    <cacheField name="Unit No" numFmtId="0">
      <sharedItems containsMixedTypes="1" containsNumber="1" containsInteger="1" minValue="101" maxValue="4601"/>
    </cacheField>
    <cacheField name="Configuration" numFmtId="0">
      <sharedItems/>
    </cacheField>
    <cacheField name="Sale Area" numFmtId="0">
      <sharedItems containsSemiMixedTypes="0" containsString="0" containsNumber="1" minValue="642.1964999999999" maxValue="3230"/>
    </cacheField>
    <cacheField name="Booking Date" numFmtId="165">
      <sharedItems containsSemiMixedTypes="0" containsNonDate="0" containsDate="1" containsString="0" minDate="2018-04-05T00:00:00" maxDate="2018-11-26T00:00:00"/>
    </cacheField>
    <cacheField name="Agreement Value" numFmtId="164">
      <sharedItems containsSemiMixedTypes="0" containsString="0" containsNumber="1" minValue="5208333.0319999997" maxValue="48231150"/>
    </cacheField>
    <cacheField name="AV for Brokerage" numFmtId="164">
      <sharedItems containsSemiMixedTypes="0" containsString="0" containsNumber="1" minValue="5021333.0319999997" maxValue="48231150"/>
    </cacheField>
    <cacheField name="Source" numFmtId="0">
      <sharedItems count="3">
        <s v="CP"/>
        <s v="Direct"/>
        <s v="Referral"/>
      </sharedItems>
    </cacheField>
    <cacheField name="CP Name" numFmtId="0">
      <sharedItems/>
    </cacheField>
    <cacheField name="Actual BSP" numFmtId="164">
      <sharedItems containsSemiMixedTypes="0" containsString="0" containsNumber="1" minValue="4573" maxValue="17600"/>
    </cacheField>
    <cacheField name="BSP Offered" numFmtId="164">
      <sharedItems containsSemiMixedTypes="0" containsString="0" containsNumber="1" minValue="4600" maxValue="17600"/>
    </cacheField>
    <cacheField name="Payment Plan" numFmtId="0">
      <sharedItems/>
    </cacheField>
    <cacheField name="Deviation Y/N" numFmtId="0">
      <sharedItems containsBlank="1"/>
    </cacheField>
    <cacheField name="Deviation Amt" numFmtId="164">
      <sharedItems containsSemiMixedTypes="0" containsString="0" containsNumber="1" minValue="0" maxValue="3405033.0002000001"/>
    </cacheField>
    <cacheField name="Type of Deviation" numFmtId="0">
      <sharedItems containsBlank="1" containsMixedTypes="1" containsNumber="1" containsInteger="1" minValue="0" maxValue="0"/>
    </cacheField>
    <cacheField name="Dom/Int" numFmtId="0">
      <sharedItems/>
    </cacheField>
    <cacheField name="%" numFmtId="10">
      <sharedItems containsMixedTypes="1" containsNumber="1" minValue="5.0000000000000001E-3" maxValue="3.5000000000000003E-2"/>
    </cacheField>
    <cacheField name="Booking Count CP wise" numFmtId="3">
      <sharedItems containsMixedTypes="1" containsNumber="1" containsInteger="1" minValue="1" maxValue="17"/>
    </cacheField>
    <cacheField name="Brokearge Amt" numFmtId="164">
      <sharedItems containsSemiMixedTypes="0" containsString="0" containsNumber="1" minValue="0" maxValue="1224151.445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">
  <r>
    <x v="0"/>
    <s v="Sapphire"/>
    <s v="Sapphire"/>
    <s v="SA2504"/>
    <s v="3 BHK Large"/>
    <n v="2465"/>
    <d v="2018-04-23T00:00:00"/>
    <n v="22312533.149999999"/>
    <n v="21634658.149999999"/>
    <x v="0"/>
    <s v="Address of Choice Pvt Ltd"/>
    <n v="7999"/>
    <n v="7766.91"/>
    <s v="DOD - Payment Plan"/>
    <s v="Yes"/>
    <n v="572101.85000000033"/>
    <s v="Rate on BSP"/>
    <s v="Domestic"/>
    <n v="2.5000000000000001E-2"/>
    <n v="1"/>
    <n v="540866.45374999999"/>
  </r>
  <r>
    <x v="0"/>
    <s v="Maple"/>
    <s v="Maple-B"/>
    <s v="MB2504"/>
    <s v="3 BHK"/>
    <n v="1755"/>
    <d v="2018-04-22T00:00:00"/>
    <n v="14456320.2215"/>
    <n v="13973695.2215"/>
    <x v="1"/>
    <s v="Direct"/>
    <n v="7399"/>
    <n v="7187.7893000000004"/>
    <s v="Annual Payment 20:80"/>
    <s v="No"/>
    <n v="370674.77849999937"/>
    <n v="0"/>
    <s v="Domestic"/>
    <s v=""/>
    <s v=""/>
    <n v="0"/>
  </r>
  <r>
    <x v="0"/>
    <s v="Magnolia"/>
    <s v="Magnolia"/>
    <s v="MG1203"/>
    <s v="3 BHK"/>
    <n v="1735"/>
    <d v="2018-04-30T00:00:00"/>
    <n v="13404140"/>
    <n v="12927015"/>
    <x v="1"/>
    <s v="Direct"/>
    <n v="6999"/>
    <n v="6999"/>
    <s v="Regular Payment Plan-CLP"/>
    <s v="No"/>
    <n v="0"/>
    <n v="0"/>
    <s v="Domestic"/>
    <s v=""/>
    <s v=""/>
    <n v="0"/>
  </r>
  <r>
    <x v="0"/>
    <s v="Magnolia"/>
    <s v="Magnolia"/>
    <s v="MG1608"/>
    <s v="2 BHK"/>
    <n v="1335"/>
    <d v="2018-04-11T00:00:00"/>
    <n v="10528040"/>
    <n v="10160915"/>
    <x v="0"/>
    <s v="Geetha Devi (Channel Partner)"/>
    <n v="6999"/>
    <n v="6999"/>
    <s v="Regular Payment Plan-CLP"/>
    <s v="No"/>
    <n v="0"/>
    <n v="0"/>
    <s v="Domestic"/>
    <n v="2.5000000000000001E-2"/>
    <n v="3"/>
    <n v="254022.875"/>
  </r>
  <r>
    <x v="0"/>
    <s v="Magnolia"/>
    <s v="Magnolia"/>
    <s v="MG408"/>
    <s v="2 BHK"/>
    <n v="1335"/>
    <d v="2018-04-22T00:00:00"/>
    <n v="10434590"/>
    <n v="10067465"/>
    <x v="0"/>
    <s v="Geetha Devi (Channel Partner)"/>
    <n v="7229"/>
    <n v="7229"/>
    <s v="Annunal Payment (13th, Terrace &amp; Final)"/>
    <s v="No"/>
    <n v="0"/>
    <n v="0"/>
    <s v="Domestic"/>
    <n v="2.5000000000000001E-2"/>
    <n v="3"/>
    <n v="251686.625"/>
  </r>
  <r>
    <x v="0"/>
    <s v="Magnolia"/>
    <s v="Magnolia"/>
    <s v="MG407"/>
    <s v="3 BHK"/>
    <n v="1735"/>
    <d v="2018-04-23T00:00:00"/>
    <n v="13456190"/>
    <n v="12979065"/>
    <x v="0"/>
    <s v="Geetha Devi (Channel Partner)"/>
    <n v="7229"/>
    <n v="7229"/>
    <s v="Annunal Payment (13th, Terrace &amp; Final)"/>
    <s v="No"/>
    <n v="0"/>
    <n v="0"/>
    <s v="Domestic"/>
    <n v="2.5000000000000001E-2"/>
    <n v="3"/>
    <n v="324476.625"/>
  </r>
  <r>
    <x v="0"/>
    <s v="Emerald"/>
    <s v="Emerald"/>
    <s v="E1208"/>
    <s v="3 BHK"/>
    <n v="2145"/>
    <d v="2018-04-30T00:00:00"/>
    <n v="21038632.599999998"/>
    <n v="20513107.599999998"/>
    <x v="0"/>
    <s v="Irvan Property consultants Pvt Ltd."/>
    <n v="8787"/>
    <n v="8786.8799999999992"/>
    <s v="Annual Payment Plan 20:80"/>
    <s v="No"/>
    <n v="257.40000000171676"/>
    <n v="0"/>
    <s v="Domestic"/>
    <n v="2.5000000000000001E-2"/>
    <n v="1"/>
    <n v="512827.68999999994"/>
  </r>
  <r>
    <x v="0"/>
    <s v="Sapphire"/>
    <s v="Sapphire"/>
    <s v="SA2905"/>
    <s v="4 BHK"/>
    <n v="2940"/>
    <d v="2018-04-06T00:00:00"/>
    <n v="26610051.268000003"/>
    <n v="25801551.268000003"/>
    <x v="0"/>
    <s v="Mamta S Jain (Channel Partner)"/>
    <n v="7999"/>
    <n v="7766.9222"/>
    <s v="DOD - Payment Plan"/>
    <s v="Yes"/>
    <n v="682308.73200000008"/>
    <s v="Rate on BSP"/>
    <s v="Domestic"/>
    <n v="3.5000000000000003E-2"/>
    <n v="15"/>
    <n v="903054.29438000021"/>
  </r>
  <r>
    <x v="0"/>
    <s v="Magnolia"/>
    <s v="Magnolia"/>
    <s v="MG3002"/>
    <s v="3 BHK L"/>
    <n v="1960"/>
    <d v="2018-04-10T00:00:00"/>
    <n v="17067040"/>
    <n v="16528040"/>
    <x v="0"/>
    <s v="Mamta S Jain (Channel Partner)"/>
    <n v="7299"/>
    <n v="7299"/>
    <s v="Annunal Payment (13th, Terrace &amp; Final)"/>
    <s v="No"/>
    <n v="0"/>
    <n v="0"/>
    <s v="Domestic"/>
    <n v="3.5000000000000003E-2"/>
    <n v="15"/>
    <n v="578481.4"/>
  </r>
  <r>
    <x v="0"/>
    <s v="Sapphire"/>
    <s v="Sapphire"/>
    <s v="SA3105"/>
    <s v="4 BHK"/>
    <n v="2940"/>
    <d v="2018-04-15T00:00:00"/>
    <n v="26753376.268000003"/>
    <n v="25944876.268000003"/>
    <x v="0"/>
    <s v="Mamta S Jain (Channel Partner)"/>
    <n v="7999"/>
    <n v="7765.6722"/>
    <s v="DOD - Payment Plan"/>
    <s v="Yes"/>
    <n v="685983.73200000008"/>
    <s v="Rate on BSP"/>
    <s v="Domestic"/>
    <n v="3.5000000000000003E-2"/>
    <n v="15"/>
    <n v="908070.66938000021"/>
  </r>
  <r>
    <x v="0"/>
    <s v="Magnolia"/>
    <s v="Magnolia"/>
    <s v="MG1002"/>
    <s v="3 BHK L"/>
    <n v="1960"/>
    <d v="2018-04-15T00:00:00"/>
    <n v="15987040"/>
    <n v="15448040"/>
    <x v="0"/>
    <s v="Mamta S Jain (Channel Partner)"/>
    <n v="7299"/>
    <n v="7299"/>
    <s v="Annunal Payment (13th, Terrace &amp; Final)"/>
    <s v="No"/>
    <n v="0"/>
    <n v="0"/>
    <s v="Domestic"/>
    <n v="3.5000000000000003E-2"/>
    <n v="15"/>
    <n v="540681.4"/>
  </r>
  <r>
    <x v="0"/>
    <s v="Maple"/>
    <s v="Maple-B"/>
    <s v="MB1104"/>
    <s v="3 BHK"/>
    <n v="1755"/>
    <d v="2018-04-22T00:00:00"/>
    <n v="12977908.2215"/>
    <n v="12495283.2215"/>
    <x v="0"/>
    <s v="Mamta S Jain (Channel Partner)"/>
    <n v="6885"/>
    <n v="6695.3892999999998"/>
    <s v="Regular Payment Plan-CLP"/>
    <s v="No"/>
    <n v="332766.77850000031"/>
    <n v="0"/>
    <s v="Domestic"/>
    <n v="3.5000000000000003E-2"/>
    <n v="15"/>
    <n v="437334.91275250004"/>
  </r>
  <r>
    <x v="0"/>
    <s v="Magnolia"/>
    <s v="Magnolia"/>
    <s v="MG1602"/>
    <s v="3 BHK L"/>
    <n v="1960"/>
    <d v="2018-04-22T00:00:00"/>
    <n v="16381040"/>
    <n v="15842040"/>
    <x v="0"/>
    <s v="Mamta S Jain (Channel Partner)"/>
    <n v="7299"/>
    <n v="7299"/>
    <s v="Annunal Payment (13th, Terrace &amp; Final)"/>
    <s v="No"/>
    <n v="0"/>
    <n v="0"/>
    <s v="Domestic"/>
    <n v="3.5000000000000003E-2"/>
    <n v="15"/>
    <n v="554471.4"/>
  </r>
  <r>
    <x v="0"/>
    <s v="Magnolia"/>
    <s v="Magnolia"/>
    <s v="MG105"/>
    <s v="3 BHK"/>
    <n v="1735"/>
    <d v="2018-04-23T00:00:00"/>
    <n v="13490890"/>
    <n v="13013765"/>
    <x v="0"/>
    <s v="Mamta S Jain (Channel Partner)"/>
    <n v="7299"/>
    <n v="7299"/>
    <s v="Annunal Payment (13th, Terrace &amp; Final)"/>
    <s v="No"/>
    <n v="0"/>
    <n v="0"/>
    <s v="Domestic"/>
    <n v="3.5000000000000003E-2"/>
    <n v="15"/>
    <n v="455481.77500000002"/>
  </r>
  <r>
    <x v="0"/>
    <s v="Magnolia"/>
    <s v="Magnolia"/>
    <s v="MG1708"/>
    <s v="2 BHK"/>
    <n v="1335"/>
    <d v="2018-04-23T00:00:00"/>
    <n v="10561415"/>
    <n v="10194290"/>
    <x v="0"/>
    <s v="Mamta S Jain (Channel Partner)"/>
    <n v="6999"/>
    <n v="6999"/>
    <s v="Regular Payment Plan-CLP"/>
    <s v="No"/>
    <n v="0"/>
    <n v="0"/>
    <s v="Domestic"/>
    <n v="3.5000000000000003E-2"/>
    <n v="15"/>
    <n v="356800.15"/>
  </r>
  <r>
    <x v="0"/>
    <s v="Magnolia"/>
    <s v="Magnolia"/>
    <s v="MG201"/>
    <s v="3 BHK"/>
    <n v="1740"/>
    <d v="2018-04-24T00:00:00"/>
    <n v="13006760"/>
    <n v="12528260"/>
    <x v="0"/>
    <s v="Mamta S Jain (Channel Partner)"/>
    <n v="6999"/>
    <n v="6999"/>
    <s v="Regular Payment Plan-CLP"/>
    <s v="No"/>
    <n v="0"/>
    <n v="0"/>
    <s v="Domestic"/>
    <n v="3.5000000000000003E-2"/>
    <n v="15"/>
    <n v="438489.10000000003"/>
  </r>
  <r>
    <x v="0"/>
    <s v="Magnolia"/>
    <s v="Magnolia"/>
    <s v="MG202"/>
    <s v="3 BHK L"/>
    <n v="1960"/>
    <d v="2018-04-24T00:00:00"/>
    <n v="15007040"/>
    <n v="14468040"/>
    <x v="0"/>
    <s v="Mamta S Jain (Channel Partner)"/>
    <n v="6999"/>
    <n v="6999"/>
    <s v="Regular Payment Plan-CLP"/>
    <s v="No"/>
    <n v="0"/>
    <n v="0"/>
    <s v="Domestic"/>
    <n v="3.5000000000000003E-2"/>
    <n v="15"/>
    <n v="506381.4"/>
  </r>
  <r>
    <x v="0"/>
    <s v="Magnolia"/>
    <s v="Magnolia"/>
    <s v="MG3108"/>
    <s v="4 BHK Simplex PH"/>
    <n v="3095"/>
    <d v="2018-04-24T00:00:00"/>
    <n v="28832905"/>
    <n v="27981780"/>
    <x v="0"/>
    <s v="Mamta S Jain (Channel Partner)"/>
    <n v="7799"/>
    <n v="7799"/>
    <s v="Annunal Payment (13th, Terrace &amp; Final)"/>
    <s v="No"/>
    <n v="0"/>
    <n v="0"/>
    <s v="Domestic"/>
    <n v="3.5000000000000003E-2"/>
    <n v="15"/>
    <n v="979362.3"/>
  </r>
  <r>
    <x v="0"/>
    <s v="Sapphire"/>
    <s v="Sapphire"/>
    <s v="SA2707"/>
    <s v="3 BHK"/>
    <n v="2060"/>
    <d v="2018-04-25T00:00:00"/>
    <n v="18695274.085999999"/>
    <n v="18128774.085999999"/>
    <x v="0"/>
    <s v="Mamta S Jain (Channel Partner)"/>
    <n v="7999"/>
    <n v="7766.2981"/>
    <s v="DOD - Payment Plan"/>
    <s v="Yes"/>
    <n v="479365.91400000005"/>
    <s v="Rate on BSP"/>
    <s v="Domestic"/>
    <n v="3.5000000000000003E-2"/>
    <n v="15"/>
    <n v="634507.09301000007"/>
  </r>
  <r>
    <x v="0"/>
    <s v="Sapphire"/>
    <s v="Sapphire"/>
    <s v="SA2708"/>
    <s v="3 BHK Large"/>
    <n v="2465"/>
    <d v="2018-04-25T00:00:00"/>
    <n v="22324537.699999996"/>
    <n v="21646662.699999996"/>
    <x v="0"/>
    <s v="Mamta S Jain (Channel Partner)"/>
    <n v="7999"/>
    <n v="7766.78"/>
    <s v="DOD - Payment Plan"/>
    <s v="Yes"/>
    <n v="572422.30000000063"/>
    <s v="Rate on BSP"/>
    <s v="Domestic"/>
    <n v="3.5000000000000003E-2"/>
    <n v="15"/>
    <n v="757633.19449999987"/>
  </r>
  <r>
    <x v="0"/>
    <s v="Maple"/>
    <s v="Maple-C"/>
    <s v="MC1804"/>
    <s v="2 BHK"/>
    <n v="1365"/>
    <d v="2018-04-30T00:00:00"/>
    <n v="11371010"/>
    <n v="10995635"/>
    <x v="0"/>
    <s v="Mamta S Jain (Channel Partner)"/>
    <n v="7399"/>
    <n v="7399"/>
    <s v="Annual Payment 20:80"/>
    <s v="No"/>
    <n v="0"/>
    <n v="0"/>
    <s v="Domestic"/>
    <n v="3.5000000000000003E-2"/>
    <n v="15"/>
    <n v="384847.22500000003"/>
  </r>
  <r>
    <x v="0"/>
    <s v="Sapphire"/>
    <s v="Sapphire"/>
    <s v="SA501"/>
    <s v="3 BHK Large"/>
    <n v="2465"/>
    <d v="2018-04-30T00:00:00"/>
    <n v="19818854.227499999"/>
    <n v="19140979.227499999"/>
    <x v="0"/>
    <s v="Mamta S Jain (Channel Partner)"/>
    <n v="7502"/>
    <n v="7295.8434999999999"/>
    <s v="Regular Payment Plan-CLP"/>
    <s v="Yes"/>
    <n v="508175.77250000014"/>
    <s v="Rate on BSP"/>
    <s v="Domestic"/>
    <n v="3.5000000000000003E-2"/>
    <n v="15"/>
    <n v="669934.27296249999"/>
  </r>
  <r>
    <x v="0"/>
    <s v="Sapphire"/>
    <s v="Sapphire"/>
    <s v="SA1002"/>
    <s v="3 BHK Large"/>
    <n v="2465"/>
    <d v="2018-04-15T00:00:00"/>
    <n v="20216776.346000001"/>
    <n v="19538901.346000001"/>
    <x v="0"/>
    <s v="Pusahpa Rajapurohit (Channel Parnter)"/>
    <n v="7502"/>
    <n v="7291.7043999999996"/>
    <s v="Regular Payment Plan-CLP"/>
    <s v="Yes"/>
    <n v="518378.65400000091"/>
    <s v="Rate on BSP"/>
    <s v="Domestic"/>
    <n v="2.5000000000000001E-2"/>
    <n v="1"/>
    <n v="488472.53365000006"/>
  </r>
  <r>
    <x v="0"/>
    <s v="Maple"/>
    <s v="Maple-A"/>
    <s v="MA2304"/>
    <s v="3 BHK"/>
    <n v="1835"/>
    <d v="2018-04-30T00:00:00"/>
    <n v="15300124.845000001"/>
    <n v="14795499.845000001"/>
    <x v="0"/>
    <s v="Samone Reality"/>
    <n v="7516"/>
    <n v="7302.2070000000003"/>
    <s v="Annual Payment 20:80"/>
    <s v="No"/>
    <n v="392310.15499999939"/>
    <n v="0"/>
    <s v="Domestic"/>
    <n v="2.5000000000000001E-2"/>
    <n v="1"/>
    <n v="369887.49612500006"/>
  </r>
  <r>
    <x v="0"/>
    <s v="Maple"/>
    <s v="Maple-A"/>
    <s v="MA1604"/>
    <s v="3 BHK"/>
    <n v="1835"/>
    <d v="2018-04-29T00:00:00"/>
    <n v="14987027.970000001"/>
    <n v="14482402.970000001"/>
    <x v="0"/>
    <s v="Square Feet Online Realty Services Pvt Ltd"/>
    <n v="7516"/>
    <n v="7306.5820000000003"/>
    <s v="Annual Payment 20:80"/>
    <s v="No"/>
    <n v="384282.02999999939"/>
    <n v="0"/>
    <s v="Domestic"/>
    <n v="2.5000000000000001E-2"/>
    <n v="1"/>
    <n v="362060.07425000006"/>
  </r>
  <r>
    <x v="0"/>
    <s v="Magnolia"/>
    <s v="Magnolia"/>
    <s v="MG2003"/>
    <s v="3 BHK"/>
    <n v="1735"/>
    <d v="2018-04-30T00:00:00"/>
    <n v="14271640"/>
    <n v="13794515"/>
    <x v="0"/>
    <s v="Sunitha Bhandari (Channel Partner)"/>
    <n v="7299"/>
    <n v="7299"/>
    <s v="Regular-Subvention Scheme-India Bulls"/>
    <s v="No"/>
    <n v="0"/>
    <n v="0"/>
    <s v="Domestic"/>
    <n v="2.5000000000000001E-2"/>
    <n v="1"/>
    <n v="344862.875"/>
  </r>
  <r>
    <x v="0"/>
    <s v="Maple"/>
    <s v="Maple-C"/>
    <s v="MC2804"/>
    <s v="2 BHK"/>
    <n v="1365"/>
    <d v="2018-04-06T00:00:00"/>
    <n v="11419453.85"/>
    <n v="11044078.85"/>
    <x v="0"/>
    <s v="Suraj kuvar (Channel Partner)"/>
    <n v="7399"/>
    <n v="7184.49"/>
    <s v="DOD - Payment Plan"/>
    <s v="No"/>
    <n v="292806.15000000031"/>
    <n v="0"/>
    <s v="Domestic"/>
    <n v="2.5000000000000001E-2"/>
    <n v="1"/>
    <n v="276101.97125"/>
  </r>
  <r>
    <x v="0"/>
    <s v="Sapphire"/>
    <s v="Sapphire"/>
    <s v="SA701"/>
    <s v="3 BHK Large"/>
    <n v="2465"/>
    <d v="2018-04-30T00:00:00"/>
    <n v="21231000.103"/>
    <n v="20553125.103"/>
    <x v="0"/>
    <s v="Yes Property Ventures Pvt.Ltd"/>
    <n v="7999"/>
    <n v="7778.1541999999999"/>
    <s v="First Installment Payable March 2019"/>
    <s v="Yes"/>
    <n v="544384.89700000011"/>
    <s v="Rate on BSP"/>
    <s v="Domestic"/>
    <n v="2.5000000000000001E-2"/>
    <n v="1"/>
    <n v="513828.12757500005"/>
  </r>
  <r>
    <x v="0"/>
    <s v="Magnolia"/>
    <s v="Magnolia"/>
    <s v="MG2103"/>
    <s v="3 BHK"/>
    <n v="1735"/>
    <d v="2018-05-15T00:00:00"/>
    <n v="13794515"/>
    <n v="13317390"/>
    <x v="0"/>
    <s v="Address of Choice Pvt Ltd"/>
    <n v="6999"/>
    <n v="6999"/>
    <s v="Regular Payment Plan-CLP"/>
    <s v="No"/>
    <n v="0"/>
    <n v="0"/>
    <s v="Domestic"/>
    <n v="2.75E-2"/>
    <s v=""/>
    <n v="366228.22499999998"/>
  </r>
  <r>
    <x v="0"/>
    <s v="Emerald"/>
    <s v="Emerald"/>
    <s v="E202"/>
    <s v="3 BHK"/>
    <n v="2135"/>
    <d v="2018-05-15T00:00:00"/>
    <n v="20107287.074999999"/>
    <n v="19584212.074999999"/>
    <x v="0"/>
    <s v="Mamta S Jain (Channel Partner)"/>
    <n v="8722"/>
    <n v="8721.6450000000004"/>
    <s v="Regular Payment Plan"/>
    <s v="Yes"/>
    <n v="757.92499999906795"/>
    <s v="Rate on BSP"/>
    <s v="Domestic"/>
    <n v="2.75E-2"/>
    <s v=""/>
    <n v="538565.83206249995"/>
  </r>
  <r>
    <x v="0"/>
    <s v="Sapphire"/>
    <s v="Sapphire"/>
    <s v="SA901"/>
    <s v="3 BHK Large"/>
    <n v="2465"/>
    <d v="2018-05-15T00:00:00"/>
    <n v="20796780"/>
    <n v="20118905"/>
    <x v="0"/>
    <s v="Mamta S Jain (Channel Partner)"/>
    <n v="7552"/>
    <n v="7552"/>
    <s v="Regular Payment Plan-CLP"/>
    <s v="No"/>
    <n v="0"/>
    <n v="0"/>
    <s v="Domestic"/>
    <n v="2.75E-2"/>
    <s v=""/>
    <n v="553269.88749999995"/>
  </r>
  <r>
    <x v="0"/>
    <s v="Magnolia"/>
    <s v="Magnolia"/>
    <s v="MG1208"/>
    <s v="2 BHK"/>
    <n v="1335"/>
    <d v="2018-05-29T00:00:00"/>
    <n v="10394540"/>
    <n v="10027415"/>
    <x v="0"/>
    <s v="Address of Choice Pvt Ltd"/>
    <n v="6999"/>
    <n v="6999"/>
    <s v="Regular Payment Plan-CLP"/>
    <s v="No"/>
    <n v="0"/>
    <n v="0"/>
    <s v="Domestic"/>
    <n v="2.75E-2"/>
    <s v=""/>
    <n v="275753.91249999998"/>
  </r>
  <r>
    <x v="0"/>
    <s v="Magnolia"/>
    <s v="Magnolia"/>
    <s v="MG103"/>
    <s v="3 BHK"/>
    <n v="1735"/>
    <d v="2018-05-30T00:00:00"/>
    <n v="13239315"/>
    <n v="12762190"/>
    <x v="2"/>
    <s v="Existing Cusomer discount given in base rate"/>
    <n v="7154"/>
    <n v="7154"/>
    <s v="Annunal Payment (13th, Terrace &amp; Final)"/>
    <s v="No"/>
    <n v="0"/>
    <n v="0"/>
    <s v="Domestic"/>
    <s v=""/>
    <s v=""/>
    <n v="0"/>
  </r>
  <r>
    <x v="0"/>
    <s v="Sapphire"/>
    <s v="Sapphire"/>
    <s v="SA302"/>
    <s v="3 BHK Large"/>
    <n v="2465"/>
    <d v="2018-05-30T00:00:00"/>
    <n v="20990663"/>
    <n v="20312788"/>
    <x v="0"/>
    <s v="Mamta S Jain (Channel Partner)"/>
    <n v="7999"/>
    <n v="7780.6543610547669"/>
    <s v="DOD - Payment Plan"/>
    <s v="Yes"/>
    <n v="538221.99999999953"/>
    <s v="Rate on BSP"/>
    <s v="Domestic"/>
    <n v="2.75E-2"/>
    <s v=""/>
    <n v="558601.67000000004"/>
  </r>
  <r>
    <x v="0"/>
    <s v="Magnolia"/>
    <s v="Magnolia"/>
    <s v="MG1008"/>
    <s v="2 BHK"/>
    <n v="1335"/>
    <d v="2018-05-30T00:00:00"/>
    <n v="10327790"/>
    <n v="9960665"/>
    <x v="0"/>
    <s v="Propshikaar Consultants Pvt Ltd"/>
    <n v="6999"/>
    <n v="6999"/>
    <s v="Regular Payment Plan-CLP"/>
    <s v="No"/>
    <n v="0"/>
    <n v="0"/>
    <s v="Domestic"/>
    <n v="2.75E-2"/>
    <s v=""/>
    <n v="273918.28749999998"/>
  </r>
  <r>
    <x v="0"/>
    <s v="Sapphire"/>
    <s v="Sapphire"/>
    <s v="SA2507"/>
    <s v="3 BHK"/>
    <n v="2060"/>
    <d v="2018-05-31T00:00:00"/>
    <n v="18739465"/>
    <n v="18172965"/>
    <x v="2"/>
    <s v="Existing Customer ( Mulberry B-1303)"/>
    <n v="8152"/>
    <n v="7837.75"/>
    <s v="Regular-Subvention Scheme-HDFC"/>
    <s v="Yes"/>
    <n v="647355"/>
    <s v="Rate on BSP"/>
    <s v="Domestic"/>
    <s v=""/>
    <s v=""/>
    <n v="0"/>
  </r>
  <r>
    <x v="0"/>
    <s v="Maple"/>
    <s v="Maple-A"/>
    <s v="MA2404"/>
    <s v="3 BHK"/>
    <n v="1835"/>
    <d v="2018-05-31T00:00:00"/>
    <n v="15677630.219999999"/>
    <n v="15173005.219999999"/>
    <x v="0"/>
    <s v="Mamta S Jain (Channel Partner)"/>
    <n v="7702"/>
    <n v="7482.9319999999998"/>
    <s v="Regular Payment Plan-Subvention Dec 2019-India Bulls"/>
    <s v="No"/>
    <n v="401989.78000000038"/>
    <n v="0"/>
    <s v="Domestic"/>
    <n v="2.75E-2"/>
    <s v=""/>
    <n v="417257.64354999998"/>
  </r>
  <r>
    <x v="0"/>
    <s v="Magnolia"/>
    <s v="Magnolia"/>
    <s v="MG2007"/>
    <s v="3 BHK"/>
    <n v="1735"/>
    <d v="2018-05-31T00:00:00"/>
    <n v="13751140"/>
    <n v="13274015"/>
    <x v="0"/>
    <s v="Mamta S Jain (Channel Partner)"/>
    <n v="6999"/>
    <n v="6999"/>
    <s v="Regular Payment Plan-CLP"/>
    <s v="No"/>
    <n v="0"/>
    <n v="0"/>
    <s v="Domestic"/>
    <n v="2.75E-2"/>
    <s v=""/>
    <n v="365035.41249999998"/>
  </r>
  <r>
    <x v="0"/>
    <s v="Magnolia"/>
    <s v="Magnolia"/>
    <s v="MG2008"/>
    <s v="2 BHK"/>
    <n v="1335"/>
    <d v="2018-05-31T00:00:00"/>
    <n v="10661540"/>
    <n v="10294415"/>
    <x v="0"/>
    <s v="Mamta S Jain (Channel Partner)"/>
    <n v="6999"/>
    <n v="6999"/>
    <s v="Regular Payment Plan-CLP"/>
    <s v="No"/>
    <n v="0"/>
    <n v="0"/>
    <s v="Domestic"/>
    <n v="2.75E-2"/>
    <s v=""/>
    <n v="283096.41249999998"/>
  </r>
  <r>
    <x v="0"/>
    <s v="Maple"/>
    <s v="Maple-A"/>
    <s v="MA802"/>
    <s v="1 BHK"/>
    <n v="660"/>
    <d v="2018-05-31T00:00:00"/>
    <n v="5495685.3799999999"/>
    <n v="5314185.38"/>
    <x v="0"/>
    <s v="Pinclick Property Pvt Ltd"/>
    <n v="7585"/>
    <n v="7371.4930000000004"/>
    <s v="Regular-Subvention Scheme-HDFC"/>
    <s v="No"/>
    <n v="140914.61999999973"/>
    <n v="0"/>
    <s v="Domestic"/>
    <n v="2.75E-2"/>
    <s v=""/>
    <n v="146140.09795"/>
  </r>
  <r>
    <x v="0"/>
    <s v="Sapphire"/>
    <s v="Sapphire"/>
    <s v="SA2107"/>
    <s v="3 BHK"/>
    <n v="2060"/>
    <d v="2018-06-06T00:00:00"/>
    <n v="18701299.379999999"/>
    <n v="18134799.379999999"/>
    <x v="0"/>
    <s v="Mamta S Jain (Channel Partner)"/>
    <n v="8152"/>
    <n v="7919.223"/>
    <s v="Regular-Subvention Scheme-HDFC"/>
    <s v="Yes"/>
    <n v="479520.62000000011"/>
    <s v="Rate on BSP"/>
    <s v="Domestic"/>
    <n v="2.75E-2"/>
    <s v=""/>
    <n v="498706.98294999998"/>
  </r>
  <r>
    <x v="0"/>
    <s v="Maple"/>
    <s v="Maple-B"/>
    <s v="MB204"/>
    <s v="3 BHK"/>
    <n v="1755"/>
    <d v="2018-06-07T00:00:00"/>
    <n v="13790692.07"/>
    <n v="13308067.07"/>
    <x v="0"/>
    <s v="Mamta S Jain (Channel Partner)"/>
    <n v="7585"/>
    <n v="7383.5140000000001"/>
    <s v="Regular-Subvention Scheme-PNB HFL"/>
    <s v="Yes"/>
    <n v="353607.92999999976"/>
    <s v="Rate on BSP"/>
    <s v="Domestic"/>
    <n v="2.75E-2"/>
    <s v=""/>
    <n v="365971.84442500002"/>
  </r>
  <r>
    <x v="0"/>
    <s v="Sapphire"/>
    <s v="Sapphire"/>
    <s v="SA1908"/>
    <s v="3 BHK Large"/>
    <n v="2465"/>
    <d v="2018-06-11T00:00:00"/>
    <n v="22016903.974499997"/>
    <n v="21339028.974499997"/>
    <x v="2"/>
    <s v="Existing Customer referred S-1808"/>
    <n v="7999"/>
    <n v="7841.9793"/>
    <s v="Regular-Subvention Scheme-HDFC"/>
    <s v="Yes"/>
    <n v="387056.02550000011"/>
    <s v="Rate on BSP"/>
    <s v="Domestic"/>
    <s v=""/>
    <s v=""/>
    <n v="0"/>
  </r>
  <r>
    <x v="0"/>
    <s v="Magnolia"/>
    <s v="Magnolia"/>
    <s v="MG303"/>
    <s v="3 BHK"/>
    <n v="1735"/>
    <d v="2018-06-11T00:00:00"/>
    <n v="13534265"/>
    <n v="13057140"/>
    <x v="0"/>
    <s v="Mamta S Jain (Channel Partner)"/>
    <n v="7299"/>
    <n v="7299"/>
    <s v="Regular Payment Plan-Subvention Dec 2020-India Bulls"/>
    <s v="No"/>
    <n v="0"/>
    <n v="0"/>
    <s v="Domestic"/>
    <n v="2.75E-2"/>
    <s v=""/>
    <n v="359071.35"/>
  </r>
  <r>
    <x v="0"/>
    <s v="Magnolia"/>
    <s v="Magnolia"/>
    <s v="MG1405"/>
    <s v="3 BHK"/>
    <n v="1735"/>
    <d v="2018-06-13T00:00:00"/>
    <n v="14011390"/>
    <n v="13534265"/>
    <x v="0"/>
    <s v="Geetha Devi (Channel Partner)"/>
    <n v="7299"/>
    <n v="7299"/>
    <s v="Annunal Payment (13th, Terrace &amp; Final)"/>
    <s v="No"/>
    <n v="0"/>
    <n v="0"/>
    <s v="Domestic"/>
    <n v="2.75E-2"/>
    <s v=""/>
    <n v="372192.28749999998"/>
  </r>
  <r>
    <x v="0"/>
    <s v="Magnolia"/>
    <s v="Magnolia"/>
    <s v="MG904"/>
    <s v="3 BHK L"/>
    <n v="1970"/>
    <d v="2018-06-14T00:00:00"/>
    <n v="15727910"/>
    <n v="15186160"/>
    <x v="1"/>
    <s v="Direct( Token 2% has been offered for spot clouure)"/>
    <n v="7299"/>
    <n v="7153"/>
    <s v="Regular Payment Plan-Subvention Dec 2020"/>
    <s v="Yes"/>
    <n v="287620"/>
    <s v="Rate on BSP"/>
    <s v="Domestic"/>
    <s v=""/>
    <s v=""/>
    <n v="0"/>
  </r>
  <r>
    <x v="0"/>
    <s v="Magnolia"/>
    <s v="Magnolia"/>
    <s v="MG603"/>
    <s v="3 BHK"/>
    <n v="1735"/>
    <d v="2018-06-16T00:00:00"/>
    <n v="14184890"/>
    <n v="13707765"/>
    <x v="0"/>
    <s v="Mamta S Jain (Channel Partner)"/>
    <n v="7599"/>
    <n v="7599"/>
    <s v="Regular Payment Plan-CLP"/>
    <s v="No"/>
    <n v="0"/>
    <n v="0"/>
    <s v="Domestic"/>
    <n v="2.75E-2"/>
    <s v=""/>
    <n v="376963.53749999998"/>
  </r>
  <r>
    <x v="0"/>
    <s v="Maple"/>
    <s v="Maple-B"/>
    <s v="MB2002"/>
    <s v="3 BHK"/>
    <n v="2005"/>
    <d v="2018-06-16T00:00:00"/>
    <n v="16744458.43"/>
    <n v="16193083.43"/>
    <x v="0"/>
    <s v="Network Ventures"/>
    <n v="7402"/>
    <n v="7162.2860000000001"/>
    <s v="Regular Payment Plan-CLP"/>
    <s v="Yes"/>
    <n v="480626.56999999989"/>
    <s v="Rate on BSP"/>
    <s v="Domestic"/>
    <n v="2.75E-2"/>
    <s v=""/>
    <n v="445309.79432499997"/>
  </r>
  <r>
    <x v="0"/>
    <s v="Magnolia"/>
    <s v="Magnolia"/>
    <s v="MG1101"/>
    <s v="3 BHK"/>
    <n v="1740"/>
    <d v="2018-06-18T00:00:00"/>
    <n v="13920260"/>
    <n v="13441760"/>
    <x v="0"/>
    <s v="Geetha Devi (Channel Partner)"/>
    <n v="7299"/>
    <n v="7299"/>
    <s v="Regular-Subvention Scheme-HDFC"/>
    <s v="No"/>
    <n v="0"/>
    <n v="0"/>
    <s v="Domestic"/>
    <n v="2.75E-2"/>
    <s v=""/>
    <n v="369648.4"/>
  </r>
  <r>
    <x v="0"/>
    <s v="Maple"/>
    <s v="Maple-C"/>
    <s v="MC006"/>
    <s v="1 BHK"/>
    <n v="680"/>
    <d v="2018-06-22T00:00:00"/>
    <n v="5208333.0319999997"/>
    <n v="5021333.0319999997"/>
    <x v="2"/>
    <s v="Existing Client-Olive 1301"/>
    <n v="6999"/>
    <n v="6869.6073999999999"/>
    <s v="Regular Payment Plan-CLP"/>
    <s v="Yes"/>
    <n v="87986.968000000081"/>
    <s v="Rate on BSP"/>
    <s v="Domestic"/>
    <s v=""/>
    <s v=""/>
    <n v="0"/>
  </r>
  <r>
    <x v="0"/>
    <s v="Magnolia"/>
    <s v="Magnolia"/>
    <s v="MG1605"/>
    <s v="3 BHK"/>
    <n v="1735"/>
    <d v="2018-06-22T00:00:00"/>
    <n v="14618640"/>
    <n v="14141515"/>
    <x v="0"/>
    <s v="Mamta S Jain (Channel Partner)"/>
    <n v="7599"/>
    <n v="7599"/>
    <s v="Regular-Subvention Scheme-India Bulls"/>
    <s v="No"/>
    <n v="0"/>
    <n v="0"/>
    <s v="Domestic"/>
    <n v="2.75E-2"/>
    <s v=""/>
    <n v="388891.66249999998"/>
  </r>
  <r>
    <x v="0"/>
    <s v="Maple"/>
    <s v="Maple-C"/>
    <s v="MC2304"/>
    <s v="2 BHK"/>
    <n v="1365"/>
    <d v="2018-06-23T00:00:00"/>
    <n v="10980182.5175"/>
    <n v="10604807.5175"/>
    <x v="0"/>
    <s v="Address of Choice Pvt Ltd"/>
    <n v="7193.9375"/>
    <n v="6987.6795000000002"/>
    <s v="Regular Payment Plan-CLP"/>
    <s v="Yes"/>
    <n v="281542.16999999975"/>
    <s v="Rate on BSP"/>
    <s v="Domestic"/>
    <n v="2.75E-2"/>
    <s v=""/>
    <n v="291632.20673124999"/>
  </r>
  <r>
    <x v="0"/>
    <s v="Maple"/>
    <s v="Maple-C"/>
    <s v="MC2204"/>
    <s v="2 BHK"/>
    <n v="1365"/>
    <d v="2018-06-23T00:00:00"/>
    <n v="10946914.737500001"/>
    <n v="10571539.737500001"/>
    <x v="0"/>
    <s v="Address of Choice Pvt Ltd"/>
    <n v="7193.9375"/>
    <n v="6988.3074999999999"/>
    <s v="Regular Payment Plan-CLP"/>
    <s v="Yes"/>
    <n v="280684.95000000013"/>
    <s v="Rate on BSP"/>
    <s v="Domestic"/>
    <n v="2.75E-2"/>
    <s v=""/>
    <n v="290717.34278125002"/>
  </r>
  <r>
    <x v="0"/>
    <s v="Maple"/>
    <s v="Maple-C"/>
    <s v="MC2104"/>
    <s v="2 BHK"/>
    <n v="1365"/>
    <d v="2018-06-23T00:00:00"/>
    <n v="10913637.811999999"/>
    <n v="10538262.811999999"/>
    <x v="0"/>
    <s v="Address of Choice Pvt Ltd"/>
    <n v="7193.9375"/>
    <n v="6988.9287999999997"/>
    <s v="Regular Payment Plan-CLP"/>
    <s v="Yes"/>
    <n v="279836.87550000043"/>
    <s v="Rate on BSP"/>
    <s v="Domestic"/>
    <n v="2.75E-2"/>
    <s v=""/>
    <n v="289802.22732999997"/>
  </r>
  <r>
    <x v="0"/>
    <s v="Magnolia"/>
    <s v="Magnolia"/>
    <s v="MG206"/>
    <s v="2 BHK"/>
    <n v="1335"/>
    <d v="2018-06-26T00:00:00"/>
    <n v="10760343.35"/>
    <n v="10393218.35"/>
    <x v="1"/>
    <s v="Property Expo @Marathalli"/>
    <n v="7599"/>
    <n v="7523.01"/>
    <s v="Regular Payment Plan-Subvention Dec 2021-HDFC Bank"/>
    <s v="Yes"/>
    <n v="101446.6499999997"/>
    <s v="Rate on BSP"/>
    <s v="Domestic"/>
    <s v=""/>
    <s v=""/>
    <n v="0"/>
  </r>
  <r>
    <x v="0"/>
    <s v="Magnolia"/>
    <s v="Magnolia"/>
    <s v="MG1808"/>
    <s v="2 BHK"/>
    <n v="1335"/>
    <d v="2018-06-28T00:00:00"/>
    <n v="10409225"/>
    <n v="10042100"/>
    <x v="1"/>
    <s v="Direct"/>
    <n v="6999"/>
    <n v="6860"/>
    <s v="Regular Payment Plan-CLP"/>
    <s v="Yes"/>
    <n v="185565"/>
    <s v="Rate on BSP"/>
    <s v="Domestic"/>
    <s v=""/>
    <s v=""/>
    <n v="0"/>
  </r>
  <r>
    <x v="0"/>
    <s v="Magnolia"/>
    <s v="Magnolia"/>
    <s v="MG1905"/>
    <s v="3 BHK"/>
    <n v="1735"/>
    <d v="2018-06-28T00:00:00"/>
    <n v="14228265"/>
    <n v="13751140"/>
    <x v="0"/>
    <s v="Mamta S Jain (Channel Partner)"/>
    <n v="7299"/>
    <n v="7299"/>
    <s v="Regular-Subvention Scheme-India Bulls"/>
    <s v="No"/>
    <n v="0"/>
    <n v="0"/>
    <s v="Domestic"/>
    <n v="2.75E-2"/>
    <s v=""/>
    <n v="378156.35"/>
  </r>
  <r>
    <x v="0"/>
    <s v="Magnolia"/>
    <s v="Magnolia"/>
    <s v="MG901"/>
    <s v="3 BHK"/>
    <n v="1740"/>
    <d v="2018-06-29T00:00:00"/>
    <n v="13833260"/>
    <n v="13354760"/>
    <x v="0"/>
    <s v="Dhanpat Dassani (Channel Partner)"/>
    <n v="7299"/>
    <n v="7299"/>
    <s v="Regular Payment Plan-Subvention Dec 2020-India Bulls"/>
    <s v="No"/>
    <n v="0"/>
    <n v="0"/>
    <s v="Domestic"/>
    <n v="2.75E-2"/>
    <s v=""/>
    <n v="367255.9"/>
  </r>
  <r>
    <x v="0"/>
    <s v="Maple"/>
    <s v="Maple-C"/>
    <s v="MC2903"/>
    <s v="2 BHK"/>
    <n v="1455"/>
    <d v="2018-06-29T00:00:00"/>
    <n v="12679029.800000003"/>
    <n v="12278904.800000003"/>
    <x v="1"/>
    <s v="Direct"/>
    <n v="7702"/>
    <n v="7478.56"/>
    <s v="Regular Payment Plan-Subvention-Dec 2021-HDFC Bank"/>
    <s v="Yes"/>
    <n v="325105.19999999943"/>
    <s v="Rate on BSP"/>
    <s v="Domestic"/>
    <s v=""/>
    <s v=""/>
    <n v="0"/>
  </r>
  <r>
    <x v="0"/>
    <s v="Maple"/>
    <s v="Maple-A"/>
    <s v="MA201"/>
    <s v="1 BHK"/>
    <n v="665"/>
    <d v="2018-06-29T00:00:00"/>
    <n v="5576900"/>
    <n v="5394025"/>
    <x v="0"/>
    <s v="Mamta S Jain (Channel Partner)"/>
    <n v="7585"/>
    <n v="7585"/>
    <s v="Regular Payment Plan-Subvention Dec 2019-HDFC Bank"/>
    <s v="No"/>
    <n v="0"/>
    <n v="0"/>
    <s v="Domestic"/>
    <n v="2.75E-2"/>
    <s v=""/>
    <n v="148335.6875"/>
  </r>
  <r>
    <x v="0"/>
    <s v="Sapphire"/>
    <s v="Sapphire"/>
    <s v="SA1306"/>
    <s v="3 BHK"/>
    <n v="2085"/>
    <d v="2018-06-29T00:00:00"/>
    <n v="18512808.053999998"/>
    <n v="17939433.053999998"/>
    <x v="0"/>
    <s v="Mamta S Jain (Channel Partner)"/>
    <n v="8152"/>
    <n v="7924.3324000000002"/>
    <s v="Regular-Subvention Scheme-India Bulls"/>
    <s v="Yes"/>
    <n v="474686.94599999953"/>
    <s v="Rate on BSP"/>
    <s v="Domestic"/>
    <n v="2.75E-2"/>
    <s v=""/>
    <n v="493334.40898499993"/>
  </r>
  <r>
    <x v="0"/>
    <s v="Magnolia"/>
    <s v="Magnolia"/>
    <s v="MG2605"/>
    <s v="3 BHK"/>
    <n v="1735"/>
    <d v="2018-06-30T00:00:00"/>
    <n v="14278580"/>
    <n v="13801455"/>
    <x v="1"/>
    <s v="Direct"/>
    <n v="7299"/>
    <n v="7153"/>
    <s v="Regular Payment Plan-Subvention Dec 2020"/>
    <s v="Yes"/>
    <n v="253310"/>
    <s v="Rate on BSP"/>
    <s v="Domestic"/>
    <s v=""/>
    <s v=""/>
    <n v="0"/>
  </r>
  <r>
    <x v="0"/>
    <s v="Magnolia"/>
    <s v="Magnolia"/>
    <s v="MG305"/>
    <s v="3 BHK"/>
    <n v="1735"/>
    <d v="2018-06-30T00:00:00"/>
    <n v="13280989.700000001"/>
    <n v="12803864.700000001"/>
    <x v="2"/>
    <s v="Existing Client Reference Emerald1208"/>
    <n v="7299"/>
    <n v="7153.02"/>
    <s v="Regular Payment Plan-Subvention Dec 2020-PNB HCL/India Bulls"/>
    <s v="Yes"/>
    <n v="253275.29999999923"/>
    <s v="Rate on BSP"/>
    <s v="Domestic"/>
    <s v=""/>
    <s v=""/>
    <n v="0"/>
  </r>
  <r>
    <x v="0"/>
    <s v="Magnolia"/>
    <s v="Magnolia"/>
    <s v="MG1104"/>
    <s v="3 BHK L"/>
    <n v="1970"/>
    <d v="2018-06-30T00:00:00"/>
    <n v="15623030"/>
    <n v="15081280"/>
    <x v="0"/>
    <s v="Full Basket Property service Pvt.Ltd"/>
    <n v="6999"/>
    <n v="6999"/>
    <s v="Regular Payment Plan-CLP"/>
    <s v="No"/>
    <n v="0"/>
    <n v="0"/>
    <s v="Domestic"/>
    <n v="2.75E-2"/>
    <s v=""/>
    <n v="414735.2"/>
  </r>
  <r>
    <x v="0"/>
    <s v="Maple"/>
    <s v="Maple-A"/>
    <s v="MA2802"/>
    <s v="1 BHK"/>
    <n v="660"/>
    <d v="2018-06-30T00:00:00"/>
    <n v="5817434.9840000002"/>
    <n v="5635934.9840000002"/>
    <x v="0"/>
    <s v="Mamta S Jain (Channel Partner)"/>
    <n v="7585"/>
    <n v="7358.9924000000001"/>
    <s v="Regular Payment Plan-Subvention Dec 2019-HDFC Bank"/>
    <s v="Yes"/>
    <n v="149165.01599999995"/>
    <s v="Rate on BSP"/>
    <s v="Domestic"/>
    <n v="2.75E-2"/>
    <s v=""/>
    <n v="154988.21206000002"/>
  </r>
  <r>
    <x v="0"/>
    <s v="Sapphire"/>
    <s v="Sapphire"/>
    <s v="SA1502"/>
    <s v="3 BHK Large"/>
    <n v="2465"/>
    <d v="2018-06-30T00:00:00"/>
    <n v="22079392"/>
    <n v="21401517"/>
    <x v="0"/>
    <s v="Mamta S Jain (Channel Partner)"/>
    <n v="8152"/>
    <n v="7922.3294117647056"/>
    <s v="Regular Payment Plan-Subvention Dec 2020-India Bulls"/>
    <s v="Yes"/>
    <n v="566138.0000000007"/>
    <s v="Rate on BSP"/>
    <s v="Domestic"/>
    <n v="2.75E-2"/>
    <s v=""/>
    <n v="588541.71750000003"/>
  </r>
  <r>
    <x v="0"/>
    <s v="Sapphire"/>
    <s v="Sapphire"/>
    <s v="SA1404"/>
    <s v="3 BHK Large"/>
    <n v="2465"/>
    <d v="2018-06-30T00:00:00"/>
    <n v="22019307.103"/>
    <n v="21341432.103"/>
    <x v="0"/>
    <s v="Mamta S Jain (Channel Partner)"/>
    <n v="8152"/>
    <n v="7922.9542000000001"/>
    <s v="Regular Payment Plan-Subvention Dec 2020"/>
    <s v="Yes"/>
    <n v="564597.89699999965"/>
    <s v="Rate on BSP"/>
    <s v="Domestic"/>
    <n v="2.75E-2"/>
    <s v=""/>
    <n v="586889.38283250004"/>
  </r>
  <r>
    <x v="0"/>
    <s v="Magnolia"/>
    <s v="Magnolia"/>
    <s v="MG2203"/>
    <s v="3 BHK"/>
    <n v="1735"/>
    <d v="2018-06-30T00:00:00"/>
    <n v="14878890"/>
    <n v="14401765"/>
    <x v="0"/>
    <s v="Mamta S Jain (Channel Partner)"/>
    <n v="7599"/>
    <n v="7599"/>
    <s v="Regular Payment Plan-Subvention Dec 2021"/>
    <s v="No"/>
    <n v="0"/>
    <n v="0"/>
    <s v="Domestic"/>
    <n v="2.75E-2"/>
    <s v=""/>
    <n v="396048.53749999998"/>
  </r>
  <r>
    <x v="0"/>
    <s v="Magnolia"/>
    <s v="Magnolia"/>
    <s v="MG2303"/>
    <s v="3 BHK"/>
    <n v="1735"/>
    <d v="2018-06-30T00:00:00"/>
    <n v="14922265"/>
    <n v="14445140"/>
    <x v="0"/>
    <s v="Mamta S Jain (Channel Partner)"/>
    <n v="7599"/>
    <n v="7599"/>
    <s v="Regular Payment Plan-Subvention Dec 2021"/>
    <s v="No"/>
    <n v="0"/>
    <n v="0"/>
    <s v="Domestic"/>
    <n v="2.75E-2"/>
    <s v=""/>
    <n v="397241.35"/>
  </r>
  <r>
    <x v="0"/>
    <s v="Magnolia"/>
    <s v="Magnolia"/>
    <s v="MG608"/>
    <s v="2 BHK"/>
    <n v="1335"/>
    <d v="2018-06-30T00:00:00"/>
    <n v="10194290"/>
    <n v="9827165"/>
    <x v="0"/>
    <s v="Propshikaar Consultants Pvt Ltd"/>
    <n v="6999"/>
    <n v="6999"/>
    <s v="Regular Payment Plan-CLP"/>
    <s v="No"/>
    <n v="0"/>
    <n v="0"/>
    <s v="Domestic"/>
    <n v="2.75E-2"/>
    <s v=""/>
    <n v="270247.03749999998"/>
  </r>
  <r>
    <x v="0"/>
    <s v="Magnolia"/>
    <s v="Magnolia"/>
    <s v="MG1502"/>
    <s v="3 BHK L"/>
    <n v="1960"/>
    <d v="2018-07-03T00:00:00"/>
    <n v="15744040"/>
    <n v="15205040"/>
    <x v="1"/>
    <s v="Direct"/>
    <n v="6999"/>
    <n v="6999"/>
    <s v="Regular Payment Plan-CLP"/>
    <s v="No"/>
    <n v="0"/>
    <n v="0"/>
    <s v="Domestic"/>
    <s v=""/>
    <s v=""/>
    <n v="0"/>
  </r>
  <r>
    <x v="0"/>
    <s v="Magnolia"/>
    <s v="Magnolia"/>
    <s v="MG1202"/>
    <s v="3 BHK L"/>
    <n v="1960"/>
    <d v="2018-07-11T00:00:00"/>
    <n v="16185040"/>
    <n v="15646040"/>
    <x v="0"/>
    <s v="Amit Kumar (Channel Partner)"/>
    <n v="7299"/>
    <n v="7299"/>
    <s v="Regular Payment Plan-Subvention Dec 2020-India Bulls"/>
    <s v="No"/>
    <n v="0"/>
    <n v="0"/>
    <s v="Domestic"/>
    <n v="2.5000000000000001E-2"/>
    <n v="3"/>
    <n v="391151"/>
  </r>
  <r>
    <x v="0"/>
    <s v="Magnolia"/>
    <s v="Magnolia"/>
    <s v="MG1404"/>
    <s v="3 BHK L"/>
    <n v="1970"/>
    <d v="2018-07-21T00:00:00"/>
    <n v="16361780"/>
    <n v="15820030"/>
    <x v="0"/>
    <s v="Amit Kumar (Channel Partner)"/>
    <n v="7299"/>
    <n v="7299"/>
    <s v="Regular Payment Plan-Subvention Dec 2020"/>
    <s v="No"/>
    <n v="0"/>
    <n v="0"/>
    <s v="Domestic"/>
    <n v="2.5000000000000001E-2"/>
    <n v="3"/>
    <n v="395500.75"/>
  </r>
  <r>
    <x v="0"/>
    <s v="Magnolia"/>
    <s v="Magnolia"/>
    <s v="MG1006"/>
    <s v="2 BHK"/>
    <n v="1335"/>
    <d v="2018-07-31T00:00:00"/>
    <n v="10327790"/>
    <n v="9960665"/>
    <x v="0"/>
    <s v="Amit Kumar (Channel Partner)"/>
    <n v="6999"/>
    <n v="6999"/>
    <s v="Regular Payment Plan-CLP"/>
    <s v="No"/>
    <n v="0"/>
    <n v="0"/>
    <s v="Domestic"/>
    <n v="2.5000000000000001E-2"/>
    <n v="3"/>
    <n v="249016.625"/>
  </r>
  <r>
    <x v="0"/>
    <s v="Magnolia"/>
    <s v="Magnolia"/>
    <s v="MG1601"/>
    <s v="3 BHK"/>
    <n v="1740"/>
    <d v="2018-07-13T00:00:00"/>
    <n v="14137760"/>
    <n v="13659260"/>
    <x v="0"/>
    <s v="C G Bhanderi (Channel Partner)"/>
    <n v="7299"/>
    <n v="7299"/>
    <s v="Regular Payment Plan-Subvention-Dec 2020-India Bulls"/>
    <s v="No"/>
    <n v="0"/>
    <n v="0"/>
    <s v="Domestic"/>
    <n v="2.2499999999999999E-2"/>
    <n v="1"/>
    <n v="307333.34999999998"/>
  </r>
  <r>
    <x v="0"/>
    <s v="Magnolia"/>
    <s v="Magnolia"/>
    <s v="MG1802"/>
    <s v="3 BHK L"/>
    <n v="1960"/>
    <d v="2018-07-17T00:00:00"/>
    <n v="17067040"/>
    <n v="16528040"/>
    <x v="0"/>
    <s v="Full Basket Property service Pvt.Ltd"/>
    <n v="7599"/>
    <n v="7599"/>
    <s v="Regular Payment Plan-Subvention Dec 2021-HDFC Bank"/>
    <s v="No"/>
    <n v="0"/>
    <n v="0"/>
    <s v="Domestic"/>
    <n v="2.2499999999999999E-2"/>
    <n v="1"/>
    <n v="371880.89999999997"/>
  </r>
  <r>
    <x v="0"/>
    <s v="Magnolia"/>
    <s v="Magnolia"/>
    <s v="MG205"/>
    <s v="3 BHK"/>
    <n v="1735"/>
    <d v="2018-07-06T00:00:00"/>
    <n v="13490890"/>
    <n v="13013765"/>
    <x v="0"/>
    <s v="Geetha Devi (Channel Partner)"/>
    <n v="7299"/>
    <n v="7299"/>
    <s v="Regular Payment Plan-Subvention Dec 2020"/>
    <s v="No"/>
    <n v="0"/>
    <n v="0"/>
    <s v="Domestic"/>
    <n v="2.75E-2"/>
    <n v="10"/>
    <n v="357878.53749999998"/>
  </r>
  <r>
    <x v="0"/>
    <s v="Magnolia"/>
    <s v="Magnolia"/>
    <s v="MG106"/>
    <s v="2 BHK"/>
    <n v="1335"/>
    <d v="2018-07-11T00:00:00"/>
    <n v="9873916.7000000011"/>
    <n v="9506791.7000000011"/>
    <x v="2"/>
    <s v="Existing Customer Emerald E603"/>
    <n v="6999"/>
    <n v="6859.02"/>
    <s v="Regular Payment Plan-CLP"/>
    <s v="Yes"/>
    <n v="186873.29999999941"/>
    <s v="Rate on BSP"/>
    <s v="Domestic"/>
    <s v=""/>
    <s v=""/>
    <n v="0"/>
  </r>
  <r>
    <x v="0"/>
    <s v="Magnolia"/>
    <s v="Magnolia"/>
    <s v="MG1906"/>
    <s v="2 BHK"/>
    <n v="1335"/>
    <d v="2018-07-06T00:00:00"/>
    <n v="11429165"/>
    <n v="11062040"/>
    <x v="0"/>
    <s v="Geetha Devi (Channel Partner)"/>
    <n v="7599"/>
    <n v="7599"/>
    <s v="Regular Payment Plan-Subvention Dec 2021"/>
    <s v="No"/>
    <n v="0"/>
    <n v="0"/>
    <s v="Domestic"/>
    <n v="2.75E-2"/>
    <n v="10"/>
    <n v="304206.09999999998"/>
  </r>
  <r>
    <x v="0"/>
    <s v="Magnolia"/>
    <s v="Magnolia"/>
    <s v="MG2006"/>
    <s v="2 BHK"/>
    <n v="1335"/>
    <d v="2018-07-06T00:00:00"/>
    <n v="11462540"/>
    <n v="11095415"/>
    <x v="0"/>
    <s v="Geetha Devi (Channel Partner)"/>
    <n v="7599"/>
    <n v="7599"/>
    <s v="Regular Payment Plan-Subvention Dec 2021"/>
    <s v="No"/>
    <n v="0"/>
    <n v="0"/>
    <s v="Domestic"/>
    <n v="2.75E-2"/>
    <n v="10"/>
    <n v="305123.91249999998"/>
  </r>
  <r>
    <x v="0"/>
    <s v="Magnolia"/>
    <s v="Magnolia"/>
    <s v="MG1408"/>
    <s v="2 BHK"/>
    <n v="1335"/>
    <d v="2018-07-11T00:00:00"/>
    <n v="10861790"/>
    <n v="10494665"/>
    <x v="0"/>
    <s v="Geetha Devi (Channel Partner)"/>
    <n v="7299"/>
    <n v="7299"/>
    <s v="Regular Payment Plan-Subvention Dec 2020-India Bulls"/>
    <s v="No"/>
    <n v="0"/>
    <n v="0"/>
    <s v="Domestic"/>
    <n v="2.75E-2"/>
    <n v="10"/>
    <n v="288603.28749999998"/>
  </r>
  <r>
    <x v="0"/>
    <s v="Magnolia"/>
    <s v="Magnolia"/>
    <s v="MG1201"/>
    <s v="3 BHK"/>
    <n v="1740"/>
    <d v="2018-07-12T00:00:00"/>
    <n v="13963760"/>
    <n v="13485260"/>
    <x v="0"/>
    <s v="Geetha Devi (Channel Partner)"/>
    <n v="7299"/>
    <n v="7299"/>
    <s v="Regular Payment Plan-Subvention-Dec 2020-India Bulls"/>
    <s v="No"/>
    <n v="0"/>
    <n v="0"/>
    <s v="Domestic"/>
    <n v="2.75E-2"/>
    <n v="10"/>
    <n v="370844.65"/>
  </r>
  <r>
    <x v="0"/>
    <s v="Magnolia"/>
    <s v="Magnolia"/>
    <s v="MG1401"/>
    <s v="3 BHK"/>
    <n v="1740"/>
    <d v="2018-07-12T00:00:00"/>
    <n v="14050760"/>
    <n v="13572260"/>
    <x v="0"/>
    <s v="Geetha Devi (Channel Partner)"/>
    <n v="7299"/>
    <n v="7299"/>
    <s v="Regular Payment Plan-Subvention Dec 2020-India Bulls"/>
    <s v="No"/>
    <n v="0"/>
    <n v="0"/>
    <s v="Domestic"/>
    <n v="2.75E-2"/>
    <n v="10"/>
    <n v="373237.15"/>
  </r>
  <r>
    <x v="0"/>
    <s v="Magnolia"/>
    <s v="Magnolia"/>
    <s v="MG906"/>
    <s v="2 BHK"/>
    <n v="1335"/>
    <d v="2018-07-19T00:00:00"/>
    <n v="10694915"/>
    <n v="10327790"/>
    <x v="0"/>
    <s v="Geetha Devi (Channel Partner)"/>
    <n v="7299"/>
    <n v="7299"/>
    <s v="Regular Payment Plan-Subvention Dec 2020"/>
    <s v="No"/>
    <n v="0"/>
    <n v="0"/>
    <s v="Domestic"/>
    <n v="2.75E-2"/>
    <n v="10"/>
    <n v="284014.22499999998"/>
  </r>
  <r>
    <x v="0"/>
    <s v="Magnolia"/>
    <s v="Magnolia"/>
    <s v="MG1504"/>
    <s v="3 BHK L"/>
    <n v="1970"/>
    <d v="2018-07-21T00:00:00"/>
    <n v="17002030"/>
    <n v="16460280"/>
    <x v="0"/>
    <s v="Geetha Devi (Channel Partner)"/>
    <n v="7599"/>
    <n v="7599"/>
    <s v="Regular Payment Plan-Subvention-Dec 2021-India Bulls"/>
    <s v="No"/>
    <n v="0"/>
    <n v="0"/>
    <s v="Domestic"/>
    <n v="2.75E-2"/>
    <n v="10"/>
    <n v="452657.7"/>
  </r>
  <r>
    <x v="0"/>
    <s v="Magnolia"/>
    <s v="Magnolia"/>
    <s v="MG706"/>
    <s v="2 BHK"/>
    <n v="1335"/>
    <d v="2018-07-23T00:00:00"/>
    <n v="10628165"/>
    <n v="10261040"/>
    <x v="0"/>
    <s v="Geetha Devi (Channel Partner)"/>
    <n v="7299"/>
    <n v="7299"/>
    <s v="Regular Payment Plan-Subvention Dec 2020"/>
    <s v="No"/>
    <n v="0"/>
    <n v="0"/>
    <s v="Domestic"/>
    <n v="2.75E-2"/>
    <n v="10"/>
    <n v="282178.59999999998"/>
  </r>
  <r>
    <x v="0"/>
    <s v="Magnolia"/>
    <s v="Magnolia"/>
    <s v="MG1407"/>
    <s v="3 BHK"/>
    <n v="1735"/>
    <d v="2018-07-27T00:00:00"/>
    <n v="14011390"/>
    <n v="13534265"/>
    <x v="0"/>
    <s v="Geetha Devi (Channel Partner)"/>
    <n v="7299"/>
    <n v="7299"/>
    <s v="Regular Payment Plan-Subvention Dec 2020"/>
    <s v="No"/>
    <n v="0"/>
    <n v="0"/>
    <s v="Domestic"/>
    <n v="2.75E-2"/>
    <n v="10"/>
    <n v="372192.28749999998"/>
  </r>
  <r>
    <x v="0"/>
    <s v="Maple"/>
    <s v="Maple-A"/>
    <s v="MA707"/>
    <s v="2 BHK"/>
    <n v="1350"/>
    <d v="2018-07-17T00:00:00"/>
    <n v="10510255.25"/>
    <n v="10139005.25"/>
    <x v="0"/>
    <s v="Krishna Murthi (Channel Partner)"/>
    <n v="7285"/>
    <n v="7126.1149999999998"/>
    <s v="Regular Payment Plan-CLP"/>
    <s v="Yes"/>
    <n v="214494.75000000029"/>
    <s v="Rate on BSP"/>
    <s v="Domestic"/>
    <n v="2.2499999999999999E-2"/>
    <n v="1"/>
    <n v="228127.61812499998"/>
  </r>
  <r>
    <x v="0"/>
    <s v="Magnolia"/>
    <s v="Magnolia"/>
    <s v="MG2403"/>
    <s v="3 BHK"/>
    <n v="1735"/>
    <d v="2018-07-04T00:00:00"/>
    <n v="14965640"/>
    <n v="14488515"/>
    <x v="0"/>
    <s v="Mamta S Jain (Channel Partner)"/>
    <n v="7599"/>
    <n v="7599"/>
    <s v="Regular Payment Plan-Subvention Dec 2021-HDFC Bank"/>
    <s v="No"/>
    <n v="0"/>
    <n v="0"/>
    <s v="Domestic"/>
    <n v="2.75E-2"/>
    <n v="16"/>
    <n v="398434.16249999998"/>
  </r>
  <r>
    <x v="0"/>
    <s v="Magnolia"/>
    <s v="Magnolia"/>
    <s v="MG1004"/>
    <s v="3 BHK L"/>
    <n v="1970"/>
    <d v="2018-07-09T00:00:00"/>
    <n v="15473780"/>
    <n v="14932030"/>
    <x v="0"/>
    <s v="Mamta S Jain (Channel Partner)"/>
    <n v="6999"/>
    <n v="6999"/>
    <s v="Regular Payment Plan-CLP"/>
    <s v="No"/>
    <n v="0"/>
    <n v="0"/>
    <s v="Domestic"/>
    <n v="2.75E-2"/>
    <n v="16"/>
    <n v="410630.82500000001"/>
  </r>
  <r>
    <x v="0"/>
    <s v="Magnolia"/>
    <s v="Magnolia"/>
    <s v="MG1508"/>
    <s v="2 BHK"/>
    <n v="1335"/>
    <d v="2018-07-11T00:00:00"/>
    <n v="11295665"/>
    <n v="10928540"/>
    <x v="0"/>
    <s v="Mamta S Jain (Channel Partner)"/>
    <n v="7599"/>
    <n v="7599"/>
    <s v="Regular Payment Plan-Subvention-Dec 2021-HDFC Bank"/>
    <s v="No"/>
    <n v="0"/>
    <n v="0"/>
    <s v="Domestic"/>
    <n v="2.75E-2"/>
    <n v="16"/>
    <n v="300534.84999999998"/>
  </r>
  <r>
    <x v="0"/>
    <s v="Sapphire"/>
    <s v="Sapphire"/>
    <s v="SA1801"/>
    <s v="3 BHK Large"/>
    <n v="2465"/>
    <d v="2018-07-14T00:00:00"/>
    <n v="22830405"/>
    <n v="22152530"/>
    <x v="0"/>
    <s v="Mamta S Jain (Channel Partner)"/>
    <n v="8152"/>
    <n v="8152"/>
    <s v="Regular Payment Plan-Subvention Dec 2020"/>
    <s v="No"/>
    <n v="0"/>
    <n v="0"/>
    <s v="Domestic"/>
    <n v="2.75E-2"/>
    <n v="16"/>
    <n v="609194.57499999995"/>
  </r>
  <r>
    <x v="0"/>
    <s v="Sapphire"/>
    <s v="Sapphire"/>
    <s v="SA1802"/>
    <s v="3 BHK Large"/>
    <n v="2465"/>
    <d v="2018-07-14T00:00:00"/>
    <n v="22830405"/>
    <n v="22152530"/>
    <x v="0"/>
    <s v="Mamta S Jain (Channel Partner)"/>
    <n v="8152"/>
    <n v="8152"/>
    <s v="Regular Payment Plan-Subvention Dec 2020"/>
    <s v="No"/>
    <n v="0"/>
    <n v="0"/>
    <s v="Domestic"/>
    <n v="2.75E-2"/>
    <n v="16"/>
    <n v="609194.57499999995"/>
  </r>
  <r>
    <x v="0"/>
    <s v="Magnolia"/>
    <s v="Magnolia"/>
    <s v="MG601"/>
    <s v="3 BHK"/>
    <n v="1740"/>
    <d v="2018-07-19T00:00:00"/>
    <n v="14224760"/>
    <n v="13746260"/>
    <x v="0"/>
    <s v="Mamta S Jain (Channel Partner)"/>
    <n v="7599"/>
    <n v="7599"/>
    <s v="Regular Payment Plan-Subvention Dec 2021-India Bulls"/>
    <s v="No"/>
    <n v="0"/>
    <n v="0"/>
    <s v="Domestic"/>
    <n v="2.75E-2"/>
    <n v="16"/>
    <n v="378022.15"/>
  </r>
  <r>
    <x v="0"/>
    <s v="Sapphire"/>
    <s v="Sapphire"/>
    <s v="SA601"/>
    <s v="3 BHK Large"/>
    <n v="2465"/>
    <d v="2018-07-20T00:00:00"/>
    <n v="21990905"/>
    <n v="21313030"/>
    <x v="0"/>
    <s v="Mamta S Jain (Channel Partner)"/>
    <n v="8152"/>
    <n v="8152"/>
    <s v="Regular Payment Plan-Subvention Dec 2020-India Bulls"/>
    <s v="No"/>
    <n v="0"/>
    <n v="0"/>
    <s v="Domestic"/>
    <n v="2.75E-2"/>
    <n v="16"/>
    <n v="586108.32499999995"/>
  </r>
  <r>
    <x v="0"/>
    <s v="Magnolia"/>
    <s v="Magnolia"/>
    <s v="MG2105"/>
    <s v="3 BHK"/>
    <n v="1735"/>
    <d v="2018-07-26T00:00:00"/>
    <n v="14835515"/>
    <n v="14358390"/>
    <x v="0"/>
    <s v="Mamta S Jain (Channel Partner)"/>
    <n v="7599"/>
    <n v="7599"/>
    <s v="Regular Payment Plan-Subvention Dec 2021-India Bulls"/>
    <s v="No"/>
    <n v="0"/>
    <n v="0"/>
    <s v="Domestic"/>
    <n v="2.75E-2"/>
    <n v="16"/>
    <n v="394855.72499999998"/>
  </r>
  <r>
    <x v="0"/>
    <s v="Magnolia"/>
    <s v="Magnolia"/>
    <s v="MG2503"/>
    <s v="3 BHK"/>
    <n v="1735"/>
    <d v="2018-07-26T00:00:00"/>
    <n v="13725115"/>
    <n v="13247990"/>
    <x v="2"/>
    <s v="Existing client of Maple A 502"/>
    <n v="6999"/>
    <n v="6859"/>
    <s v="Regular Payment Plan-CLP"/>
    <s v="Yes"/>
    <n v="242900"/>
    <s v="Rate on BSP"/>
    <s v="Domestic"/>
    <s v=""/>
    <s v=""/>
    <n v="0"/>
  </r>
  <r>
    <x v="0"/>
    <s v="Magnolia"/>
    <s v="Magnolia"/>
    <s v="MG801"/>
    <s v="3 BHK"/>
    <n v="1740"/>
    <d v="2018-07-27T00:00:00"/>
    <n v="14311760"/>
    <n v="13833260"/>
    <x v="0"/>
    <s v="Mamta S Jain (Channel Partner)"/>
    <n v="7599"/>
    <n v="7599"/>
    <s v="Regular Payment Plan-Subvention Dec 2021"/>
    <s v="No"/>
    <n v="0"/>
    <n v="0"/>
    <s v="Domestic"/>
    <n v="2.75E-2"/>
    <n v="16"/>
    <n v="380414.65"/>
  </r>
  <r>
    <x v="0"/>
    <s v="Magnolia"/>
    <s v="Magnolia"/>
    <s v="MG1904"/>
    <s v="3 BHK L"/>
    <n v="1970"/>
    <d v="2018-07-31T00:00:00"/>
    <n v="16017030"/>
    <n v="15475280"/>
    <x v="0"/>
    <s v="Mamta S Jain (Channel Partner)"/>
    <n v="6999"/>
    <n v="6999"/>
    <s v="Regular Payment Plan-CLP"/>
    <s v="No"/>
    <n v="0"/>
    <n v="0"/>
    <s v="Domestic"/>
    <n v="2.75E-2"/>
    <n v="16"/>
    <n v="425570.2"/>
  </r>
  <r>
    <x v="0"/>
    <s v="Magnolia"/>
    <s v="Magnolia"/>
    <s v="MG2002"/>
    <s v="3 BHK L"/>
    <n v="1960"/>
    <d v="2018-07-31T00:00:00"/>
    <n v="17165040"/>
    <n v="16626040"/>
    <x v="0"/>
    <s v="Mamta S Jain (Channel Partner)"/>
    <n v="7599"/>
    <n v="7599"/>
    <s v="Regular Payment Plan-Subvention-Dec 2021-HDFC Bank"/>
    <s v="No"/>
    <n v="0"/>
    <n v="0"/>
    <s v="Domestic"/>
    <n v="2.75E-2"/>
    <n v="16"/>
    <n v="457216.1"/>
  </r>
  <r>
    <x v="0"/>
    <s v="Magnolia"/>
    <s v="Magnolia"/>
    <s v="MG2201"/>
    <s v="3 BHK"/>
    <n v="1740"/>
    <d v="2018-07-31T00:00:00"/>
    <n v="15320760"/>
    <n v="14842260"/>
    <x v="0"/>
    <s v="Mamta S Jain (Channel Partner)"/>
    <n v="7599"/>
    <n v="7599"/>
    <s v="Regular Payment Plan-Subvention-Dec 2021-India Bulls"/>
    <s v="No"/>
    <n v="0"/>
    <n v="0"/>
    <s v="Domestic"/>
    <n v="2.75E-2"/>
    <n v="16"/>
    <n v="408162.15"/>
  </r>
  <r>
    <x v="0"/>
    <s v="Magnolia"/>
    <s v="Magnolia"/>
    <s v="MG2202"/>
    <s v="3 BHK L"/>
    <n v="1960"/>
    <d v="2018-07-31T00:00:00"/>
    <n v="17263040"/>
    <n v="16724040"/>
    <x v="0"/>
    <s v="Mamta S Jain (Channel Partner)"/>
    <n v="7599"/>
    <n v="7599"/>
    <s v="Regular Payment Plan-Subvention-Dec 2021-India Bulls"/>
    <s v="No"/>
    <n v="0"/>
    <n v="0"/>
    <s v="Domestic"/>
    <n v="2.75E-2"/>
    <n v="16"/>
    <n v="459911.1"/>
  </r>
  <r>
    <x v="0"/>
    <s v="Magnolia"/>
    <s v="Magnolia"/>
    <s v="MG2305"/>
    <s v="3 BHK"/>
    <n v="1735"/>
    <d v="2018-07-31T00:00:00"/>
    <n v="13638365"/>
    <n v="13161240"/>
    <x v="2"/>
    <s v="Existing Client Referen Olive OC1501"/>
    <n v="6999"/>
    <n v="6859"/>
    <s v="Regular Payment Plan-CLP"/>
    <s v="Yes"/>
    <n v="242900"/>
    <s v="Rate on BSP"/>
    <s v="Domestic"/>
    <s v=""/>
    <s v=""/>
    <n v="0"/>
  </r>
  <r>
    <x v="0"/>
    <s v="Magnolia"/>
    <s v="Magnolia"/>
    <s v="MG1402"/>
    <s v="3 BHK L"/>
    <n v="1960"/>
    <d v="2018-07-31T00:00:00"/>
    <n v="15420640"/>
    <n v="14881640"/>
    <x v="2"/>
    <s v="Existing Client Reffered Magnolia 1202"/>
    <n v="6999"/>
    <n v="6859"/>
    <s v="Regular Payment Plan-CLP"/>
    <s v="Yes"/>
    <n v="274400"/>
    <s v="Rate on BSP"/>
    <s v="Domestic"/>
    <s v=""/>
    <s v=""/>
    <n v="0"/>
  </r>
  <r>
    <x v="0"/>
    <s v="Magnolia"/>
    <s v="Magnolia"/>
    <s v="MG1702"/>
    <s v="3 BHK L"/>
    <n v="1960"/>
    <d v="2018-07-31T00:00:00"/>
    <n v="15567640"/>
    <n v="15028640"/>
    <x v="2"/>
    <s v="Existing Customer Referred by Magnolia 1202"/>
    <n v="6999"/>
    <n v="6859"/>
    <s v="Regular Payment Plan-CLP"/>
    <s v="Yes"/>
    <n v="274400"/>
    <s v="Rate on BSP"/>
    <s v="Domestic"/>
    <s v=""/>
    <s v=""/>
    <n v="0"/>
  </r>
  <r>
    <x v="0"/>
    <s v="Magnolia"/>
    <s v="Magnolia"/>
    <s v="MG2505"/>
    <s v="3 BHK"/>
    <n v="1735"/>
    <d v="2018-07-31T00:00:00"/>
    <n v="15009015"/>
    <n v="14531890"/>
    <x v="0"/>
    <s v="Mamta S Jain (Channel Partner)"/>
    <n v="7599"/>
    <n v="7599"/>
    <s v="Regular Payment Plan-Subvention-Dec 2021-India Bulls"/>
    <s v="No"/>
    <n v="0"/>
    <n v="0"/>
    <s v="Domestic"/>
    <n v="2.75E-2"/>
    <n v="16"/>
    <n v="399626.97499999998"/>
  </r>
  <r>
    <x v="0"/>
    <s v="Magnolia"/>
    <s v="Magnolia"/>
    <s v="MG2506"/>
    <s v="2 BHK"/>
    <n v="1335"/>
    <d v="2018-07-31T00:00:00"/>
    <n v="11629415"/>
    <n v="11262290"/>
    <x v="0"/>
    <s v="Mamta S Jain (Channel Partner)"/>
    <n v="7599"/>
    <n v="7599"/>
    <s v="Regular Payment Plan-Subvention-Dec 2021-India Bulls"/>
    <s v="No"/>
    <n v="0"/>
    <n v="0"/>
    <s v="Domestic"/>
    <n v="2.75E-2"/>
    <n v="16"/>
    <n v="309712.97499999998"/>
  </r>
  <r>
    <x v="0"/>
    <s v="Magnolia"/>
    <s v="Magnolia"/>
    <s v="MG2603"/>
    <s v="3 BHK"/>
    <n v="1735"/>
    <d v="2018-07-31T00:00:00"/>
    <n v="15052390"/>
    <n v="14575265"/>
    <x v="0"/>
    <s v="Mamta S Jain (Channel Partner)"/>
    <n v="7599"/>
    <n v="7599"/>
    <s v="Regular Payment Plan-Subvention-Dec 2021-India Bulls"/>
    <s v="No"/>
    <n v="0"/>
    <n v="0"/>
    <s v="Domestic"/>
    <n v="2.75E-2"/>
    <n v="16"/>
    <n v="400819.78749999998"/>
  </r>
  <r>
    <x v="0"/>
    <s v="Magnolia"/>
    <s v="Magnolia"/>
    <s v="MG1807"/>
    <s v="3 BHK"/>
    <n v="1735"/>
    <d v="2018-07-31T00:00:00"/>
    <n v="14064390.433"/>
    <n v="13587265.433"/>
    <x v="0"/>
    <s v="Mohammed Shahnawaz Kazia (Channel Partner)"/>
    <n v="7299"/>
    <n v="7229.5478000000003"/>
    <s v="Regular Payment Plan-Subvention Dec 2020"/>
    <s v="Yes"/>
    <n v="120499.56699999952"/>
    <s v="Rate on BSP"/>
    <s v="Domestic"/>
    <n v="2.2499999999999999E-2"/>
    <n v="1"/>
    <n v="305713.47224249999"/>
  </r>
  <r>
    <x v="0"/>
    <s v="Magnolia"/>
    <s v="Magnolia"/>
    <s v="MG1007"/>
    <s v="3 BHK"/>
    <n v="1735"/>
    <d v="2018-07-13T00:00:00"/>
    <n v="14358390"/>
    <n v="13881265"/>
    <x v="0"/>
    <s v="Pinclick Property Pvt Ltd"/>
    <n v="7599"/>
    <n v="7599"/>
    <s v="Regular Payment Plan-Subvention-Dec 2021-HDFC Bank"/>
    <s v="No"/>
    <n v="0"/>
    <n v="0"/>
    <s v="Domestic"/>
    <n v="2.2499999999999999E-2"/>
    <n v="1"/>
    <n v="312328.46249999997"/>
  </r>
  <r>
    <x v="0"/>
    <s v="Magnolia"/>
    <s v="Magnolia"/>
    <s v="MG1001"/>
    <s v="3 BHK"/>
    <n v="1740"/>
    <d v="2018-07-12T00:00:00"/>
    <n v="13232960"/>
    <n v="12754460"/>
    <x v="0"/>
    <s v="Prop Rep Reality LLP"/>
    <n v="6999"/>
    <n v="6929"/>
    <s v="Regular Payment Plan-CLP"/>
    <s v="Yes"/>
    <n v="121800"/>
    <s v="Rate on BSP"/>
    <s v="Domestic"/>
    <n v="2.2499999999999999E-2"/>
    <n v="1"/>
    <n v="286975.34999999998"/>
  </r>
  <r>
    <x v="0"/>
    <s v="Maple"/>
    <s v="Maple-A"/>
    <s v="MA1007"/>
    <s v="2 BHK"/>
    <n v="1350"/>
    <d v="2018-07-12T00:00:00"/>
    <n v="11231000"/>
    <n v="10859750"/>
    <x v="0"/>
    <s v="Rajani S (Bricks Guru Channel Partner)"/>
    <n v="7585"/>
    <n v="7585"/>
    <s v="Regular Payment Plan-CLP"/>
    <s v="No"/>
    <n v="0"/>
    <n v="0"/>
    <s v="Domestic"/>
    <n v="2.2499999999999999E-2"/>
    <n v="1"/>
    <n v="244344.375"/>
  </r>
  <r>
    <x v="0"/>
    <s v="Magnolia"/>
    <s v="Magnolia"/>
    <s v="MG2205"/>
    <s v="3 BHK"/>
    <n v="1735"/>
    <d v="2018-07-26T00:00:00"/>
    <n v="14105114.700000001"/>
    <n v="13627989.700000001"/>
    <x v="0"/>
    <s v="Yes Property Ventures Pvt.Ltd"/>
    <n v="7299"/>
    <n v="7153.02"/>
    <s v="Regular Payment Plan-Subvention Dec 2020-India Bulls"/>
    <s v="Yes"/>
    <n v="253275.29999999923"/>
    <s v="Rate on BSP"/>
    <s v="Domestic"/>
    <n v="2.2499999999999999E-2"/>
    <n v="1"/>
    <n v="306629.76825000002"/>
  </r>
  <r>
    <x v="0"/>
    <s v="Magnolia"/>
    <s v="Magnolia"/>
    <s v="MG3208"/>
    <s v="4 BHK Simplex PH"/>
    <n v="2933"/>
    <d v="2018-08-15T00:00:00"/>
    <n v="26600892"/>
    <n v="25794317"/>
    <x v="0"/>
    <s v="Address Of Choice Pvt Ltd"/>
    <n v="7499"/>
    <n v="7499"/>
    <s v="Regular Payment Plan-CLP"/>
    <s v="No"/>
    <n v="0"/>
    <n v="0"/>
    <s v="Domestic"/>
    <n v="2.5000000000000001E-2"/>
    <n v="2"/>
    <n v="644857.92500000005"/>
  </r>
  <r>
    <x v="0"/>
    <s v="Magnolia"/>
    <s v="Magnolia"/>
    <s v="MG3101"/>
    <s v="4 BHK Duplex PH"/>
    <n v="3230"/>
    <d v="2018-09-26T00:00:00"/>
    <n v="29051770"/>
    <n v="28163520"/>
    <x v="0"/>
    <s v="Address of Choice Pvt Ltd"/>
    <n v="7499"/>
    <n v="7499"/>
    <s v="Regular Payment Plan-CLP"/>
    <s v="No"/>
    <n v="0"/>
    <n v="0"/>
    <s v="Domestic"/>
    <n v="2.5000000000000001E-2"/>
    <n v="2"/>
    <n v="704088"/>
  </r>
  <r>
    <x v="0"/>
    <s v="Magnolia"/>
    <s v="Magnolia"/>
    <s v="MG1907"/>
    <s v="3 BHK"/>
    <n v="1735"/>
    <d v="2018-08-07T00:00:00"/>
    <n v="13707765"/>
    <n v="13230640"/>
    <x v="0"/>
    <s v="Ajith Kumar Pandey (Channel Partner)"/>
    <n v="6999"/>
    <n v="6999"/>
    <s v="Regular Payment Plan-CLP"/>
    <s v="No"/>
    <n v="0"/>
    <n v="0"/>
    <s v="Domestic"/>
    <n v="2.2499999999999999E-2"/>
    <n v="1"/>
    <n v="297689.39999999997"/>
  </r>
  <r>
    <x v="0"/>
    <s v="Sapphire"/>
    <s v="Sapphire"/>
    <s v="SA202"/>
    <s v="3 BHK Large"/>
    <n v="2465"/>
    <d v="2018-08-07T00:00:00"/>
    <n v="21844405"/>
    <n v="21166530"/>
    <x v="0"/>
    <s v="Amit Kumar (Channel Partner)"/>
    <n v="8152"/>
    <n v="8152"/>
    <s v="Regular payment Plan-Subvention-Dec 2020-HDFC/India Bulls"/>
    <s v="No"/>
    <n v="0"/>
    <n v="0"/>
    <s v="Domestic"/>
    <n v="0.03"/>
    <s v=""/>
    <n v="634995.9"/>
  </r>
  <r>
    <x v="0"/>
    <s v="Maple"/>
    <s v="Maple-A"/>
    <s v="MA507"/>
    <s v="2 BHK"/>
    <n v="1350"/>
    <d v="2018-09-29T00:00:00"/>
    <n v="11171754.999980001"/>
    <n v="10800504.999980001"/>
    <x v="0"/>
    <s v="Amit Kumar (Channel Partner)"/>
    <n v="7835"/>
    <n v="7666.1148148000002"/>
    <s v="Regular Payment Plan-Subvention Dec 2019"/>
    <s v="No"/>
    <n v="227995.00001999972"/>
    <n v="0"/>
    <s v="Domestic"/>
    <n v="0.03"/>
    <s v=""/>
    <n v="324015.14999940002"/>
  </r>
  <r>
    <x v="0"/>
    <s v="Magnolia"/>
    <s v="Magnolia"/>
    <s v="MG2803"/>
    <s v="3 BHK"/>
    <n v="1735"/>
    <d v="2018-09-27T00:00:00"/>
    <n v="14618640"/>
    <n v="14141515"/>
    <x v="0"/>
    <s v="Dhanpat Dassani (Channel Partner)"/>
    <n v="7299"/>
    <n v="7299"/>
    <s v="Regular Payment Plan-Subvention Dec 2020"/>
    <s v="No"/>
    <n v="0"/>
    <n v="0"/>
    <s v="Domestic"/>
    <n v="2.5000000000000001E-2"/>
    <n v="4"/>
    <n v="353537.875"/>
  </r>
  <r>
    <x v="0"/>
    <s v="Magnolia"/>
    <s v="Magnolia"/>
    <s v="MG2804"/>
    <s v="3 BHK L"/>
    <n v="1970"/>
    <d v="2018-09-27T00:00:00"/>
    <n v="17051280"/>
    <n v="16509530"/>
    <x v="0"/>
    <s v="Dhanpat Dassani (Channel Partner)"/>
    <n v="7299"/>
    <n v="7299"/>
    <s v="Regular Payment Plan-Subvention Dec 2020"/>
    <s v="No"/>
    <n v="0"/>
    <n v="0"/>
    <s v="Domestic"/>
    <n v="2.5000000000000001E-2"/>
    <n v="4"/>
    <n v="412738.25"/>
  </r>
  <r>
    <x v="0"/>
    <s v="Magnolia"/>
    <s v="Magnolia"/>
    <s v="MG2902"/>
    <s v="3 BHK L"/>
    <n v="1960"/>
    <d v="2018-09-27T00:00:00"/>
    <n v="17018040"/>
    <n v="16479040"/>
    <x v="0"/>
    <s v="Dhanpat Dassani (Channel Partner)"/>
    <n v="7299"/>
    <n v="7299"/>
    <s v="Regular Payment Plan-Subvention Dec 2020"/>
    <s v="No"/>
    <n v="0"/>
    <n v="0"/>
    <s v="Domestic"/>
    <n v="2.5000000000000001E-2"/>
    <n v="4"/>
    <n v="411976"/>
  </r>
  <r>
    <x v="0"/>
    <s v="Magnolia"/>
    <s v="Magnolia"/>
    <s v="MG2903"/>
    <s v="3 BHK"/>
    <n v="1735"/>
    <d v="2018-09-27T00:00:00"/>
    <n v="14662015"/>
    <n v="14184890"/>
    <x v="0"/>
    <s v="Dhanpat Dassani (Channel Partner)"/>
    <n v="7299"/>
    <n v="7299"/>
    <s v="Regular Payment Plan-Subvention Dec 2020"/>
    <s v="No"/>
    <n v="0"/>
    <n v="0"/>
    <s v="Domestic"/>
    <n v="2.5000000000000001E-2"/>
    <n v="4"/>
    <n v="354622.25"/>
  </r>
  <r>
    <x v="0"/>
    <s v="Magnolia"/>
    <s v="Magnolia"/>
    <s v="MG2705"/>
    <s v="3 BHK"/>
    <n v="1735"/>
    <d v="2018-08-13T00:00:00"/>
    <n v="15095765"/>
    <n v="14618640"/>
    <x v="0"/>
    <s v="Geetha Devi (Channel Partner)"/>
    <n v="7599"/>
    <n v="7599"/>
    <s v="Regular Payment Plan-Subvention Dec 2021"/>
    <s v="No"/>
    <n v="0"/>
    <n v="0"/>
    <s v="Domestic"/>
    <n v="2.75E-2"/>
    <n v="17"/>
    <n v="402012.6"/>
  </r>
  <r>
    <x v="0"/>
    <s v="Magnolia"/>
    <s v="Magnolia"/>
    <s v="MG2805"/>
    <s v="3 BHK"/>
    <n v="1735"/>
    <d v="2018-08-13T00:00:00"/>
    <n v="15139140"/>
    <n v="14662015"/>
    <x v="0"/>
    <s v="Geetha Devi (Channel Partner)"/>
    <n v="7599"/>
    <n v="7599"/>
    <s v="Regular Payment Plan-Subvention Dec 2021"/>
    <s v="No"/>
    <n v="0"/>
    <n v="0"/>
    <s v="Domestic"/>
    <n v="2.75E-2"/>
    <n v="17"/>
    <n v="403205.41249999998"/>
  </r>
  <r>
    <x v="0"/>
    <s v="Magnolia"/>
    <s v="Magnolia"/>
    <s v="MG1506"/>
    <s v="2 BHK"/>
    <n v="1335"/>
    <d v="2018-08-15T00:00:00"/>
    <n v="11295665"/>
    <n v="10928540"/>
    <x v="0"/>
    <s v="Geetha Devi (Channel Partner)"/>
    <n v="7599"/>
    <n v="7599"/>
    <s v="Regular Payment Plan-Subvention Dec 2021"/>
    <s v="No"/>
    <n v="0"/>
    <n v="0"/>
    <s v="Domestic"/>
    <n v="2.75E-2"/>
    <n v="17"/>
    <n v="300534.84999999998"/>
  </r>
  <r>
    <x v="0"/>
    <s v="Magnolia"/>
    <s v="Magnolia"/>
    <s v="MG1606"/>
    <s v="2 BHK"/>
    <n v="1335"/>
    <d v="2018-08-15T00:00:00"/>
    <n v="11329040"/>
    <n v="10961915"/>
    <x v="0"/>
    <s v="Geetha Devi (Channel Partner)"/>
    <n v="7599"/>
    <n v="7599"/>
    <s v="Regular Payment Plan-Subvention Dec 2021"/>
    <s v="No"/>
    <n v="0"/>
    <n v="0"/>
    <s v="Domestic"/>
    <n v="2.75E-2"/>
    <n v="17"/>
    <n v="301452.66249999998"/>
  </r>
  <r>
    <x v="0"/>
    <s v="Magnolia"/>
    <s v="Magnolia"/>
    <s v="MG1707"/>
    <s v="3 BHK"/>
    <n v="1735"/>
    <d v="2018-08-15T00:00:00"/>
    <n v="14662015"/>
    <n v="14184890"/>
    <x v="0"/>
    <s v="Geetha Devi (Channel Partner)"/>
    <n v="7599"/>
    <n v="7599"/>
    <s v="Regular Payment Plan-Subvention Dec 2021"/>
    <s v="No"/>
    <n v="0"/>
    <n v="0"/>
    <s v="Domestic"/>
    <n v="2.75E-2"/>
    <n v="17"/>
    <n v="390084.47499999998"/>
  </r>
  <r>
    <x v="0"/>
    <s v="Magnolia"/>
    <s v="Magnolia"/>
    <s v="MG2107"/>
    <s v="3 BHK"/>
    <n v="1735"/>
    <d v="2018-08-15T00:00:00"/>
    <n v="14835515"/>
    <n v="14358390"/>
    <x v="0"/>
    <s v="Geetha Devi (Channel Partner)"/>
    <n v="7599"/>
    <n v="7599"/>
    <s v="Regular Payment Plan-Subvention Dec 2021"/>
    <s v="No"/>
    <n v="0"/>
    <n v="0"/>
    <s v="Domestic"/>
    <n v="2.75E-2"/>
    <n v="17"/>
    <n v="394855.72499999998"/>
  </r>
  <r>
    <x v="0"/>
    <s v="Magnolia"/>
    <s v="Magnolia"/>
    <s v="MG2207"/>
    <s v="3 BHK"/>
    <n v="1735"/>
    <d v="2018-08-15T00:00:00"/>
    <n v="14878890"/>
    <n v="14401765"/>
    <x v="0"/>
    <s v="Geetha Devi (Channel Partner)"/>
    <n v="7599"/>
    <n v="7599"/>
    <s v="Regular Payment Plan-Subvention Dec 2021"/>
    <s v="No"/>
    <n v="0"/>
    <n v="0"/>
    <s v="Domestic"/>
    <n v="2.75E-2"/>
    <n v="17"/>
    <n v="396048.53749999998"/>
  </r>
  <r>
    <x v="0"/>
    <s v="Magnolia"/>
    <s v="Magnolia"/>
    <s v="MG1706"/>
    <s v="2 BHK"/>
    <n v="1335"/>
    <d v="2018-08-31T00:00:00"/>
    <n v="11829665"/>
    <n v="11462540"/>
    <x v="0"/>
    <s v="Geetha Devi (Channel Partner)"/>
    <n v="7949"/>
    <n v="7949"/>
    <s v="Regular Payment Plan-Subvention Dec 2021"/>
    <s v="No"/>
    <n v="0"/>
    <n v="0"/>
    <s v="Domestic"/>
    <n v="2.75E-2"/>
    <n v="17"/>
    <n v="315219.84999999998"/>
  </r>
  <r>
    <x v="0"/>
    <s v="Magnolia"/>
    <s v="Magnolia"/>
    <s v="MG2703"/>
    <s v="3 BHK"/>
    <n v="1735"/>
    <d v="2018-08-31T00:00:00"/>
    <n v="15703015"/>
    <n v="15225890"/>
    <x v="0"/>
    <s v="Geetha Devi (Channel Partner)"/>
    <n v="7949"/>
    <n v="7949"/>
    <s v="Regular Payment Plan-Subvention Dec 2021"/>
    <s v="No"/>
    <n v="0"/>
    <n v="0"/>
    <s v="Domestic"/>
    <n v="2.75E-2"/>
    <n v="17"/>
    <n v="418711.97499999998"/>
  </r>
  <r>
    <x v="0"/>
    <s v="Magnolia"/>
    <s v="Magnolia"/>
    <s v="MG2407"/>
    <s v="3 BHK"/>
    <n v="1735"/>
    <d v="2018-09-12T00:00:00"/>
    <n v="15572890"/>
    <n v="15095765"/>
    <x v="0"/>
    <s v="Geetha Devi (Channel Partner)"/>
    <n v="7949"/>
    <n v="7949"/>
    <s v="Regular Payment Plan-Subvention Dec 2021"/>
    <s v="No"/>
    <n v="0"/>
    <n v="0"/>
    <s v="Domestic"/>
    <n v="2.75E-2"/>
    <n v="17"/>
    <n v="415133.53749999998"/>
  </r>
  <r>
    <x v="0"/>
    <s v="Magnolia"/>
    <s v="Magnolia"/>
    <s v="MG2402"/>
    <s v="3 BHK L"/>
    <n v="1960"/>
    <d v="2018-09-17T00:00:00"/>
    <n v="18047040"/>
    <n v="17508040"/>
    <x v="0"/>
    <s v="Geetha Devi (Channel Partner)"/>
    <n v="7949"/>
    <n v="7949"/>
    <s v="Regular Payment Plan-Subvention Dec 2021"/>
    <s v="No"/>
    <n v="0"/>
    <n v="0"/>
    <s v="Domestic"/>
    <n v="2.75E-2"/>
    <n v="17"/>
    <n v="481471.1"/>
  </r>
  <r>
    <x v="0"/>
    <s v="Magnolia"/>
    <s v="Magnolia"/>
    <s v="MG2502"/>
    <s v="3 BHK L"/>
    <n v="1960"/>
    <d v="2018-09-21T00:00:00"/>
    <n v="18096040"/>
    <n v="17557040"/>
    <x v="0"/>
    <s v="Geetha Devi (Channel Partner)"/>
    <n v="7949"/>
    <n v="7949"/>
    <s v="Regular Payment Plan-Subvention Dec 2021"/>
    <s v="No"/>
    <n v="0"/>
    <n v="0"/>
    <s v="Domestic"/>
    <n v="2.75E-2"/>
    <n v="17"/>
    <n v="482818.6"/>
  </r>
  <r>
    <x v="0"/>
    <s v="Magnolia"/>
    <s v="Magnolia"/>
    <s v="MG2702"/>
    <s v="3 BHK L"/>
    <n v="1960"/>
    <d v="2018-09-21T00:00:00"/>
    <n v="18194040"/>
    <n v="17655040"/>
    <x v="0"/>
    <s v="Geetha Devi (Channel Partner)"/>
    <n v="7949"/>
    <n v="7949"/>
    <s v="Regular Payment Plan-Subvention Dec 2021"/>
    <s v="No"/>
    <n v="0"/>
    <n v="0"/>
    <s v="Domestic"/>
    <n v="2.75E-2"/>
    <n v="17"/>
    <n v="485513.6"/>
  </r>
  <r>
    <x v="0"/>
    <s v="Magnolia"/>
    <s v="Magnolia"/>
    <s v="MG2308"/>
    <s v="2 BHK"/>
    <n v="1335"/>
    <d v="2018-09-26T00:00:00"/>
    <n v="12029915"/>
    <n v="11662790"/>
    <x v="0"/>
    <s v="Geetha Devi (Channel Partner)"/>
    <n v="7949"/>
    <n v="7949"/>
    <s v="Regular Payment Plan-Subvention Dec 2021"/>
    <s v="No"/>
    <n v="0"/>
    <n v="0"/>
    <s v="Domestic"/>
    <n v="2.75E-2"/>
    <n v="17"/>
    <n v="320726.72499999998"/>
  </r>
  <r>
    <x v="0"/>
    <s v="Magnolia"/>
    <s v="Magnolia"/>
    <s v="MG2301"/>
    <s v="3 BHK"/>
    <n v="1740"/>
    <d v="2018-08-15T00:00:00"/>
    <n v="14315240"/>
    <n v="13836740"/>
    <x v="1"/>
    <s v="Direct"/>
    <n v="7299"/>
    <n v="7226"/>
    <s v="Regular Payment Plan-Subvention Dec 2020"/>
    <s v="Yes"/>
    <n v="127020"/>
    <s v="Rate on BSP"/>
    <s v="Domestic"/>
    <s v=""/>
    <s v=""/>
    <n v="0"/>
  </r>
  <r>
    <x v="0"/>
    <s v="Magnolia"/>
    <s v="Magnolia"/>
    <s v="MG2408"/>
    <s v="2 BHK"/>
    <n v="1335"/>
    <d v="2018-09-26T00:00:00"/>
    <n v="12063290"/>
    <n v="11696165"/>
    <x v="0"/>
    <s v="Geetha Devi (Channel Partner)"/>
    <n v="7949"/>
    <n v="7949"/>
    <s v="Regular Payment Plan-Subvention Dec 2021"/>
    <s v="No"/>
    <n v="0"/>
    <n v="0"/>
    <s v="Domestic"/>
    <n v="2.75E-2"/>
    <n v="17"/>
    <n v="321644.53749999998"/>
  </r>
  <r>
    <x v="0"/>
    <s v="Magnolia"/>
    <s v="Magnolia"/>
    <s v="MG2507"/>
    <s v="3 BHK"/>
    <n v="1735"/>
    <d v="2018-09-26T00:00:00"/>
    <n v="15616265"/>
    <n v="15139140"/>
    <x v="0"/>
    <s v="Geetha Devi (Channel Partner)"/>
    <n v="7949"/>
    <n v="7949"/>
    <s v="Regular Payment Plan-Subvention Dec 2021"/>
    <s v="No"/>
    <n v="0"/>
    <n v="0"/>
    <s v="Domestic"/>
    <n v="2.75E-2"/>
    <n v="17"/>
    <n v="416326.35"/>
  </r>
  <r>
    <x v="0"/>
    <s v="Magnolia"/>
    <s v="Magnolia"/>
    <s v="MG2602"/>
    <s v="3 BHK L"/>
    <n v="1960"/>
    <d v="2018-09-28T00:00:00"/>
    <n v="18145040"/>
    <n v="17606040"/>
    <x v="0"/>
    <s v="Geetha Devi (Channel Partner)"/>
    <n v="7949"/>
    <n v="7949"/>
    <s v="Regular Payment Plan-Subvention Dec 2021"/>
    <s v="No"/>
    <n v="0"/>
    <n v="0"/>
    <s v="Domestic"/>
    <n v="2.75E-2"/>
    <n v="17"/>
    <n v="484166.1"/>
  </r>
  <r>
    <x v="0"/>
    <s v="Sapphire"/>
    <s v="Sapphire"/>
    <s v="SA1606"/>
    <s v="3 BHK"/>
    <n v="2085"/>
    <d v="2018-09-30T00:00:00"/>
    <n v="19665120"/>
    <n v="19091745"/>
    <x v="0"/>
    <s v="Geetha Devi (Channel Partner)"/>
    <n v="8402"/>
    <n v="8402"/>
    <s v="Regular Payment Plan-Subvention Dec 2020"/>
    <s v="No"/>
    <n v="0"/>
    <n v="0"/>
    <s v="Domestic"/>
    <n v="0.03"/>
    <s v=""/>
    <n v="572752.35"/>
  </r>
  <r>
    <x v="0"/>
    <s v="Magnolia"/>
    <s v="Magnolia"/>
    <s v="MG1804"/>
    <s v="3 BHK L"/>
    <n v="1970"/>
    <d v="2018-08-06T00:00:00"/>
    <n v="17149780"/>
    <n v="16608030"/>
    <x v="0"/>
    <s v="Mamta S Jain (Channel Partner)"/>
    <n v="7599"/>
    <n v="7599"/>
    <s v="Regular Payment Plan-Subvention Dec 2021"/>
    <s v="No"/>
    <n v="0"/>
    <n v="0"/>
    <s v="Domestic"/>
    <n v="2.75E-2"/>
    <n v="16"/>
    <n v="456720.82500000001"/>
  </r>
  <r>
    <x v="0"/>
    <s v="Magnolia"/>
    <s v="Magnolia"/>
    <s v="MG707"/>
    <s v="3 BHK"/>
    <n v="1735"/>
    <d v="2018-08-13T00:00:00"/>
    <n v="14228265"/>
    <n v="13751140"/>
    <x v="0"/>
    <s v="Mamta S Jain (Channel Partner)"/>
    <n v="7599"/>
    <n v="7599"/>
    <s v="Regular Payment Plan-Subvention Dec 2021"/>
    <s v="No"/>
    <n v="0"/>
    <n v="0"/>
    <s v="Domestic"/>
    <n v="2.75E-2"/>
    <n v="16"/>
    <n v="378156.35"/>
  </r>
  <r>
    <x v="0"/>
    <s v="Magnolia"/>
    <s v="Magnolia"/>
    <s v="MG2108"/>
    <s v="2 BHK"/>
    <n v="1335"/>
    <d v="2018-08-13T00:00:00"/>
    <n v="11495915"/>
    <n v="11128790"/>
    <x v="0"/>
    <s v="Mamta S Jain (Channel Partner)"/>
    <n v="7599"/>
    <n v="7599"/>
    <s v="Regular Payment Plan-Subvention Dec 2021"/>
    <s v="No"/>
    <n v="0"/>
    <n v="0"/>
    <s v="Domestic"/>
    <n v="2.75E-2"/>
    <n v="16"/>
    <n v="306041.72499999998"/>
  </r>
  <r>
    <x v="0"/>
    <s v="Magnolia"/>
    <s v="Magnolia"/>
    <s v="MG005"/>
    <s v="3 BHK"/>
    <n v="1735"/>
    <d v="2018-08-14T00:00:00"/>
    <n v="14011390"/>
    <n v="13534265"/>
    <x v="0"/>
    <s v="Mamta S Jain (Channel Partner)"/>
    <n v="7599"/>
    <n v="7599"/>
    <s v="Regular Payment Plan-Subvention Dec 2021"/>
    <s v="No"/>
    <n v="0"/>
    <n v="0"/>
    <s v="Domestic"/>
    <n v="2.75E-2"/>
    <n v="16"/>
    <n v="372192.28749999998"/>
  </r>
  <r>
    <x v="0"/>
    <s v="Magnolia"/>
    <s v="Magnolia"/>
    <s v="MG806"/>
    <s v="2 BHK"/>
    <n v="1335"/>
    <d v="2018-08-21T00:00:00"/>
    <n v="11318360"/>
    <n v="10951235"/>
    <x v="2"/>
    <s v="Existing Client of Maple C1002"/>
    <n v="7949"/>
    <n v="7791"/>
    <s v="Regular Payment Plan-Subvention Dec 2021"/>
    <s v="Yes"/>
    <n v="210930"/>
    <s v="Rate on BSP"/>
    <s v="Domestic"/>
    <s v=""/>
    <s v=""/>
    <n v="0"/>
  </r>
  <r>
    <x v="0"/>
    <s v="Magnolia"/>
    <s v="Magnolia"/>
    <s v="MG2405"/>
    <s v="3 BHK"/>
    <n v="1735"/>
    <d v="2018-08-21T00:00:00"/>
    <n v="13683475"/>
    <n v="13206350"/>
    <x v="2"/>
    <s v="Existing Client Reference of Olive OC1501"/>
    <n v="6999"/>
    <n v="6860"/>
    <s v="Regular Payment Plan-CLP"/>
    <s v="Yes"/>
    <n v="241165"/>
    <s v="Rate on BSP"/>
    <s v="Domestic"/>
    <s v=""/>
    <s v=""/>
    <n v="0"/>
  </r>
  <r>
    <x v="0"/>
    <s v="Magnolia"/>
    <s v="Magnolia"/>
    <s v="MG2001"/>
    <s v="3 BHK"/>
    <n v="1740"/>
    <d v="2018-08-14T00:00:00"/>
    <n v="14833760"/>
    <n v="14355260"/>
    <x v="0"/>
    <s v="Mamta S Jain (Channel Partner)"/>
    <n v="7599"/>
    <n v="7599"/>
    <s v="Regular Payment Plan-Subvention Dec 2021"/>
    <s v="No"/>
    <n v="0"/>
    <n v="0"/>
    <s v="Domestic"/>
    <n v="2.75E-2"/>
    <n v="16"/>
    <n v="394769.65"/>
  </r>
  <r>
    <x v="0"/>
    <s v="Magnolia"/>
    <s v="Magnolia"/>
    <s v="MG1908"/>
    <s v="2 BHK"/>
    <n v="1335"/>
    <d v="2018-08-15T00:00:00"/>
    <n v="11429165"/>
    <n v="11062040"/>
    <x v="0"/>
    <s v="Mamta S Jain (Channel Partner)"/>
    <n v="7599"/>
    <n v="7599"/>
    <s v="Regular Payment Plan-Subvention Dec 2021"/>
    <s v="No"/>
    <n v="0"/>
    <n v="0"/>
    <s v="Domestic"/>
    <n v="2.75E-2"/>
    <n v="16"/>
    <n v="304206.09999999998"/>
  </r>
  <r>
    <x v="0"/>
    <s v="Sapphire"/>
    <s v="Sapphire"/>
    <s v="SA1402"/>
    <s v="3 BHK Large"/>
    <n v="2465"/>
    <d v="2018-08-31T00:00:00"/>
    <n v="23200155"/>
    <n v="22522280"/>
    <x v="0"/>
    <s v="Mamta S Jain (Channel Partner)"/>
    <n v="8402"/>
    <n v="8402"/>
    <s v="Regular Payment Plan-Subvention Dec 2020"/>
    <s v="No"/>
    <n v="0"/>
    <n v="0"/>
    <s v="Domestic"/>
    <n v="0.03"/>
    <s v=""/>
    <n v="675668.4"/>
  </r>
  <r>
    <x v="0"/>
    <s v="Sapphire"/>
    <s v="Sapphire"/>
    <s v="SA002"/>
    <s v="3 BHK Large"/>
    <n v="2465"/>
    <d v="2018-08-31T00:00:00"/>
    <n v="22460655"/>
    <n v="21782780"/>
    <x v="0"/>
    <s v="Mamta S Jain (Channel Partner)"/>
    <n v="8402"/>
    <n v="8402"/>
    <s v="Regular Payment Plan-Subvention Dec 2020"/>
    <s v="No"/>
    <n v="0"/>
    <n v="0"/>
    <s v="Domestic"/>
    <n v="0.03"/>
    <s v=""/>
    <n v="653483.4"/>
  </r>
  <r>
    <x v="0"/>
    <s v="Maple"/>
    <s v="Maple-A"/>
    <s v="MA2102"/>
    <s v="1 BHK"/>
    <n v="660"/>
    <d v="2018-08-23T00:00:00"/>
    <n v="5653100"/>
    <n v="5471600"/>
    <x v="2"/>
    <s v="Existing Client of Maple C1002"/>
    <n v="7285"/>
    <n v="7285"/>
    <s v="Regular Payment Plan-CLP"/>
    <s v="No"/>
    <n v="0"/>
    <n v="0"/>
    <s v="Domestic"/>
    <s v=""/>
    <s v=""/>
    <n v="0"/>
  </r>
  <r>
    <x v="0"/>
    <s v="Magnolia"/>
    <s v="Magnolia"/>
    <s v="MG003"/>
    <s v="3 BHK"/>
    <n v="1735"/>
    <d v="2018-08-31T00:00:00"/>
    <n v="14618640"/>
    <n v="14141515"/>
    <x v="0"/>
    <s v="Mamta S Jain (Channel Partner)"/>
    <n v="7949"/>
    <n v="7949"/>
    <s v="Regular Payment Plan-Subvention Dec 2021"/>
    <s v="No"/>
    <n v="0"/>
    <n v="0"/>
    <s v="Domestic"/>
    <n v="2.75E-2"/>
    <n v="16"/>
    <n v="388891.66249999998"/>
  </r>
  <r>
    <x v="0"/>
    <s v="Magnolia"/>
    <s v="Magnolia"/>
    <s v="MG102"/>
    <s v="3 BHK L"/>
    <n v="1960"/>
    <d v="2018-08-31T00:00:00"/>
    <n v="16869040"/>
    <n v="16330040"/>
    <x v="0"/>
    <s v="Mamta S Jain (Channel Partner)"/>
    <n v="7949"/>
    <n v="7949"/>
    <s v="Regular Payment Plan-Subvention Dec 2021"/>
    <s v="No"/>
    <n v="0"/>
    <n v="0"/>
    <s v="Domestic"/>
    <n v="2.75E-2"/>
    <n v="16"/>
    <n v="449076.1"/>
  </r>
  <r>
    <x v="0"/>
    <s v="Magnolia"/>
    <s v="Magnolia"/>
    <s v="MG1207"/>
    <s v="3 BHK"/>
    <n v="1735"/>
    <d v="2018-08-31T00:00:00"/>
    <n v="15052390"/>
    <n v="14575265"/>
    <x v="0"/>
    <s v="Mamta S Jain (Channel Partner)"/>
    <n v="7949"/>
    <n v="7949"/>
    <s v="Regular Payment Plan-Subvention Dec 2021"/>
    <s v="No"/>
    <n v="0"/>
    <n v="0"/>
    <s v="Domestic"/>
    <n v="2.75E-2"/>
    <n v="16"/>
    <n v="400819.78749999998"/>
  </r>
  <r>
    <x v="0"/>
    <s v="Sapphire"/>
    <s v="Sapphire"/>
    <s v="SA2903"/>
    <s v="3 BHK Large"/>
    <n v="2465"/>
    <d v="2018-09-17T00:00:00"/>
    <n v="24124530"/>
    <n v="23446655"/>
    <x v="0"/>
    <s v="Mamta S Jain (Channel Partner)"/>
    <n v="8402"/>
    <n v="8402"/>
    <s v="Regular Payment Plan-Subvention Dec 2020"/>
    <s v="No"/>
    <n v="0"/>
    <n v="0"/>
    <s v="Domestic"/>
    <n v="0.03"/>
    <s v=""/>
    <n v="703399.65"/>
  </r>
  <r>
    <x v="0"/>
    <s v="Magnolia"/>
    <s v="Magnolia"/>
    <s v="MG501"/>
    <s v="3 BHK"/>
    <n v="1740"/>
    <d v="2018-09-18T00:00:00"/>
    <n v="14790260"/>
    <n v="14311760"/>
    <x v="0"/>
    <s v="Mamta S Jain (Channel Partner)"/>
    <n v="7949"/>
    <n v="7949"/>
    <s v="Regular Payment Plan-Subvention Dec 2021"/>
    <s v="No"/>
    <n v="0"/>
    <n v="0"/>
    <s v="Domestic"/>
    <n v="2.75E-2"/>
    <n v="16"/>
    <n v="393573.4"/>
  </r>
  <r>
    <x v="0"/>
    <s v="Magnolia"/>
    <s v="Magnolia"/>
    <s v="MG502"/>
    <s v="3 BHK L"/>
    <n v="1960"/>
    <d v="2018-09-18T00:00:00"/>
    <n v="17016040"/>
    <n v="16477040"/>
    <x v="0"/>
    <s v="Mamta S Jain (Channel Partner)"/>
    <n v="7949"/>
    <n v="7949"/>
    <s v="Regular Payment Plan-Subvention Dec 2021"/>
    <s v="No"/>
    <n v="0"/>
    <n v="0"/>
    <s v="Domestic"/>
    <n v="2.75E-2"/>
    <n v="16"/>
    <n v="453118.6"/>
  </r>
  <r>
    <x v="0"/>
    <s v="Sapphire"/>
    <s v="Sapphire"/>
    <s v="SA2803"/>
    <s v="3 BHK Large"/>
    <n v="2465"/>
    <d v="2018-09-21T00:00:00"/>
    <n v="24062905"/>
    <n v="23385030"/>
    <x v="0"/>
    <s v="Mamta S Jain (Channel Partner)"/>
    <n v="8402"/>
    <n v="8402"/>
    <s v="Regular Payment Plan-Subvention Dec 2020"/>
    <s v="No"/>
    <n v="0"/>
    <n v="0"/>
    <s v="Domestic"/>
    <n v="0.03"/>
    <s v=""/>
    <n v="701550.9"/>
  </r>
  <r>
    <x v="0"/>
    <s v="Magnolia"/>
    <s v="Magnolia"/>
    <s v="MG1704"/>
    <s v="3 BHK L"/>
    <n v="1970"/>
    <d v="2018-09-21T00:00:00"/>
    <n v="17790030"/>
    <n v="17248280"/>
    <x v="0"/>
    <s v="Mamta S Jain (Channel Partner)"/>
    <n v="7949"/>
    <n v="7949"/>
    <s v="Regular Payment Plan-Subvention Dec 2021"/>
    <s v="No"/>
    <n v="0"/>
    <n v="0"/>
    <s v="Domestic"/>
    <n v="2.75E-2"/>
    <n v="16"/>
    <n v="474327.7"/>
  </r>
  <r>
    <x v="0"/>
    <s v="Magnolia"/>
    <s v="Magnolia"/>
    <s v="MG404"/>
    <s v="3 BHK L"/>
    <n v="1970"/>
    <d v="2018-09-28T00:00:00"/>
    <n v="16261780"/>
    <n v="15720030"/>
    <x v="0"/>
    <s v="Mamta S Jain (Channel Partner)"/>
    <n v="7549"/>
    <n v="7549"/>
    <s v="Regular Payment Plan-Subvention Dec 2020"/>
    <s v="No"/>
    <n v="0"/>
    <n v="0"/>
    <s v="Domestic"/>
    <n v="2.75E-2"/>
    <n v="16"/>
    <n v="432300.82500000001"/>
  </r>
  <r>
    <x v="0"/>
    <s v="Magnolia"/>
    <s v="Magnolia"/>
    <s v="MG3005"/>
    <s v="3 BHK"/>
    <n v="1735"/>
    <d v="2018-09-10T00:00:00"/>
    <n v="15139140"/>
    <n v="14662015"/>
    <x v="1"/>
    <s v="Direct"/>
    <n v="7549"/>
    <n v="7549"/>
    <s v="Regular Payment Plan-Subvention Dec 2020"/>
    <s v="No"/>
    <n v="0"/>
    <n v="0"/>
    <s v="Domestic"/>
    <s v=""/>
    <s v=""/>
    <n v="0"/>
  </r>
  <r>
    <x v="0"/>
    <s v="Sapphire"/>
    <s v="Sapphire"/>
    <s v="SA103"/>
    <s v="3 BHK Large"/>
    <n v="2465"/>
    <d v="2018-09-30T00:00:00"/>
    <n v="20858405"/>
    <n v="20180530"/>
    <x v="0"/>
    <s v="Mamta S Jain (Channel Partner)"/>
    <n v="7752"/>
    <n v="7752"/>
    <s v="Regular Payment Plan-CLP"/>
    <s v="No"/>
    <n v="0"/>
    <n v="0"/>
    <s v="Domestic"/>
    <n v="0.03"/>
    <s v=""/>
    <n v="605415.9"/>
  </r>
  <r>
    <x v="0"/>
    <s v="Magnolia"/>
    <s v="Magnolia"/>
    <s v="MG302"/>
    <s v="3 BHK L"/>
    <n v="1960"/>
    <d v="2018-09-30T00:00:00"/>
    <n v="16918040"/>
    <n v="16379040"/>
    <x v="0"/>
    <s v="Mamta S Jain (Channel Partner)"/>
    <n v="7949"/>
    <n v="7949"/>
    <s v="Regular Payment Plan-Subvention Dec 2021"/>
    <s v="No"/>
    <n v="0"/>
    <n v="0"/>
    <s v="Domestic"/>
    <n v="2.75E-2"/>
    <n v="16"/>
    <n v="450423.6"/>
  </r>
  <r>
    <x v="0"/>
    <s v="Magnolia"/>
    <s v="Magnolia"/>
    <s v="MG605"/>
    <s v="3 BHK"/>
    <n v="1735"/>
    <d v="2018-09-30T00:00:00"/>
    <n v="14792140"/>
    <n v="14315015"/>
    <x v="0"/>
    <s v="Mamta S Jain (Channel Partner)"/>
    <n v="7949"/>
    <n v="7949"/>
    <s v="Regular Payment Plan-Subvention Dec 2021"/>
    <s v="No"/>
    <n v="0"/>
    <n v="0"/>
    <s v="Domestic"/>
    <n v="2.75E-2"/>
    <n v="16"/>
    <n v="393662.91249999998"/>
  </r>
  <r>
    <x v="0"/>
    <s v="Magnolia"/>
    <s v="Magnolia"/>
    <s v="MG002"/>
    <s v="3 BHK L"/>
    <n v="1960"/>
    <d v="2018-09-17T00:00:00"/>
    <n v="15789080"/>
    <n v="15250080"/>
    <x v="2"/>
    <s v="Referral from Ramesh Chandak, Existing Cilent of Olive C1703"/>
    <n v="7549"/>
    <n v="7398"/>
    <s v="Regular Payment Plan-Subvention Dec 2020"/>
    <s v="Yes"/>
    <n v="295960"/>
    <s v="Rate on BSP"/>
    <s v="Domestic"/>
    <s v=""/>
    <s v=""/>
    <n v="0"/>
  </r>
  <r>
    <x v="0"/>
    <s v="Magnolia"/>
    <s v="Magnolia"/>
    <s v="MG805"/>
    <s v="3 BHK"/>
    <n v="1735"/>
    <d v="2018-09-30T00:00:00"/>
    <n v="13230640"/>
    <n v="12753515"/>
    <x v="0"/>
    <s v="Mamta S Jain (Channel Partner)"/>
    <n v="6999"/>
    <n v="6999"/>
    <s v="Regular Payment Plan-CLP"/>
    <s v="No"/>
    <n v="0"/>
    <n v="0"/>
    <s v="Domestic"/>
    <n v="2.75E-2"/>
    <n v="16"/>
    <n v="350721.66249999998"/>
  </r>
  <r>
    <x v="0"/>
    <s v="Sapphire"/>
    <s v="Sapphire"/>
    <s v="SA1401"/>
    <s v="3 BHK Large"/>
    <n v="2465"/>
    <d v="2018-08-14T00:00:00"/>
    <n v="21681715"/>
    <n v="21003840"/>
    <x v="0"/>
    <s v="Mr. Prasad PBH (Channel Partner)"/>
    <n v="8152"/>
    <n v="7786"/>
    <s v="Regular Payment Plan-Subvention Dec 2020"/>
    <s v="Yes"/>
    <n v="902190"/>
    <s v="Rate on BSP"/>
    <s v="Domestic"/>
    <n v="5.0000000000000001E-3"/>
    <s v=""/>
    <n v="105019.2"/>
  </r>
  <r>
    <x v="0"/>
    <s v="Magnolia"/>
    <s v="Magnolia"/>
    <s v="MG101"/>
    <s v="3 BHK"/>
    <n v="1740"/>
    <d v="2018-09-21T00:00:00"/>
    <n v="13006760"/>
    <n v="12528260"/>
    <x v="1"/>
    <s v="Direct"/>
    <n v="6999"/>
    <n v="6999"/>
    <s v="Regular Payment Plan-CLP"/>
    <s v="No"/>
    <n v="0"/>
    <n v="0"/>
    <s v="Domestic"/>
    <s v=""/>
    <s v=""/>
    <n v="0"/>
  </r>
  <r>
    <x v="0"/>
    <s v="Magnolia"/>
    <s v="Magnolia"/>
    <s v="MG804"/>
    <s v="3 BHK L"/>
    <n v="1970"/>
    <d v="2018-08-14T00:00:00"/>
    <n v="15885510"/>
    <n v="15343760"/>
    <x v="0"/>
    <s v="Mr. Prasad PBH (Channel Partner)"/>
    <n v="7599"/>
    <n v="7258"/>
    <s v="Regular Payment Plan-Subvention Dec 2021"/>
    <s v="Yes"/>
    <n v="671770"/>
    <s v="Rate on BSP"/>
    <s v="Domestic"/>
    <n v="5.0000000000000001E-3"/>
    <n v="12"/>
    <n v="76718.8"/>
  </r>
  <r>
    <x v="0"/>
    <s v="Magnolia"/>
    <s v="Magnolia"/>
    <s v="MG807"/>
    <s v="3 BHK"/>
    <n v="1735"/>
    <d v="2018-08-14T00:00:00"/>
    <n v="13680005"/>
    <n v="13202880"/>
    <x v="0"/>
    <s v="Mr. Prasad PBH (Channel Partner)"/>
    <n v="7599"/>
    <n v="7258"/>
    <s v="Regular Payment Plan-Subvention Dec 2021"/>
    <s v="Yes"/>
    <n v="591635"/>
    <s v="Rate on BSP"/>
    <s v="Domestic"/>
    <n v="5.0000000000000001E-3"/>
    <n v="12"/>
    <n v="66014.399999999994"/>
  </r>
  <r>
    <x v="0"/>
    <s v="Magnolia"/>
    <s v="Magnolia"/>
    <s v="MG808"/>
    <s v="2 BHK"/>
    <n v="1335"/>
    <d v="2018-08-14T00:00:00"/>
    <n v="10606805"/>
    <n v="10239680"/>
    <x v="0"/>
    <s v="Mr. Prasad PBH (Channel Partner)"/>
    <n v="7599"/>
    <n v="7258"/>
    <s v="Regular Payment Plan-Subvention Dec 2021"/>
    <s v="Yes"/>
    <n v="455235"/>
    <s v="Rate on BSP"/>
    <s v="Domestic"/>
    <n v="5.0000000000000001E-3"/>
    <n v="12"/>
    <n v="51198.400000000001"/>
  </r>
  <r>
    <x v="0"/>
    <s v="Magnolia"/>
    <s v="Magnolia"/>
    <s v="MG1204"/>
    <s v="3 BHK L"/>
    <n v="1970"/>
    <d v="2018-08-14T00:00:00"/>
    <n v="16182510"/>
    <n v="15640760"/>
    <x v="0"/>
    <s v="Mr. Prasad PBH (Channel Partner)"/>
    <n v="7599"/>
    <n v="7258"/>
    <s v="Regular Payment Plan-Subvention Dec 2021"/>
    <s v="Yes"/>
    <n v="671770"/>
    <s v="Rate on BSP"/>
    <s v="Domestic"/>
    <n v="5.0000000000000001E-3"/>
    <n v="12"/>
    <n v="78203.8"/>
  </r>
  <r>
    <x v="0"/>
    <s v="Magnolia"/>
    <s v="Magnolia"/>
    <s v="MG1507"/>
    <s v="3 BHK"/>
    <n v="1735"/>
    <d v="2018-08-14T00:00:00"/>
    <n v="13983630"/>
    <n v="13506505"/>
    <x v="0"/>
    <s v="Mr. Prasad PBH (Channel Partner)"/>
    <n v="7599"/>
    <n v="7258"/>
    <s v="Regular Payment Plan-Subvention Dec 2021"/>
    <s v="Yes"/>
    <n v="591635"/>
    <s v="Rate on BSP"/>
    <s v="Domestic"/>
    <n v="5.0000000000000001E-3"/>
    <n v="12"/>
    <n v="67532.524999999994"/>
  </r>
  <r>
    <x v="0"/>
    <s v="Magnolia"/>
    <s v="Magnolia"/>
    <s v="MG1604"/>
    <s v="3 BHK L"/>
    <n v="1970"/>
    <d v="2018-08-14T00:00:00"/>
    <n v="16379510"/>
    <n v="15837760"/>
    <x v="0"/>
    <s v="Mr. Prasad PBH (Channel Partner)"/>
    <n v="7599"/>
    <n v="7258"/>
    <s v="Regular Payment Plan-Subvention Dec 2021"/>
    <s v="Yes"/>
    <n v="671770"/>
    <s v="Rate on BSP"/>
    <s v="Domestic"/>
    <n v="5.0000000000000001E-3"/>
    <n v="12"/>
    <n v="79188.800000000003"/>
  </r>
  <r>
    <x v="0"/>
    <s v="Magnolia"/>
    <s v="Magnolia"/>
    <s v="MG1607"/>
    <s v="3 BHK"/>
    <n v="1735"/>
    <d v="2018-08-14T00:00:00"/>
    <n v="14027005"/>
    <n v="13549880"/>
    <x v="0"/>
    <s v="Mr. Prasad PBH (Channel Partner)"/>
    <n v="7599"/>
    <n v="7258"/>
    <s v="Regular Payment Plan-Subvention Dec 2021"/>
    <s v="Yes"/>
    <n v="591635"/>
    <s v="Rate on BSP"/>
    <s v="Domestic"/>
    <n v="5.0000000000000001E-3"/>
    <n v="12"/>
    <n v="67749.399999999994"/>
  </r>
  <r>
    <x v="0"/>
    <s v="Magnolia"/>
    <s v="Magnolia"/>
    <s v="MG1701"/>
    <s v="3 BHK"/>
    <n v="1740"/>
    <d v="2018-08-14T00:00:00"/>
    <n v="14109920"/>
    <n v="13631420"/>
    <x v="0"/>
    <s v="Mr. Prasad PBH (Channel Partner)"/>
    <n v="7599"/>
    <n v="7258"/>
    <s v="Regular Payment Plan-Subvention Dec 2021"/>
    <s v="Yes"/>
    <n v="593340"/>
    <s v="Rate on BSP"/>
    <s v="Domestic"/>
    <n v="5.0000000000000001E-3"/>
    <n v="12"/>
    <n v="68157.100000000006"/>
  </r>
  <r>
    <x v="0"/>
    <s v="Magnolia"/>
    <s v="Magnolia"/>
    <s v="MG1801"/>
    <s v="3 BHK"/>
    <n v="1740"/>
    <d v="2018-08-14T00:00:00"/>
    <n v="14153420"/>
    <n v="13674920"/>
    <x v="0"/>
    <s v="Mr. Prasad PBH (Channel Partner)"/>
    <n v="7599"/>
    <n v="7258"/>
    <s v="Regular Payment Plan-Subvention Dec 2021"/>
    <s v="Yes"/>
    <n v="593340"/>
    <s v="Rate on BSP"/>
    <s v="Domestic"/>
    <n v="5.0000000000000001E-3"/>
    <n v="12"/>
    <n v="68374.600000000006"/>
  </r>
  <r>
    <x v="0"/>
    <s v="Magnolia"/>
    <s v="Magnolia"/>
    <s v="MG1901"/>
    <s v="3 BHK"/>
    <n v="1740"/>
    <d v="2018-08-14T00:00:00"/>
    <n v="14196920"/>
    <n v="13718420"/>
    <x v="0"/>
    <s v="Mr. Prasad PBH (Channel Partner)"/>
    <n v="7599"/>
    <n v="7258"/>
    <s v="Regular Payment Plan-Subvention Dec 2021"/>
    <s v="Yes"/>
    <n v="593340"/>
    <s v="Rate on BSP"/>
    <s v="Domestic"/>
    <n v="5.0000000000000001E-3"/>
    <n v="12"/>
    <n v="68592.100000000006"/>
  </r>
  <r>
    <x v="0"/>
    <s v="Magnolia"/>
    <s v="Magnolia"/>
    <s v="MG2101"/>
    <s v="3 BHK"/>
    <n v="1740"/>
    <d v="2018-08-14T00:00:00"/>
    <n v="14358920"/>
    <n v="13880420"/>
    <x v="0"/>
    <s v="Mr. Prasad PBH (Channel Partner)"/>
    <n v="7599"/>
    <n v="7258"/>
    <s v="Regular Payment Plan-Subvention Dec 2021"/>
    <s v="Yes"/>
    <n v="593340"/>
    <s v="Rate on BSP"/>
    <s v="Domestic"/>
    <n v="5.0000000000000001E-3"/>
    <n v="12"/>
    <n v="69402.100000000006"/>
  </r>
  <r>
    <x v="0"/>
    <s v="Magnolia"/>
    <s v="Magnolia"/>
    <s v="MG2102"/>
    <s v="3 BHK L"/>
    <n v="1960"/>
    <d v="2018-08-14T00:00:00"/>
    <n v="16545680"/>
    <n v="16006680"/>
    <x v="0"/>
    <s v="Mr. Prasad PBH (Channel Partner)"/>
    <n v="7599"/>
    <n v="7258"/>
    <s v="Regular Payment Plan-Subvention Dec 2021"/>
    <s v="Yes"/>
    <n v="668360"/>
    <s v="Rate on BSP"/>
    <s v="Domestic"/>
    <n v="5.0000000000000001E-3"/>
    <n v="12"/>
    <n v="80033.400000000009"/>
  </r>
  <r>
    <x v="0"/>
    <s v="Sapphire"/>
    <s v="Sapphire"/>
    <s v="SA1501"/>
    <s v="3 BHK Large"/>
    <n v="2465"/>
    <d v="2018-08-15T00:00:00"/>
    <n v="21743340"/>
    <n v="21065465"/>
    <x v="0"/>
    <s v="Mr. Prasad PBH (Channel Partner)"/>
    <n v="8152"/>
    <n v="7786"/>
    <s v="Regular Payment Plan-Subvention Dec 2020"/>
    <s v="Yes"/>
    <n v="902190"/>
    <s v="Rate on BSP"/>
    <s v="Domestic"/>
    <n v="5.0000000000000001E-3"/>
    <s v=""/>
    <n v="105327.325"/>
  </r>
  <r>
    <x v="0"/>
    <s v="Sapphire"/>
    <s v="Sapphire"/>
    <s v="SA1301"/>
    <s v="3 BHK Large"/>
    <n v="2465"/>
    <d v="2018-08-21T00:00:00"/>
    <n v="21620090"/>
    <n v="20942215"/>
    <x v="0"/>
    <s v="Mr. Prasad PBH (Channel Partner)"/>
    <n v="8152"/>
    <n v="7786"/>
    <s v="Regular Payment Plan-Subvention Dec 2020"/>
    <s v="Yes"/>
    <n v="902190"/>
    <s v="Rate on BSP"/>
    <s v="Domestic"/>
    <n v="5.0000000000000001E-3"/>
    <s v=""/>
    <n v="104711.075"/>
  </r>
  <r>
    <x v="0"/>
    <s v="Maple"/>
    <s v="Maple-A"/>
    <s v="MA202"/>
    <s v="1 BHK"/>
    <n v="660"/>
    <d v="2018-09-28T00:00:00"/>
    <n v="5291420"/>
    <n v="5109920"/>
    <x v="2"/>
    <s v="Referred by Gaurav Shashidhar, Sapphire 507"/>
    <n v="7285"/>
    <n v="7212"/>
    <s v="Regular Payment Plan-CLP"/>
    <s v="No"/>
    <n v="48180"/>
    <n v="0"/>
    <s v="Domestic"/>
    <s v=""/>
    <s v=""/>
    <n v="0"/>
  </r>
  <r>
    <x v="0"/>
    <s v="Sapphire"/>
    <s v="Sapphire"/>
    <s v="SA1201"/>
    <s v="3 BHK Large"/>
    <n v="2465"/>
    <d v="2018-08-21T00:00:00"/>
    <n v="21558465"/>
    <n v="20880590"/>
    <x v="0"/>
    <s v="Mr. Prasad PBH (Channel Partner)"/>
    <n v="8152"/>
    <n v="7786"/>
    <s v="Regular Payment Plan-Subvention Dec 2020"/>
    <s v="Yes"/>
    <n v="902190"/>
    <s v="Rate on BSP"/>
    <s v="Domestic"/>
    <n v="5.0000000000000001E-3"/>
    <s v=""/>
    <n v="104402.95"/>
  </r>
  <r>
    <x v="0"/>
    <s v="Sapphire"/>
    <s v="Sapphire"/>
    <s v="SA3103"/>
    <s v="3 BHK Large"/>
    <n v="2465"/>
    <d v="2018-09-29T00:00:00"/>
    <n v="21979980"/>
    <n v="21302105"/>
    <x v="1"/>
    <s v="Direct"/>
    <n v="7482"/>
    <n v="7482"/>
    <s v="Regular Payment Plan-CLP"/>
    <s v="No"/>
    <n v="0"/>
    <n v="0"/>
    <s v="Domestic"/>
    <s v=""/>
    <s v=""/>
    <n v="0"/>
  </r>
  <r>
    <x v="0"/>
    <s v="Maple"/>
    <s v="Maple-A"/>
    <s v="MA1506"/>
    <s v="2 BHK"/>
    <n v="1365"/>
    <d v="2018-09-30T00:00:00"/>
    <n v="11395580"/>
    <n v="11020205"/>
    <x v="1"/>
    <s v="Direct"/>
    <n v="7402"/>
    <n v="7402"/>
    <s v="Regular Payment Plan-CLP"/>
    <s v="No"/>
    <n v="0"/>
    <n v="0"/>
    <s v="Domestic"/>
    <s v=""/>
    <s v=""/>
    <n v="0"/>
  </r>
  <r>
    <x v="0"/>
    <s v="Sapphire"/>
    <s v="Sapphire"/>
    <s v="SA1001"/>
    <s v="3 BHK Large"/>
    <n v="2465"/>
    <d v="2018-08-21T00:00:00"/>
    <n v="21435215"/>
    <n v="20757340"/>
    <x v="0"/>
    <s v="Mr. Prasad PBH (Channel Partner)"/>
    <n v="8152"/>
    <n v="7786"/>
    <s v="Regular Payment Plan-Subvention Dec 2020"/>
    <s v="Yes"/>
    <n v="902190"/>
    <s v="Rate on BSP"/>
    <s v="Domestic"/>
    <n v="5.0000000000000001E-3"/>
    <s v=""/>
    <n v="103786.7"/>
  </r>
  <r>
    <x v="0"/>
    <s v="Sapphire"/>
    <s v="Sapphire"/>
    <s v="SA801"/>
    <s v="3 BHK Large"/>
    <n v="2465"/>
    <d v="2018-08-21T00:00:00"/>
    <n v="21311965"/>
    <n v="20634090"/>
    <x v="0"/>
    <s v="Mr. Prasad PBH (Channel Partner)"/>
    <n v="8152"/>
    <n v="7786"/>
    <s v="Regular Payment Plan-Subvention Dec 2020"/>
    <s v="Yes"/>
    <n v="902190"/>
    <s v="Rate on BSP"/>
    <s v="Domestic"/>
    <n v="5.0000000000000001E-3"/>
    <s v=""/>
    <n v="103170.45"/>
  </r>
  <r>
    <x v="0"/>
    <s v="Sapphire"/>
    <s v="Sapphire"/>
    <s v="SA3003"/>
    <s v="3 BHK Large"/>
    <n v="2465"/>
    <d v="2018-08-31T00:00:00"/>
    <n v="22019306.609999999"/>
    <n v="21341431.609999999"/>
    <x v="0"/>
    <s v="Shahnawaz Kazia (Channel Partner)"/>
    <n v="7752"/>
    <n v="7522.9539999999997"/>
    <s v="Regular Payment Plan-CLP"/>
    <s v="Yes"/>
    <n v="564598.39000000071"/>
    <s v="Rate on BSP"/>
    <s v="Domestic"/>
    <n v="0.03"/>
    <s v=""/>
    <n v="640242.94829999993"/>
  </r>
  <r>
    <x v="0"/>
    <s v="Magnolia"/>
    <s v="Magnolia"/>
    <s v="MG406"/>
    <s v="2 BHK"/>
    <n v="1335"/>
    <d v="2018-08-19T00:00:00"/>
    <n v="11395790"/>
    <n v="11028665"/>
    <x v="0"/>
    <s v="Square Yards Consulting Pvt Ltd"/>
    <n v="7949"/>
    <n v="7949"/>
    <s v="Regular Payment Plan-Subvention Dec 2021"/>
    <s v="No"/>
    <n v="0"/>
    <n v="0"/>
    <s v="Domestic"/>
    <n v="2.5000000000000001E-2"/>
    <n v="2"/>
    <n v="275716.625"/>
  </r>
  <r>
    <x v="0"/>
    <s v="Magnolia"/>
    <s v="Magnolia"/>
    <s v="MG2905"/>
    <s v="3 BHK"/>
    <n v="1735"/>
    <d v="2018-08-28T00:00:00"/>
    <n v="14141515"/>
    <n v="13664390"/>
    <x v="0"/>
    <s v="Square Yards Consulting Pvt Ltd"/>
    <n v="6999"/>
    <n v="6999"/>
    <s v="Regular Payment Plan-CLP"/>
    <s v="No"/>
    <n v="0"/>
    <n v="0"/>
    <s v="Domestic"/>
    <n v="2.5000000000000001E-2"/>
    <n v="2"/>
    <n v="341609.75"/>
  </r>
  <r>
    <x v="0"/>
    <s v="Magnolia"/>
    <s v="Magnolia"/>
    <s v="MG507"/>
    <s v="3 BHK"/>
    <n v="1735"/>
    <d v="2018-10-31T00:00:00"/>
    <n v="14748765"/>
    <n v="14271640"/>
    <x v="0"/>
    <s v="Amit Kumar (Channel Partner)"/>
    <n v="7949"/>
    <n v="7949"/>
    <s v="Regular Payment Plan-Subvention Dec 2021"/>
    <s v="No"/>
    <n v="0"/>
    <n v="0"/>
    <s v="Domestic"/>
    <n v="2.5000000000000001E-2"/>
    <n v="2"/>
    <n v="356791"/>
  </r>
  <r>
    <x v="0"/>
    <s v="Magnolia"/>
    <s v="Magnolia"/>
    <s v="MG508"/>
    <s v="2 BHK"/>
    <n v="1335"/>
    <d v="2018-10-31T00:00:00"/>
    <n v="11429165"/>
    <n v="11062040"/>
    <x v="0"/>
    <s v="Amit Kumar (Channel Partner)"/>
    <n v="7949"/>
    <n v="7949"/>
    <s v="Regular Payment Plan-Subvention Dec 2021"/>
    <s v="No"/>
    <n v="0"/>
    <n v="0"/>
    <s v="Domestic"/>
    <n v="2.5000000000000001E-2"/>
    <n v="2"/>
    <n v="276551"/>
  </r>
  <r>
    <x v="0"/>
    <s v="Magnolia"/>
    <s v="Magnolia"/>
    <s v="MG301"/>
    <s v="3 BHK"/>
    <n v="1740"/>
    <d v="2018-10-26T00:00:00"/>
    <n v="14654540"/>
    <n v="14176040"/>
    <x v="1"/>
    <s v="Direct"/>
    <n v="7949"/>
    <n v="7921"/>
    <s v="Regular Payment Plan-Subvention Dec 2021"/>
    <s v="Yes"/>
    <n v="48720"/>
    <s v="Rate on BSP"/>
    <s v="Domestic"/>
    <s v=""/>
    <s v=""/>
    <n v="0"/>
  </r>
  <r>
    <x v="0"/>
    <s v="Magnolia"/>
    <s v="Magnolia"/>
    <s v="MG208"/>
    <s v="2 BHK"/>
    <n v="1335"/>
    <d v="2018-10-31T00:00:00"/>
    <n v="10060790"/>
    <n v="9693665"/>
    <x v="0"/>
    <s v="Credai Property Expo"/>
    <n v="6999"/>
    <n v="6999"/>
    <s v="Regular Payment Plan-CLP"/>
    <s v="No"/>
    <n v="0"/>
    <n v="0"/>
    <s v="Domestic"/>
    <n v="2.2499999999999999E-2"/>
    <n v="1"/>
    <n v="218107.46249999999"/>
  </r>
  <r>
    <x v="0"/>
    <s v="Magnolia"/>
    <s v="Magnolia"/>
    <s v="MG3003"/>
    <s v="3 BHK"/>
    <n v="1735"/>
    <d v="2018-10-13T00:00:00"/>
    <n v="15139140"/>
    <n v="14662015"/>
    <x v="0"/>
    <s v="Dhanpat Dassani (Channel Partner)"/>
    <n v="7549"/>
    <n v="7549"/>
    <s v="Regular Payment Plan-Subvention Dec 2020"/>
    <s v="No"/>
    <n v="0"/>
    <n v="0"/>
    <s v="Domestic"/>
    <n v="2.2499999999999999E-2"/>
    <n v="1"/>
    <n v="329895.33749999997"/>
  </r>
  <r>
    <x v="0"/>
    <s v="Sapphire"/>
    <s v="Sapphire"/>
    <s v="SA2301"/>
    <s v="3 BHK Large"/>
    <n v="2465"/>
    <d v="2018-10-31T00:00:00"/>
    <n v="23754780"/>
    <n v="23076905"/>
    <x v="0"/>
    <s v="Dharmendra Nagori (Channel Partner)"/>
    <n v="8402"/>
    <n v="8402"/>
    <s v="Regular Payment Plan-Subvention Dec 2020"/>
    <s v="No"/>
    <n v="0"/>
    <n v="0"/>
    <s v="Domestic"/>
    <n v="0.03"/>
    <s v=""/>
    <n v="692307.15"/>
  </r>
  <r>
    <x v="0"/>
    <s v="Sapphire"/>
    <s v="Sapphire"/>
    <s v="SA2201"/>
    <s v="3 BHK Large"/>
    <n v="2465"/>
    <d v="2018-10-31T00:00:00"/>
    <n v="23693155"/>
    <n v="23015280"/>
    <x v="0"/>
    <s v="Dharmendra Nagori (Channel Partner)"/>
    <n v="8402"/>
    <n v="8402"/>
    <s v="Regular Payment Plan-Subvention Dec 2020"/>
    <s v="No"/>
    <n v="0"/>
    <n v="0"/>
    <s v="Domestic"/>
    <n v="0.03"/>
    <s v=""/>
    <n v="690458.4"/>
  </r>
  <r>
    <x v="0"/>
    <s v="Sapphire"/>
    <s v="Sapphire"/>
    <s v="SA2202"/>
    <s v="3 BHK Large"/>
    <n v="2465"/>
    <d v="2018-10-31T00:00:00"/>
    <n v="23693155"/>
    <n v="23015280"/>
    <x v="0"/>
    <s v="Dharmendra Nagori (Channel Partner)"/>
    <n v="8402"/>
    <n v="8402"/>
    <s v="Regular Payment Plan-Subvention Dec 2020"/>
    <s v="No"/>
    <n v="0"/>
    <n v="0"/>
    <s v="Domestic"/>
    <n v="0.03"/>
    <s v=""/>
    <n v="690458.4"/>
  </r>
  <r>
    <x v="0"/>
    <s v="Magnolia"/>
    <s v="Magnolia"/>
    <s v="MG2401"/>
    <s v="3 BHK"/>
    <n v="1740"/>
    <d v="2018-10-21T00:00:00"/>
    <n v="15616760"/>
    <n v="15138260"/>
    <x v="0"/>
    <s v="Geetha Devi (Channel Partner)"/>
    <n v="7949"/>
    <n v="7949"/>
    <s v="Regular Payment Plan-Subvention Dec 2021"/>
    <s v="No"/>
    <n v="0"/>
    <n v="0"/>
    <s v="Domestic"/>
    <n v="2.5000000000000001E-2"/>
    <n v="3"/>
    <n v="378456.5"/>
  </r>
  <r>
    <x v="0"/>
    <s v="Magnolia"/>
    <s v="Magnolia"/>
    <s v="MG2208"/>
    <s v="2 BHK"/>
    <n v="1335"/>
    <d v="2018-10-26T00:00:00"/>
    <n v="11996540"/>
    <n v="11629415"/>
    <x v="0"/>
    <s v="Geetha Devi (Channel Partner)"/>
    <n v="7949"/>
    <n v="7949"/>
    <s v="Regular Payment Plan-Subvention Dec 2021"/>
    <s v="No"/>
    <n v="0"/>
    <n v="0"/>
    <s v="Domestic"/>
    <n v="2.5000000000000001E-2"/>
    <n v="3"/>
    <n v="290735.375"/>
  </r>
  <r>
    <x v="0"/>
    <s v="Magnolia"/>
    <s v="Magnolia"/>
    <s v="MG2204"/>
    <s v="3 BHK L"/>
    <n v="1970"/>
    <d v="2018-10-31T00:00:00"/>
    <n v="18036280"/>
    <n v="17494530"/>
    <x v="0"/>
    <s v="Geetha Devi (Channel Partner)"/>
    <n v="7949"/>
    <n v="7949"/>
    <s v="Regular Payment Plan-Subvention Dec 2021"/>
    <s v="No"/>
    <n v="0"/>
    <n v="0"/>
    <s v="Domestic"/>
    <n v="2.5000000000000001E-2"/>
    <n v="3"/>
    <n v="437363.25"/>
  </r>
  <r>
    <x v="0"/>
    <s v="Magnolia"/>
    <s v="Magnolia"/>
    <s v="MG307"/>
    <s v="3 BHK"/>
    <n v="1735"/>
    <d v="2018-10-26T00:00:00"/>
    <n v="14662015"/>
    <n v="14184890"/>
    <x v="0"/>
    <s v="Mamta S Jain (Channel Partner)"/>
    <n v="7949"/>
    <n v="7949"/>
    <s v="Regular Payment Plan-Subvention Dec 2021"/>
    <s v="No"/>
    <n v="0"/>
    <n v="0"/>
    <s v="Domestic"/>
    <n v="2.5000000000000001E-2"/>
    <n v="5"/>
    <n v="354622.25"/>
  </r>
  <r>
    <x v="0"/>
    <s v="Maple"/>
    <s v="Maple-C"/>
    <s v="MC2004"/>
    <s v="2 BHK"/>
    <n v="1365"/>
    <d v="2018-10-31T00:00:00"/>
    <n v="12034400"/>
    <n v="11659025"/>
    <x v="1"/>
    <s v="Direct"/>
    <n v="7835"/>
    <n v="7835"/>
    <s v="Regular Payment Plan-Subvention Dec 2020"/>
    <s v="No"/>
    <n v="0"/>
    <n v="0"/>
    <s v="Domestic"/>
    <s v=""/>
    <s v=""/>
    <n v="0"/>
  </r>
  <r>
    <x v="0"/>
    <s v="Maple"/>
    <s v="Maple-C"/>
    <s v="MC1906"/>
    <s v="1 BHK"/>
    <n v="680"/>
    <d v="2018-10-31T00:00:00"/>
    <n v="6153800"/>
    <n v="5876801"/>
    <x v="1"/>
    <s v="Direct"/>
    <n v="7835"/>
    <n v="7835"/>
    <s v="Regular Payment Plan-Subvention Dec 2020"/>
    <s v="No"/>
    <n v="0"/>
    <n v="0"/>
    <s v="Domestic"/>
    <s v=""/>
    <s v=""/>
    <n v="0"/>
  </r>
  <r>
    <x v="0"/>
    <s v="Magnolia"/>
    <s v="Magnolia"/>
    <s v="MG3106"/>
    <s v="4 BHK Simplex PH"/>
    <n v="3120"/>
    <d v="2018-10-31T00:00:00"/>
    <n v="25072390"/>
    <n v="24214390"/>
    <x v="1"/>
    <s v="DIrect"/>
    <n v="7499"/>
    <n v="6523.2019230769229"/>
    <s v="Regular Payment Plan-CLP"/>
    <s v="No"/>
    <n v="3044490.0000000005"/>
    <s v="Rate on BSP"/>
    <s v="Domestic"/>
    <s v=""/>
    <s v=""/>
    <n v="0"/>
  </r>
  <r>
    <x v="0"/>
    <s v="Magnolia"/>
    <s v="Magnolia"/>
    <s v="MG504"/>
    <s v="3 BHK L"/>
    <n v="1970"/>
    <d v="2018-10-31T00:00:00"/>
    <n v="17099030"/>
    <n v="16557280"/>
    <x v="0"/>
    <s v="Mamta S Jain (Channel Partner)"/>
    <n v="7949"/>
    <n v="7949"/>
    <s v="Regular Payment Plan-Subvention Dec 2021"/>
    <s v="No"/>
    <n v="0"/>
    <n v="0"/>
    <s v="Domestic"/>
    <n v="2.5000000000000001E-2"/>
    <n v="5"/>
    <n v="413932"/>
  </r>
  <r>
    <x v="0"/>
    <s v="Sapphire"/>
    <s v="Sapphire"/>
    <s v="SA802"/>
    <s v="3 BHK Large"/>
    <n v="2465"/>
    <d v="2018-10-31T00:00:00"/>
    <n v="22830405"/>
    <n v="22152530"/>
    <x v="0"/>
    <s v="Mamta S Jain (Channel Partner)"/>
    <n v="8402"/>
    <n v="8402"/>
    <s v="Regular Payment Plan-Subvention Dec 2020"/>
    <s v="No"/>
    <n v="0"/>
    <n v="0"/>
    <s v="Domestic"/>
    <n v="0.03"/>
    <s v=""/>
    <n v="664575.9"/>
  </r>
  <r>
    <x v="0"/>
    <s v="Magnolia"/>
    <s v="Magnolia"/>
    <s v="MG604"/>
    <s v="3 BHK L"/>
    <n v="1970"/>
    <d v="2018-10-31T00:00:00"/>
    <n v="17148280"/>
    <n v="16606530"/>
    <x v="0"/>
    <s v="Mamta S Jain (Channel Partner)"/>
    <n v="7949"/>
    <n v="7949"/>
    <s v="Regular Payment Plan-Subvention Dec 2021"/>
    <s v="No"/>
    <n v="0"/>
    <n v="0"/>
    <s v="Domestic"/>
    <n v="2.5000000000000001E-2"/>
    <n v="5"/>
    <n v="415163.25"/>
  </r>
  <r>
    <x v="0"/>
    <s v="Magnolia"/>
    <s v="Magnolia"/>
    <s v="MG2607"/>
    <s v="3 BHK"/>
    <n v="1735"/>
    <d v="2018-11-23T00:00:00"/>
    <n v="15730775"/>
    <n v="15253650"/>
    <x v="0"/>
    <s v="Mamta S Jain (Channel Partner)"/>
    <n v="7949"/>
    <n v="7990"/>
    <s v="Regular Payment Plan-Subvention Dec 2021"/>
    <s v="No"/>
    <n v="0"/>
    <e v="#N/A"/>
    <s v="Domestic"/>
    <n v="2.5000000000000001E-2"/>
    <n v="5"/>
    <n v="381341.25"/>
  </r>
  <r>
    <x v="0"/>
    <s v="Magnolia"/>
    <s v="Magnolia"/>
    <s v="MG2302"/>
    <s v="3 BHK L"/>
    <n v="1960"/>
    <d v="2018-10-31T00:00:00"/>
    <n v="17686400"/>
    <n v="17147400"/>
    <x v="2"/>
    <s v="Referral from Anil Darak, Olive B 702"/>
    <n v="7949"/>
    <n v="7790"/>
    <s v="Regular Payment Plan-Subvention Dec 2021"/>
    <s v="Yes"/>
    <n v="311640"/>
    <s v="Rate on BSP"/>
    <s v="Domestic"/>
    <s v=""/>
    <s v=""/>
    <n v="0"/>
  </r>
  <r>
    <x v="0"/>
    <s v="Magnolia"/>
    <s v="Magnolia"/>
    <s v="MG104"/>
    <s v="3 BHK L"/>
    <n v="1970"/>
    <d v="2018-10-31T00:00:00"/>
    <n v="14803980"/>
    <n v="14262230"/>
    <x v="2"/>
    <s v="Referral from Existing Client, Anand Vasu Sapphire 2507"/>
    <n v="6999"/>
    <n v="6859"/>
    <s v="Regular Payment Plan-CLP"/>
    <s v="Yes"/>
    <n v="275800"/>
    <s v="Rate on BSP"/>
    <s v="Domestic"/>
    <s v=""/>
    <s v=""/>
    <n v="0"/>
  </r>
  <r>
    <x v="0"/>
    <s v="Sapphire"/>
    <s v="Sapphire"/>
    <s v="SA402"/>
    <s v="3 BHK Large"/>
    <n v="2465"/>
    <d v="2018-10-31T00:00:00"/>
    <n v="20599580"/>
    <n v="19921705"/>
    <x v="2"/>
    <s v="Referral from Exixting Client, Maple A 1506"/>
    <n v="7752"/>
    <n v="7597"/>
    <s v="Regular Payment Plan-CLP"/>
    <s v="Yes"/>
    <n v="382075"/>
    <s v="Rate on BSP"/>
    <s v="Domestic"/>
    <s v=""/>
    <s v=""/>
    <n v="0"/>
  </r>
  <r>
    <x v="0"/>
    <s v="Magnolia"/>
    <s v="Magnolia"/>
    <s v="MG2307"/>
    <s v="3 BHK"/>
    <n v="1735"/>
    <d v="2018-10-31T00:00:00"/>
    <n v="14573530"/>
    <n v="14096405"/>
    <x v="2"/>
    <s v="Referral From Haneef Magnolia 2301"/>
    <n v="7549"/>
    <n v="7398"/>
    <s v="Regular Payment Plan-Subvention Dec 2020"/>
    <s v="Yes"/>
    <n v="261985"/>
    <s v="Rate on BSP"/>
    <s v="Domestic"/>
    <s v=""/>
    <s v=""/>
    <n v="0"/>
  </r>
  <r>
    <x v="0"/>
    <s v="Magnolia"/>
    <s v="Magnolia"/>
    <s v="MG2802"/>
    <s v="3 BHK L"/>
    <n v="1960"/>
    <d v="2018-10-31T00:00:00"/>
    <n v="17931400"/>
    <n v="17392400"/>
    <x v="2"/>
    <s v="Referral from Sumit Agarwal Magnolia 2302"/>
    <n v="7949"/>
    <n v="7790"/>
    <s v="Regular Payment Plan-Subvention Dec 2021"/>
    <s v="Yes"/>
    <n v="311640"/>
    <s v="Rate on BSP"/>
    <s v="Domestic"/>
    <s v=""/>
    <s v=""/>
    <n v="0"/>
  </r>
  <r>
    <x v="0"/>
    <s v="Magnolia"/>
    <s v="Magnolia"/>
    <s v="MG2608"/>
    <s v="2 BHK"/>
    <n v="1335"/>
    <d v="2018-11-23T00:00:00"/>
    <n v="12184775"/>
    <n v="11817650"/>
    <x v="0"/>
    <s v="Mamta S Jain (Channel Partner)"/>
    <n v="7949"/>
    <n v="7990"/>
    <s v="Regular Payment Plan-Subvention Dec 2021"/>
    <s v="No"/>
    <n v="0"/>
    <e v="#N/A"/>
    <s v="Domestic"/>
    <n v="2.5000000000000001E-2"/>
    <n v="5"/>
    <n v="295441.25"/>
  </r>
  <r>
    <x v="0"/>
    <s v="Magnolia"/>
    <s v="Magnolia"/>
    <s v="MG505"/>
    <s v="3 BHK"/>
    <n v="1735"/>
    <d v="2018-10-26T00:00:00"/>
    <n v="14748765"/>
    <n v="14271640"/>
    <x v="0"/>
    <s v="Pusahpa Rajapurohit (Channel Parnter)"/>
    <n v="7949"/>
    <n v="7949"/>
    <s v="Regular Payment Plan-Subvention Dec 2021"/>
    <s v="No"/>
    <n v="0"/>
    <n v="0"/>
    <s v="Domestic"/>
    <n v="2.2499999999999999E-2"/>
    <n v="1"/>
    <n v="321111.89999999997"/>
  </r>
  <r>
    <x v="0"/>
    <s v="Magnolia"/>
    <s v="Magnolia"/>
    <s v="MG2104"/>
    <s v="3 BHK L"/>
    <n v="1970"/>
    <d v="2018-10-31T00:00:00"/>
    <n v="17987030"/>
    <n v="17445280"/>
    <x v="0"/>
    <s v="Square Yards Consulting Pvt Ltd"/>
    <n v="7949"/>
    <n v="7949"/>
    <s v="Regular Payment Plan-Subvention Dec 2021"/>
    <s v="No"/>
    <n v="0"/>
    <n v="0"/>
    <s v="Domestic"/>
    <n v="2.2499999999999999E-2"/>
    <n v="1"/>
    <n v="392518.8"/>
  </r>
  <r>
    <x v="1"/>
    <s v="G"/>
    <s v="G"/>
    <n v="401"/>
    <s v="2BHK Optima"/>
    <n v="1003"/>
    <d v="2018-04-06T00:00:00"/>
    <n v="15012810"/>
    <n v="15012810"/>
    <x v="1"/>
    <s v="NA"/>
    <n v="15270"/>
    <n v="14000"/>
    <s v="CLP"/>
    <s v="Yes"/>
    <n v="1273810"/>
    <s v="Employee Discount, IOM for shifting at old rate"/>
    <s v="Domestic"/>
    <s v=""/>
    <s v=""/>
    <n v="0"/>
  </r>
  <r>
    <x v="1"/>
    <s v="F"/>
    <s v="F"/>
    <n v="1403"/>
    <s v="3BHK Grande"/>
    <n v="1611"/>
    <d v="2018-04-18T00:00:00"/>
    <n v="25455452"/>
    <n v="25455452"/>
    <x v="1"/>
    <s v="NA"/>
    <n v="13950"/>
    <n v="13762"/>
    <s v="CLP"/>
    <s v="Yes"/>
    <n v="302868"/>
    <s v="3% corporate discount"/>
    <s v="Domestic"/>
    <s v=""/>
    <s v=""/>
    <n v="0"/>
  </r>
  <r>
    <x v="1"/>
    <s v="C"/>
    <s v="C"/>
    <n v="1303"/>
    <s v="3BHK Premium"/>
    <n v="1545"/>
    <d v="2018-04-26T00:00:00"/>
    <n v="24965267"/>
    <n v="24965267"/>
    <x v="1"/>
    <s v="NA"/>
    <n v="14470"/>
    <n v="14172.6"/>
    <s v="CLP"/>
    <s v="Yes"/>
    <n v="459482.99999999942"/>
    <s v="Corporate Discount"/>
    <s v="Domestic"/>
    <s v=""/>
    <s v=""/>
    <n v="0"/>
  </r>
  <r>
    <x v="1"/>
    <s v="F"/>
    <s v="F"/>
    <n v="1001"/>
    <s v="3BHK Grande"/>
    <n v="1625"/>
    <d v="2018-04-26T00:00:00"/>
    <n v="27091250"/>
    <n v="27091250"/>
    <x v="0"/>
    <s v="Realty Focus"/>
    <n v="15000"/>
    <n v="15000"/>
    <s v="CLP"/>
    <s v="No"/>
    <n v="0"/>
    <n v="0"/>
    <s v="Domestic"/>
    <n v="0.02"/>
    <s v=""/>
    <n v="541825"/>
  </r>
  <r>
    <x v="1"/>
    <s v="C"/>
    <s v="C"/>
    <n v="704"/>
    <s v="2BHK Premium"/>
    <n v="1350"/>
    <d v="2018-05-28T00:00:00"/>
    <n v="21831955"/>
    <n v="21831955"/>
    <x v="0"/>
    <s v="Rioga Premium Real Estate Advisory LLP"/>
    <n v="15270"/>
    <n v="15113.3"/>
    <s v="CLP"/>
    <s v="Yes"/>
    <n v="211545.00000000099"/>
    <s v="Payment deviation for 3 months"/>
    <s v="Domestic"/>
    <n v="0.02"/>
    <s v=""/>
    <n v="436639.10000000003"/>
  </r>
  <r>
    <x v="1"/>
    <s v="A"/>
    <s v="A"/>
    <n v="1402"/>
    <s v="3.5BHK Luxury"/>
    <n v="2495"/>
    <d v="2018-06-03T00:00:00"/>
    <n v="44239150"/>
    <n v="44239150"/>
    <x v="0"/>
    <s v="Buddhay Royal Enterprises"/>
    <n v="16000"/>
    <n v="16000"/>
    <s v="CLP"/>
    <s v="No"/>
    <n v="0"/>
    <n v="0"/>
    <s v="Domestic"/>
    <n v="0.02"/>
    <s v=""/>
    <n v="884783"/>
  </r>
  <r>
    <x v="1"/>
    <s v="F"/>
    <s v="F"/>
    <n v="1804"/>
    <s v="2BHK Premium"/>
    <n v="1350"/>
    <d v="2018-06-15T00:00:00"/>
    <n v="23507600"/>
    <n v="23507600"/>
    <x v="1"/>
    <s v="NA"/>
    <n v="15000"/>
    <n v="14846"/>
    <s v="CLP"/>
    <s v="Yes"/>
    <n v="207900"/>
    <s v="2% corporate discount"/>
    <s v="Domestic"/>
    <s v=""/>
    <s v=""/>
    <n v="0"/>
  </r>
  <r>
    <x v="1"/>
    <s v="E"/>
    <s v="E"/>
    <n v="401"/>
    <s v="3BHK Grande"/>
    <n v="1625"/>
    <d v="2018-06-27T00:00:00"/>
    <n v="27107500"/>
    <n v="27107500"/>
    <x v="0"/>
    <s v="Maa Realty"/>
    <n v="15550"/>
    <n v="15550"/>
    <s v="CLP"/>
    <s v="No"/>
    <n v="0"/>
    <n v="0"/>
    <s v="Domestic"/>
    <n v="0.02"/>
    <s v=""/>
    <n v="542150"/>
  </r>
  <r>
    <x v="1"/>
    <s v="E"/>
    <s v="E"/>
    <n v="201"/>
    <s v="3BHK Grande"/>
    <n v="1626"/>
    <d v="2018-07-01T00:00:00"/>
    <n v="26331458"/>
    <n v="26331458"/>
    <x v="1"/>
    <s v="NA"/>
    <n v="15550"/>
    <n v="15243"/>
    <s v="CLP"/>
    <s v="Yes"/>
    <n v="499182"/>
    <s v="Referred by Employee"/>
    <s v="Domestic"/>
    <s v=""/>
    <s v=""/>
    <n v="0"/>
  </r>
  <r>
    <x v="1"/>
    <s v="E"/>
    <s v="E"/>
    <n v="604"/>
    <s v="2BHK Premium"/>
    <n v="1350"/>
    <d v="2018-07-09T00:00:00"/>
    <n v="23000000"/>
    <n v="23000000"/>
    <x v="0"/>
    <s v="360 Realtors LLP"/>
    <n v="15550"/>
    <n v="15550"/>
    <s v="CLP"/>
    <s v="No"/>
    <n v="0"/>
    <n v="0"/>
    <s v="Domestic"/>
    <n v="0.02"/>
    <s v=""/>
    <n v="460000"/>
  </r>
  <r>
    <x v="1"/>
    <s v="H"/>
    <s v="H"/>
    <n v="704"/>
    <s v="2BHK Optima"/>
    <n v="1003"/>
    <d v="2018-08-03T00:00:00"/>
    <n v="18469649.5"/>
    <n v="18469649.5"/>
    <x v="0"/>
    <s v="Elara Marketing Services Pvt. Ltd"/>
    <n v="15550"/>
    <n v="15375"/>
    <s v="Bullet Plan"/>
    <s v="Yes"/>
    <n v="175525"/>
    <s v="1% corporate discount"/>
    <s v="Domestic"/>
    <n v="0.02"/>
    <n v="1"/>
    <n v="369392.99"/>
  </r>
  <r>
    <x v="1"/>
    <s v="G"/>
    <s v="G"/>
    <n v="904"/>
    <s v="2BHK Optima"/>
    <n v="1003"/>
    <d v="2018-08-03T00:00:00"/>
    <n v="17018810"/>
    <n v="17018810"/>
    <x v="0"/>
    <s v="Intergrated Property Ventures Pvt. Ltd"/>
    <n v="15550"/>
    <n v="15550"/>
    <s v="CLP"/>
    <s v="No"/>
    <n v="0"/>
    <n v="0"/>
    <s v="Domestic"/>
    <n v="0.02"/>
    <n v="1"/>
    <n v="340376.2"/>
  </r>
  <r>
    <x v="1"/>
    <s v="E"/>
    <s v="E"/>
    <n v="101"/>
    <s v="3BHK Grande"/>
    <n v="1626"/>
    <d v="2018-08-03T00:00:00"/>
    <n v="26684300"/>
    <n v="26684300"/>
    <x v="1"/>
    <s v="NA"/>
    <n v="15550"/>
    <n v="15550"/>
    <s v="CLP"/>
    <s v="No"/>
    <n v="0"/>
    <n v="0"/>
    <s v="Domestic"/>
    <s v=""/>
    <s v=""/>
    <n v="0"/>
  </r>
  <r>
    <x v="1"/>
    <s v="G"/>
    <s v="G"/>
    <n v="1403"/>
    <s v="2BHK Optima"/>
    <n v="1003"/>
    <d v="2018-08-03T00:00:00"/>
    <n v="16667760"/>
    <n v="16667760"/>
    <x v="1"/>
    <s v="NA"/>
    <n v="14750"/>
    <n v="14750"/>
    <s v="CLP"/>
    <s v="No"/>
    <n v="0"/>
    <n v="0"/>
    <s v="Domestic"/>
    <s v=""/>
    <s v=""/>
    <n v="0"/>
  </r>
  <r>
    <x v="1"/>
    <s v="G"/>
    <s v="G"/>
    <n v="1601"/>
    <s v="2BHK Optima"/>
    <n v="1003"/>
    <d v="2018-08-03T00:00:00"/>
    <n v="17650700"/>
    <n v="17650700"/>
    <x v="0"/>
    <s v="Xtreme Properties"/>
    <n v="15550"/>
    <n v="15550"/>
    <s v="CLP"/>
    <s v="No"/>
    <n v="0"/>
    <n v="0"/>
    <s v="Domestic"/>
    <n v="0.02"/>
    <n v="1"/>
    <n v="353014"/>
  </r>
  <r>
    <x v="1"/>
    <s v="A"/>
    <s v="A"/>
    <n v="101"/>
    <s v="3.5BHK Luxury"/>
    <n v="2495"/>
    <d v="2018-08-04T00:00:00"/>
    <n v="41320000"/>
    <n v="41320000"/>
    <x v="0"/>
    <s v="Mystic India Realtors &amp; Consultant"/>
    <n v="16000"/>
    <n v="16000"/>
    <s v="CLP"/>
    <s v="No"/>
    <n v="0"/>
    <n v="0"/>
    <s v="Domestic"/>
    <n v="2.75E-2"/>
    <n v="7"/>
    <n v="1136300"/>
  </r>
  <r>
    <x v="1"/>
    <s v="H"/>
    <s v="H"/>
    <n v="204"/>
    <s v="2BHK Optima"/>
    <n v="1003"/>
    <d v="2018-08-04T00:00:00"/>
    <n v="16152970.25"/>
    <n v="16152970.25"/>
    <x v="1"/>
    <s v="NA"/>
    <n v="15550"/>
    <n v="15316.75"/>
    <s v="CLP"/>
    <s v="Yes"/>
    <n v="233949.75"/>
    <s v="1.5% corporate discount"/>
    <s v="Domestic"/>
    <s v=""/>
    <s v=""/>
    <n v="0"/>
  </r>
  <r>
    <x v="1"/>
    <s v="G"/>
    <s v="G"/>
    <n v="1401"/>
    <s v="2BHK Optima"/>
    <n v="1003"/>
    <d v="2018-08-04T00:00:00"/>
    <n v="17470160"/>
    <n v="17470160"/>
    <x v="0"/>
    <s v="Parin Patel Property Consultant"/>
    <n v="15550"/>
    <n v="15550"/>
    <s v="CLP"/>
    <s v="No"/>
    <n v="0"/>
    <n v="0"/>
    <s v="Domestic"/>
    <n v="2.2499999999999999E-2"/>
    <n v="3"/>
    <n v="393078.6"/>
  </r>
  <r>
    <x v="1"/>
    <s v="B"/>
    <s v="B"/>
    <n v="1301"/>
    <s v="3.5BHK Luxury"/>
    <n v="2495"/>
    <d v="2018-08-05T00:00:00"/>
    <n v="44514598"/>
    <n v="44514598"/>
    <x v="0"/>
    <s v="Mystic India Realtors &amp; Consultant"/>
    <n v="16000"/>
    <n v="16200.4"/>
    <s v="CLP"/>
    <s v="Yes"/>
    <n v="499998"/>
    <s v="5% within 3 months &amp; 90% in April 2019. "/>
    <s v="Domestic"/>
    <n v="2.75E-2"/>
    <n v="7"/>
    <n v="1224151.4450000001"/>
  </r>
  <r>
    <x v="1"/>
    <s v="B"/>
    <s v="B"/>
    <n v="1302"/>
    <s v="3.5BHK Luxury"/>
    <n v="2495"/>
    <d v="2018-08-05T00:00:00"/>
    <n v="44514598"/>
    <n v="44514598"/>
    <x v="0"/>
    <s v="Mystic India Realtors &amp; Consultant"/>
    <n v="16000"/>
    <n v="16200.4"/>
    <s v="CLP"/>
    <s v="Yes"/>
    <n v="499998"/>
    <s v="5% within 3 months &amp; 90% in April 2019. "/>
    <s v="Domestic"/>
    <n v="2.75E-2"/>
    <n v="7"/>
    <n v="1224151.4450000001"/>
  </r>
  <r>
    <x v="1"/>
    <s v="H"/>
    <s v="H"/>
    <n v="604"/>
    <s v="2BHK Optima"/>
    <n v="1003"/>
    <d v="2018-08-07T00:00:00"/>
    <n v="16452115"/>
    <n v="16452115"/>
    <x v="1"/>
    <s v="NA"/>
    <n v="15550"/>
    <n v="15255"/>
    <s v="CLP"/>
    <s v="Yes"/>
    <n v="295885"/>
    <s v="10% in Dec and 2nd 10% in Jan"/>
    <s v="Domestic"/>
    <s v=""/>
    <s v=""/>
    <n v="0"/>
  </r>
  <r>
    <x v="1"/>
    <s v="G"/>
    <s v="G"/>
    <n v="301"/>
    <s v="2BHK Optima"/>
    <n v="1003"/>
    <d v="2018-08-08T00:00:00"/>
    <n v="16638269.9946"/>
    <n v="16638269.9946"/>
    <x v="0"/>
    <s v="Ramit Singh Sawhney"/>
    <n v="15550"/>
    <n v="15710.5982"/>
    <s v="CLP"/>
    <s v="Yes"/>
    <n v="161079.99460000001"/>
    <s v="Reistration in October,and 20% on 22nd Dec 2018"/>
    <s v="Domestic"/>
    <n v="2.2499999999999999E-2"/>
    <n v="2"/>
    <n v="374361.07487849996"/>
  </r>
  <r>
    <x v="1"/>
    <s v="G"/>
    <s v="G"/>
    <n v="501"/>
    <s v="2BHK Optima"/>
    <n v="1003"/>
    <d v="2018-08-08T00:00:00"/>
    <n v="16657730"/>
    <n v="16657730"/>
    <x v="0"/>
    <s v="Rioga Premium Real Estate Advisory LLP"/>
    <n v="15550"/>
    <n v="15550"/>
    <s v="Structured Scheme - HDFC"/>
    <s v="No"/>
    <n v="0"/>
    <n v="0"/>
    <s v="Domestic"/>
    <n v="2.5000000000000001E-2"/>
    <n v="4"/>
    <n v="416443.25"/>
  </r>
  <r>
    <x v="1"/>
    <s v="E"/>
    <s v="E"/>
    <n v="304"/>
    <s v="2BHK Premium"/>
    <n v="1350"/>
    <d v="2018-08-09T00:00:00"/>
    <n v="22635500"/>
    <n v="22635500"/>
    <x v="0"/>
    <s v="Parin Patel Property Consultant"/>
    <n v="15550"/>
    <n v="15550"/>
    <s v="CLP"/>
    <s v="No"/>
    <n v="0"/>
    <n v="0"/>
    <s v="Domestic"/>
    <n v="2.2499999999999999E-2"/>
    <n v="3"/>
    <n v="509298.75"/>
  </r>
  <r>
    <x v="1"/>
    <s v="D"/>
    <s v="D"/>
    <n v="1201"/>
    <s v="3BHK Grande"/>
    <n v="1625"/>
    <d v="2018-08-14T00:00:00"/>
    <n v="28277500"/>
    <n v="28277500"/>
    <x v="0"/>
    <s v="Mystic India Realtors &amp; Consultant"/>
    <n v="15550"/>
    <n v="15550"/>
    <s v="CLP"/>
    <s v="No"/>
    <n v="0"/>
    <n v="0"/>
    <s v="Domestic"/>
    <n v="2.75E-2"/>
    <n v="7"/>
    <n v="777631.25"/>
  </r>
  <r>
    <x v="1"/>
    <s v="E"/>
    <s v="E"/>
    <n v="1003"/>
    <s v="3BHK Grande"/>
    <n v="1612"/>
    <d v="2018-08-16T00:00:00"/>
    <n v="28844025.960000001"/>
    <n v="28844025.960000001"/>
    <x v="0"/>
    <s v="Acquest Property &amp; Hospitality Services Private Limited"/>
    <n v="16580"/>
    <n v="16214.83"/>
    <s v="Subvention"/>
    <s v="Yes"/>
    <n v="588654.04000000015"/>
    <s v="Referred by Employee"/>
    <s v="Domestic"/>
    <n v="0.02"/>
    <n v="1"/>
    <n v="576880.51919999998"/>
  </r>
  <r>
    <x v="1"/>
    <s v="H"/>
    <s v="H"/>
    <n v="1401"/>
    <s v="2BHK Optima"/>
    <n v="1003"/>
    <d v="2018-08-16T00:00:00"/>
    <n v="17270159.794"/>
    <n v="17270159.794"/>
    <x v="0"/>
    <s v="Rioga Premium Real Estate Advisory LLP"/>
    <n v="15550"/>
    <n v="15350.598"/>
    <s v="CLP"/>
    <s v="Yes"/>
    <n v="200000.20600000003"/>
    <s v="Spot Closure 15th Aug 2 Lakh Disc"/>
    <s v="Domestic"/>
    <n v="2.5000000000000001E-2"/>
    <n v="4"/>
    <n v="431753.99485000002"/>
  </r>
  <r>
    <x v="1"/>
    <s v="H"/>
    <s v="H"/>
    <n v="504"/>
    <s v="2BHK Optima"/>
    <n v="1003"/>
    <d v="2018-08-18T00:00:00"/>
    <n v="16638270"/>
    <n v="16638270"/>
    <x v="0"/>
    <s v="Mystic India Realtors &amp; Consultant"/>
    <n v="15550"/>
    <n v="15530.598205383849"/>
    <s v="CLP"/>
    <s v="Yes"/>
    <n v="19459.999999999618"/>
    <n v="0"/>
    <s v="Domestic"/>
    <n v="2.75E-2"/>
    <n v="7"/>
    <n v="457552.42499999999"/>
  </r>
  <r>
    <x v="1"/>
    <s v="G"/>
    <s v="G"/>
    <n v="1603"/>
    <s v="2BHK Optima"/>
    <n v="1003"/>
    <d v="2018-08-18T00:00:00"/>
    <n v="16667760"/>
    <n v="16667760"/>
    <x v="1"/>
    <s v="NA"/>
    <n v="14750"/>
    <n v="14570"/>
    <s v="CLP"/>
    <s v="Yes"/>
    <n v="180540"/>
    <s v="Spot Closure 15th Aug 2 Lakh Disc"/>
    <s v="Domestic"/>
    <s v=""/>
    <s v=""/>
    <n v="0"/>
  </r>
  <r>
    <x v="1"/>
    <s v="G"/>
    <s v="G"/>
    <n v="1103"/>
    <s v="2BHK Optima"/>
    <n v="1003"/>
    <d v="2018-08-19T00:00:00"/>
    <n v="18150119"/>
    <n v="18150119"/>
    <x v="0"/>
    <s v="My Space Realty"/>
    <n v="15950"/>
    <n v="16497.92522432702"/>
    <s v="Subvention"/>
    <s v="Yes"/>
    <n v="549569.00000000105"/>
    <s v="0.29% corporate discount "/>
    <s v="Domestic"/>
    <n v="0.02"/>
    <n v="1"/>
    <n v="363002.38"/>
  </r>
  <r>
    <x v="1"/>
    <s v="G"/>
    <s v="G"/>
    <n v="1002"/>
    <s v="2BHK Optima"/>
    <n v="1003"/>
    <d v="2018-08-21T00:00:00"/>
    <n v="17840398.994800001"/>
    <n v="17840398.994800001"/>
    <x v="0"/>
    <s v="Ramit Singh Sawhney"/>
    <n v="16550"/>
    <n v="16279.131600000001"/>
    <s v="Subvention"/>
    <s v="Yes"/>
    <n v="271681.00519999937"/>
    <s v="1.5% corporate discount"/>
    <s v="Domestic"/>
    <n v="2.2499999999999999E-2"/>
    <n v="2"/>
    <n v="401408.97738300002"/>
  </r>
  <r>
    <x v="1"/>
    <s v="G"/>
    <s v="G"/>
    <n v="704"/>
    <s v="2BHK Optima"/>
    <n v="1003"/>
    <d v="2018-08-21T00:00:00"/>
    <n v="16838270"/>
    <n v="16838270"/>
    <x v="0"/>
    <s v="Square Yards Consulting Pvt. Ltd"/>
    <n v="15550"/>
    <n v="15550"/>
    <s v="Bullet Plan"/>
    <s v="No"/>
    <n v="0"/>
    <n v="0"/>
    <s v="Domestic"/>
    <n v="2.2499999999999999E-2"/>
    <n v="2"/>
    <n v="378861.07500000001"/>
  </r>
  <r>
    <x v="1"/>
    <s v="B"/>
    <s v="B"/>
    <n v="1402"/>
    <s v="3.5BHK Luxury"/>
    <n v="2495"/>
    <d v="2018-08-22T00:00:00"/>
    <n v="48231150"/>
    <n v="48231150"/>
    <x v="0"/>
    <s v="Square Yards Consulting Pvt. Ltd"/>
    <n v="17600"/>
    <n v="17600"/>
    <s v="Subvention"/>
    <s v="No"/>
    <n v="0"/>
    <n v="0"/>
    <s v="Domestic"/>
    <n v="2.2499999999999999E-2"/>
    <n v="2"/>
    <n v="1085200.875"/>
  </r>
  <r>
    <x v="1"/>
    <s v="D"/>
    <s v="D"/>
    <n v="1401"/>
    <s v="3BHK Grande"/>
    <n v="1625"/>
    <d v="2018-08-23T00:00:00"/>
    <n v="28570000"/>
    <n v="28570000"/>
    <x v="1"/>
    <s v="NA"/>
    <n v="15550"/>
    <n v="15550"/>
    <s v="Structured Scheme - Bank of India"/>
    <s v="No"/>
    <n v="0"/>
    <n v="0"/>
    <s v="Domestic"/>
    <s v=""/>
    <s v=""/>
    <n v="0"/>
  </r>
  <r>
    <x v="1"/>
    <s v="H"/>
    <s v="H"/>
    <n v="1103"/>
    <s v="2BHK Optima"/>
    <n v="1003"/>
    <d v="2018-08-23T00:00:00"/>
    <n v="16069011"/>
    <n v="16069011"/>
    <x v="1"/>
    <s v="NA"/>
    <n v="14750"/>
    <n v="14423.04187437687"/>
    <s v="Indiabulls special scheme"/>
    <s v="Yes"/>
    <n v="327938.99999999977"/>
    <s v="Employee Discount"/>
    <s v="Domestic"/>
    <s v=""/>
    <s v=""/>
    <n v="0"/>
  </r>
  <r>
    <x v="1"/>
    <s v="H"/>
    <s v="H"/>
    <n v="1402"/>
    <s v="2BHK Optima"/>
    <n v="1003"/>
    <d v="2018-08-23T00:00:00"/>
    <n v="16467760"/>
    <n v="16467760"/>
    <x v="0"/>
    <s v="Rioga Premium Real Estate Advisory LLP"/>
    <n v="14750"/>
    <n v="14550.598205383849"/>
    <s v="CLP"/>
    <s v="Yes"/>
    <n v="199999.99999999962"/>
    <s v="Spot Closure 15th Aug 2 Lakh Disc"/>
    <s v="Domestic"/>
    <n v="2.5000000000000001E-2"/>
    <n v="4"/>
    <n v="411694"/>
  </r>
  <r>
    <x v="1"/>
    <s v="G"/>
    <s v="G"/>
    <n v="901"/>
    <s v="2BHK Optima"/>
    <n v="1003"/>
    <d v="2018-08-24T00:00:00"/>
    <n v="16678433.925999999"/>
    <n v="16678433.925999999"/>
    <x v="1"/>
    <s v="NA"/>
    <n v="15550"/>
    <n v="15210.642"/>
    <s v="CLP"/>
    <s v="Yes"/>
    <n v="340376.0740000002"/>
    <s v="2% spot closure"/>
    <s v="Domestic"/>
    <s v=""/>
    <s v=""/>
    <n v="0"/>
  </r>
  <r>
    <x v="1"/>
    <s v="G"/>
    <s v="G"/>
    <n v="902"/>
    <s v="2BHK Optima"/>
    <n v="1003"/>
    <d v="2018-08-24T00:00:00"/>
    <n v="16216410"/>
    <n v="16216410"/>
    <x v="1"/>
    <s v="NA"/>
    <n v="14750"/>
    <n v="14750"/>
    <s v="CLP"/>
    <s v="No"/>
    <n v="0"/>
    <n v="0"/>
    <s v="Domestic"/>
    <s v=""/>
    <s v=""/>
    <n v="0"/>
  </r>
  <r>
    <x v="1"/>
    <s v="D"/>
    <s v="D"/>
    <n v="403"/>
    <s v="3BHK Premium"/>
    <n v="1545"/>
    <d v="2018-08-25T00:00:00"/>
    <n v="23905900"/>
    <n v="23905900"/>
    <x v="0"/>
    <s v="Billion Yards Infratech"/>
    <n v="14750"/>
    <n v="14750"/>
    <s v="CLP"/>
    <s v="No"/>
    <n v="0"/>
    <n v="0"/>
    <s v="Domestic"/>
    <n v="0.02"/>
    <n v="1"/>
    <n v="478118"/>
  </r>
  <r>
    <x v="1"/>
    <s v="G"/>
    <s v="G"/>
    <n v="701"/>
    <s v="2BHK Optima"/>
    <n v="1003"/>
    <d v="2018-08-25T00:00:00"/>
    <n v="16838270"/>
    <n v="16838270"/>
    <x v="0"/>
    <s v="Maa Realty"/>
    <n v="15550"/>
    <n v="15550"/>
    <s v="CLP"/>
    <s v="No"/>
    <n v="0"/>
    <n v="0"/>
    <s v="Domestic"/>
    <n v="0.02"/>
    <n v="1"/>
    <n v="336765.4"/>
  </r>
  <r>
    <x v="1"/>
    <s v="B"/>
    <s v="B"/>
    <n v="102"/>
    <s v="3.5BHK Luxury"/>
    <n v="2495"/>
    <d v="2018-08-26T00:00:00"/>
    <n v="40906799.806499995"/>
    <n v="40906799.806499995"/>
    <x v="1"/>
    <s v="NA"/>
    <n v="16000"/>
    <n v="15834.3887"/>
    <s v="Indiabulls special scheme"/>
    <s v="Yes"/>
    <n v="413200.19350000122"/>
    <s v="1% corporate discount"/>
    <s v="Domestic"/>
    <s v=""/>
    <s v=""/>
    <n v="0"/>
  </r>
  <r>
    <x v="1"/>
    <s v="D"/>
    <s v="D"/>
    <n v="1101"/>
    <s v="3BHK Grande"/>
    <n v="1625"/>
    <d v="2018-08-26T00:00:00"/>
    <n v="28131250"/>
    <n v="28131250"/>
    <x v="1"/>
    <s v="NA"/>
    <n v="15550"/>
    <n v="15550"/>
    <s v="CLP"/>
    <s v="No"/>
    <n v="0"/>
    <n v="0"/>
    <s v="Domestic"/>
    <s v=""/>
    <s v=""/>
    <n v="0"/>
  </r>
  <r>
    <x v="1"/>
    <s v="D"/>
    <s v="D"/>
    <n v="1102"/>
    <s v="2BHK Premium"/>
    <n v="1350"/>
    <d v="2018-08-26T00:00:00"/>
    <n v="22527500"/>
    <n v="22527500"/>
    <x v="1"/>
    <s v="NA"/>
    <n v="14750"/>
    <n v="14750"/>
    <s v="CLP"/>
    <s v="No"/>
    <n v="0"/>
    <n v="0"/>
    <s v="Domestic"/>
    <s v=""/>
    <s v=""/>
    <n v="0"/>
  </r>
  <r>
    <x v="1"/>
    <s v="G"/>
    <s v="G"/>
    <n v="1503"/>
    <s v="2BHK Optima"/>
    <n v="1003"/>
    <d v="2018-08-30T00:00:00"/>
    <n v="16462145"/>
    <n v="16462145"/>
    <x v="1"/>
    <s v="NA"/>
    <n v="14750"/>
    <n v="14455"/>
    <s v="CLP"/>
    <s v="Yes"/>
    <n v="295885"/>
    <s v="Employee Discount"/>
    <s v="Domestic"/>
    <s v=""/>
    <s v=""/>
    <n v="0"/>
  </r>
  <r>
    <x v="1"/>
    <s v="D"/>
    <s v="D"/>
    <n v="504"/>
    <s v="2BHK Premium"/>
    <n v="1350"/>
    <d v="2018-09-01T00:00:00"/>
    <n v="22420929.649999999"/>
    <n v="22420929.649999999"/>
    <x v="1"/>
    <s v="NA"/>
    <n v="15550"/>
    <n v="15211.058999999999"/>
    <s v="CLP"/>
    <s v="Yes"/>
    <n v="457570.35000000097"/>
    <s v="Referred by Employee"/>
    <s v="Domestic"/>
    <s v=""/>
    <s v=""/>
    <n v="0"/>
  </r>
  <r>
    <x v="1"/>
    <s v="E"/>
    <s v="E"/>
    <n v="1002"/>
    <s v="2BHK Premium"/>
    <n v="1350"/>
    <d v="2018-09-01T00:00:00"/>
    <n v="22256000.149999999"/>
    <n v="22256000.149999999"/>
    <x v="1"/>
    <s v="NA"/>
    <n v="14750"/>
    <n v="14638.888999999999"/>
    <s v="CLP"/>
    <s v="Yes"/>
    <n v="149999.85000000105"/>
    <s v="1.5L discount"/>
    <s v="Domestic"/>
    <s v=""/>
    <s v=""/>
    <n v="0"/>
  </r>
  <r>
    <x v="1"/>
    <s v="G"/>
    <s v="G"/>
    <n v="1201"/>
    <s v="2BHK Optima"/>
    <n v="1003"/>
    <d v="2018-09-07T00:00:00"/>
    <n v="17289620"/>
    <n v="17289620"/>
    <x v="0"/>
    <s v="Propertee Finder"/>
    <n v="15550"/>
    <n v="15550"/>
    <s v="CLP"/>
    <s v="No"/>
    <n v="0"/>
    <n v="0"/>
    <s v="Domestic"/>
    <n v="0.02"/>
    <n v="1"/>
    <n v="345792.4"/>
  </r>
  <r>
    <x v="1"/>
    <s v="E"/>
    <s v="E"/>
    <n v="801"/>
    <s v="3BHK Grande"/>
    <n v="1626"/>
    <d v="2018-09-12T00:00:00"/>
    <n v="27154506.68"/>
    <n v="27154506.68"/>
    <x v="1"/>
    <s v="NA"/>
    <n v="15550"/>
    <n v="15209.18"/>
    <s v="CLP"/>
    <s v="Yes"/>
    <n v="554173.31999999948"/>
    <s v="1.5% corporate discount + 0.5% additional discount"/>
    <s v="Domestic"/>
    <s v=""/>
    <s v=""/>
    <n v="0"/>
  </r>
  <r>
    <x v="1"/>
    <s v="E"/>
    <s v="E"/>
    <n v="404"/>
    <s v="2BHK Premium"/>
    <n v="1350"/>
    <d v="2018-09-14T00:00:00"/>
    <n v="22757000"/>
    <n v="22757000"/>
    <x v="0"/>
    <s v="Rioga Premium Real Estate Advisory LLP"/>
    <n v="15550"/>
    <n v="15550"/>
    <s v="CLP"/>
    <s v="No"/>
    <n v="0"/>
    <n v="0"/>
    <s v="Domestic"/>
    <n v="2.5000000000000001E-2"/>
    <n v="4"/>
    <n v="568925"/>
  </r>
  <r>
    <x v="1"/>
    <s v="E"/>
    <s v="E"/>
    <n v="803"/>
    <s v="3BHK Grande"/>
    <n v="1612"/>
    <d v="2018-09-21T00:00:00"/>
    <n v="22787526.9998"/>
    <n v="22787526.9998"/>
    <x v="0"/>
    <s v="More Estate"/>
    <n v="14750"/>
    <n v="12637.69665"/>
    <s v="CLP"/>
    <s v="Yes"/>
    <n v="3405033.0002000001"/>
    <s v="Management discount, shifting case"/>
    <s v="Domestic"/>
    <n v="2.2499999999999999E-2"/>
    <n v="2"/>
    <n v="512719.35749550001"/>
  </r>
  <r>
    <x v="1"/>
    <s v="E"/>
    <s v="E"/>
    <n v="502"/>
    <s v="2BHK Premium"/>
    <n v="1350"/>
    <d v="2018-09-23T00:00:00"/>
    <n v="23820800"/>
    <n v="23820800"/>
    <x v="1"/>
    <s v="NA"/>
    <n v="16580"/>
    <n v="16248"/>
    <s v="Subvention"/>
    <s v="Yes"/>
    <n v="448200"/>
    <s v="Shifting to D1104, 2% Disc"/>
    <s v="Domestic"/>
    <s v=""/>
    <s v=""/>
    <n v="0"/>
  </r>
  <r>
    <x v="1"/>
    <s v="E"/>
    <s v="E"/>
    <n v="302"/>
    <s v="2BHK Premium"/>
    <n v="1350"/>
    <d v="2018-09-25T00:00:00"/>
    <n v="21555500"/>
    <n v="21555500"/>
    <x v="0"/>
    <s v="ICICI Home Finance Co. Ltd"/>
    <n v="14750"/>
    <n v="14750"/>
    <s v="CLP"/>
    <s v="No"/>
    <n v="0"/>
    <n v="0"/>
    <s v="Domestic"/>
    <n v="0.02"/>
    <n v="1"/>
    <n v="431110"/>
  </r>
  <r>
    <x v="1"/>
    <s v="G"/>
    <s v="G"/>
    <n v="202"/>
    <s v="2BHK Optima"/>
    <n v="1003"/>
    <d v="2018-10-03T00:00:00"/>
    <n v="15584520"/>
    <n v="15584520"/>
    <x v="0"/>
    <s v="Brickex Advisors Pvt. Ltd"/>
    <n v="14750"/>
    <n v="14750"/>
    <s v="Bullet Plan"/>
    <s v="No"/>
    <n v="0"/>
    <n v="0"/>
    <s v="Domestic"/>
    <n v="0.02"/>
    <n v="1"/>
    <n v="311690.40000000002"/>
  </r>
  <r>
    <x v="1"/>
    <s v="E"/>
    <s v="E"/>
    <n v="603"/>
    <s v="3BHK Grande"/>
    <n v="1612"/>
    <d v="2018-10-09T00:00:00"/>
    <n v="25902400"/>
    <n v="25902400"/>
    <x v="0"/>
    <s v="HappyHeap Ventures LLP"/>
    <n v="14750"/>
    <n v="14750"/>
    <s v="HDFC - 5% CLP"/>
    <s v="No"/>
    <n v="0"/>
    <n v="0"/>
    <s v="Domestic"/>
    <n v="0.02"/>
    <n v="1"/>
    <n v="518048"/>
  </r>
  <r>
    <x v="1"/>
    <s v="E"/>
    <s v="E"/>
    <n v="303"/>
    <s v="3BHK Grande"/>
    <n v="1612"/>
    <d v="2018-10-11T00:00:00"/>
    <n v="24519488"/>
    <n v="24519488"/>
    <x v="1"/>
    <s v="NA"/>
    <n v="14750"/>
    <n v="14596.357320099256"/>
    <s v="CLP"/>
    <s v="Yes"/>
    <n v="247671.99999999939"/>
    <s v="2% : 1% Referree + 1% Referral Disc &amp; 1 Car Park"/>
    <s v="Domestic"/>
    <s v=""/>
    <s v=""/>
    <n v="0"/>
  </r>
  <r>
    <x v="1"/>
    <s v="E"/>
    <s v="E"/>
    <n v="702"/>
    <s v="2BHK Premium"/>
    <n v="1350"/>
    <d v="2018-10-13T00:00:00"/>
    <n v="22041500"/>
    <n v="22041500"/>
    <x v="1"/>
    <s v="NA"/>
    <n v="14750"/>
    <n v="14750"/>
    <s v="CLP"/>
    <s v="No"/>
    <n v="0"/>
    <n v="0"/>
    <s v="Domestic"/>
    <s v=""/>
    <s v=""/>
    <n v="0"/>
  </r>
  <r>
    <x v="1"/>
    <s v="E"/>
    <s v="E"/>
    <n v="402"/>
    <s v="2BHK Premium"/>
    <n v="1350"/>
    <d v="2018-10-14T00:00:00"/>
    <n v="20557459.960000001"/>
    <n v="20557459.960000001"/>
    <x v="1"/>
    <s v="NA"/>
    <n v="14750"/>
    <n v="14439.229600000001"/>
    <s v="CLP"/>
    <s v="Yes"/>
    <n v="419540.03999999922"/>
    <s v="2% Corporate Disc + 1 Car park"/>
    <s v="Domestic"/>
    <s v=""/>
    <s v=""/>
    <n v="0"/>
  </r>
  <r>
    <x v="1"/>
    <s v="F"/>
    <s v="F"/>
    <n v="602"/>
    <s v="2BHK Premium"/>
    <n v="1350"/>
    <d v="2018-10-14T00:00:00"/>
    <n v="21481600"/>
    <n v="21481600"/>
    <x v="1"/>
    <s v="NA"/>
    <n v="14750"/>
    <n v="14425.259259259259"/>
    <s v="CLP"/>
    <s v="Yes"/>
    <n v="438400.00000000017"/>
    <s v="2% Corporate Disc, E1703"/>
    <s v="Domestic"/>
    <s v=""/>
    <s v=""/>
    <n v="0"/>
  </r>
  <r>
    <x v="1"/>
    <s v="C"/>
    <s v="C"/>
    <n v="503"/>
    <s v="3BHK Premium"/>
    <n v="1545"/>
    <d v="2018-10-17T00:00:00"/>
    <n v="23146576.995999999"/>
    <n v="23146576.995999999"/>
    <x v="1"/>
    <s v="NA"/>
    <n v="14750"/>
    <n v="14168.5288"/>
    <s v="CLP"/>
    <s v="Yes"/>
    <n v="898373.00399999996"/>
    <s v="Emp Disc 2% + Speed Scheme 0.98% + Site Head Disc 0.75%"/>
    <s v="Domestic"/>
    <s v=""/>
    <s v=""/>
    <n v="0"/>
  </r>
  <r>
    <x v="1"/>
    <s v="E"/>
    <s v="E"/>
    <n v="602"/>
    <s v="2BHK Premium"/>
    <n v="1350"/>
    <d v="2018-10-17T00:00:00"/>
    <n v="21920000"/>
    <n v="21920000"/>
    <x v="0"/>
    <s v="Proptiger"/>
    <n v="14750"/>
    <n v="14750"/>
    <s v="CLP - Bajaj Finance 2% Scheme"/>
    <s v="No"/>
    <n v="0"/>
    <n v="0"/>
    <s v="Domestic"/>
    <n v="0.02"/>
    <n v="1"/>
    <n v="438400"/>
  </r>
  <r>
    <x v="1"/>
    <s v="E"/>
    <s v="E"/>
    <n v="403"/>
    <s v="3BHK Grande"/>
    <n v="1612"/>
    <d v="2018-10-21T00:00:00"/>
    <n v="25099994.759999998"/>
    <n v="25099994.759999998"/>
    <x v="1"/>
    <s v="NA"/>
    <n v="14750"/>
    <n v="14432.23"/>
    <s v="CLP"/>
    <s v="Yes"/>
    <n v="512245.24000000069"/>
    <s v="2% Discount(1.5% Corp +0.5%)"/>
    <s v="Domestic"/>
    <s v=""/>
    <s v=""/>
    <n v="0"/>
  </r>
  <r>
    <x v="1"/>
    <s v="G"/>
    <s v="G"/>
    <n v="1202"/>
    <s v="2BHK Optima"/>
    <n v="1003"/>
    <d v="2018-10-27T00:00:00"/>
    <n v="16487220"/>
    <n v="16487220"/>
    <x v="0"/>
    <s v="Value Play Ventures"/>
    <n v="14750"/>
    <n v="14750"/>
    <s v="CLP"/>
    <s v="No"/>
    <n v="0"/>
    <n v="0"/>
    <s v="Domestic"/>
    <n v="0.02"/>
    <n v="1"/>
    <n v="329744.40000000002"/>
  </r>
  <r>
    <x v="1"/>
    <s v="H"/>
    <s v="H"/>
    <n v="202"/>
    <s v="2BHK Optima"/>
    <n v="1003"/>
    <d v="2018-10-29T00:00:00"/>
    <n v="15584520"/>
    <n v="15584520"/>
    <x v="0"/>
    <s v="Mystic India Realtors &amp; Consultant"/>
    <n v="14750"/>
    <n v="14750"/>
    <s v="CLP"/>
    <s v="No"/>
    <n v="0"/>
    <n v="0"/>
    <s v="Domestic"/>
    <n v="2.75E-2"/>
    <n v="7"/>
    <n v="428574.3"/>
  </r>
  <r>
    <x v="1"/>
    <s v="H"/>
    <s v="H"/>
    <n v="203"/>
    <s v="2BHK Optima"/>
    <n v="1003"/>
    <d v="2018-10-29T00:00:00"/>
    <n v="15584520"/>
    <n v="15584520"/>
    <x v="0"/>
    <s v="Mystic India Realtors &amp; Consultant"/>
    <n v="14750"/>
    <n v="14750"/>
    <s v="CLP"/>
    <s v="No"/>
    <n v="0"/>
    <n v="0"/>
    <s v="Domestic"/>
    <n v="2.75E-2"/>
    <n v="7"/>
    <n v="428574.3"/>
  </r>
  <r>
    <x v="1"/>
    <s v="H"/>
    <s v="H"/>
    <n v="402"/>
    <s v="2BHK Optima"/>
    <n v="1003"/>
    <d v="2018-11-02T00:00:00"/>
    <n v="15765060"/>
    <n v="15765060"/>
    <x v="1"/>
    <s v="NA"/>
    <n v="14750"/>
    <n v="14750"/>
    <s v="CLP"/>
    <s v="No"/>
    <n v="0"/>
    <n v="0"/>
    <s v="Domestic"/>
    <s v=""/>
    <s v=""/>
    <n v="0"/>
  </r>
  <r>
    <x v="1"/>
    <s v="F"/>
    <s v="F"/>
    <n v="1404"/>
    <s v="2BHK Premium"/>
    <n v="1350"/>
    <d v="2018-11-05T00:00:00"/>
    <n v="23837000"/>
    <n v="23837000"/>
    <x v="1"/>
    <s v="NA"/>
    <n v="15550"/>
    <n v="15450"/>
    <s v="CLP"/>
    <s v="Yes"/>
    <n v="135000"/>
    <s v="100/psq ft disc"/>
    <s v="Domestic"/>
    <s v=""/>
    <s v=""/>
    <n v="0"/>
  </r>
  <r>
    <x v="1"/>
    <s v="H"/>
    <s v="H"/>
    <n v="1203"/>
    <s v="2BHK Optima"/>
    <n v="1003"/>
    <d v="2018-11-06T00:00:00"/>
    <n v="17290919.888"/>
    <n v="17290919.888"/>
    <x v="1"/>
    <s v="NA"/>
    <n v="16550"/>
    <n v="15551.296"/>
    <s v="Subvention - New"/>
    <s v="Yes"/>
    <n v="1001700.1119999997"/>
    <s v="99,000 Disc"/>
    <s v="Domestic"/>
    <s v=""/>
    <s v=""/>
    <n v="0"/>
  </r>
  <r>
    <x v="1"/>
    <s v="H"/>
    <s v="H"/>
    <n v="103"/>
    <s v="2BHK Optima"/>
    <n v="1003"/>
    <d v="2018-11-08T00:00:00"/>
    <n v="15184365.025700001"/>
    <n v="15184365.025700001"/>
    <x v="2"/>
    <s v="Manoj Balan"/>
    <n v="14750"/>
    <n v="14441.0419"/>
    <s v="CLP - New"/>
    <s v="Yes"/>
    <n v="309884.97429999983"/>
    <s v="2% Referral Discount+ Shifting to F1903"/>
    <s v="Domestic"/>
    <s v=""/>
    <s v=""/>
    <n v="0"/>
  </r>
  <r>
    <x v="1"/>
    <s v="H"/>
    <s v="H"/>
    <n v="904"/>
    <s v="2BHK Optima"/>
    <n v="1003"/>
    <d v="2018-11-08T00:00:00"/>
    <n v="16748621.9603"/>
    <n v="16748621.9603"/>
    <x v="1"/>
    <s v="NA"/>
    <n v="15550"/>
    <n v="15280.6201"/>
    <s v="CLP - New"/>
    <s v="Yes"/>
    <n v="270188.03969999991"/>
    <s v="1 lakh spot offer"/>
    <s v="Domestic"/>
    <s v=""/>
    <s v=""/>
    <n v="0"/>
  </r>
  <r>
    <x v="1"/>
    <s v="H"/>
    <s v="H"/>
    <n v="304"/>
    <s v="2BHK Optima"/>
    <n v="1003"/>
    <d v="2018-11-09T00:00:00"/>
    <n v="17641969.988299999"/>
    <n v="17641969.988299999"/>
    <x v="0"/>
    <s v="Dream Home Enterprises"/>
    <n v="17350"/>
    <n v="16711.2961"/>
    <s v="Subvention - New"/>
    <s v="Yes"/>
    <n v="640620.01170000038"/>
    <s v="99000 Disc"/>
    <s v="Domestic"/>
    <n v="0.02"/>
    <n v="1"/>
    <n v="352839.39976599999"/>
  </r>
  <r>
    <x v="1"/>
    <s v="F"/>
    <s v="F"/>
    <n v="1204"/>
    <s v="2BHK Premium"/>
    <n v="1350"/>
    <d v="2018-11-10T00:00:00"/>
    <n v="23729000"/>
    <n v="23729000"/>
    <x v="0"/>
    <s v="Noor Alam Khan"/>
    <n v="15550"/>
    <n v="15550"/>
    <s v="CLP - New"/>
    <s v="No"/>
    <n v="0"/>
    <n v="0"/>
    <s v="Domestic"/>
    <n v="0.02"/>
    <n v="1"/>
    <n v="474580"/>
  </r>
  <r>
    <x v="1"/>
    <s v="H"/>
    <s v="H"/>
    <n v="102"/>
    <s v="2BHK Optima"/>
    <n v="1003"/>
    <d v="2018-11-10T00:00:00"/>
    <n v="15494250"/>
    <n v="15494250"/>
    <x v="0"/>
    <s v="Zoher Lakdawala"/>
    <n v="14750"/>
    <n v="14750"/>
    <s v="CLP - New"/>
    <s v="No"/>
    <n v="0"/>
    <n v="0"/>
    <s v="Domestic"/>
    <n v="0.02"/>
    <n v="1"/>
    <n v="309885"/>
  </r>
  <r>
    <x v="1"/>
    <s v="G"/>
    <s v="G"/>
    <n v="601"/>
    <s v="2BHK Optima"/>
    <n v="1003"/>
    <d v="2018-11-13T00:00:00"/>
    <n v="17640670"/>
    <n v="17640670"/>
    <x v="0"/>
    <s v="Parin Patel Property Consultant"/>
    <n v="17350"/>
    <n v="16440"/>
    <s v="Subvention - New"/>
    <s v="Yes"/>
    <n v="912730"/>
    <s v="Subvention discount  - Spot closure"/>
    <s v="Domestic"/>
    <n v="2.2499999999999999E-2"/>
    <n v="3"/>
    <n v="396915.07500000001"/>
  </r>
  <r>
    <x v="1"/>
    <s v="G"/>
    <s v="G"/>
    <n v="203"/>
    <s v="2BHK Optima"/>
    <n v="1003"/>
    <d v="2018-11-13T00:00:00"/>
    <n v="15584520"/>
    <n v="15584520"/>
    <x v="0"/>
    <s v="Remax Now"/>
    <n v="14750"/>
    <n v="14750"/>
    <s v="CLP - New"/>
    <s v="No"/>
    <n v="0"/>
    <n v="0"/>
    <s v="Domestic"/>
    <n v="0.02"/>
    <n v="1"/>
    <n v="311690.40000000002"/>
  </r>
  <r>
    <x v="1"/>
    <s v="E"/>
    <s v="E"/>
    <n v="904"/>
    <s v="2BHK Premium"/>
    <n v="1350"/>
    <d v="2018-11-15T00:00:00"/>
    <n v="21372583.75"/>
    <n v="21372583.75"/>
    <x v="1"/>
    <s v="NA"/>
    <n v="15550"/>
    <n v="14593.025"/>
    <s v="CLP - New"/>
    <s v="Yes"/>
    <n v="1291916.2500000005"/>
    <s v="Loyalty 2% + SPEED"/>
    <s v="Domestic"/>
    <s v=""/>
    <s v=""/>
    <n v="0"/>
  </r>
  <r>
    <x v="1"/>
    <s v="G"/>
    <s v="G"/>
    <n v="103"/>
    <s v="2BHK Optima"/>
    <n v="1003"/>
    <d v="2018-11-15T00:00:00"/>
    <n v="15494250"/>
    <n v="15494250"/>
    <x v="1"/>
    <s v="NA"/>
    <n v="14750"/>
    <n v="14750"/>
    <s v="CLP - New"/>
    <s v="No"/>
    <n v="0"/>
    <n v="0"/>
    <s v="Domestic"/>
    <s v=""/>
    <s v=""/>
    <n v="0"/>
  </r>
  <r>
    <x v="1"/>
    <s v="G"/>
    <s v="G"/>
    <n v="604"/>
    <s v="2BHK Optima"/>
    <n v="1003"/>
    <d v="2018-11-18T00:00:00"/>
    <n v="17640670"/>
    <n v="17640670"/>
    <x v="0"/>
    <s v="More Estate"/>
    <n v="17350"/>
    <n v="16440"/>
    <s v="Subvention - New"/>
    <s v="Yes"/>
    <n v="912730"/>
    <s v="Subvention discount  - Spot closure"/>
    <s v="Domestic"/>
    <n v="2.2499999999999999E-2"/>
    <n v="2"/>
    <n v="396915.07500000001"/>
  </r>
  <r>
    <x v="1"/>
    <s v="E"/>
    <s v="E"/>
    <n v="901"/>
    <s v="3BHK Grande"/>
    <n v="1720"/>
    <d v="2018-11-20T00:00:00"/>
    <n v="30819431.947999999"/>
    <n v="30819431.947999999"/>
    <x v="1"/>
    <s v="NA"/>
    <n v="17380"/>
    <n v="16384.320899999999"/>
    <s v="Subvention - New"/>
    <s v="Yes"/>
    <n v="1712568.052000002"/>
    <s v="2% Corporate Disc"/>
    <s v="Domestic"/>
    <s v=""/>
    <s v=""/>
    <n v="0"/>
  </r>
  <r>
    <x v="1"/>
    <s v="G"/>
    <s v="G"/>
    <n v="1102"/>
    <s v="2BHK Optima"/>
    <n v="1003"/>
    <d v="2018-11-23T00:00:00"/>
    <n v="15445010.9246"/>
    <n v="15445010.9246"/>
    <x v="2"/>
    <s v="NA"/>
    <n v="14750"/>
    <n v="13800.9082"/>
    <s v="CLP - New"/>
    <s v="Yes"/>
    <n v="951939.07540000021"/>
    <s v="2% referal disc + SPEED 6.24 lakhs. 65 % by 22nd Dec 2018"/>
    <s v="Domestic"/>
    <s v=""/>
    <s v=""/>
    <n v="0"/>
  </r>
  <r>
    <x v="1"/>
    <s v="H"/>
    <s v="H"/>
    <n v="901"/>
    <s v="2BHK Optima"/>
    <n v="1003"/>
    <d v="2018-11-23T00:00:00"/>
    <n v="16748621.9603"/>
    <n v="16748621.9603"/>
    <x v="1"/>
    <s v="NA"/>
    <n v="15550"/>
    <n v="15280.6201"/>
    <s v="CLP - New"/>
    <s v="Yes"/>
    <n v="270188.03969999991"/>
    <s v="1 lakh Spot offer"/>
    <s v="Domestic"/>
    <s v=""/>
    <s v=""/>
    <n v="0"/>
  </r>
  <r>
    <x v="1"/>
    <s v="H"/>
    <s v="H"/>
    <n v="404"/>
    <s v="2BHK Optima"/>
    <n v="1003"/>
    <d v="2018-11-25T00:00:00"/>
    <n v="17663645"/>
    <n v="17663645"/>
    <x v="0"/>
    <s v="360 Realtors LLP"/>
    <n v="15550"/>
    <n v="15945"/>
    <s v="CLP - New"/>
    <s v="Yes"/>
    <n v="396185"/>
    <s v="LOADING OF INR 125,payment deviation"/>
    <s v="Domestic"/>
    <n v="0.02"/>
    <n v="1"/>
    <n v="353272.9"/>
  </r>
  <r>
    <x v="2"/>
    <s v="W2"/>
    <s v="W2"/>
    <n v="1002"/>
    <s v="2BHK Small"/>
    <n v="1097"/>
    <d v="2018-04-30T00:00:00"/>
    <n v="5394295"/>
    <n v="5394295"/>
    <x v="0"/>
    <s v="Alwin Jayaprathap"/>
    <n v="4573"/>
    <n v="4600"/>
    <s v="CLP"/>
    <s v="No"/>
    <n v="0"/>
    <n v="0"/>
    <s v="Domestic"/>
    <n v="2.5000000000000001E-2"/>
    <n v="1"/>
    <n v="134857.375"/>
  </r>
  <r>
    <x v="2"/>
    <s v="W1"/>
    <s v="W1"/>
    <n v="1304"/>
    <s v="3BHK Luxury"/>
    <n v="1515"/>
    <d v="2018-07-14T00:00:00"/>
    <n v="7631075"/>
    <n v="7631075"/>
    <x v="0"/>
    <s v="Chougule"/>
    <n v="4647"/>
    <n v="4725"/>
    <s v="CLP"/>
    <s v="No"/>
    <n v="0"/>
    <n v="0"/>
    <s v="Domestic"/>
    <n v="2.5000000000000001E-2"/>
    <n v="1"/>
    <n v="190776.875"/>
  </r>
  <r>
    <x v="2"/>
    <s v="W2"/>
    <s v="W2"/>
    <n v="804"/>
    <s v="3BHK Luxury"/>
    <n v="1513"/>
    <d v="2018-04-27T00:00:00"/>
    <n v="7707790"/>
    <n v="7707790"/>
    <x v="0"/>
    <s v="Ganesh Jadhav"/>
    <n v="4647"/>
    <n v="4725"/>
    <s v="CLP"/>
    <s v="No"/>
    <n v="0"/>
    <n v="0"/>
    <s v="Domestic"/>
    <n v="0.03"/>
    <n v="7"/>
    <n v="231233.69999999998"/>
  </r>
  <r>
    <x v="2"/>
    <s v="W1"/>
    <s v="W1"/>
    <n v="1202"/>
    <s v="2BHK Small"/>
    <n v="1097"/>
    <d v="2018-04-18T00:00:00"/>
    <n v="5482055"/>
    <n v="5482055"/>
    <x v="1"/>
    <s v="Direct"/>
    <n v="4573"/>
    <n v="4650"/>
    <s v="CLP"/>
    <s v="No"/>
    <n v="0"/>
    <n v="0"/>
    <s v="Domestic"/>
    <s v=""/>
    <s v=""/>
    <n v="0"/>
  </r>
  <r>
    <x v="2"/>
    <s v="W2"/>
    <s v="W2"/>
    <n v="604"/>
    <s v="3BHK Luxury"/>
    <n v="1513"/>
    <d v="2018-04-25T00:00:00"/>
    <n v="7373275"/>
    <n v="7373275"/>
    <x v="1"/>
    <s v="Direct"/>
    <n v="4573"/>
    <n v="4600"/>
    <s v="CLP"/>
    <s v="No"/>
    <n v="0"/>
    <n v="0"/>
    <s v="Domestic"/>
    <s v=""/>
    <s v=""/>
    <n v="0"/>
  </r>
  <r>
    <x v="2"/>
    <s v="W1"/>
    <s v="W1"/>
    <n v="1004"/>
    <s v="3BHK Luxury"/>
    <n v="1513"/>
    <d v="2018-04-27T00:00:00"/>
    <n v="7464055"/>
    <n v="7464055"/>
    <x v="1"/>
    <s v="Direct"/>
    <n v="4573"/>
    <n v="4600"/>
    <s v="CLP"/>
    <s v="No"/>
    <n v="0"/>
    <n v="0"/>
    <s v="Domestic"/>
    <s v=""/>
    <s v=""/>
    <n v="0"/>
  </r>
  <r>
    <x v="2"/>
    <s v="W2"/>
    <s v="W2"/>
    <n v="1201"/>
    <s v="2.5BHK Premium"/>
    <n v="1327"/>
    <d v="2018-04-30T00:00:00"/>
    <n v="6622680"/>
    <n v="6622680"/>
    <x v="0"/>
    <s v="Ganesh Jadhav"/>
    <n v="4647"/>
    <n v="4675"/>
    <s v="CLP"/>
    <s v="No"/>
    <n v="0"/>
    <n v="0"/>
    <s v="Domestic"/>
    <n v="0.03"/>
    <n v="7"/>
    <n v="198680.4"/>
  </r>
  <r>
    <x v="2"/>
    <s v="W1"/>
    <s v="W1"/>
    <n v="701"/>
    <s v="2.5BHK Premium"/>
    <n v="1328"/>
    <d v="2018-04-30T00:00:00"/>
    <n v="6694720"/>
    <n v="6694720"/>
    <x v="1"/>
    <s v="Direct"/>
    <n v="4573"/>
    <n v="4650"/>
    <s v="CLP"/>
    <s v="No"/>
    <n v="0"/>
    <n v="0"/>
    <s v="Domestic"/>
    <s v=""/>
    <s v=""/>
    <n v="0"/>
  </r>
  <r>
    <x v="2"/>
    <s v="W1"/>
    <s v="W1"/>
    <n v="1001"/>
    <s v="2.5BHK Premium"/>
    <n v="1327"/>
    <d v="2018-06-12T00:00:00"/>
    <n v="6816045"/>
    <n v="6816045"/>
    <x v="0"/>
    <s v="Ganesh Jadhav"/>
    <n v="4647"/>
    <n v="4700"/>
    <s v="CLP"/>
    <s v="No"/>
    <n v="0"/>
    <n v="0"/>
    <s v="Domestic"/>
    <n v="0.03"/>
    <n v="7"/>
    <n v="204481.35"/>
  </r>
  <r>
    <x v="2"/>
    <s v="W2"/>
    <s v="W2"/>
    <n v="501"/>
    <s v="2.5BHK Premium"/>
    <n v="1328"/>
    <d v="2018-07-09T00:00:00"/>
    <n v="6554480"/>
    <n v="6554480"/>
    <x v="0"/>
    <s v="Ganesh Jadhav"/>
    <n v="4647"/>
    <n v="4725"/>
    <s v="CLP"/>
    <s v="No"/>
    <n v="0"/>
    <n v="0"/>
    <s v="Domestic"/>
    <n v="0.03"/>
    <n v="7"/>
    <n v="196634.4"/>
  </r>
  <r>
    <x v="2"/>
    <s v="W2"/>
    <s v="W2"/>
    <n v="1204"/>
    <s v="3BHK Luxury"/>
    <n v="1513"/>
    <d v="2018-07-11T00:00:00"/>
    <n v="7874220"/>
    <n v="7874220"/>
    <x v="0"/>
    <s v="Ganesh Jadhav"/>
    <n v="4647"/>
    <n v="4775"/>
    <s v="CLP"/>
    <s v="No"/>
    <n v="0"/>
    <n v="0"/>
    <s v="Domestic"/>
    <n v="0.03"/>
    <n v="7"/>
    <n v="236226.59999999998"/>
  </r>
  <r>
    <x v="2"/>
    <s v="W2"/>
    <s v="W2"/>
    <n v="1102"/>
    <s v="2BHK Small"/>
    <n v="1098"/>
    <d v="2018-09-19T00:00:00"/>
    <n v="5525300"/>
    <n v="5525300"/>
    <x v="0"/>
    <s v="Ganesh Jadhav"/>
    <n v="4573"/>
    <n v="4700"/>
    <s v="CLP"/>
    <s v="No"/>
    <n v="0"/>
    <n v="0"/>
    <s v="Domestic"/>
    <n v="0.03"/>
    <n v="7"/>
    <n v="165759"/>
  </r>
  <r>
    <x v="2"/>
    <s v="W2"/>
    <s v="W2"/>
    <n v="904"/>
    <s v="3BHK Luxury"/>
    <n v="1515"/>
    <d v="2018-10-18T00:00:00"/>
    <n v="7578050"/>
    <n v="7578050"/>
    <x v="0"/>
    <s v="Ganesh Jadhav"/>
    <n v="4723"/>
    <n v="4750"/>
    <s v="CLP"/>
    <s v="No"/>
    <n v="0"/>
    <n v="0"/>
    <s v="Domestic"/>
    <n v="0.03"/>
    <n v="3"/>
    <n v="227341.5"/>
  </r>
  <r>
    <x v="2"/>
    <s v="W1"/>
    <s v="W1"/>
    <n v="501"/>
    <s v="2.5BHK Premium"/>
    <n v="1328"/>
    <d v="2018-05-18T00:00:00"/>
    <n v="6721280"/>
    <n v="6721280"/>
    <x v="1"/>
    <s v="Direct"/>
    <n v="4647"/>
    <n v="4700"/>
    <s v="CLP"/>
    <s v="No"/>
    <n v="0"/>
    <n v="0"/>
    <s v="Domestic"/>
    <s v=""/>
    <s v=""/>
    <n v="0"/>
  </r>
  <r>
    <x v="2"/>
    <s v="W1"/>
    <s v="W1"/>
    <n v="801"/>
    <s v="2.5BHK Premium"/>
    <n v="1327"/>
    <d v="2018-05-18T00:00:00"/>
    <n v="6609410"/>
    <n v="6609410"/>
    <x v="1"/>
    <s v="Direct"/>
    <n v="4647"/>
    <n v="4725"/>
    <s v="CLP"/>
    <s v="No"/>
    <n v="0"/>
    <n v="0"/>
    <s v="Domestic"/>
    <s v=""/>
    <s v=""/>
    <n v="0"/>
  </r>
  <r>
    <x v="2"/>
    <s v="W1"/>
    <s v="W1"/>
    <n v="302"/>
    <s v="2BHK Small"/>
    <n v="1098"/>
    <d v="2018-10-31T00:00:00"/>
    <n v="5596670"/>
    <n v="5596670"/>
    <x v="0"/>
    <s v="Ganesh Jadhav"/>
    <n v="4723"/>
    <n v="4885"/>
    <s v="CLP"/>
    <s v="No"/>
    <n v="0"/>
    <n v="0"/>
    <s v="Domestic"/>
    <n v="0.03"/>
    <n v="3"/>
    <n v="167900.1"/>
  </r>
  <r>
    <x v="2"/>
    <s v="W1"/>
    <s v="W1"/>
    <n v="702"/>
    <s v="2BHK Small"/>
    <n v="1098"/>
    <d v="2018-06-28T00:00:00"/>
    <n v="5475890"/>
    <n v="5475890"/>
    <x v="1"/>
    <s v="Direct"/>
    <n v="4647"/>
    <n v="4715"/>
    <s v="CLP"/>
    <s v="No"/>
    <n v="0"/>
    <n v="0"/>
    <s v="Domestic"/>
    <s v=""/>
    <s v=""/>
    <n v="0"/>
  </r>
  <r>
    <x v="2"/>
    <s v="W2"/>
    <s v="W2"/>
    <n v="1104"/>
    <s v="3BHK Luxury"/>
    <n v="1515"/>
    <d v="2018-11-05T00:00:00"/>
    <n v="7585625"/>
    <n v="7585625"/>
    <x v="0"/>
    <s v="Ganesh Jadhav"/>
    <n v="4723"/>
    <n v="4725"/>
    <s v="CLP"/>
    <s v="No"/>
    <n v="0"/>
    <n v="0"/>
    <s v="Domestic"/>
    <n v="0.03"/>
    <n v="3"/>
    <n v="227568.75"/>
  </r>
  <r>
    <x v="2"/>
    <s v="W1"/>
    <s v="W1"/>
    <n v="601"/>
    <s v="2.5BHK Premium"/>
    <n v="1327"/>
    <d v="2018-04-18T00:00:00"/>
    <n v="6536425"/>
    <n v="6536425"/>
    <x v="0"/>
    <s v="Ganesh Jadhav"/>
    <n v="4573"/>
    <n v="4700"/>
    <s v="CLP"/>
    <s v="No"/>
    <n v="0"/>
    <n v="0"/>
    <s v="Domestic"/>
    <n v="0.03"/>
    <n v="7"/>
    <n v="196092.75"/>
  </r>
  <r>
    <x v="2"/>
    <s v="W1"/>
    <s v="W1"/>
    <n v="704"/>
    <s v="3BHK Luxury"/>
    <n v="1515"/>
    <d v="2018-04-30T00:00:00"/>
    <n v="7505350"/>
    <n v="7505350"/>
    <x v="0"/>
    <s v="Kavita Napte"/>
    <n v="4573"/>
    <n v="4600"/>
    <s v="CLP"/>
    <s v="No"/>
    <n v="0"/>
    <n v="0"/>
    <s v="Domestic"/>
    <n v="2.5000000000000001E-2"/>
    <n v="1"/>
    <n v="187633.75"/>
  </r>
  <r>
    <x v="2"/>
    <s v="W1"/>
    <s v="W1"/>
    <n v="1102"/>
    <s v="2BHK Small"/>
    <n v="1098"/>
    <d v="2018-07-21T00:00:00"/>
    <n v="5525300"/>
    <n v="5525300"/>
    <x v="1"/>
    <s v="Direct"/>
    <n v="4647"/>
    <n v="4700"/>
    <s v="CLP"/>
    <s v="No"/>
    <n v="0"/>
    <n v="0"/>
    <s v="Domestic"/>
    <s v=""/>
    <s v=""/>
    <n v="0"/>
  </r>
  <r>
    <x v="2"/>
    <s v="W1"/>
    <s v="W1"/>
    <n v="904"/>
    <s v="3BHK Luxury"/>
    <n v="1515"/>
    <d v="2018-04-16T00:00:00"/>
    <n v="7602300"/>
    <n v="7602300"/>
    <x v="0"/>
    <s v="Makaan Hunt Pvt.Ltd."/>
    <n v="4573"/>
    <n v="4700"/>
    <s v="CLP"/>
    <s v="No"/>
    <n v="0"/>
    <n v="0"/>
    <s v="Domestic"/>
    <n v="2.5000000000000001E-2"/>
    <n v="2"/>
    <n v="190057.5"/>
  </r>
  <r>
    <x v="2"/>
    <s v="W2"/>
    <s v="W2"/>
    <n v="704"/>
    <s v="3BHK Luxury"/>
    <n v="1515"/>
    <d v="2018-04-30T00:00:00"/>
    <n v="7505350"/>
    <n v="7505350"/>
    <x v="0"/>
    <s v="Makaan Hunt Pvt.Ltd."/>
    <n v="4647"/>
    <n v="4600"/>
    <s v="CLP"/>
    <s v="Yes"/>
    <n v="71205"/>
    <s v="plan to load that discount on lower floor apartment (1st to 4th floor)"/>
    <s v="Domestic"/>
    <n v="2.5000000000000001E-2"/>
    <n v="2"/>
    <n v="187633.75"/>
  </r>
  <r>
    <x v="2"/>
    <s v="W1"/>
    <s v="W1"/>
    <n v="1103"/>
    <s v="2BHK Std."/>
    <n v="1158"/>
    <d v="2018-08-29T00:00:00"/>
    <n v="5816300"/>
    <n v="5816300"/>
    <x v="1"/>
    <s v="Direct"/>
    <n v="4723"/>
    <n v="4700"/>
    <s v="CLP"/>
    <s v="Yes"/>
    <n v="26634"/>
    <s v="plan to load that discount on lower floor apartment (1st to 4th floor)"/>
    <s v="Domestic"/>
    <s v=""/>
    <s v=""/>
    <n v="0"/>
  </r>
  <r>
    <x v="2"/>
    <s v="W1"/>
    <s v="W1"/>
    <n v="1201"/>
    <s v="2.5BHK Premium"/>
    <n v="1327"/>
    <d v="2018-04-30T00:00:00"/>
    <n v="6523155"/>
    <n v="6523155"/>
    <x v="0"/>
    <s v="Proptiger"/>
    <n v="4573"/>
    <n v="4600"/>
    <s v="CLP"/>
    <s v="No"/>
    <n v="0"/>
    <n v="0"/>
    <s v="Domestic"/>
    <n v="2.5000000000000001E-2"/>
    <n v="1"/>
    <n v="163078.875"/>
  </r>
  <r>
    <x v="2"/>
    <s v="W1"/>
    <s v="W1"/>
    <n v="804"/>
    <s v="3BHK Luxury"/>
    <n v="1513"/>
    <d v="2018-04-05T00:00:00"/>
    <n v="7518665"/>
    <n v="7518665"/>
    <x v="0"/>
    <s v="Sangappa B. Gundaji"/>
    <n v="4573"/>
    <n v="4600"/>
    <s v="CLP"/>
    <s v="No"/>
    <n v="0"/>
    <n v="0"/>
    <s v="Domestic"/>
    <n v="2.5000000000000001E-2"/>
    <n v="3"/>
    <n v="187966.625"/>
  </r>
  <r>
    <x v="2"/>
    <s v="W2"/>
    <s v="W2"/>
    <n v="701"/>
    <s v="2.5BHK Premium"/>
    <n v="1328"/>
    <d v="2018-09-15T00:00:00"/>
    <n v="6561120"/>
    <n v="6561120"/>
    <x v="1"/>
    <s v="Direct"/>
    <n v="4723"/>
    <n v="4700"/>
    <s v="CLP"/>
    <s v="Yes"/>
    <n v="30544"/>
    <s v="plan to load that discount on lower floor apartment (1st to 4th floor)"/>
    <s v="Domestic"/>
    <s v=""/>
    <s v=""/>
    <n v="0"/>
  </r>
  <r>
    <x v="2"/>
    <s v="W2"/>
    <s v="W2"/>
    <n v="1202"/>
    <s v="2BHK Small"/>
    <n v="1097"/>
    <d v="2018-07-26T00:00:00"/>
    <n v="5536905"/>
    <n v="5536905"/>
    <x v="0"/>
    <s v="Sangappa B. Gundaji"/>
    <n v="4647"/>
    <n v="4700"/>
    <s v="CLP"/>
    <s v="No"/>
    <n v="0"/>
    <n v="0"/>
    <s v="Domestic"/>
    <n v="2.5000000000000001E-2"/>
    <n v="3"/>
    <n v="138422.625"/>
  </r>
  <r>
    <x v="2"/>
    <s v="W2"/>
    <s v="W2"/>
    <n v="903"/>
    <s v="2BHK Std."/>
    <n v="1158"/>
    <d v="2018-08-15T00:00:00"/>
    <n v="5781560"/>
    <n v="5781560"/>
    <x v="0"/>
    <s v="Sangappa B. Gundaji"/>
    <n v="4723"/>
    <n v="4700"/>
    <s v="CLP"/>
    <s v="Yes"/>
    <n v="26634"/>
    <s v="plan to load that discount on lower floor apartment (1st to 4th floor)"/>
    <s v="Domestic"/>
    <n v="2.5000000000000001E-2"/>
    <n v="3"/>
    <n v="144539"/>
  </r>
  <r>
    <x v="2"/>
    <s v="W1"/>
    <s v="W1"/>
    <n v="1404"/>
    <s v="3BHK Luxury"/>
    <n v="1513"/>
    <d v="2018-10-24T00:00:00"/>
    <n v="7706135"/>
    <n v="7706135"/>
    <x v="1"/>
    <s v="Direct"/>
    <n v="4723"/>
    <n v="4700"/>
    <s v="CLP"/>
    <s v="Yes"/>
    <n v="34799"/>
    <s v="Bought 2nd unit in SP Residency 1st in phase-I,plan to load that discount on lower floor apartment (1st to 4th floor)_x000a_"/>
    <s v="Domestic"/>
    <s v=""/>
    <s v=""/>
    <n v="0"/>
  </r>
  <r>
    <x v="2"/>
    <s v="W2"/>
    <s v="W2"/>
    <n v="602"/>
    <s v="2BHK Small"/>
    <n v="1097"/>
    <d v="2018-08-29T00:00:00"/>
    <n v="5438175"/>
    <n v="5438175"/>
    <x v="0"/>
    <s v="Shashi Shekar"/>
    <n v="4723"/>
    <n v="4700"/>
    <s v="CLP"/>
    <s v="Yes"/>
    <n v="25231"/>
    <s v="plan to load that discount on lower floor apartment (1st to 4th floor)"/>
    <s v="Domestic"/>
    <n v="2.5000000000000001E-2"/>
    <n v="1"/>
    <n v="135954.375"/>
  </r>
  <r>
    <x v="2"/>
    <s v="W1"/>
    <s v="W1"/>
    <n v="1301"/>
    <s v="2.5BHK Premium"/>
    <n v="1328"/>
    <d v="2018-11-05T00:00:00"/>
    <n v="6680640"/>
    <n v="6680640"/>
    <x v="2"/>
    <s v="Pravin Kore"/>
    <n v="4723"/>
    <n v="4700"/>
    <s v="CLP"/>
    <s v="Yes"/>
    <n v="30544"/>
    <s v="plan to load that discount on lower floor apartment (1st to 4th floor)"/>
    <s v="Domestic"/>
    <s v=""/>
    <s v=""/>
    <n v="0"/>
  </r>
  <r>
    <x v="2"/>
    <s v="W2"/>
    <s v="W2"/>
    <n v="1003"/>
    <s v="2BHK Std."/>
    <n v="1156"/>
    <d v="2018-08-31T00:00:00"/>
    <n v="6482860"/>
    <n v="6482860"/>
    <x v="0"/>
    <s v="Square Yards"/>
    <n v="4723"/>
    <n v="5300"/>
    <s v="Subvention"/>
    <s v="No"/>
    <n v="0"/>
    <n v="0"/>
    <s v="Domestic"/>
    <n v="2.5000000000000001E-2"/>
    <n v="1"/>
    <n v="162071.5"/>
  </r>
  <r>
    <x v="2"/>
    <s v="W2"/>
    <s v="W2"/>
    <n v="901"/>
    <s v="2.5BHK Premium"/>
    <n v="1328"/>
    <d v="2018-11-25T00:00:00"/>
    <n v="6667360"/>
    <n v="6667360"/>
    <x v="1"/>
    <s v="Direct"/>
    <n v="4723"/>
    <n v="4750"/>
    <s v="CLP"/>
    <s v="No"/>
    <n v="0"/>
    <n v="0"/>
    <s v="Domestic"/>
    <s v=""/>
    <s v=""/>
    <n v="0"/>
  </r>
  <r>
    <x v="3"/>
    <s v="C"/>
    <s v="C"/>
    <n v="1505"/>
    <s v="1 BHK"/>
    <n v="642.1964999999999"/>
    <d v="2018-06-09T00:00:00"/>
    <n v="8197461.4834999992"/>
    <n v="8197461.4834999992"/>
    <x v="0"/>
    <s v="360 Realtors"/>
    <n v="10999"/>
    <n v="10999"/>
    <s v="CLP"/>
    <m/>
    <n v="0"/>
    <m/>
    <s v="Domestic"/>
    <n v="2.2499999999999999E-2"/>
    <s v=""/>
    <n v="184442.88337874998"/>
  </r>
  <r>
    <x v="3"/>
    <s v="D"/>
    <s v="D"/>
    <n v="1403"/>
    <s v="1 BHK"/>
    <n v="651.7829999999999"/>
    <d v="2018-06-09T00:00:00"/>
    <n v="9080251.2319999989"/>
    <n v="9080251.2319999989"/>
    <x v="0"/>
    <s v="360 Realtors"/>
    <n v="10999"/>
    <n v="12184"/>
    <s v="Subvention - Apr'21"/>
    <m/>
    <n v="0"/>
    <m/>
    <s v="Domestic"/>
    <n v="2.2499999999999999E-2"/>
    <s v=""/>
    <n v="204305.65271999995"/>
  </r>
  <r>
    <x v="3"/>
    <s v="C"/>
    <s v="C"/>
    <n v="2104"/>
    <s v="3 BHK"/>
    <n v="1278.5355"/>
    <d v="2018-06-09T00:00:00"/>
    <n v="15527450.4245"/>
    <n v="15527450.4245"/>
    <x v="0"/>
    <s v="3B Consulting Private Limited"/>
    <n v="10999"/>
    <n v="10999"/>
    <s v="CLP"/>
    <m/>
    <n v="0"/>
    <m/>
    <s v="Domestic"/>
    <n v="2.5000000000000001E-2"/>
    <s v=""/>
    <n v="388186.26061250002"/>
  </r>
  <r>
    <x v="3"/>
    <s v="C"/>
    <s v="C"/>
    <n v="2701"/>
    <s v="1 BHK"/>
    <n v="697.40549999999996"/>
    <d v="2018-06-09T00:00:00"/>
    <n v="9502923.2345000003"/>
    <n v="9502923.2345000003"/>
    <x v="0"/>
    <s v="3B Consulting Private Limited"/>
    <n v="10999"/>
    <n v="10999"/>
    <s v="CLP"/>
    <m/>
    <n v="0"/>
    <m/>
    <s v="Domestic"/>
    <n v="2.5000000000000001E-2"/>
    <s v=""/>
    <n v="237573.08086250001"/>
  </r>
  <r>
    <x v="3"/>
    <s v="C"/>
    <s v="C"/>
    <n v="1604"/>
    <s v="3 BHK"/>
    <n v="1278.5355"/>
    <d v="2018-07-01T00:00:00"/>
    <n v="15216901.416009998"/>
    <n v="15216901.416009998"/>
    <x v="1"/>
    <s v="Direct"/>
    <n v="10999"/>
    <n v="10756.105681860221"/>
    <s v="CLP"/>
    <m/>
    <n v="310549.00849000138"/>
    <m/>
    <s v="Domestic"/>
    <s v=""/>
    <s v=""/>
    <n v="0"/>
  </r>
  <r>
    <x v="3"/>
    <s v="C"/>
    <s v="C"/>
    <n v="2702"/>
    <s v="1 BHK"/>
    <n v="651.7829999999999"/>
    <d v="2018-06-09T00:00:00"/>
    <n v="8933600.057"/>
    <n v="8933600.057"/>
    <x v="0"/>
    <s v="3B Consulting Private Limited"/>
    <n v="10999"/>
    <n v="10999"/>
    <s v="CLP"/>
    <m/>
    <n v="0"/>
    <m/>
    <s v="Domestic"/>
    <n v="2.5000000000000001E-2"/>
    <s v=""/>
    <n v="223340.00142500002"/>
  </r>
  <r>
    <x v="3"/>
    <s v="C"/>
    <s v="C"/>
    <n v="3301"/>
    <s v="1 BHK"/>
    <n v="697.40549999999996"/>
    <d v="2018-06-09T00:00:00"/>
    <n v="9502923.2345000003"/>
    <n v="9502923.2345000003"/>
    <x v="0"/>
    <s v="3B Consulting Private Limited"/>
    <n v="10999"/>
    <n v="10999"/>
    <s v="CLP"/>
    <m/>
    <n v="0"/>
    <m/>
    <s v="Domestic"/>
    <n v="2.5000000000000001E-2"/>
    <s v=""/>
    <n v="237573.08086250001"/>
  </r>
  <r>
    <x v="3"/>
    <s v="C"/>
    <s v="C"/>
    <n v="3302"/>
    <s v="1 BHK"/>
    <n v="651.7829999999999"/>
    <d v="2018-06-09T00:00:00"/>
    <n v="8933600.057"/>
    <n v="8933600.057"/>
    <x v="0"/>
    <s v="3B Consulting Private Limited"/>
    <n v="10999"/>
    <n v="10999"/>
    <s v="CLP"/>
    <m/>
    <n v="0"/>
    <m/>
    <s v="Domestic"/>
    <n v="2.5000000000000001E-2"/>
    <s v=""/>
    <n v="223340.00142500002"/>
  </r>
  <r>
    <x v="3"/>
    <s v="C"/>
    <s v="C"/>
    <n v="1906"/>
    <s v="2 BHK"/>
    <n v="934.70849999999996"/>
    <d v="2018-06-24T00:00:00"/>
    <n v="11566907.2115"/>
    <n v="11566907.2115"/>
    <x v="0"/>
    <s v="Acquest Property &amp; Hospitaility Services Pvt.Ltd."/>
    <n v="10999"/>
    <n v="10999"/>
    <s v="CLP"/>
    <m/>
    <n v="0"/>
    <m/>
    <s v="Domestic"/>
    <n v="0.02"/>
    <s v=""/>
    <n v="231338.14423000001"/>
  </r>
  <r>
    <x v="3"/>
    <s v="C"/>
    <s v="C"/>
    <n v="1901"/>
    <s v="1 BHK"/>
    <n v="697.40549999999996"/>
    <d v="2018-06-09T00:00:00"/>
    <n v="8833413.9545000009"/>
    <n v="8833413.9545000009"/>
    <x v="0"/>
    <s v="Address Of Choice Realty Pvt Ltd"/>
    <n v="10999"/>
    <n v="10999"/>
    <s v="CLP"/>
    <m/>
    <n v="0"/>
    <m/>
    <s v="Domestic"/>
    <n v="2.5000000000000001E-2"/>
    <s v=""/>
    <n v="220835.34886250005"/>
  </r>
  <r>
    <x v="3"/>
    <s v="C"/>
    <s v="C"/>
    <n v="1902"/>
    <s v="1 BHK"/>
    <n v="651.7829999999999"/>
    <d v="2018-06-09T00:00:00"/>
    <n v="8307888.3769999985"/>
    <n v="8307888.3769999985"/>
    <x v="0"/>
    <s v="Address Of Choice Realty Pvt Ltd"/>
    <n v="10999"/>
    <n v="10999"/>
    <s v="CLP"/>
    <m/>
    <n v="0"/>
    <m/>
    <s v="Domestic"/>
    <n v="2.5000000000000001E-2"/>
    <s v=""/>
    <n v="207697.20942499998"/>
  </r>
  <r>
    <x v="3"/>
    <s v="C"/>
    <s v="C"/>
    <n v="2305"/>
    <s v="1 BHK"/>
    <n v="642.1964999999999"/>
    <d v="2018-07-21T00:00:00"/>
    <n v="8497461.4835000001"/>
    <n v="8497461.4835000001"/>
    <x v="0"/>
    <s v="Address Of Choice Realty Pvt Ltd"/>
    <n v="10999"/>
    <n v="11466.146737797546"/>
    <s v="CLP"/>
    <m/>
    <n v="0"/>
    <m/>
    <s v="Domestic"/>
    <n v="2.5000000000000001E-2"/>
    <s v=""/>
    <n v="212436.53708750001"/>
  </r>
  <r>
    <x v="3"/>
    <s v="D"/>
    <s v="D"/>
    <n v="2105"/>
    <s v="2 BHK"/>
    <n v="912.33449999999982"/>
    <d v="2018-06-09T00:00:00"/>
    <n v="11309181.105499998"/>
    <n v="11309181.105499998"/>
    <x v="0"/>
    <s v="Address Of Choice Realty Pvt Ltd"/>
    <n v="10999"/>
    <n v="10999"/>
    <s v="CLP"/>
    <m/>
    <n v="0"/>
    <m/>
    <s v="Domestic"/>
    <n v="2.5000000000000001E-2"/>
    <s v=""/>
    <n v="282729.52763749997"/>
  </r>
  <r>
    <x v="3"/>
    <s v="C"/>
    <s v="C"/>
    <n v="2105"/>
    <s v="1 BHK"/>
    <n v="642.1964999999999"/>
    <d v="2018-07-21T00:00:00"/>
    <n v="8497461.4835000001"/>
    <n v="8497461.4835000001"/>
    <x v="0"/>
    <s v="Ashutosh Jagdish Mishra"/>
    <n v="10999"/>
    <n v="11466.146737797546"/>
    <s v="CLP"/>
    <m/>
    <n v="0"/>
    <m/>
    <s v="Domestic"/>
    <n v="0.02"/>
    <s v=""/>
    <n v="169949.22967"/>
  </r>
  <r>
    <x v="3"/>
    <s v="C"/>
    <s v="C"/>
    <n v="3106"/>
    <s v="2 BHK"/>
    <n v="934.70849999999996"/>
    <d v="2018-06-12T00:00:00"/>
    <n v="12464227.3715"/>
    <n v="12464227.3715"/>
    <x v="0"/>
    <s v="Click Ghar"/>
    <n v="10999"/>
    <n v="10999"/>
    <s v="CLP"/>
    <m/>
    <n v="0"/>
    <m/>
    <s v="Domestic"/>
    <n v="2.2499999999999999E-2"/>
    <s v=""/>
    <n v="280445.11585875001"/>
  </r>
  <r>
    <x v="3"/>
    <s v="D"/>
    <s v="D"/>
    <n v="3301"/>
    <s v="2 BHK"/>
    <n v="934.70849999999996"/>
    <d v="2018-06-09T00:00:00"/>
    <n v="12464227.3715"/>
    <n v="12464227.3715"/>
    <x v="0"/>
    <s v="Click Ghar"/>
    <n v="10999"/>
    <n v="10999"/>
    <s v="CLP"/>
    <m/>
    <n v="0"/>
    <m/>
    <s v="Domestic"/>
    <n v="2.2499999999999999E-2"/>
    <s v=""/>
    <n v="280445.11585875001"/>
  </r>
  <r>
    <x v="3"/>
    <s v="C"/>
    <s v="C"/>
    <n v="3004"/>
    <s v="3 BHK"/>
    <n v="1278.5355"/>
    <d v="2018-07-21T00:00:00"/>
    <n v="16754844.5045"/>
    <n v="16754844.5045"/>
    <x v="0"/>
    <s v="Craft Financial Advisors Pvt. Ltd."/>
    <n v="10999"/>
    <n v="10999"/>
    <s v="CLP"/>
    <m/>
    <n v="0"/>
    <m/>
    <s v="Domestic"/>
    <n v="2.5000000000000001E-2"/>
    <s v=""/>
    <n v="418871.11261250003"/>
  </r>
  <r>
    <x v="3"/>
    <s v="C"/>
    <s v="C"/>
    <n v="4601"/>
    <s v="1 BHK"/>
    <n v="697.40549999999996"/>
    <d v="2018-06-09T00:00:00"/>
    <n v="10200328.7345"/>
    <n v="10200328.7345"/>
    <x v="0"/>
    <s v="Craft Financial Advisors Pvt. Ltd."/>
    <n v="10999"/>
    <n v="10999"/>
    <s v="CLP"/>
    <m/>
    <n v="0"/>
    <m/>
    <s v="Domestic"/>
    <n v="2.5000000000000001E-2"/>
    <s v=""/>
    <n v="255008.21836250002"/>
  </r>
  <r>
    <x v="3"/>
    <s v="C"/>
    <s v="C"/>
    <n v="2301"/>
    <s v="1 BHK"/>
    <n v="697.40549999999996"/>
    <d v="2018-07-21T00:00:00"/>
    <n v="9133413.9545000009"/>
    <n v="9133413.9545000009"/>
    <x v="1"/>
    <s v="Direct"/>
    <n v="10999"/>
    <n v="11429.165807410467"/>
    <s v="CLP"/>
    <m/>
    <n v="0"/>
    <m/>
    <s v="Domestic"/>
    <s v=""/>
    <s v=""/>
    <n v="0"/>
  </r>
  <r>
    <x v="3"/>
    <s v="C"/>
    <s v="C"/>
    <n v="2004"/>
    <s v="3 BHK"/>
    <n v="1278.5355"/>
    <d v="2018-07-15T00:00:00"/>
    <n v="15527450.4245"/>
    <n v="15527450.4245"/>
    <x v="1"/>
    <s v="Direct"/>
    <n v="10999"/>
    <n v="10999"/>
    <s v="CLP"/>
    <m/>
    <n v="0"/>
    <m/>
    <s v="Domestic"/>
    <s v=""/>
    <s v=""/>
    <n v="0"/>
  </r>
  <r>
    <x v="3"/>
    <s v="D"/>
    <s v="D"/>
    <n v="1901"/>
    <s v="2 BHK"/>
    <n v="934.70849999999996"/>
    <d v="2018-06-09T00:00:00"/>
    <n v="11753848.911499999"/>
    <n v="11753848.911499999"/>
    <x v="0"/>
    <s v="Craft Financial Advisors Pvt. Ltd."/>
    <n v="10999"/>
    <n v="11199"/>
    <s v="APP - 20:15:15:15:15:10:10"/>
    <m/>
    <n v="0"/>
    <m/>
    <s v="Domestic"/>
    <n v="2.5000000000000001E-2"/>
    <s v=""/>
    <n v="293846.22278750001"/>
  </r>
  <r>
    <x v="3"/>
    <s v="D"/>
    <s v="D"/>
    <n v="2003"/>
    <s v="1 BHK"/>
    <n v="651.7829999999999"/>
    <d v="2018-06-09T00:00:00"/>
    <n v="8307888.3769999985"/>
    <n v="8307888.3769999985"/>
    <x v="0"/>
    <s v="Craft Financial Advisors Pvt. Ltd."/>
    <n v="10999"/>
    <n v="10999"/>
    <s v="CLP"/>
    <m/>
    <n v="0"/>
    <m/>
    <s v="Domestic"/>
    <n v="2.5000000000000001E-2"/>
    <s v=""/>
    <n v="207697.20942499998"/>
  </r>
  <r>
    <x v="3"/>
    <s v="C"/>
    <s v="C"/>
    <n v="2302"/>
    <s v="1 BHK"/>
    <n v="651.7829999999999"/>
    <d v="2018-07-19T00:00:00"/>
    <n v="8607888.3769999966"/>
    <n v="8607888.3769999966"/>
    <x v="0"/>
    <s v="Horizon FP LLP"/>
    <n v="10999"/>
    <n v="11459.275889368086"/>
    <s v="CLP"/>
    <m/>
    <n v="0"/>
    <m/>
    <s v="Domestic"/>
    <n v="0.02"/>
    <s v=""/>
    <n v="172157.76753999994"/>
  </r>
  <r>
    <x v="3"/>
    <s v="C"/>
    <s v="C"/>
    <n v="3304"/>
    <s v="3 BHK"/>
    <n v="1278.5355"/>
    <d v="2018-06-09T00:00:00"/>
    <n v="16754844.5045"/>
    <n v="16754844.5045"/>
    <x v="0"/>
    <s v="Housezinn Properties Pvt. Ltd."/>
    <n v="10999"/>
    <n v="10999"/>
    <s v="CLP"/>
    <m/>
    <n v="0"/>
    <m/>
    <s v="Domestic"/>
    <n v="2.2499999999999999E-2"/>
    <s v=""/>
    <n v="376984.00135124999"/>
  </r>
  <r>
    <x v="3"/>
    <s v="C"/>
    <s v="C"/>
    <n v="2204"/>
    <s v="3 BHK"/>
    <n v="1278.5355"/>
    <d v="2018-06-09T00:00:00"/>
    <n v="15372175.920255"/>
    <n v="15372175.920255"/>
    <x v="1"/>
    <s v="Direct"/>
    <n v="10999"/>
    <n v="10877.552840930111"/>
    <s v="CLP"/>
    <m/>
    <n v="155274.50424499952"/>
    <m/>
    <s v="Domestic"/>
    <s v=""/>
    <s v=""/>
    <n v="0"/>
  </r>
  <r>
    <x v="3"/>
    <s v="C"/>
    <s v="C"/>
    <n v="2206"/>
    <s v="2 BHK"/>
    <n v="934.70849999999996"/>
    <d v="2018-06-09T00:00:00"/>
    <n v="11566907.2115"/>
    <n v="11566907.2115"/>
    <x v="1"/>
    <s v="Direct"/>
    <n v="10999"/>
    <n v="10999"/>
    <s v="CLP"/>
    <m/>
    <n v="0"/>
    <m/>
    <s v="Domestic"/>
    <s v=""/>
    <s v=""/>
    <n v="0"/>
  </r>
  <r>
    <x v="3"/>
    <s v="D"/>
    <s v="D"/>
    <n v="2301"/>
    <s v="2 BHK"/>
    <n v="934.70849999999996"/>
    <d v="2018-06-09T00:00:00"/>
    <n v="11566907.2115"/>
    <n v="11566907.2115"/>
    <x v="0"/>
    <s v="Housezinn Properties Pvt. Ltd."/>
    <n v="10999"/>
    <n v="10999"/>
    <s v="CLP"/>
    <m/>
    <n v="0"/>
    <m/>
    <s v="Domestic"/>
    <n v="2.2499999999999999E-2"/>
    <s v=""/>
    <n v="260255.41225875"/>
  </r>
  <r>
    <x v="3"/>
    <s v="C"/>
    <s v="C"/>
    <n v="1706"/>
    <s v="2 BHK"/>
    <n v="934.70849999999996"/>
    <d v="2018-06-09T00:00:00"/>
    <n v="11566907.2115"/>
    <n v="11566907.2115"/>
    <x v="0"/>
    <s v="Jackey Pahuja"/>
    <n v="10999"/>
    <n v="10999"/>
    <s v="CLP"/>
    <m/>
    <n v="0"/>
    <m/>
    <s v="Domestic"/>
    <n v="0.02"/>
    <s v=""/>
    <n v="231338.14423000001"/>
  </r>
  <r>
    <x v="3"/>
    <s v="D"/>
    <s v="D"/>
    <n v="4503"/>
    <s v="1 BHK"/>
    <n v="651.7829999999999"/>
    <d v="2018-06-09T00:00:00"/>
    <n v="9585383.0569999982"/>
    <n v="9585383.0569999982"/>
    <x v="0"/>
    <s v="Lamba Estate Consaltant"/>
    <n v="10999"/>
    <n v="10999"/>
    <s v="CLP"/>
    <m/>
    <n v="0"/>
    <m/>
    <s v="Domestic"/>
    <n v="2.2499999999999999E-2"/>
    <s v=""/>
    <n v="215671.11878249995"/>
  </r>
  <r>
    <x v="3"/>
    <s v="C"/>
    <s v="C"/>
    <n v="2306"/>
    <s v="2 BHK"/>
    <n v="934.70849999999996"/>
    <d v="2018-07-21T00:00:00"/>
    <n v="11566907.2115"/>
    <n v="11566907.2115"/>
    <x v="1"/>
    <s v="Direct"/>
    <n v="10999"/>
    <n v="10999"/>
    <s v="CLP"/>
    <m/>
    <n v="0"/>
    <m/>
    <s v="Domestic"/>
    <s v=""/>
    <s v=""/>
    <n v="0"/>
  </r>
  <r>
    <x v="3"/>
    <s v="D"/>
    <s v="D"/>
    <n v="4504"/>
    <s v="1 BHK"/>
    <n v="697.40549999999996"/>
    <d v="2018-06-09T00:00:00"/>
    <n v="10200328.7345"/>
    <n v="10200328.7345"/>
    <x v="0"/>
    <s v="Lamba Estate Consaltant"/>
    <n v="10999"/>
    <n v="10999"/>
    <s v="CLP"/>
    <m/>
    <n v="0"/>
    <m/>
    <s v="Domestic"/>
    <n v="2.2499999999999999E-2"/>
    <s v=""/>
    <n v="229507.39652625"/>
  </r>
  <r>
    <x v="3"/>
    <s v="C"/>
    <s v="C"/>
    <n v="2101"/>
    <s v="1 BHK"/>
    <n v="697.40549999999996"/>
    <d v="2018-07-15T00:00:00"/>
    <n v="8833413.9545000009"/>
    <n v="8833413.9545000009"/>
    <x v="0"/>
    <s v="Mahamaya Spaces"/>
    <n v="10999"/>
    <n v="10999"/>
    <s v="CLP"/>
    <m/>
    <n v="0"/>
    <m/>
    <s v="Domestic"/>
    <n v="2.2499999999999999E-2"/>
    <s v=""/>
    <n v="198751.81397625001"/>
  </r>
  <r>
    <x v="3"/>
    <s v="C"/>
    <s v="C"/>
    <n v="2102"/>
    <s v="1 BHK"/>
    <n v="651.7829999999999"/>
    <d v="2018-07-15T00:00:00"/>
    <n v="8307888.3769999985"/>
    <n v="8307888.3769999985"/>
    <x v="0"/>
    <s v="Mahamaya Spaces"/>
    <n v="10999"/>
    <n v="10999"/>
    <s v="CLP"/>
    <m/>
    <n v="0"/>
    <m/>
    <s v="Domestic"/>
    <n v="2.2499999999999999E-2"/>
    <s v=""/>
    <n v="186927.48848249996"/>
  </r>
  <r>
    <x v="3"/>
    <s v="C"/>
    <s v="C"/>
    <n v="1406"/>
    <s v="2 BHK"/>
    <n v="934.70849999999996"/>
    <d v="2018-06-09T00:00:00"/>
    <n v="11566907.2115"/>
    <n v="11566907.2115"/>
    <x v="0"/>
    <s v="Manasvi Properties"/>
    <n v="10999"/>
    <n v="10999"/>
    <s v="CLP"/>
    <m/>
    <n v="0"/>
    <m/>
    <s v="Domestic"/>
    <n v="2.5000000000000001E-2"/>
    <s v=""/>
    <n v="289172.68028750003"/>
  </r>
  <r>
    <x v="3"/>
    <s v="D"/>
    <s v="D"/>
    <n v="1203"/>
    <s v="1 BHK"/>
    <n v="651.7829999999999"/>
    <d v="2018-06-09T00:00:00"/>
    <n v="8307888.3769999985"/>
    <n v="8307888.3769999985"/>
    <x v="0"/>
    <s v="Manasvi Properties"/>
    <n v="10999"/>
    <n v="10999"/>
    <s v="CLP"/>
    <m/>
    <n v="0"/>
    <m/>
    <s v="Domestic"/>
    <n v="2.5000000000000001E-2"/>
    <s v=""/>
    <n v="207697.20942499998"/>
  </r>
  <r>
    <x v="3"/>
    <s v="D"/>
    <s v="D"/>
    <n v="2104"/>
    <s v="1 BHK"/>
    <n v="697.40549999999996"/>
    <d v="2018-07-21T00:00:00"/>
    <n v="8333413.9545"/>
    <n v="8333413.9545"/>
    <x v="0"/>
    <s v="Manasvi Properties"/>
    <n v="10999"/>
    <n v="11429.165807410467"/>
    <s v="CLP"/>
    <m/>
    <n v="0"/>
    <m/>
    <s v="Domestic"/>
    <n v="2.5000000000000001E-2"/>
    <s v=""/>
    <n v="208335.34886250002"/>
  </r>
  <r>
    <x v="3"/>
    <s v="D"/>
    <s v="D"/>
    <n v="2106"/>
    <s v="2 BHK"/>
    <n v="912.33449999999982"/>
    <d v="2018-06-09T00:00:00"/>
    <n v="11491648.005499998"/>
    <n v="11491648.005499998"/>
    <x v="0"/>
    <s v="Manasvi Properties"/>
    <n v="10999"/>
    <n v="11199"/>
    <s v="APP - 20:15:15:15:15:10:10"/>
    <m/>
    <n v="0"/>
    <m/>
    <s v="Domestic"/>
    <n v="2.5000000000000001E-2"/>
    <s v=""/>
    <n v="287291.20013749995"/>
  </r>
  <r>
    <x v="3"/>
    <s v="C"/>
    <s v="C"/>
    <n v="1804"/>
    <s v="3 BHK"/>
    <n v="1278.5355"/>
    <d v="2018-07-15T00:00:00"/>
    <n v="15527450.4245"/>
    <n v="15527450.4245"/>
    <x v="0"/>
    <s v="Mystic India Realtors &amp; Consultant"/>
    <n v="10999"/>
    <n v="10999"/>
    <s v="CLP"/>
    <m/>
    <n v="0"/>
    <m/>
    <s v="Domestic"/>
    <n v="2.5000000000000001E-2"/>
    <s v=""/>
    <n v="388186.26061250002"/>
  </r>
  <r>
    <x v="3"/>
    <s v="C"/>
    <s v="C"/>
    <n v="3204"/>
    <s v="3 BHK"/>
    <n v="1278.5355"/>
    <d v="2018-07-21T00:00:00"/>
    <n v="16754844.5045"/>
    <n v="16754844.5045"/>
    <x v="1"/>
    <s v="Direct"/>
    <n v="10999"/>
    <n v="10999"/>
    <s v="CLP"/>
    <m/>
    <n v="0"/>
    <m/>
    <s v="Domestic"/>
    <s v=""/>
    <s v=""/>
    <n v="0"/>
  </r>
  <r>
    <x v="3"/>
    <s v="C"/>
    <s v="C"/>
    <n v="1805"/>
    <s v="1 BHK"/>
    <n v="642.1964999999999"/>
    <d v="2018-06-09T00:00:00"/>
    <n v="8197461.4834999992"/>
    <n v="8197461.4834999992"/>
    <x v="0"/>
    <s v="Mystic India Realtors &amp; Consultant"/>
    <n v="10999"/>
    <n v="10999"/>
    <s v="CLP"/>
    <m/>
    <n v="0"/>
    <m/>
    <s v="Domestic"/>
    <n v="2.5000000000000001E-2"/>
    <s v=""/>
    <n v="204936.53708749998"/>
  </r>
  <r>
    <x v="3"/>
    <s v="D"/>
    <s v="D"/>
    <n v="1602"/>
    <s v="1 BHK"/>
    <n v="643.02149999999995"/>
    <d v="2018-06-09T00:00:00"/>
    <n v="8629429.7839999981"/>
    <n v="8629429.7839999981"/>
    <x v="0"/>
    <s v="Mystic India Realtors &amp; Consultant"/>
    <n v="10999"/>
    <n v="11656"/>
    <s v="Subvention - May'20"/>
    <m/>
    <n v="0"/>
    <m/>
    <s v="Domestic"/>
    <n v="2.5000000000000001E-2"/>
    <s v=""/>
    <n v="215735.74459999998"/>
  </r>
  <r>
    <x v="3"/>
    <s v="D"/>
    <s v="D"/>
    <n v="2601"/>
    <s v="2 BHK"/>
    <n v="934.70849999999996"/>
    <d v="2018-06-09T00:00:00"/>
    <n v="12464227.3715"/>
    <n v="12464227.3715"/>
    <x v="0"/>
    <s v="Mystic India Realtors &amp; Consultant"/>
    <n v="10999"/>
    <n v="10999"/>
    <s v="CLP"/>
    <m/>
    <n v="0"/>
    <m/>
    <s v="Domestic"/>
    <n v="2.5000000000000001E-2"/>
    <s v=""/>
    <n v="311605.68428750004"/>
  </r>
  <r>
    <x v="3"/>
    <s v="D"/>
    <s v="D"/>
    <n v="1204"/>
    <s v="1 BHK"/>
    <n v="697.40549999999996"/>
    <d v="2018-09-16T00:00:00"/>
    <n v="8583414"/>
    <n v="8583414"/>
    <x v="1"/>
    <s v="Direct"/>
    <n v="10999"/>
    <n v="10640.528559066426"/>
    <s v="CLP"/>
    <m/>
    <n v="249999.9544999995"/>
    <m/>
    <s v="Domestic"/>
    <s v=""/>
    <s v=""/>
    <n v="0"/>
  </r>
  <r>
    <x v="3"/>
    <s v="D"/>
    <s v="D"/>
    <n v="1401"/>
    <s v="2 BHK"/>
    <n v="934.70849999999996"/>
    <d v="2018-09-08T00:00:00"/>
    <n v="11566907.2115"/>
    <n v="11566907.2115"/>
    <x v="1"/>
    <s v="Direct"/>
    <n v="10999"/>
    <n v="10999"/>
    <s v="CLP"/>
    <m/>
    <n v="0"/>
    <m/>
    <s v="Domestic"/>
    <s v=""/>
    <s v=""/>
    <n v="0"/>
  </r>
  <r>
    <x v="3"/>
    <s v="C"/>
    <s v="C"/>
    <n v="3104"/>
    <s v="3 BHK"/>
    <n v="1278.5355"/>
    <d v="2018-07-04T00:00:00"/>
    <n v="16754844.5045"/>
    <n v="16754844.5045"/>
    <x v="0"/>
    <s v="Pacific Design Estates Pvt. Ltd."/>
    <n v="10999"/>
    <n v="10999"/>
    <s v="CLP"/>
    <m/>
    <n v="0"/>
    <m/>
    <s v="Domestic"/>
    <n v="2.2499999999999999E-2"/>
    <s v=""/>
    <n v="376984.00135124999"/>
  </r>
  <r>
    <x v="3"/>
    <s v="D"/>
    <s v="D"/>
    <n v="1404"/>
    <s v="1 BHK"/>
    <n v="697.40549999999996"/>
    <d v="2018-10-06T00:00:00"/>
    <n v="8508357"/>
    <n v="8508357"/>
    <x v="1"/>
    <s v="Direct"/>
    <n v="10999"/>
    <n v="10429.99754807072"/>
    <s v="CLP"/>
    <m/>
    <n v="396825.43948896555"/>
    <m/>
    <s v="Domestic"/>
    <s v=""/>
    <s v=""/>
    <n v="0"/>
  </r>
  <r>
    <x v="3"/>
    <s v="D"/>
    <s v="D"/>
    <n v="1704"/>
    <s v="1 BHK"/>
    <n v="697.40549999999996"/>
    <d v="2018-06-09T00:00:00"/>
    <n v="8833413.9545000009"/>
    <n v="8833413.9545000009"/>
    <x v="0"/>
    <s v="Pacific Design Estates Pvt. Ltd."/>
    <n v="10999"/>
    <n v="10999"/>
    <s v="CLP"/>
    <m/>
    <n v="0"/>
    <m/>
    <s v="Domestic"/>
    <n v="2.2499999999999999E-2"/>
    <s v=""/>
    <n v="198751.81397625001"/>
  </r>
  <r>
    <x v="3"/>
    <s v="D"/>
    <s v="D"/>
    <n v="1601"/>
    <s v="2 BHK"/>
    <n v="934.70849999999996"/>
    <d v="2018-06-09T00:00:00"/>
    <n v="11566907.2115"/>
    <n v="11566907.2115"/>
    <x v="1"/>
    <s v="Direct"/>
    <n v="10999"/>
    <n v="10999"/>
    <s v="CLP"/>
    <m/>
    <n v="0"/>
    <m/>
    <s v="Domestic"/>
    <s v=""/>
    <s v=""/>
    <n v="0"/>
  </r>
  <r>
    <x v="3"/>
    <s v="D"/>
    <s v="D"/>
    <n v="2103"/>
    <s v="1 BHK"/>
    <n v="651.7829999999999"/>
    <d v="2018-07-04T00:00:00"/>
    <n v="7638244.976999999"/>
    <n v="7638244.976999999"/>
    <x v="0"/>
    <s v="Prem Estate Agency"/>
    <n v="10999"/>
    <n v="11199"/>
    <s v="APP - 20:15:15:15:15:10:10"/>
    <m/>
    <n v="0"/>
    <m/>
    <s v="Domestic"/>
    <n v="0.02"/>
    <s v=""/>
    <n v="152764.89953999998"/>
  </r>
  <r>
    <x v="3"/>
    <s v="D"/>
    <s v="D"/>
    <n v="2306"/>
    <s v="2 BHK"/>
    <n v="912.33449999999982"/>
    <d v="2018-07-14T00:00:00"/>
    <n v="11908584.871999998"/>
    <n v="11908584.871999998"/>
    <x v="0"/>
    <s v="Property Destiny. Com"/>
    <n v="10999"/>
    <n v="11656"/>
    <s v="Subvention - May'20"/>
    <m/>
    <n v="0"/>
    <m/>
    <s v="Domestic"/>
    <n v="0.02"/>
    <s v=""/>
    <n v="238171.69743999996"/>
  </r>
  <r>
    <x v="3"/>
    <s v="D"/>
    <s v="D"/>
    <n v="1801"/>
    <s v="2 BHK"/>
    <n v="934.70849999999996"/>
    <d v="2018-07-21T00:00:00"/>
    <n v="11566907.2115"/>
    <n v="11566907.2115"/>
    <x v="0"/>
    <s v="Quickr India Pvt. Ltd."/>
    <n v="10999"/>
    <n v="10999"/>
    <s v="CLP"/>
    <m/>
    <n v="0"/>
    <m/>
    <s v="Domestic"/>
    <n v="0.02"/>
    <s v=""/>
    <n v="231338.14423000001"/>
  </r>
  <r>
    <x v="3"/>
    <s v="C"/>
    <s v="C"/>
    <n v="2106"/>
    <s v="2 BHK"/>
    <n v="934.70849999999996"/>
    <d v="2018-06-09T00:00:00"/>
    <n v="11566907.2115"/>
    <n v="11566907.2115"/>
    <x v="0"/>
    <s v="S S Properties"/>
    <n v="10999"/>
    <n v="10999"/>
    <s v="CLP"/>
    <m/>
    <n v="0"/>
    <m/>
    <s v="Domestic"/>
    <n v="0.02"/>
    <s v=""/>
    <n v="231338.14423000001"/>
  </r>
  <r>
    <x v="3"/>
    <s v="D"/>
    <s v="D"/>
    <n v="1803"/>
    <s v="1 BHK"/>
    <n v="651.7829999999999"/>
    <d v="2018-06-09T00:00:00"/>
    <n v="8438244.9769999981"/>
    <n v="8438244.9769999981"/>
    <x v="1"/>
    <s v="Direct"/>
    <n v="10999"/>
    <n v="11199"/>
    <s v="APP - 20:15:15:15:15:10:10"/>
    <m/>
    <n v="0"/>
    <m/>
    <s v="Domestic"/>
    <s v=""/>
    <s v=""/>
    <n v="0"/>
  </r>
  <r>
    <x v="3"/>
    <s v="D"/>
    <s v="D"/>
    <n v="1804"/>
    <s v="1 BHK"/>
    <n v="697.40549999999996"/>
    <d v="2018-06-09T00:00:00"/>
    <n v="8972895.0544999987"/>
    <n v="8972895.0544999987"/>
    <x v="1"/>
    <s v="Direct"/>
    <n v="10999"/>
    <n v="11199"/>
    <s v="APP - 20:15:15:15:15:10:10"/>
    <m/>
    <n v="0"/>
    <m/>
    <s v="Domestic"/>
    <s v=""/>
    <s v=""/>
    <n v="0"/>
  </r>
  <r>
    <x v="3"/>
    <s v="C"/>
    <s v="C"/>
    <n v="2604"/>
    <s v="3 BHK"/>
    <n v="1278.5355"/>
    <d v="2018-07-22T00:00:00"/>
    <n v="16754844.5045"/>
    <n v="16754844.5045"/>
    <x v="0"/>
    <s v="Sheetal Infra"/>
    <n v="10999"/>
    <n v="10999"/>
    <s v="CLP"/>
    <m/>
    <n v="0"/>
    <m/>
    <s v="Domestic"/>
    <n v="0.02"/>
    <s v=""/>
    <n v="335096.89009"/>
  </r>
  <r>
    <x v="3"/>
    <s v="D"/>
    <s v="D"/>
    <n v="1902"/>
    <s v="1 BHK"/>
    <n v="643.02149999999995"/>
    <d v="2018-07-15T00:00:00"/>
    <n v="8206964.658499999"/>
    <n v="8206964.658499999"/>
    <x v="1"/>
    <s v="Direct"/>
    <n v="10999"/>
    <n v="10999"/>
    <s v="CLP"/>
    <m/>
    <n v="0"/>
    <m/>
    <s v="Domestic"/>
    <s v=""/>
    <s v=""/>
    <n v="0"/>
  </r>
  <r>
    <x v="3"/>
    <s v="D"/>
    <s v="D"/>
    <n v="2002"/>
    <s v="1 BHK"/>
    <n v="644"/>
    <d v="2018-10-29T00:00:00"/>
    <n v="8518236"/>
    <n v="8518236"/>
    <x v="1"/>
    <s v="Direct"/>
    <n v="10999"/>
    <n v="11464.838509316771"/>
    <s v="CLP"/>
    <m/>
    <n v="0"/>
    <m/>
    <s v="Domestic"/>
    <s v=""/>
    <s v=""/>
    <n v="0"/>
  </r>
  <r>
    <x v="3"/>
    <s v="D"/>
    <s v="D"/>
    <n v="1701"/>
    <s v="2 BHK"/>
    <n v="934.70849999999996"/>
    <d v="2018-06-23T00:00:00"/>
    <n v="11566907.2115"/>
    <n v="11566907.2115"/>
    <x v="0"/>
    <s v="Shopforprop Realty Pvt. Ltd."/>
    <n v="10999"/>
    <n v="10999"/>
    <s v="CLP"/>
    <m/>
    <n v="0"/>
    <m/>
    <s v="Domestic"/>
    <n v="0.02"/>
    <s v=""/>
    <n v="231338.14423000001"/>
  </r>
  <r>
    <x v="3"/>
    <s v="D"/>
    <s v="D"/>
    <n v="2004"/>
    <s v="1 BHK"/>
    <n v="697.40549999999996"/>
    <d v="2018-09-24T00:00:00"/>
    <n v="9133414"/>
    <n v="9133414"/>
    <x v="1"/>
    <s v="Direct"/>
    <n v="10999"/>
    <n v="11429.16587265228"/>
    <s v="CLP"/>
    <m/>
    <n v="0"/>
    <m/>
    <s v="Domestic"/>
    <s v=""/>
    <s v=""/>
    <n v="0"/>
  </r>
  <r>
    <x v="3"/>
    <s v="D"/>
    <s v="D"/>
    <n v="2006"/>
    <s v="2 BHK"/>
    <n v="912.33449999999982"/>
    <d v="2018-06-09T00:00:00"/>
    <n v="10913359.766807497"/>
    <n v="10913359.766807497"/>
    <x v="1"/>
    <s v="Direct"/>
    <n v="10999"/>
    <n v="10565.14450216176"/>
    <s v="CLP"/>
    <m/>
    <n v="395821.33869250159"/>
    <m/>
    <s v="Domestic"/>
    <s v=""/>
    <s v=""/>
    <n v="0"/>
  </r>
  <r>
    <x v="3"/>
    <s v="D"/>
    <s v="D"/>
    <n v="2101"/>
    <s v="2 BHK"/>
    <n v="934.70849999999996"/>
    <d v="2018-07-20T00:00:00"/>
    <n v="11566907.2115"/>
    <n v="11566907.2115"/>
    <x v="1"/>
    <s v="Direct"/>
    <n v="10999"/>
    <n v="10999"/>
    <s v="CLP"/>
    <m/>
    <n v="0"/>
    <m/>
    <s v="Domestic"/>
    <s v=""/>
    <s v=""/>
    <n v="0"/>
  </r>
  <r>
    <x v="3"/>
    <s v="C"/>
    <s v="C"/>
    <n v="2303"/>
    <s v="2 BHK"/>
    <n v="890.68649999999991"/>
    <d v="2018-06-09T00:00:00"/>
    <n v="11059817.793499999"/>
    <n v="11059817.793499999"/>
    <x v="0"/>
    <s v="Spaceorbeat Properties"/>
    <n v="10999"/>
    <n v="10999"/>
    <s v="CLP"/>
    <m/>
    <n v="0"/>
    <m/>
    <s v="Domestic"/>
    <n v="0.02"/>
    <s v=""/>
    <n v="221196.35586999997"/>
  </r>
  <r>
    <x v="3"/>
    <s v="C"/>
    <s v="C"/>
    <n v="1801"/>
    <s v="1 BHK"/>
    <n v="697.40549999999996"/>
    <d v="2018-06-09T00:00:00"/>
    <n v="8833413.9545000009"/>
    <n v="8833413.9545000009"/>
    <x v="0"/>
    <s v="Square Yards"/>
    <n v="10999"/>
    <n v="10999"/>
    <s v="CLP"/>
    <m/>
    <n v="0"/>
    <m/>
    <s v="Domestic"/>
    <n v="2.75E-2"/>
    <s v=""/>
    <n v="242918.88374875003"/>
  </r>
  <r>
    <x v="3"/>
    <s v="C"/>
    <s v="C"/>
    <n v="1606"/>
    <s v="2 BHK"/>
    <n v="934.70849999999996"/>
    <d v="2018-06-09T00:00:00"/>
    <n v="11753848.911499999"/>
    <n v="11753848.911499999"/>
    <x v="0"/>
    <s v="Square Yards"/>
    <n v="10999"/>
    <n v="11199"/>
    <s v="APP - 20:15:15:15:15:10:10"/>
    <m/>
    <n v="0"/>
    <m/>
    <s v="Domestic"/>
    <n v="2.75E-2"/>
    <s v=""/>
    <n v="323230.84506625001"/>
  </r>
  <r>
    <x v="3"/>
    <s v="C"/>
    <s v="C"/>
    <n v="1802"/>
    <s v="1 BHK"/>
    <n v="651.7829999999999"/>
    <d v="2018-06-09T00:00:00"/>
    <n v="8307888.3769999985"/>
    <n v="8307888.3769999985"/>
    <x v="0"/>
    <s v="Square Yards"/>
    <n v="10999"/>
    <n v="10999"/>
    <s v="CLP"/>
    <m/>
    <n v="0"/>
    <m/>
    <s v="Domestic"/>
    <n v="2.75E-2"/>
    <s v=""/>
    <n v="228466.93036749997"/>
  </r>
  <r>
    <x v="3"/>
    <s v="D"/>
    <s v="D"/>
    <n v="2201"/>
    <s v="2 BHK"/>
    <n v="934.70849999999996"/>
    <d v="2018-07-22T00:00:00"/>
    <n v="10516907"/>
    <n v="10516907"/>
    <x v="1"/>
    <s v="Direct"/>
    <n v="10999"/>
    <n v="9875.6549020363036"/>
    <s v="CLP"/>
    <m/>
    <n v="1050000.2114999997"/>
    <m/>
    <s v="Domestic"/>
    <s v=""/>
    <s v=""/>
    <n v="0"/>
  </r>
  <r>
    <x v="3"/>
    <s v="C"/>
    <s v="C"/>
    <n v="2001"/>
    <s v="1 BHK"/>
    <n v="697.40549999999996"/>
    <d v="2018-06-09T00:00:00"/>
    <n v="8833413.9545000009"/>
    <n v="8833413.9545000009"/>
    <x v="0"/>
    <s v="Square Yards"/>
    <n v="10999"/>
    <n v="10999"/>
    <s v="CLP"/>
    <m/>
    <n v="0"/>
    <m/>
    <s v="Domestic"/>
    <n v="2.75E-2"/>
    <s v=""/>
    <n v="242918.88374875003"/>
  </r>
  <r>
    <x v="3"/>
    <s v="C"/>
    <s v="C"/>
    <n v="2002"/>
    <s v="1 BHK"/>
    <n v="651.7829999999999"/>
    <d v="2018-06-09T00:00:00"/>
    <n v="8307888.3769999985"/>
    <n v="8307888.3769999985"/>
    <x v="0"/>
    <s v="Square Yards"/>
    <n v="10999"/>
    <n v="10999"/>
    <s v="CLP"/>
    <m/>
    <n v="0"/>
    <m/>
    <s v="Domestic"/>
    <n v="2.75E-2"/>
    <s v=""/>
    <n v="228466.93036749997"/>
  </r>
  <r>
    <x v="3"/>
    <s v="D"/>
    <s v="D"/>
    <n v="3306"/>
    <s v="2 BHK"/>
    <n v="912.33449999999982"/>
    <d v="2018-07-15T00:00:00"/>
    <n v="12185022.225499997"/>
    <n v="12185022.225499997"/>
    <x v="0"/>
    <s v="Square Yards"/>
    <n v="10999"/>
    <n v="10999"/>
    <s v="CLP"/>
    <m/>
    <n v="0"/>
    <m/>
    <s v="Domestic"/>
    <n v="2.75E-2"/>
    <s v=""/>
    <n v="335088.11120124994"/>
  </r>
  <r>
    <x v="3"/>
    <s v="D"/>
    <s v="D"/>
    <n v="2706"/>
    <s v="2 BHK"/>
    <n v="912.33449999999982"/>
    <d v="2018-06-09T00:00:00"/>
    <n v="12185022.225499997"/>
    <n v="12185022.225499997"/>
    <x v="1"/>
    <s v="Direct"/>
    <n v="10999"/>
    <n v="10999"/>
    <s v="CLP"/>
    <m/>
    <n v="0"/>
    <m/>
    <s v="Domestic"/>
    <s v=""/>
    <s v=""/>
    <n v="0"/>
  </r>
  <r>
    <x v="3"/>
    <s v="C"/>
    <s v="C"/>
    <n v="1803"/>
    <s v="2 BHK"/>
    <n v="890.68649999999991"/>
    <d v="2018-07-12T00:00:00"/>
    <n v="13646371.3895"/>
    <n v="13646371.3895"/>
    <x v="0"/>
    <s v="Synergy Infracon"/>
    <n v="10999"/>
    <n v="13903"/>
    <s v="Subvention - Sep'23/Possession"/>
    <m/>
    <n v="0"/>
    <m/>
    <s v="Domestic"/>
    <n v="0.02"/>
    <s v=""/>
    <n v="272927.42778999999"/>
  </r>
  <r>
    <x v="3"/>
    <s v="D"/>
    <s v="D"/>
    <n v="3101"/>
    <s v="2 BHK"/>
    <n v="934.70849999999996"/>
    <d v="2018-06-09T00:00:00"/>
    <n v="12464227.3715"/>
    <n v="12464227.3715"/>
    <x v="1"/>
    <s v="Direct"/>
    <n v="10999"/>
    <n v="10999"/>
    <s v="CLP"/>
    <m/>
    <n v="0"/>
    <m/>
    <s v="Domestic"/>
    <s v=""/>
    <s v=""/>
    <n v="0"/>
  </r>
  <r>
    <x v="3"/>
    <s v="D"/>
    <s v="D"/>
    <n v="3201"/>
    <s v="2 BHK"/>
    <n v="934.70849999999996"/>
    <d v="2018-06-09T00:00:00"/>
    <n v="12464227.3715"/>
    <n v="12464227.3715"/>
    <x v="1"/>
    <s v="Direct"/>
    <n v="10999"/>
    <n v="10999"/>
    <s v="CLP"/>
    <m/>
    <n v="0"/>
    <m/>
    <s v="Domestic"/>
    <s v=""/>
    <s v=""/>
    <n v="0"/>
  </r>
  <r>
    <x v="3"/>
    <s v="C"/>
    <s v="C"/>
    <n v="1506"/>
    <s v="2 BHK"/>
    <n v="934.70849999999996"/>
    <d v="2018-06-09T00:00:00"/>
    <n v="11566907.2115"/>
    <n v="11566907.2115"/>
    <x v="0"/>
    <s v="True World Infra Pvt Ltd."/>
    <n v="10999"/>
    <n v="10999"/>
    <s v="CLP"/>
    <m/>
    <n v="0"/>
    <m/>
    <s v="Domestic"/>
    <n v="0.02"/>
    <s v=""/>
    <n v="231338.14423000001"/>
  </r>
  <r>
    <x v="3"/>
    <s v="C"/>
    <s v="C"/>
    <n v="2304"/>
    <s v="3 BHK"/>
    <n v="1278.5355"/>
    <d v="2018-06-09T00:00:00"/>
    <n v="15527450.4245"/>
    <n v="15527450.4245"/>
    <x v="0"/>
    <s v="Tushar Premsagar Joshi"/>
    <n v="10999"/>
    <n v="10999"/>
    <s v="CLP"/>
    <m/>
    <n v="0"/>
    <m/>
    <s v="Domestic"/>
    <n v="2.2499999999999999E-2"/>
    <s v=""/>
    <n v="349367.63455124997"/>
  </r>
  <r>
    <x v="3"/>
    <s v="D"/>
    <s v="D"/>
    <n v="1506"/>
    <s v="2 BHK"/>
    <n v="912.33449999999982"/>
    <d v="2018-06-09T00:00:00"/>
    <n v="11309181.105499998"/>
    <n v="11309181.105499998"/>
    <x v="0"/>
    <s v="Tushar Premsagar Joshi"/>
    <n v="10999"/>
    <n v="10999"/>
    <s v="CLP"/>
    <m/>
    <n v="0"/>
    <m/>
    <s v="Domestic"/>
    <n v="2.2499999999999999E-2"/>
    <s v=""/>
    <n v="254456.57487374995"/>
  </r>
  <r>
    <x v="3"/>
    <s v="D"/>
    <s v="D"/>
    <n v="3006"/>
    <s v="2 BHK"/>
    <n v="912.33449999999982"/>
    <d v="2018-06-09T00:00:00"/>
    <n v="12185022.225499997"/>
    <n v="12185022.225499997"/>
    <x v="0"/>
    <s v="Tushar Premsagar Joshi"/>
    <n v="10999"/>
    <n v="10999"/>
    <s v="CLP"/>
    <m/>
    <n v="0"/>
    <m/>
    <s v="Domestic"/>
    <n v="2.2499999999999999E-2"/>
    <s v=""/>
    <n v="274163.000073749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33C59-6660-4E33-870D-DE01CE04437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ject">
  <location ref="A3:F20" firstHeaderRow="0" firstDataRow="1" firstDataCol="1"/>
  <pivotFields count="21">
    <pivotField axis="axisRow" dataField="1" subtotalTop="0" showAll="0">
      <items count="5">
        <item sd="0" x="3"/>
        <item x="0"/>
        <item x="2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numFmtId="165" subtotalTop="0" showAll="0"/>
    <pivotField dataField="1" numFmtId="164" subtotalTop="0" showAll="0"/>
    <pivotField numFmtId="164" subtotalTop="0" showAll="0"/>
    <pivotField axis="axisRow" subtotalTop="0" showAll="0">
      <items count="4">
        <item x="0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dataField="1" subtotalTop="0" showAll="0"/>
  </pivotFields>
  <rowFields count="2">
    <field x="0"/>
    <field x="9"/>
  </rowFields>
  <rowItems count="17">
    <i>
      <x/>
    </i>
    <i>
      <x v="1"/>
    </i>
    <i r="1">
      <x/>
    </i>
    <i r="1">
      <x v="1"/>
    </i>
    <i r="1">
      <x v="2"/>
    </i>
    <i t="default">
      <x v="1"/>
    </i>
    <i>
      <x v="2"/>
    </i>
    <i r="1">
      <x/>
    </i>
    <i r="1">
      <x v="1"/>
    </i>
    <i r="1">
      <x v="2"/>
    </i>
    <i t="default">
      <x v="2"/>
    </i>
    <i>
      <x v="3"/>
    </i>
    <i r="1">
      <x/>
    </i>
    <i r="1">
      <x v="1"/>
    </i>
    <i r="1">
      <x v="2"/>
    </i>
    <i t="default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Units" fld="0" subtotal="count" baseField="0" baseItem="0"/>
    <dataField name="Area" fld="5" baseField="0" baseItem="0"/>
    <dataField name="AV" fld="7" baseField="0" baseItem="0"/>
    <dataField name="Deviation Amt " fld="15" baseField="0" baseItem="0"/>
    <dataField name="Brokearge Amt " fld="20" baseField="0" baseItem="0"/>
  </dataFields>
  <formats count="24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0" type="button" dataOnly="0" labelOnly="1" outline="0" axis="axisRow" fieldPosition="0"/>
    </format>
    <format dxfId="44">
      <pivotArea dataOnly="0" labelOnly="1" fieldPosition="0">
        <references count="1">
          <reference field="0" count="0"/>
        </references>
      </pivotArea>
    </format>
    <format dxfId="43">
      <pivotArea dataOnly="0" labelOnly="1" fieldPosition="0">
        <references count="1">
          <reference field="0" count="0" defaultSubtotal="1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2">
          <reference field="0" count="1" selected="0">
            <x v="0"/>
          </reference>
          <reference field="9" count="2">
            <x v="0"/>
            <x v="1"/>
          </reference>
        </references>
      </pivotArea>
    </format>
    <format dxfId="40">
      <pivotArea dataOnly="0" labelOnly="1" fieldPosition="0">
        <references count="2">
          <reference field="0" count="1" selected="0">
            <x v="1"/>
          </reference>
          <reference field="9" count="0"/>
        </references>
      </pivotArea>
    </format>
    <format dxfId="39">
      <pivotArea dataOnly="0" labelOnly="1" fieldPosition="0">
        <references count="2">
          <reference field="0" count="1" selected="0">
            <x v="2"/>
          </reference>
          <reference field="9" count="0"/>
        </references>
      </pivotArea>
    </format>
    <format dxfId="38">
      <pivotArea dataOnly="0" labelOnly="1" fieldPosition="0">
        <references count="2">
          <reference field="0" count="1" selected="0">
            <x v="3"/>
          </reference>
          <reference field="9" count="0"/>
        </references>
      </pivotArea>
    </format>
    <format dxfId="3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6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0" count="1" selected="0">
            <x v="0"/>
          </reference>
          <reference field="9" count="2">
            <x v="0"/>
            <x v="1"/>
          </reference>
        </references>
      </pivotArea>
    </format>
    <format dxfId="35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0" count="1" defaultSubtotal="1">
            <x v="0"/>
          </reference>
        </references>
      </pivotArea>
    </format>
    <format dxfId="34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0" count="1">
            <x v="1"/>
          </reference>
        </references>
      </pivotArea>
    </format>
    <format dxfId="33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0" count="1" selected="0">
            <x v="1"/>
          </reference>
          <reference field="9" count="0"/>
        </references>
      </pivotArea>
    </format>
    <format dxfId="32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0" count="1" defaultSubtotal="1">
            <x v="1"/>
          </reference>
        </references>
      </pivotArea>
    </format>
    <format dxfId="31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0" count="1">
            <x v="2"/>
          </reference>
        </references>
      </pivotArea>
    </format>
    <format dxfId="30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0" count="1" selected="0">
            <x v="2"/>
          </reference>
          <reference field="9" count="0"/>
        </references>
      </pivotArea>
    </format>
    <format dxfId="29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0" count="1" defaultSubtotal="1">
            <x v="2"/>
          </reference>
        </references>
      </pivotArea>
    </format>
    <format dxfId="28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0" count="1">
            <x v="3"/>
          </reference>
        </references>
      </pivotArea>
    </format>
    <format dxfId="27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0" count="1" selected="0">
            <x v="3"/>
          </reference>
          <reference field="9" count="0"/>
        </references>
      </pivotArea>
    </format>
    <format dxfId="26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0" count="1" defaultSubtotal="1">
            <x v="3"/>
          </reference>
        </references>
      </pivotArea>
    </format>
    <format dxfId="25">
      <pivotArea field="0" grandRow="1" outline="0" collapsedLevelsAreSubtotals="1" axis="axisRow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24">
      <pivotArea dataOnly="0" fieldPosition="0">
        <references count="1">
          <reference field="0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344B-A958-46EE-819C-A128CA4E08C6}">
  <dimension ref="A1:C10"/>
  <sheetViews>
    <sheetView workbookViewId="0">
      <selection activeCell="C2" sqref="C1:C1048576"/>
    </sheetView>
  </sheetViews>
  <sheetFormatPr defaultRowHeight="12" x14ac:dyDescent="0.25"/>
  <cols>
    <col min="1" max="1" width="15.28515625" style="2" bestFit="1" customWidth="1"/>
    <col min="2" max="2" width="14.85546875" style="2" bestFit="1" customWidth="1"/>
    <col min="3" max="3" width="16.42578125" style="1" bestFit="1" customWidth="1"/>
    <col min="4" max="16384" width="9.140625" style="1"/>
  </cols>
  <sheetData>
    <row r="1" spans="1:3" x14ac:dyDescent="0.25">
      <c r="A1" s="3" t="s">
        <v>11</v>
      </c>
      <c r="B1" s="3"/>
    </row>
    <row r="2" spans="1:3" x14ac:dyDescent="0.25">
      <c r="A2" s="2" t="s">
        <v>0</v>
      </c>
      <c r="B2" s="2" t="s">
        <v>9</v>
      </c>
      <c r="C2" s="1" t="s">
        <v>10</v>
      </c>
    </row>
    <row r="3" spans="1:3" x14ac:dyDescent="0.25">
      <c r="A3" s="2" t="s">
        <v>1</v>
      </c>
    </row>
    <row r="4" spans="1:3" x14ac:dyDescent="0.25">
      <c r="A4" s="2" t="s">
        <v>2</v>
      </c>
    </row>
    <row r="5" spans="1:3" x14ac:dyDescent="0.25">
      <c r="A5" s="2" t="s">
        <v>3</v>
      </c>
    </row>
    <row r="6" spans="1:3" x14ac:dyDescent="0.25">
      <c r="A6" s="2" t="s">
        <v>4</v>
      </c>
    </row>
    <row r="7" spans="1:3" x14ac:dyDescent="0.25">
      <c r="A7" s="2" t="s">
        <v>8</v>
      </c>
    </row>
    <row r="8" spans="1:3" x14ac:dyDescent="0.25">
      <c r="A8" s="2" t="s">
        <v>5</v>
      </c>
    </row>
    <row r="9" spans="1:3" x14ac:dyDescent="0.25">
      <c r="A9" s="2" t="s">
        <v>6</v>
      </c>
    </row>
    <row r="10" spans="1:3" x14ac:dyDescent="0.25">
      <c r="A10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C8AE-BB6F-4139-A7A2-28F450965095}">
  <dimension ref="B1:AF18"/>
  <sheetViews>
    <sheetView view="pageLayout" zoomScale="80" zoomScaleNormal="100" zoomScalePageLayoutView="80" workbookViewId="0">
      <selection activeCell="E6" sqref="E6"/>
    </sheetView>
  </sheetViews>
  <sheetFormatPr defaultRowHeight="15" x14ac:dyDescent="0.25"/>
  <cols>
    <col min="1" max="1" width="0.7109375" style="4" customWidth="1"/>
    <col min="2" max="2" width="21.85546875" style="4" bestFit="1" customWidth="1"/>
    <col min="3" max="3" width="8.7109375" style="4" bestFit="1" customWidth="1"/>
    <col min="4" max="4" width="17" style="4" bestFit="1" customWidth="1"/>
    <col min="5" max="5" width="6.28515625" style="4" bestFit="1" customWidth="1"/>
    <col min="6" max="6" width="7.5703125" style="4" bestFit="1" customWidth="1"/>
    <col min="7" max="7" width="18" style="4" bestFit="1" customWidth="1"/>
    <col min="8" max="8" width="7.28515625" style="4" bestFit="1" customWidth="1"/>
    <col min="9" max="9" width="0.7109375" style="4" customWidth="1"/>
    <col min="10" max="10" width="21.85546875" style="4" bestFit="1" customWidth="1"/>
    <col min="11" max="11" width="6.85546875" style="4" bestFit="1" customWidth="1"/>
    <col min="12" max="12" width="17" style="4" bestFit="1" customWidth="1"/>
    <col min="13" max="13" width="5.140625" style="4" bestFit="1" customWidth="1"/>
    <col min="14" max="14" width="7.5703125" style="4" bestFit="1" customWidth="1"/>
    <col min="15" max="15" width="18" style="4" bestFit="1" customWidth="1"/>
    <col min="16" max="16" width="6.85546875" style="4" bestFit="1" customWidth="1"/>
    <col min="17" max="17" width="0.7109375" style="4" customWidth="1"/>
    <col min="18" max="18" width="21.85546875" style="4" bestFit="1" customWidth="1"/>
    <col min="19" max="19" width="8" style="4" bestFit="1" customWidth="1"/>
    <col min="20" max="20" width="17" style="4" bestFit="1" customWidth="1"/>
    <col min="21" max="21" width="5.140625" style="4" bestFit="1" customWidth="1"/>
    <col min="22" max="22" width="7.5703125" style="4" bestFit="1" customWidth="1"/>
    <col min="23" max="23" width="18" style="4" bestFit="1" customWidth="1"/>
    <col min="24" max="24" width="6.85546875" style="4" bestFit="1" customWidth="1"/>
    <col min="25" max="25" width="0.7109375" style="4" customWidth="1"/>
    <col min="26" max="26" width="21.85546875" style="4" bestFit="1" customWidth="1"/>
    <col min="27" max="27" width="8.28515625" style="4" bestFit="1" customWidth="1"/>
    <col min="28" max="28" width="17" style="4" bestFit="1" customWidth="1"/>
    <col min="29" max="29" width="5.140625" style="4" bestFit="1" customWidth="1"/>
    <col min="30" max="30" width="7.5703125" style="4" bestFit="1" customWidth="1"/>
    <col min="31" max="31" width="18" style="4" bestFit="1" customWidth="1"/>
    <col min="32" max="32" width="7.5703125" style="4" bestFit="1" customWidth="1"/>
    <col min="33" max="16384" width="9.140625" style="4"/>
  </cols>
  <sheetData>
    <row r="1" spans="2:32" ht="3.75" customHeight="1" thickBot="1" x14ac:dyDescent="0.3"/>
    <row r="2" spans="2:32" ht="15.75" customHeight="1" thickBot="1" x14ac:dyDescent="0.3">
      <c r="B2" s="158" t="s">
        <v>41</v>
      </c>
      <c r="C2" s="159"/>
      <c r="D2" s="159"/>
      <c r="E2" s="159"/>
      <c r="F2" s="159"/>
      <c r="G2" s="159"/>
      <c r="H2" s="160"/>
      <c r="J2" s="158" t="s">
        <v>579</v>
      </c>
      <c r="K2" s="159"/>
      <c r="L2" s="159"/>
      <c r="M2" s="159"/>
      <c r="N2" s="159"/>
      <c r="O2" s="159"/>
      <c r="P2" s="160"/>
      <c r="R2" s="158" t="s">
        <v>57</v>
      </c>
      <c r="S2" s="159"/>
      <c r="T2" s="159"/>
      <c r="U2" s="159"/>
      <c r="V2" s="159"/>
      <c r="W2" s="159"/>
      <c r="X2" s="160"/>
      <c r="Z2" s="158" t="s">
        <v>59</v>
      </c>
      <c r="AA2" s="159"/>
      <c r="AB2" s="159"/>
      <c r="AC2" s="159"/>
      <c r="AD2" s="159"/>
      <c r="AE2" s="159"/>
      <c r="AF2" s="160"/>
    </row>
    <row r="3" spans="2:32" s="5" customFormat="1" ht="15.75" customHeight="1" thickBot="1" x14ac:dyDescent="0.3">
      <c r="B3" s="155" t="s">
        <v>42</v>
      </c>
      <c r="C3" s="156"/>
      <c r="D3" s="155" t="s">
        <v>36</v>
      </c>
      <c r="E3" s="157"/>
      <c r="F3" s="156"/>
      <c r="G3" s="155" t="s">
        <v>18</v>
      </c>
      <c r="H3" s="156"/>
      <c r="J3" s="155" t="s">
        <v>42</v>
      </c>
      <c r="K3" s="156"/>
      <c r="L3" s="155" t="s">
        <v>36</v>
      </c>
      <c r="M3" s="157"/>
      <c r="N3" s="156"/>
      <c r="O3" s="155" t="s">
        <v>18</v>
      </c>
      <c r="P3" s="156"/>
      <c r="R3" s="155" t="s">
        <v>42</v>
      </c>
      <c r="S3" s="156"/>
      <c r="T3" s="155" t="s">
        <v>36</v>
      </c>
      <c r="U3" s="157"/>
      <c r="V3" s="156"/>
      <c r="W3" s="155" t="s">
        <v>18</v>
      </c>
      <c r="X3" s="156"/>
      <c r="Z3" s="155" t="s">
        <v>42</v>
      </c>
      <c r="AA3" s="156"/>
      <c r="AB3" s="155" t="s">
        <v>36</v>
      </c>
      <c r="AC3" s="157"/>
      <c r="AD3" s="156"/>
      <c r="AE3" s="155" t="s">
        <v>18</v>
      </c>
      <c r="AF3" s="156"/>
    </row>
    <row r="4" spans="2:32" s="44" customFormat="1" ht="15.75" thickTop="1" x14ac:dyDescent="0.25">
      <c r="B4" s="59" t="s">
        <v>12</v>
      </c>
      <c r="C4" s="40">
        <v>219</v>
      </c>
      <c r="D4" s="59" t="s">
        <v>16</v>
      </c>
      <c r="E4" s="41">
        <v>182</v>
      </c>
      <c r="F4" s="42">
        <f>E4/$E$7</f>
        <v>0.83105022831050224</v>
      </c>
      <c r="G4" s="59" t="s">
        <v>19</v>
      </c>
      <c r="H4" s="43">
        <v>11.76</v>
      </c>
      <c r="J4" s="59" t="s">
        <v>12</v>
      </c>
      <c r="K4" s="40">
        <v>34</v>
      </c>
      <c r="L4" s="59" t="s">
        <v>16</v>
      </c>
      <c r="M4" s="41">
        <v>21</v>
      </c>
      <c r="N4" s="42">
        <f>M4/$M$7</f>
        <v>0.61764705882352944</v>
      </c>
      <c r="O4" s="59" t="s">
        <v>19</v>
      </c>
      <c r="P4" s="43">
        <v>0.93288527999999982</v>
      </c>
      <c r="R4" s="59" t="s">
        <v>12</v>
      </c>
      <c r="S4" s="40">
        <v>81</v>
      </c>
      <c r="T4" s="59" t="s">
        <v>16</v>
      </c>
      <c r="U4" s="41">
        <v>43</v>
      </c>
      <c r="V4" s="42">
        <f>U4/$U$7</f>
        <v>0.53086419753086422</v>
      </c>
      <c r="W4" s="59" t="s">
        <v>19</v>
      </c>
      <c r="X4" s="43">
        <v>7.44</v>
      </c>
      <c r="Z4" s="59" t="s">
        <v>12</v>
      </c>
      <c r="AA4" s="40">
        <v>77</v>
      </c>
      <c r="AB4" s="59" t="s">
        <v>16</v>
      </c>
      <c r="AC4" s="41">
        <v>55</v>
      </c>
      <c r="AD4" s="42">
        <f>AC4/$AC$7</f>
        <v>0.7142857142857143</v>
      </c>
      <c r="AE4" s="59" t="s">
        <v>19</v>
      </c>
      <c r="AF4" s="43">
        <v>6.8709199999233235</v>
      </c>
    </row>
    <row r="5" spans="2:32" s="44" customFormat="1" x14ac:dyDescent="0.25">
      <c r="B5" s="45" t="s">
        <v>40</v>
      </c>
      <c r="C5" s="46">
        <f>399488/10^6</f>
        <v>0.39948800000000001</v>
      </c>
      <c r="D5" s="45" t="s">
        <v>15</v>
      </c>
      <c r="E5" s="47">
        <v>17</v>
      </c>
      <c r="F5" s="48">
        <f t="shared" ref="F5:F7" si="0">E5/$E$7</f>
        <v>7.7625570776255703E-2</v>
      </c>
      <c r="G5" s="45" t="s">
        <v>20</v>
      </c>
      <c r="H5" s="46">
        <v>6.55</v>
      </c>
      <c r="J5" s="45" t="s">
        <v>40</v>
      </c>
      <c r="K5" s="46">
        <f>45023/10^6</f>
        <v>4.5023000000000001E-2</v>
      </c>
      <c r="L5" s="45" t="s">
        <v>15</v>
      </c>
      <c r="M5" s="47">
        <v>12</v>
      </c>
      <c r="N5" s="48">
        <f>M5/$M$7</f>
        <v>0.35294117647058826</v>
      </c>
      <c r="O5" s="45" t="s">
        <v>20</v>
      </c>
      <c r="P5" s="46">
        <f>5900000/10^7</f>
        <v>0.59</v>
      </c>
      <c r="R5" s="45" t="s">
        <v>40</v>
      </c>
      <c r="S5" s="46">
        <v>0.107069</v>
      </c>
      <c r="T5" s="45" t="s">
        <v>15</v>
      </c>
      <c r="U5" s="47">
        <v>36</v>
      </c>
      <c r="V5" s="48">
        <f>U5/$U$7</f>
        <v>0.44444444444444442</v>
      </c>
      <c r="W5" s="45" t="s">
        <v>20</v>
      </c>
      <c r="X5" s="46">
        <v>6.67</v>
      </c>
      <c r="Z5" s="45" t="s">
        <v>40</v>
      </c>
      <c r="AA5" s="46">
        <f>66206/10^6</f>
        <v>6.6206000000000001E-2</v>
      </c>
      <c r="AB5" s="45" t="s">
        <v>15</v>
      </c>
      <c r="AC5" s="47">
        <v>22</v>
      </c>
      <c r="AD5" s="48">
        <f>AC5/$AC$7</f>
        <v>0.2857142857142857</v>
      </c>
      <c r="AE5" s="45" t="s">
        <v>20</v>
      </c>
      <c r="AF5" s="46">
        <v>12.45</v>
      </c>
    </row>
    <row r="6" spans="2:32" s="44" customFormat="1" x14ac:dyDescent="0.25">
      <c r="B6" s="45" t="s">
        <v>13</v>
      </c>
      <c r="C6" s="49">
        <f>3399451749.16898/10^7</f>
        <v>339.945174916898</v>
      </c>
      <c r="D6" s="45" t="s">
        <v>17</v>
      </c>
      <c r="E6" s="47">
        <v>20</v>
      </c>
      <c r="F6" s="48">
        <f t="shared" si="0"/>
        <v>9.1324200913242004E-2</v>
      </c>
      <c r="G6" s="143" t="s">
        <v>39</v>
      </c>
      <c r="H6" s="149">
        <f>H5/H4</f>
        <v>0.55697278911564629</v>
      </c>
      <c r="J6" s="45" t="s">
        <v>13</v>
      </c>
      <c r="K6" s="49">
        <f>226094515/10^7</f>
        <v>22.609451499999999</v>
      </c>
      <c r="L6" s="45" t="s">
        <v>17</v>
      </c>
      <c r="M6" s="47">
        <v>1</v>
      </c>
      <c r="N6" s="48">
        <f>M6/$M$7</f>
        <v>2.9411764705882353E-2</v>
      </c>
      <c r="O6" s="143" t="s">
        <v>39</v>
      </c>
      <c r="P6" s="149">
        <f>P5/P4</f>
        <v>0.63244646758709722</v>
      </c>
      <c r="R6" s="45" t="s">
        <v>13</v>
      </c>
      <c r="S6" s="49">
        <v>178.49730098668999</v>
      </c>
      <c r="T6" s="45" t="s">
        <v>17</v>
      </c>
      <c r="U6" s="47">
        <v>2</v>
      </c>
      <c r="V6" s="48">
        <f>U6/$U$7</f>
        <v>2.4691358024691357E-2</v>
      </c>
      <c r="W6" s="143" t="s">
        <v>39</v>
      </c>
      <c r="X6" s="149">
        <f>X5/X4</f>
        <v>0.896505376344086</v>
      </c>
      <c r="Z6" s="45" t="s">
        <v>13</v>
      </c>
      <c r="AA6" s="49">
        <f>847429348.748072/10^7</f>
        <v>84.742934874807204</v>
      </c>
      <c r="AB6" s="45" t="s">
        <v>17</v>
      </c>
      <c r="AC6" s="47">
        <v>0</v>
      </c>
      <c r="AD6" s="48">
        <f>AC6/$AC$7</f>
        <v>0</v>
      </c>
      <c r="AE6" s="143" t="s">
        <v>39</v>
      </c>
      <c r="AF6" s="149">
        <f>AF5/AF4</f>
        <v>1.8119844213204253</v>
      </c>
    </row>
    <row r="7" spans="2:32" s="44" customFormat="1" ht="15.75" thickBot="1" x14ac:dyDescent="0.3">
      <c r="B7" s="50" t="s">
        <v>14</v>
      </c>
      <c r="C7" s="51">
        <f>C6/C4</f>
        <v>1.5522610726798995</v>
      </c>
      <c r="D7" s="50" t="s">
        <v>37</v>
      </c>
      <c r="E7" s="52">
        <f>SUM(E4:E6)</f>
        <v>219</v>
      </c>
      <c r="F7" s="53">
        <f t="shared" si="0"/>
        <v>1</v>
      </c>
      <c r="G7" s="144"/>
      <c r="H7" s="150"/>
      <c r="J7" s="50" t="s">
        <v>14</v>
      </c>
      <c r="K7" s="51">
        <f>K6/K4</f>
        <v>0.66498386764705875</v>
      </c>
      <c r="L7" s="50" t="s">
        <v>37</v>
      </c>
      <c r="M7" s="52">
        <f>SUM(M4:M6)</f>
        <v>34</v>
      </c>
      <c r="N7" s="53">
        <f>M7/$M$7</f>
        <v>1</v>
      </c>
      <c r="O7" s="144"/>
      <c r="P7" s="150"/>
      <c r="R7" s="50" t="s">
        <v>14</v>
      </c>
      <c r="S7" s="51">
        <f>S6/S4</f>
        <v>2.2036703825517283</v>
      </c>
      <c r="T7" s="50" t="s">
        <v>37</v>
      </c>
      <c r="U7" s="52">
        <f>SUM(U4:U6)</f>
        <v>81</v>
      </c>
      <c r="V7" s="53">
        <f>U7/$U$7</f>
        <v>1</v>
      </c>
      <c r="W7" s="144"/>
      <c r="X7" s="150"/>
      <c r="Z7" s="50" t="s">
        <v>14</v>
      </c>
      <c r="AA7" s="51">
        <f>AA6/AA4</f>
        <v>1.1005575957767169</v>
      </c>
      <c r="AB7" s="50" t="s">
        <v>37</v>
      </c>
      <c r="AC7" s="52">
        <f>SUM(AC4:AC6)</f>
        <v>77</v>
      </c>
      <c r="AD7" s="53">
        <f>AC7/$AC$7</f>
        <v>1</v>
      </c>
      <c r="AE7" s="144"/>
      <c r="AF7" s="150"/>
    </row>
    <row r="8" spans="2:32" s="5" customFormat="1" ht="15.75" customHeight="1" thickBot="1" x14ac:dyDescent="0.3">
      <c r="B8" s="155" t="s">
        <v>21</v>
      </c>
      <c r="C8" s="156"/>
      <c r="D8" s="155" t="s">
        <v>26</v>
      </c>
      <c r="E8" s="157"/>
      <c r="F8" s="156"/>
      <c r="G8" s="155" t="s">
        <v>29</v>
      </c>
      <c r="H8" s="156"/>
      <c r="J8" s="155" t="s">
        <v>21</v>
      </c>
      <c r="K8" s="156"/>
      <c r="L8" s="155" t="s">
        <v>26</v>
      </c>
      <c r="M8" s="157"/>
      <c r="N8" s="156"/>
      <c r="O8" s="155" t="s">
        <v>29</v>
      </c>
      <c r="P8" s="156"/>
      <c r="R8" s="155" t="s">
        <v>21</v>
      </c>
      <c r="S8" s="156"/>
      <c r="T8" s="155" t="s">
        <v>26</v>
      </c>
      <c r="U8" s="157"/>
      <c r="V8" s="156"/>
      <c r="W8" s="155" t="s">
        <v>29</v>
      </c>
      <c r="X8" s="156"/>
      <c r="Z8" s="155" t="s">
        <v>21</v>
      </c>
      <c r="AA8" s="156"/>
      <c r="AB8" s="155" t="s">
        <v>26</v>
      </c>
      <c r="AC8" s="157"/>
      <c r="AD8" s="156"/>
      <c r="AE8" s="155" t="s">
        <v>29</v>
      </c>
      <c r="AF8" s="156"/>
    </row>
    <row r="9" spans="2:32" s="44" customFormat="1" ht="15.75" thickTop="1" x14ac:dyDescent="0.25">
      <c r="B9" s="45" t="s">
        <v>22</v>
      </c>
      <c r="C9" s="49">
        <f>'Lead Stage'!D31</f>
        <v>10594</v>
      </c>
      <c r="D9" s="143" t="s">
        <v>27</v>
      </c>
      <c r="E9" s="145">
        <f>(H5*10^7)/C9</f>
        <v>6182.7449499716822</v>
      </c>
      <c r="F9" s="146"/>
      <c r="G9" s="143" t="s">
        <v>16</v>
      </c>
      <c r="H9" s="149">
        <f>E4/C11</f>
        <v>0.20518602029312288</v>
      </c>
      <c r="J9" s="45" t="s">
        <v>22</v>
      </c>
      <c r="K9" s="49">
        <f>'Lead Stage'!D44</f>
        <v>658</v>
      </c>
      <c r="L9" s="143" t="s">
        <v>27</v>
      </c>
      <c r="M9" s="145">
        <f>(P5*10^7)/K9</f>
        <v>8966.5653495440729</v>
      </c>
      <c r="N9" s="146"/>
      <c r="O9" s="143" t="s">
        <v>16</v>
      </c>
      <c r="P9" s="149">
        <f>M4/K11</f>
        <v>0.23076923076923078</v>
      </c>
      <c r="R9" s="45" t="s">
        <v>22</v>
      </c>
      <c r="S9" s="49">
        <f>'Lead Stage'!D18</f>
        <v>9754</v>
      </c>
      <c r="T9" s="143" t="s">
        <v>27</v>
      </c>
      <c r="U9" s="145">
        <f>(X5*10^7)/S9</f>
        <v>6838.2202173467294</v>
      </c>
      <c r="V9" s="146"/>
      <c r="W9" s="143" t="s">
        <v>16</v>
      </c>
      <c r="X9" s="149">
        <f>U4/S11</f>
        <v>3.5159443990188062E-2</v>
      </c>
      <c r="Z9" s="45" t="s">
        <v>22</v>
      </c>
      <c r="AA9" s="49">
        <f>'Lead Stage'!D5</f>
        <v>19631</v>
      </c>
      <c r="AB9" s="143" t="s">
        <v>27</v>
      </c>
      <c r="AC9" s="145">
        <f>(AF5*10^7)/AA9</f>
        <v>6342.0100860883294</v>
      </c>
      <c r="AD9" s="146"/>
      <c r="AE9" s="143" t="s">
        <v>16</v>
      </c>
      <c r="AF9" s="149">
        <f>AC4/AA11</f>
        <v>4.2016806722689079E-2</v>
      </c>
    </row>
    <row r="10" spans="2:32" s="44" customFormat="1" x14ac:dyDescent="0.25">
      <c r="B10" s="45" t="s">
        <v>23</v>
      </c>
      <c r="C10" s="49">
        <f>'Lead Stage'!D32</f>
        <v>2881</v>
      </c>
      <c r="D10" s="152"/>
      <c r="E10" s="153"/>
      <c r="F10" s="154"/>
      <c r="G10" s="152"/>
      <c r="H10" s="151"/>
      <c r="J10" s="45" t="s">
        <v>23</v>
      </c>
      <c r="K10" s="49">
        <f>'Lead Stage'!D45</f>
        <v>338</v>
      </c>
      <c r="L10" s="152"/>
      <c r="M10" s="153"/>
      <c r="N10" s="154"/>
      <c r="O10" s="152"/>
      <c r="P10" s="151"/>
      <c r="R10" s="45" t="s">
        <v>23</v>
      </c>
      <c r="S10" s="49">
        <f>'Lead Stage'!D19</f>
        <v>1999</v>
      </c>
      <c r="T10" s="152"/>
      <c r="U10" s="153"/>
      <c r="V10" s="154"/>
      <c r="W10" s="152"/>
      <c r="X10" s="151"/>
      <c r="Z10" s="45" t="s">
        <v>23</v>
      </c>
      <c r="AA10" s="49">
        <f>'Lead Stage'!D6</f>
        <v>7742</v>
      </c>
      <c r="AB10" s="152"/>
      <c r="AC10" s="153"/>
      <c r="AD10" s="154"/>
      <c r="AE10" s="152"/>
      <c r="AF10" s="151"/>
    </row>
    <row r="11" spans="2:32" s="44" customFormat="1" x14ac:dyDescent="0.25">
      <c r="B11" s="45" t="s">
        <v>25</v>
      </c>
      <c r="C11" s="49">
        <f>'Lead Stage'!D34</f>
        <v>887</v>
      </c>
      <c r="D11" s="143" t="s">
        <v>28</v>
      </c>
      <c r="E11" s="145">
        <f>(H5*10^7)/(C11+C12)</f>
        <v>39315.726290516206</v>
      </c>
      <c r="F11" s="146"/>
      <c r="G11" s="143" t="s">
        <v>38</v>
      </c>
      <c r="H11" s="149">
        <f>(E7-E4)/C12</f>
        <v>4.7496790757381259E-2</v>
      </c>
      <c r="J11" s="45" t="s">
        <v>25</v>
      </c>
      <c r="K11" s="49">
        <f>'Lead Stage'!D47</f>
        <v>91</v>
      </c>
      <c r="L11" s="143" t="s">
        <v>28</v>
      </c>
      <c r="M11" s="145">
        <f>(P5*10^7)/(K11+K12)</f>
        <v>21771.21771217712</v>
      </c>
      <c r="N11" s="146"/>
      <c r="O11" s="143" t="s">
        <v>38</v>
      </c>
      <c r="P11" s="149">
        <f>(M7-M4)/K12</f>
        <v>7.2222222222222215E-2</v>
      </c>
      <c r="R11" s="45" t="s">
        <v>25</v>
      </c>
      <c r="S11" s="49">
        <f>'Lead Stage'!D21</f>
        <v>1223</v>
      </c>
      <c r="T11" s="143" t="s">
        <v>28</v>
      </c>
      <c r="U11" s="145">
        <f>(X5*10^7)/(S11+S12)</f>
        <v>28238.780694326841</v>
      </c>
      <c r="V11" s="146"/>
      <c r="W11" s="143" t="s">
        <v>38</v>
      </c>
      <c r="X11" s="149">
        <f>(U7-U4)/S12</f>
        <v>3.3362598770851626E-2</v>
      </c>
      <c r="Z11" s="45" t="s">
        <v>25</v>
      </c>
      <c r="AA11" s="49">
        <f>'Lead Stage'!D8</f>
        <v>1309</v>
      </c>
      <c r="AB11" s="143" t="s">
        <v>28</v>
      </c>
      <c r="AC11" s="145">
        <f>(AF5*10^7)/(AA11+AA12)</f>
        <v>57745.825602968463</v>
      </c>
      <c r="AD11" s="146"/>
      <c r="AE11" s="143" t="s">
        <v>38</v>
      </c>
      <c r="AF11" s="149">
        <f>(AC7-AC4)/AA12</f>
        <v>2.5974025974025976E-2</v>
      </c>
    </row>
    <row r="12" spans="2:32" s="44" customFormat="1" ht="15.75" thickBot="1" x14ac:dyDescent="0.3">
      <c r="B12" s="50" t="s">
        <v>24</v>
      </c>
      <c r="C12" s="54">
        <f>'Lead Stage'!D33</f>
        <v>779</v>
      </c>
      <c r="D12" s="144"/>
      <c r="E12" s="147"/>
      <c r="F12" s="148"/>
      <c r="G12" s="144"/>
      <c r="H12" s="150"/>
      <c r="J12" s="50" t="s">
        <v>24</v>
      </c>
      <c r="K12" s="54">
        <f>'Lead Stage'!D46</f>
        <v>180</v>
      </c>
      <c r="L12" s="144"/>
      <c r="M12" s="147"/>
      <c r="N12" s="148"/>
      <c r="O12" s="144"/>
      <c r="P12" s="150"/>
      <c r="R12" s="50" t="s">
        <v>24</v>
      </c>
      <c r="S12" s="54">
        <f>'Lead Stage'!D20</f>
        <v>1139</v>
      </c>
      <c r="T12" s="144"/>
      <c r="U12" s="147"/>
      <c r="V12" s="148"/>
      <c r="W12" s="144"/>
      <c r="X12" s="150"/>
      <c r="Z12" s="50" t="s">
        <v>24</v>
      </c>
      <c r="AA12" s="54">
        <f>'Lead Stage'!D7</f>
        <v>847</v>
      </c>
      <c r="AB12" s="144"/>
      <c r="AC12" s="147"/>
      <c r="AD12" s="148"/>
      <c r="AE12" s="144"/>
      <c r="AF12" s="150"/>
    </row>
    <row r="13" spans="2:32" ht="15" customHeight="1" thickBot="1" x14ac:dyDescent="0.3">
      <c r="B13" s="55" t="s">
        <v>30</v>
      </c>
      <c r="C13" s="140" t="s">
        <v>34</v>
      </c>
      <c r="D13" s="141"/>
      <c r="E13" s="140" t="s">
        <v>549</v>
      </c>
      <c r="F13" s="141"/>
      <c r="G13" s="140" t="s">
        <v>35</v>
      </c>
      <c r="H13" s="142"/>
      <c r="J13" s="55" t="s">
        <v>30</v>
      </c>
      <c r="K13" s="140" t="s">
        <v>34</v>
      </c>
      <c r="L13" s="141"/>
      <c r="M13" s="140" t="s">
        <v>549</v>
      </c>
      <c r="N13" s="141"/>
      <c r="O13" s="140" t="s">
        <v>35</v>
      </c>
      <c r="P13" s="142"/>
      <c r="R13" s="55" t="s">
        <v>30</v>
      </c>
      <c r="S13" s="140" t="s">
        <v>34</v>
      </c>
      <c r="T13" s="141"/>
      <c r="U13" s="140" t="s">
        <v>549</v>
      </c>
      <c r="V13" s="141"/>
      <c r="W13" s="140" t="s">
        <v>35</v>
      </c>
      <c r="X13" s="142"/>
      <c r="Z13" s="55" t="s">
        <v>30</v>
      </c>
      <c r="AA13" s="140" t="s">
        <v>34</v>
      </c>
      <c r="AB13" s="141"/>
      <c r="AC13" s="140" t="s">
        <v>549</v>
      </c>
      <c r="AD13" s="141"/>
      <c r="AE13" s="140" t="s">
        <v>35</v>
      </c>
      <c r="AF13" s="142"/>
    </row>
    <row r="14" spans="2:32" s="44" customFormat="1" ht="15.75" thickTop="1" x14ac:dyDescent="0.25">
      <c r="B14" s="59" t="s">
        <v>31</v>
      </c>
      <c r="C14" s="136">
        <f>H5*10^7</f>
        <v>65500000</v>
      </c>
      <c r="D14" s="136"/>
      <c r="E14" s="137">
        <f>(C14/$C$4)/10^5</f>
        <v>2.9908675799086759</v>
      </c>
      <c r="F14" s="137"/>
      <c r="G14" s="138">
        <f>C14/(C6*10^7)</f>
        <v>1.9267812821879862E-2</v>
      </c>
      <c r="H14" s="139"/>
      <c r="J14" s="59" t="s">
        <v>31</v>
      </c>
      <c r="K14" s="136">
        <f>P5*10^7</f>
        <v>5900000</v>
      </c>
      <c r="L14" s="136"/>
      <c r="M14" s="137">
        <f>(K14/$K$4)/10^5</f>
        <v>1.7352941176470587</v>
      </c>
      <c r="N14" s="137"/>
      <c r="O14" s="138">
        <f>K14/(K6*10^7)</f>
        <v>2.609528143573054E-2</v>
      </c>
      <c r="P14" s="139"/>
      <c r="R14" s="59" t="s">
        <v>31</v>
      </c>
      <c r="S14" s="136">
        <f>X5*10^7</f>
        <v>66700000</v>
      </c>
      <c r="T14" s="136"/>
      <c r="U14" s="137">
        <f>(S14/$S$4)/10^5</f>
        <v>8.2345679012345681</v>
      </c>
      <c r="V14" s="137"/>
      <c r="W14" s="138">
        <f>S14/(S6*10^7)</f>
        <v>3.7367511795023511E-2</v>
      </c>
      <c r="X14" s="139"/>
      <c r="Z14" s="59" t="s">
        <v>31</v>
      </c>
      <c r="AA14" s="136">
        <f>AF5*10^7</f>
        <v>124500000</v>
      </c>
      <c r="AB14" s="136"/>
      <c r="AC14" s="137">
        <f>(AA14/$AA$4)/10^5</f>
        <v>16.168831168831169</v>
      </c>
      <c r="AD14" s="137"/>
      <c r="AE14" s="138">
        <f>AA14/(AA6*10^7)</f>
        <v>0.14691490232657964</v>
      </c>
      <c r="AF14" s="139"/>
    </row>
    <row r="15" spans="2:32" s="44" customFormat="1" x14ac:dyDescent="0.25">
      <c r="B15" s="45" t="s">
        <v>32</v>
      </c>
      <c r="C15" s="129">
        <v>70590224</v>
      </c>
      <c r="D15" s="129"/>
      <c r="E15" s="135">
        <f>(C15/$C$4)/10^5</f>
        <v>3.2232978995433785</v>
      </c>
      <c r="F15" s="135"/>
      <c r="G15" s="132">
        <f>C15/(C6*10^7)</f>
        <v>2.076517897842094E-2</v>
      </c>
      <c r="H15" s="133"/>
      <c r="J15" s="45" t="s">
        <v>32</v>
      </c>
      <c r="K15" s="129">
        <v>3874910.8</v>
      </c>
      <c r="L15" s="129"/>
      <c r="M15" s="135">
        <f>(K15/$K$4)/10^5</f>
        <v>1.1396796470588235</v>
      </c>
      <c r="N15" s="135"/>
      <c r="O15" s="132">
        <f>K15/(K6*10^7)</f>
        <v>1.7138455570229114E-2</v>
      </c>
      <c r="P15" s="133"/>
      <c r="R15" s="45" t="s">
        <v>32</v>
      </c>
      <c r="S15" s="129">
        <v>21814509.758572999</v>
      </c>
      <c r="T15" s="129"/>
      <c r="U15" s="130">
        <f>(S15/$S$4)/10^5</f>
        <v>2.6931493529102468</v>
      </c>
      <c r="V15" s="131"/>
      <c r="W15" s="132">
        <f>S15/(S6*10^7)</f>
        <v>1.2221198661261349E-2</v>
      </c>
      <c r="X15" s="133"/>
      <c r="Z15" s="45" t="s">
        <v>32</v>
      </c>
      <c r="AA15" s="129">
        <v>13944937</v>
      </c>
      <c r="AB15" s="129"/>
      <c r="AC15" s="135">
        <f>(AA15/$AA$4)/10^5</f>
        <v>1.8110307792207792</v>
      </c>
      <c r="AD15" s="135"/>
      <c r="AE15" s="132">
        <f>AA15/(AA6*10^7)</f>
        <v>1.6455574757472342E-2</v>
      </c>
      <c r="AF15" s="133"/>
    </row>
    <row r="16" spans="2:32" s="44" customFormat="1" x14ac:dyDescent="0.25">
      <c r="B16" s="45" t="s">
        <v>33</v>
      </c>
      <c r="C16" s="129">
        <v>34841282</v>
      </c>
      <c r="D16" s="129"/>
      <c r="E16" s="135">
        <f>(C16/$C$4)/10^5</f>
        <v>1.5909261187214612</v>
      </c>
      <c r="F16" s="135"/>
      <c r="G16" s="132">
        <f>C16/(C6*10^7)</f>
        <v>1.0249088550386748E-2</v>
      </c>
      <c r="H16" s="133"/>
      <c r="J16" s="45" t="s">
        <v>33</v>
      </c>
      <c r="K16" s="129">
        <v>245591</v>
      </c>
      <c r="L16" s="129"/>
      <c r="M16" s="135">
        <f>(K16/$K$4)/10^5</f>
        <v>7.2232647058823526E-2</v>
      </c>
      <c r="N16" s="135"/>
      <c r="O16" s="132">
        <f>K16/(K6*10^7)</f>
        <v>1.0862315700139828E-3</v>
      </c>
      <c r="P16" s="133"/>
      <c r="R16" s="45" t="s">
        <v>33</v>
      </c>
      <c r="S16" s="129">
        <v>24545384.62230001</v>
      </c>
      <c r="T16" s="129"/>
      <c r="U16" s="130">
        <f>(S16/$S$4)/10^5</f>
        <v>3.0302943978148162</v>
      </c>
      <c r="V16" s="131"/>
      <c r="W16" s="132">
        <f>S16/(S6*10^7)</f>
        <v>1.375112367896828E-2</v>
      </c>
      <c r="X16" s="133"/>
      <c r="Z16" s="45" t="s">
        <v>33</v>
      </c>
      <c r="AA16" s="129">
        <v>2558470.4569164673</v>
      </c>
      <c r="AB16" s="129"/>
      <c r="AC16" s="135">
        <f>(AA16/$AA$4)/10^5</f>
        <v>0.33226889050863212</v>
      </c>
      <c r="AD16" s="135"/>
      <c r="AE16" s="132">
        <f>AA16/(AA6*10^7)</f>
        <v>3.0190958817937542E-3</v>
      </c>
      <c r="AF16" s="133"/>
    </row>
    <row r="17" spans="2:32" s="44" customFormat="1" ht="15.75" thickBot="1" x14ac:dyDescent="0.3">
      <c r="B17" s="50" t="s">
        <v>37</v>
      </c>
      <c r="C17" s="124">
        <f>SUM(C14:C16)</f>
        <v>170931506</v>
      </c>
      <c r="D17" s="124"/>
      <c r="E17" s="134">
        <f>(C17/$C$4)/10^7</f>
        <v>7.8050915981735164E-2</v>
      </c>
      <c r="F17" s="134"/>
      <c r="G17" s="127">
        <f>C17/(C6*10^7)</f>
        <v>5.0282080350687548E-2</v>
      </c>
      <c r="H17" s="128"/>
      <c r="J17" s="50" t="s">
        <v>37</v>
      </c>
      <c r="K17" s="124">
        <f>SUM(K14:K16)</f>
        <v>10020501.800000001</v>
      </c>
      <c r="L17" s="124"/>
      <c r="M17" s="134">
        <f>(K17/$K$4)/10^5</f>
        <v>2.9472064117647063</v>
      </c>
      <c r="N17" s="134"/>
      <c r="O17" s="127">
        <f>K17/(K6*10^7)</f>
        <v>4.4319968575973638E-2</v>
      </c>
      <c r="P17" s="128"/>
      <c r="R17" s="45" t="s">
        <v>58</v>
      </c>
      <c r="S17" s="129">
        <f>(W17*S6)*10^7</f>
        <v>38376919.712138347</v>
      </c>
      <c r="T17" s="129"/>
      <c r="U17" s="130">
        <f>(S17/$S$4)/10^5</f>
        <v>4.7378913224862158</v>
      </c>
      <c r="V17" s="131"/>
      <c r="W17" s="132">
        <v>2.1499999999999998E-2</v>
      </c>
      <c r="X17" s="133"/>
      <c r="Z17" s="50" t="s">
        <v>37</v>
      </c>
      <c r="AA17" s="124">
        <f>SUM(AA14:AA16)</f>
        <v>141003407.45691648</v>
      </c>
      <c r="AB17" s="124"/>
      <c r="AC17" s="134">
        <f>(AA17/$AA$4)/10^5</f>
        <v>18.312130838560584</v>
      </c>
      <c r="AD17" s="134"/>
      <c r="AE17" s="127">
        <f>AA17/(AA6*10^7)</f>
        <v>0.16638957296584575</v>
      </c>
      <c r="AF17" s="128"/>
    </row>
    <row r="18" spans="2:32" s="44" customFormat="1" ht="15.75" thickBot="1" x14ac:dyDescent="0.3">
      <c r="R18" s="50" t="s">
        <v>37</v>
      </c>
      <c r="S18" s="124">
        <f>SUM(S14:S17)</f>
        <v>151436814.09301135</v>
      </c>
      <c r="T18" s="124"/>
      <c r="U18" s="125">
        <f>(S18/$S$4)/10^5</f>
        <v>18.695902974445847</v>
      </c>
      <c r="V18" s="126"/>
      <c r="W18" s="127">
        <f>S18/(S6*10^7)</f>
        <v>8.4839834135253131E-2</v>
      </c>
      <c r="X18" s="128"/>
    </row>
  </sheetData>
  <mergeCells count="131">
    <mergeCell ref="R3:S3"/>
    <mergeCell ref="T3:V3"/>
    <mergeCell ref="W3:X3"/>
    <mergeCell ref="Z3:AA3"/>
    <mergeCell ref="AB3:AD3"/>
    <mergeCell ref="AE3:AF3"/>
    <mergeCell ref="B2:H2"/>
    <mergeCell ref="J2:P2"/>
    <mergeCell ref="R2:X2"/>
    <mergeCell ref="Z2:AF2"/>
    <mergeCell ref="B3:C3"/>
    <mergeCell ref="D3:F3"/>
    <mergeCell ref="G3:H3"/>
    <mergeCell ref="J3:K3"/>
    <mergeCell ref="L3:N3"/>
    <mergeCell ref="O3:P3"/>
    <mergeCell ref="AE6:AE7"/>
    <mergeCell ref="AF6:AF7"/>
    <mergeCell ref="B8:C8"/>
    <mergeCell ref="D8:F8"/>
    <mergeCell ref="G8:H8"/>
    <mergeCell ref="J8:K8"/>
    <mergeCell ref="L8:N8"/>
    <mergeCell ref="O8:P8"/>
    <mergeCell ref="R8:S8"/>
    <mergeCell ref="T8:V8"/>
    <mergeCell ref="G6:G7"/>
    <mergeCell ref="H6:H7"/>
    <mergeCell ref="O6:O7"/>
    <mergeCell ref="P6:P7"/>
    <mergeCell ref="W6:W7"/>
    <mergeCell ref="X6:X7"/>
    <mergeCell ref="W8:X8"/>
    <mergeCell ref="Z8:AA8"/>
    <mergeCell ref="AB8:AD8"/>
    <mergeCell ref="AE8:AF8"/>
    <mergeCell ref="AF9:AF10"/>
    <mergeCell ref="D11:D12"/>
    <mergeCell ref="E11:F12"/>
    <mergeCell ref="G11:G12"/>
    <mergeCell ref="H11:H12"/>
    <mergeCell ref="L11:L12"/>
    <mergeCell ref="M11:N12"/>
    <mergeCell ref="O9:O10"/>
    <mergeCell ref="P9:P10"/>
    <mergeCell ref="T9:T10"/>
    <mergeCell ref="U9:V10"/>
    <mergeCell ref="W9:W10"/>
    <mergeCell ref="X9:X10"/>
    <mergeCell ref="D9:D10"/>
    <mergeCell ref="E9:F10"/>
    <mergeCell ref="G9:G10"/>
    <mergeCell ref="H9:H10"/>
    <mergeCell ref="L9:L10"/>
    <mergeCell ref="M9:N10"/>
    <mergeCell ref="AB9:AB10"/>
    <mergeCell ref="AC9:AD10"/>
    <mergeCell ref="AE9:AE10"/>
    <mergeCell ref="C13:D13"/>
    <mergeCell ref="E13:F13"/>
    <mergeCell ref="G13:H13"/>
    <mergeCell ref="K13:L13"/>
    <mergeCell ref="M13:N13"/>
    <mergeCell ref="O13:P13"/>
    <mergeCell ref="O11:O12"/>
    <mergeCell ref="P11:P12"/>
    <mergeCell ref="T11:T12"/>
    <mergeCell ref="S13:T13"/>
    <mergeCell ref="U13:V13"/>
    <mergeCell ref="W13:X13"/>
    <mergeCell ref="AA13:AB13"/>
    <mergeCell ref="AC13:AD13"/>
    <mergeCell ref="AE13:AF13"/>
    <mergeCell ref="AB11:AB12"/>
    <mergeCell ref="AC11:AD12"/>
    <mergeCell ref="AE11:AE12"/>
    <mergeCell ref="AF11:AF12"/>
    <mergeCell ref="U11:V12"/>
    <mergeCell ref="W11:W12"/>
    <mergeCell ref="X11:X12"/>
    <mergeCell ref="S14:T14"/>
    <mergeCell ref="U14:V14"/>
    <mergeCell ref="W14:X14"/>
    <mergeCell ref="AA14:AB14"/>
    <mergeCell ref="AC14:AD14"/>
    <mergeCell ref="AE14:AF14"/>
    <mergeCell ref="C14:D14"/>
    <mergeCell ref="E14:F14"/>
    <mergeCell ref="G14:H14"/>
    <mergeCell ref="K14:L14"/>
    <mergeCell ref="M14:N14"/>
    <mergeCell ref="O14:P14"/>
    <mergeCell ref="S15:T15"/>
    <mergeCell ref="U15:V15"/>
    <mergeCell ref="W15:X15"/>
    <mergeCell ref="AA15:AB15"/>
    <mergeCell ref="AC15:AD15"/>
    <mergeCell ref="AE15:AF15"/>
    <mergeCell ref="C15:D15"/>
    <mergeCell ref="E15:F15"/>
    <mergeCell ref="G15:H15"/>
    <mergeCell ref="K15:L15"/>
    <mergeCell ref="M15:N15"/>
    <mergeCell ref="O15:P15"/>
    <mergeCell ref="AA16:AB16"/>
    <mergeCell ref="AC16:AD16"/>
    <mergeCell ref="AE16:AF16"/>
    <mergeCell ref="C16:D16"/>
    <mergeCell ref="E16:F16"/>
    <mergeCell ref="G16:H16"/>
    <mergeCell ref="K16:L16"/>
    <mergeCell ref="M16:N16"/>
    <mergeCell ref="O16:P16"/>
    <mergeCell ref="C17:D17"/>
    <mergeCell ref="E17:F17"/>
    <mergeCell ref="G17:H17"/>
    <mergeCell ref="K17:L17"/>
    <mergeCell ref="M17:N17"/>
    <mergeCell ref="O17:P17"/>
    <mergeCell ref="S16:T16"/>
    <mergeCell ref="U16:V16"/>
    <mergeCell ref="W16:X16"/>
    <mergeCell ref="S18:T18"/>
    <mergeCell ref="U18:V18"/>
    <mergeCell ref="W18:X18"/>
    <mergeCell ref="S17:T17"/>
    <mergeCell ref="U17:V17"/>
    <mergeCell ref="W17:X17"/>
    <mergeCell ref="AA17:AB17"/>
    <mergeCell ref="AC17:AD17"/>
    <mergeCell ref="AE17:AF17"/>
  </mergeCells>
  <pageMargins left="0.7" right="0.7" top="0.75" bottom="0.75" header="0.3" footer="0.3"/>
  <pageSetup paperSize="9" scale="96" orientation="portrait" r:id="rId1"/>
  <colBreaks count="3" manualBreakCount="3">
    <brk id="8" max="1048575" man="1"/>
    <brk id="17" max="1048575" man="1"/>
    <brk id="2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B85B-2879-45E5-A907-FF7026AF20FE}">
  <dimension ref="A3:F23"/>
  <sheetViews>
    <sheetView workbookViewId="0">
      <selection activeCell="A4" sqref="A4"/>
    </sheetView>
  </sheetViews>
  <sheetFormatPr defaultRowHeight="12" x14ac:dyDescent="0.2"/>
  <cols>
    <col min="1" max="1" width="14.7109375" style="35" bestFit="1" customWidth="1"/>
    <col min="2" max="2" width="4.7109375" style="35" bestFit="1" customWidth="1"/>
    <col min="3" max="3" width="7.85546875" style="35" bestFit="1" customWidth="1"/>
    <col min="4" max="4" width="12.140625" style="35" bestFit="1" customWidth="1"/>
    <col min="5" max="5" width="11.7109375" style="35" bestFit="1" customWidth="1"/>
    <col min="6" max="6" width="12.140625" style="35" bestFit="1" customWidth="1"/>
    <col min="7" max="16384" width="9.140625" style="35"/>
  </cols>
  <sheetData>
    <row r="3" spans="1:6" x14ac:dyDescent="0.2">
      <c r="A3" s="34" t="s">
        <v>0</v>
      </c>
      <c r="B3" s="35" t="s">
        <v>550</v>
      </c>
      <c r="C3" s="35" t="s">
        <v>551</v>
      </c>
      <c r="D3" s="35" t="s">
        <v>552</v>
      </c>
      <c r="E3" s="35" t="s">
        <v>553</v>
      </c>
      <c r="F3" s="35" t="s">
        <v>554</v>
      </c>
    </row>
    <row r="4" spans="1:6" x14ac:dyDescent="0.2">
      <c r="A4" s="36" t="s">
        <v>2</v>
      </c>
      <c r="B4" s="37">
        <v>77</v>
      </c>
      <c r="C4" s="39">
        <v>66205.90850000002</v>
      </c>
      <c r="D4" s="39">
        <v>847429348.74807239</v>
      </c>
      <c r="E4" s="39">
        <v>2558470.4569164673</v>
      </c>
      <c r="F4" s="39">
        <v>13944937.218527494</v>
      </c>
    </row>
    <row r="5" spans="1:6" x14ac:dyDescent="0.2">
      <c r="A5" s="36" t="s">
        <v>69</v>
      </c>
      <c r="B5" s="37"/>
      <c r="C5" s="37"/>
      <c r="D5" s="37"/>
      <c r="E5" s="37"/>
      <c r="F5" s="37"/>
    </row>
    <row r="6" spans="1:6" x14ac:dyDescent="0.2">
      <c r="A6" s="38" t="s">
        <v>16</v>
      </c>
      <c r="B6" s="37">
        <v>182</v>
      </c>
      <c r="C6" s="39">
        <v>336418</v>
      </c>
      <c r="D6" s="39">
        <v>2880199322.3909802</v>
      </c>
      <c r="E6" s="39">
        <v>25160808.671519998</v>
      </c>
      <c r="F6" s="39">
        <v>70590224.078984454</v>
      </c>
    </row>
    <row r="7" spans="1:6" x14ac:dyDescent="0.2">
      <c r="A7" s="38" t="s">
        <v>15</v>
      </c>
      <c r="B7" s="37">
        <v>17</v>
      </c>
      <c r="C7" s="39">
        <v>29230</v>
      </c>
      <c r="D7" s="39">
        <v>241211418.37150002</v>
      </c>
      <c r="E7" s="39">
        <v>4743951.6284999987</v>
      </c>
      <c r="F7" s="39">
        <v>0</v>
      </c>
    </row>
    <row r="8" spans="1:6" x14ac:dyDescent="0.2">
      <c r="A8" s="38" t="s">
        <v>17</v>
      </c>
      <c r="B8" s="37">
        <v>20</v>
      </c>
      <c r="C8" s="39">
        <v>33840</v>
      </c>
      <c r="D8" s="39">
        <v>278041008.40649998</v>
      </c>
      <c r="E8" s="39">
        <v>4936521.5934999986</v>
      </c>
      <c r="F8" s="39">
        <v>0</v>
      </c>
    </row>
    <row r="9" spans="1:6" x14ac:dyDescent="0.2">
      <c r="A9" s="56" t="s">
        <v>546</v>
      </c>
      <c r="B9" s="57">
        <v>219</v>
      </c>
      <c r="C9" s="58">
        <v>399488</v>
      </c>
      <c r="D9" s="58">
        <v>3399451749.1689801</v>
      </c>
      <c r="E9" s="58">
        <v>34841281.893519998</v>
      </c>
      <c r="F9" s="58">
        <v>70590224.078984454</v>
      </c>
    </row>
    <row r="10" spans="1:6" x14ac:dyDescent="0.2">
      <c r="A10" s="36" t="s">
        <v>4</v>
      </c>
      <c r="B10" s="37"/>
      <c r="C10" s="37"/>
      <c r="D10" s="37"/>
      <c r="E10" s="37"/>
      <c r="F10" s="37"/>
    </row>
    <row r="11" spans="1:6" x14ac:dyDescent="0.2">
      <c r="A11" s="38" t="s">
        <v>16</v>
      </c>
      <c r="B11" s="37">
        <v>21</v>
      </c>
      <c r="C11" s="39">
        <v>28066</v>
      </c>
      <c r="D11" s="39">
        <v>141316975</v>
      </c>
      <c r="E11" s="39">
        <v>123070</v>
      </c>
      <c r="F11" s="39">
        <v>3874910.8</v>
      </c>
    </row>
    <row r="12" spans="1:6" x14ac:dyDescent="0.2">
      <c r="A12" s="38" t="s">
        <v>15</v>
      </c>
      <c r="B12" s="37">
        <v>12</v>
      </c>
      <c r="C12" s="39">
        <v>15629</v>
      </c>
      <c r="D12" s="39">
        <v>78096900</v>
      </c>
      <c r="E12" s="39">
        <v>91977</v>
      </c>
      <c r="F12" s="39">
        <v>0</v>
      </c>
    </row>
    <row r="13" spans="1:6" x14ac:dyDescent="0.2">
      <c r="A13" s="38" t="s">
        <v>17</v>
      </c>
      <c r="B13" s="37">
        <v>1</v>
      </c>
      <c r="C13" s="39">
        <v>1328</v>
      </c>
      <c r="D13" s="39">
        <v>6680640</v>
      </c>
      <c r="E13" s="39">
        <v>30544</v>
      </c>
      <c r="F13" s="39">
        <v>0</v>
      </c>
    </row>
    <row r="14" spans="1:6" x14ac:dyDescent="0.2">
      <c r="A14" s="56" t="s">
        <v>547</v>
      </c>
      <c r="B14" s="57">
        <v>34</v>
      </c>
      <c r="C14" s="58">
        <v>45023</v>
      </c>
      <c r="D14" s="58">
        <v>226094515</v>
      </c>
      <c r="E14" s="58">
        <v>245591</v>
      </c>
      <c r="F14" s="58">
        <v>3874910.8</v>
      </c>
    </row>
    <row r="15" spans="1:6" x14ac:dyDescent="0.2">
      <c r="A15" s="36" t="s">
        <v>1</v>
      </c>
      <c r="B15" s="37"/>
      <c r="C15" s="37"/>
      <c r="D15" s="37"/>
      <c r="E15" s="37"/>
      <c r="F15" s="37"/>
    </row>
    <row r="16" spans="1:6" x14ac:dyDescent="0.2">
      <c r="A16" s="38" t="s">
        <v>16</v>
      </c>
      <c r="B16" s="37">
        <v>43</v>
      </c>
      <c r="C16" s="39">
        <v>57253</v>
      </c>
      <c r="D16" s="39">
        <v>970309246.23149991</v>
      </c>
      <c r="E16" s="39">
        <v>9644808.2577000018</v>
      </c>
      <c r="F16" s="39">
        <v>21814509.758572996</v>
      </c>
    </row>
    <row r="17" spans="1:6" x14ac:dyDescent="0.2">
      <c r="A17" s="38" t="s">
        <v>15</v>
      </c>
      <c r="B17" s="37">
        <v>36</v>
      </c>
      <c r="C17" s="39">
        <v>47810</v>
      </c>
      <c r="D17" s="39">
        <v>784034387.68509996</v>
      </c>
      <c r="E17" s="39">
        <v>13638752.314900002</v>
      </c>
      <c r="F17" s="39">
        <v>0</v>
      </c>
    </row>
    <row r="18" spans="1:6" x14ac:dyDescent="0.2">
      <c r="A18" s="38" t="s">
        <v>17</v>
      </c>
      <c r="B18" s="37">
        <v>2</v>
      </c>
      <c r="C18" s="39">
        <v>2006</v>
      </c>
      <c r="D18" s="39">
        <v>30629375.950300001</v>
      </c>
      <c r="E18" s="39">
        <v>1261824.0497000001</v>
      </c>
      <c r="F18" s="39">
        <v>0</v>
      </c>
    </row>
    <row r="19" spans="1:6" x14ac:dyDescent="0.2">
      <c r="A19" s="56" t="s">
        <v>548</v>
      </c>
      <c r="B19" s="57">
        <v>81</v>
      </c>
      <c r="C19" s="58">
        <v>107069</v>
      </c>
      <c r="D19" s="58">
        <v>1784973009.8669</v>
      </c>
      <c r="E19" s="58">
        <v>24545384.622300014</v>
      </c>
      <c r="F19" s="58">
        <v>21814509.758572996</v>
      </c>
    </row>
    <row r="20" spans="1:6" x14ac:dyDescent="0.2">
      <c r="A20" s="36" t="s">
        <v>545</v>
      </c>
      <c r="B20" s="37">
        <v>411</v>
      </c>
      <c r="C20" s="39">
        <v>617785.90850000002</v>
      </c>
      <c r="D20" s="39">
        <v>6257948622.7839518</v>
      </c>
      <c r="E20" s="39">
        <v>62190727.97273647</v>
      </c>
      <c r="F20" s="39">
        <v>110224581.85608503</v>
      </c>
    </row>
    <row r="21" spans="1:6" x14ac:dyDescent="0.2">
      <c r="A21"/>
      <c r="B21"/>
      <c r="C21"/>
      <c r="D21"/>
      <c r="E21"/>
      <c r="F21"/>
    </row>
    <row r="22" spans="1:6" x14ac:dyDescent="0.2">
      <c r="A22"/>
      <c r="B22"/>
      <c r="C22"/>
      <c r="D22"/>
      <c r="E22"/>
      <c r="F22"/>
    </row>
    <row r="23" spans="1:6" x14ac:dyDescent="0.2">
      <c r="A23"/>
      <c r="B23"/>
      <c r="C23"/>
      <c r="D23"/>
      <c r="E23"/>
      <c r="F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B40B7-EA1F-46A8-A42B-C0633F19CB9A}">
  <sheetPr filterMode="1"/>
  <dimension ref="A1:U1000"/>
  <sheetViews>
    <sheetView workbookViewId="0">
      <pane xSplit="4" ySplit="1" topLeftCell="H2" activePane="bottomRight" state="frozen"/>
      <selection pane="topRight" activeCell="E1" sqref="E1"/>
      <selection pane="bottomLeft" activeCell="A2" sqref="A2"/>
      <selection pane="bottomRight" sqref="A1:XFD1048576"/>
    </sheetView>
  </sheetViews>
  <sheetFormatPr defaultRowHeight="12" x14ac:dyDescent="0.25"/>
  <cols>
    <col min="1" max="1" width="11" style="1" bestFit="1" customWidth="1"/>
    <col min="2" max="2" width="10" style="1" bestFit="1" customWidth="1"/>
    <col min="3" max="3" width="9.28515625" style="1" bestFit="1" customWidth="1"/>
    <col min="4" max="4" width="11" style="1" bestFit="1" customWidth="1"/>
    <col min="5" max="5" width="15" style="1" bestFit="1" customWidth="1"/>
    <col min="6" max="6" width="12.28515625" style="1" bestFit="1" customWidth="1"/>
    <col min="7" max="7" width="15.140625" style="27" bestFit="1" customWidth="1"/>
    <col min="8" max="8" width="18" style="1" bestFit="1" customWidth="1"/>
    <col min="9" max="9" width="17.85546875" style="1" bestFit="1" customWidth="1"/>
    <col min="10" max="10" width="10.28515625" style="1" bestFit="1" customWidth="1"/>
    <col min="11" max="11" width="49.42578125" style="1" bestFit="1" customWidth="1"/>
    <col min="12" max="12" width="13.140625" style="25" hidden="1" customWidth="1"/>
    <col min="13" max="13" width="14.140625" style="25" hidden="1" customWidth="1"/>
    <col min="14" max="14" width="51.7109375" style="1" hidden="1" customWidth="1"/>
    <col min="15" max="15" width="15.5703125" style="1" hidden="1" customWidth="1"/>
    <col min="16" max="16" width="15.85546875" style="1" hidden="1" customWidth="1"/>
    <col min="17" max="17" width="47.28515625" style="1" hidden="1" customWidth="1"/>
    <col min="18" max="18" width="12" style="1" hidden="1" customWidth="1"/>
    <col min="19" max="19" width="6.85546875" style="17" bestFit="1" customWidth="1"/>
    <col min="20" max="20" width="21" style="29" bestFit="1" customWidth="1"/>
    <col min="21" max="21" width="11.7109375" style="1" bestFit="1" customWidth="1"/>
    <col min="22" max="16384" width="9.140625" style="1"/>
  </cols>
  <sheetData>
    <row r="1" spans="1:21" x14ac:dyDescent="0.25">
      <c r="A1" s="14" t="s">
        <v>0</v>
      </c>
      <c r="B1" s="14" t="s">
        <v>43</v>
      </c>
      <c r="C1" s="14" t="s">
        <v>44</v>
      </c>
      <c r="D1" s="14" t="s">
        <v>45</v>
      </c>
      <c r="E1" s="14" t="s">
        <v>46</v>
      </c>
      <c r="F1" s="14" t="s">
        <v>48</v>
      </c>
      <c r="G1" s="26" t="s">
        <v>47</v>
      </c>
      <c r="H1" s="14" t="s">
        <v>49</v>
      </c>
      <c r="I1" s="14" t="s">
        <v>95</v>
      </c>
      <c r="J1" s="14" t="s">
        <v>36</v>
      </c>
      <c r="K1" s="14" t="s">
        <v>50</v>
      </c>
      <c r="L1" s="33" t="s">
        <v>54</v>
      </c>
      <c r="M1" s="33" t="s">
        <v>55</v>
      </c>
      <c r="N1" s="14" t="s">
        <v>56</v>
      </c>
      <c r="O1" s="14" t="s">
        <v>52</v>
      </c>
      <c r="P1" s="14" t="s">
        <v>51</v>
      </c>
      <c r="Q1" s="14" t="s">
        <v>53</v>
      </c>
      <c r="R1" s="28" t="s">
        <v>163</v>
      </c>
      <c r="S1" s="28" t="s">
        <v>76</v>
      </c>
      <c r="T1" s="28" t="s">
        <v>166</v>
      </c>
      <c r="U1" s="28" t="s">
        <v>544</v>
      </c>
    </row>
    <row r="2" spans="1:21" x14ac:dyDescent="0.25">
      <c r="A2" s="1" t="s">
        <v>69</v>
      </c>
      <c r="B2" s="1" t="s">
        <v>82</v>
      </c>
      <c r="C2" s="1" t="s">
        <v>82</v>
      </c>
      <c r="D2" s="1" t="s">
        <v>168</v>
      </c>
      <c r="E2" s="1" t="s">
        <v>90</v>
      </c>
      <c r="F2" s="1">
        <v>2465</v>
      </c>
      <c r="G2" s="27">
        <v>43213</v>
      </c>
      <c r="H2" s="25">
        <v>22312533.149999999</v>
      </c>
      <c r="I2" s="25">
        <v>21634658.149999999</v>
      </c>
      <c r="J2" s="1" t="s">
        <v>16</v>
      </c>
      <c r="K2" s="1" t="s">
        <v>96</v>
      </c>
      <c r="L2" s="25">
        <v>7999</v>
      </c>
      <c r="M2" s="25">
        <v>7766.91</v>
      </c>
      <c r="N2" s="1" t="s">
        <v>169</v>
      </c>
      <c r="O2" s="1" t="s">
        <v>170</v>
      </c>
      <c r="P2" s="25">
        <f t="shared" ref="P2:P29" si="0">IF(M2&lt;L2,((L2-M2)*F2),0)</f>
        <v>572101.85000000033</v>
      </c>
      <c r="Q2" s="1" t="s">
        <v>171</v>
      </c>
      <c r="R2" s="2" t="s">
        <v>164</v>
      </c>
      <c r="S2" s="31">
        <f>IF(AND(A2='CP %'!$B$1,J2="CP"),
IF(AND(G2&gt;=DATE(2018,4,1),G2&lt;=DATE(2018,7,25)),2%,IF(AND(G2&gt;=DATE(2018,7,26),G2&lt;=DATE(2018,12,31),R2='CP %'!$I$2),IF(T2=1,'CP %'!$C$8,IF(AND(T2&gt;=2,T2&lt;=3),'CP %'!$C$9,IF(AND(T2&gt;=4,T2&lt;=5),'CP %'!$C$10,IF(AND(T2&gt;=6,T2&lt;=8),'CP %'!$C$11,IF(T2&gt;=9,'CP %'!$C$12,""))))),IF(AND(G2&gt;=DATE(2018,7,26),G2&lt;=DATE(2018,12,31),R2='CP %'!$I$3),IF(T2=1,'CP %'!$D$8,IF(AND(T2&gt;=2,T2&lt;=3),'CP %'!$D$9,IF(AND(T2&gt;=4,T2&lt;=5),'CP %'!$D$10,IF(AND(T2&gt;=6,T2&lt;=8),'CP %'!$D$11,IF(T2&gt;=9,'CP %'!$D$12,""))))),""))),
IF(AND(A2='CP %'!$F$1,J2="CP"),
IF(AND(G2&gt;=DATE(2018,4,1),G2&lt;DATE(2018,5,1)),IF(AND(T2&gt;=1,T2&lt;=3),'CP %'!$G$4,IF(AND(T2&gt;=4,T2&lt;=9),'CP %'!$G$5,IF(T2&gt;=10,'CP %'!$G$6,""))),
IF(AND(G2&gt;=DATE(2018,5,1),G2&lt;DATE(2018,7,1)),'CP %'!$G$8,
IF(AND(G2&gt;=DATE(2018,7,1),G2&lt;DATE(2018,8,1)),IF(AND(T2&gt;=1,T2&lt;=2),'CP %'!$G$11,IF(AND(T2&gt;=3,T2&lt;=5),'CP %'!$G$12,IF(T2&gt;=6,'CP %'!$G$13,""))),
IF(AND(G2&gt;=DATE(2018,8,1),G2&lt;DATE(2018,10,1)),IF(K2='CP %'!$F$18,'CP %'!$G$18,IF(B2='CP %'!$F$15,'CP %'!$G$15,IF(B2='CP %'!$F$16,'CP %'!$G$16,IF(AND(B2='CP %'!$F$17,T2=1),'CP %'!$G$20,IF(AND(B2='CP %'!$F$17,T2&gt;=2,T2&lt;=5),'CP %'!$G$21,IF(AND(B2='CP %'!$F$17,T2&gt;=6),'CP %'!$G$22,"")))))),
IF(AND(G2&gt;=DATE(2018,10,1),G2&lt;=DATE(2018,12,31)),IF(B2='CP %'!$F$25,'CP %'!$G$25,IF(B2='CP %'!$F$26,'CP %'!$G$26,IF(AND(B2='CP %'!$F$27,T2=1),'CP %'!$G$29,IF(AND(B2='CP %'!$F$27,T2&gt;=2,T2&lt;=5),'CP %'!$G$30,IF(AND(B2='CP %'!$F$27,T2&gt;=6),'CP %'!$G$31,"")))))))))),
IF(AND(A2='CP %'!$M$1,J2="CP"),
IF(AND(G2&gt;=DATE(2018,4,1),G2&lt;DATE(2018,10,1)),IF(AND(T2&gt;=1,T2&lt;=3),'CP %'!$N$4,IF(AND(T2&gt;=4,T2&lt;=6),'CP %'!$N$5,IF(T2&gt;=7,'CP %'!$N$6,""))),
IF(AND(G2&gt;=DATE(2018,10,1),G2&lt;=DATE(2018,12,31)),IF(AND(T2&gt;=1,T2&lt;=3),'CP %'!$N$9,IF(AND(T2&gt;=4,T2&lt;=6),'CP %'!$N$10,IF(T2&gt;=7,'CP %'!$N$11,""))),"")),"")))</f>
        <v>2.5000000000000001E-2</v>
      </c>
      <c r="T2" s="29">
        <f>IF(AND(A2='CP %'!$B$1,Master!J2="CP",G2&gt;=DATE(2018,7,26),G2&lt;=DATE(2018,12,31)),COUNTIFS($K$2:$K$999,K2,$A$2:$A$999,'CP %'!$B$1,$G$2:$G$999,"&gt;=26-07-2018",$G$2:$G$999,"&lt;=31-12-2018"),IF(AND(A2='CP %'!$F$1,Master!J2="CP",G2&gt;=DATE(2018,4,1),G2&lt;DATE(2018,5,1)),COUNTIFS($K$2:$K$999,K2,$A$2:$A$999,'CP %'!$F$1,$G$2:$G$999,"&gt;=01-04-2018",$G$2:$G$999,"&lt;01-05-2018"),IF(AND(A2='CP %'!$F$1,Master!J2="CP",G2&gt;=DATE(2018,7,1),G2&lt;DATE(2018,8,1)),COUNTIFS($K$2:$K$999,K2,$A$2:$A$999,'CP %'!$F$1,$G$2:$G$999,"&gt;=01-07-2018",$G$2:$G$999,"&lt;01-08-2018"),IF(AND(A2='CP %'!$F$1,B2='CP %'!$F$17,Master!J2="CP",G2&gt;=DATE(2018,8,1),G2&lt;DATE(2018,10,1)),COUNTIFS($K$2:$K$999,K2,$A$2:$A$999,'CP %'!$F$1,$B$2:$B$999,'CP %'!$F$17,$G$2:$G$999,"&gt;=01-08-2018",$G$2:$G$999,"&lt;01-10-2018"),IF(AND(A2='CP %'!$F$1,B2='CP %'!$F$27,Master!J2="CP",G2&gt;=DATE(2018,10,1),G2&lt;=DATE(2018,12,31)),COUNTIFS($K$2:$K$999,K2,$A$2:$A$999,'CP %'!$F$1,$B$2:$B$999,'CP %'!$F$27,$G$2:$G$999,"&gt;=01-10-2018",$G$2:$G$999,"&lt;=31-12-2018"),IF(AND(A2='CP %'!$M$1,Master!J2="CP",G2&gt;=DATE(2018,4,1),G2&lt;DATE(2018,10,1)),COUNTIFS($K$2:$K$999,K2,$A$2:$A$999,'CP %'!$M$1,$G$2:$G$999,"&gt;=1-04-2018",$G$2:$G$999,"&lt;1-10-2018"),IF(AND(A2='CP %'!$M$1,Master!J2="CP",G2&gt;=DATE(2018,10,1),G2&lt;=DATE(2018,12,31)),COUNTIFS($K$2:$K$999,K2,$A$2:$A$999,'CP %'!$M$1,$G$2:$G$999,"&gt;=1-10-2018",$G$2:$G$999,"&lt;=31-12-2018"),"")))))))</f>
        <v>1</v>
      </c>
      <c r="U2" s="25">
        <f>IF(J2="CP",(S2*I2),0)</f>
        <v>540866.45374999999</v>
      </c>
    </row>
    <row r="3" spans="1:21" x14ac:dyDescent="0.25">
      <c r="A3" s="1" t="s">
        <v>69</v>
      </c>
      <c r="B3" s="1" t="s">
        <v>78</v>
      </c>
      <c r="C3" s="1" t="s">
        <v>85</v>
      </c>
      <c r="D3" s="1" t="s">
        <v>172</v>
      </c>
      <c r="E3" s="1" t="s">
        <v>91</v>
      </c>
      <c r="F3" s="1">
        <v>1755</v>
      </c>
      <c r="G3" s="27">
        <v>43212</v>
      </c>
      <c r="H3" s="25">
        <v>14456320.2215</v>
      </c>
      <c r="I3" s="25">
        <v>13973695.2215</v>
      </c>
      <c r="J3" s="1" t="s">
        <v>15</v>
      </c>
      <c r="K3" s="1" t="s">
        <v>15</v>
      </c>
      <c r="L3" s="25">
        <v>7399</v>
      </c>
      <c r="M3" s="25">
        <v>7187.7893000000004</v>
      </c>
      <c r="N3" s="1" t="s">
        <v>173</v>
      </c>
      <c r="O3" s="1" t="s">
        <v>174</v>
      </c>
      <c r="P3" s="25">
        <f t="shared" si="0"/>
        <v>370674.77849999937</v>
      </c>
      <c r="Q3" s="1">
        <v>0</v>
      </c>
      <c r="R3" s="2" t="s">
        <v>164</v>
      </c>
      <c r="S3" s="31" t="str">
        <f>IF(AND(A3='CP %'!$B$1,J3="CP"),
IF(AND(G3&gt;=DATE(2018,4,1),G3&lt;=DATE(2018,7,25)),2%,IF(AND(G3&gt;=DATE(2018,7,26),G3&lt;=DATE(2018,12,31),R3='CP %'!$I$2),IF(T3=1,'CP %'!$C$8,IF(AND(T3&gt;=2,T3&lt;=3),'CP %'!$C$9,IF(AND(T3&gt;=4,T3&lt;=5),'CP %'!$C$10,IF(AND(T3&gt;=6,T3&lt;=8),'CP %'!$C$11,IF(T3&gt;=9,'CP %'!$C$12,""))))),IF(AND(G3&gt;=DATE(2018,7,26),G3&lt;=DATE(2018,12,31),R3='CP %'!$I$3),IF(T3=1,'CP %'!$D$8,IF(AND(T3&gt;=2,T3&lt;=3),'CP %'!$D$9,IF(AND(T3&gt;=4,T3&lt;=5),'CP %'!$D$10,IF(AND(T3&gt;=6,T3&lt;=8),'CP %'!$D$11,IF(T3&gt;=9,'CP %'!$D$12,""))))),""))),
IF(AND(A3='CP %'!$F$1,J3="CP"),
IF(AND(G3&gt;=DATE(2018,4,1),G3&lt;DATE(2018,5,1)),IF(AND(T3&gt;=1,T3&lt;=3),'CP %'!$G$4,IF(AND(T3&gt;=4,T3&lt;=9),'CP %'!$G$5,IF(T3&gt;=10,'CP %'!$G$6,""))),
IF(AND(G3&gt;=DATE(2018,5,1),G3&lt;DATE(2018,7,1)),'CP %'!$G$8,
IF(AND(G3&gt;=DATE(2018,7,1),G3&lt;DATE(2018,8,1)),IF(AND(T3&gt;=1,T3&lt;=2),'CP %'!$G$11,IF(AND(T3&gt;=3,T3&lt;=5),'CP %'!$G$12,IF(T3&gt;=6,'CP %'!$G$13,""))),
IF(AND(G3&gt;=DATE(2018,8,1),G3&lt;DATE(2018,10,1)),IF(K3='CP %'!$F$18,'CP %'!$G$18,IF(B3='CP %'!$F$15,'CP %'!$G$15,IF(B3='CP %'!$F$16,'CP %'!$G$16,IF(AND(B3='CP %'!$F$17,T3=1),'CP %'!$G$20,IF(AND(B3='CP %'!$F$17,T3&gt;=2,T3&lt;=5),'CP %'!$G$21,IF(AND(B3='CP %'!$F$17,T3&gt;=6),'CP %'!$G$22,"")))))),
IF(AND(G3&gt;=DATE(2018,10,1),G3&lt;=DATE(2018,12,31)),IF(B3='CP %'!$F$25,'CP %'!$G$25,IF(B3='CP %'!$F$26,'CP %'!$G$26,IF(AND(B3='CP %'!$F$27,T3=1),'CP %'!$G$29,IF(AND(B3='CP %'!$F$27,T3&gt;=2,T3&lt;=5),'CP %'!$G$30,IF(AND(B3='CP %'!$F$27,T3&gt;=6),'CP %'!$G$31,"")))))))))),
IF(AND(A3='CP %'!$M$1,J3="CP"),
IF(AND(G3&gt;=DATE(2018,4,1),G3&lt;DATE(2018,10,1)),IF(AND(T3&gt;=1,T3&lt;=3),'CP %'!$N$4,IF(AND(T3&gt;=4,T3&lt;=6),'CP %'!$N$5,IF(T3&gt;=7,'CP %'!$N$6,""))),
IF(AND(G3&gt;=DATE(2018,10,1),G3&lt;=DATE(2018,12,31)),IF(AND(T3&gt;=1,T3&lt;=3),'CP %'!$N$9,IF(AND(T3&gt;=4,T3&lt;=6),'CP %'!$N$10,IF(T3&gt;=7,'CP %'!$N$11,""))),"")),"")))</f>
        <v/>
      </c>
      <c r="T3" s="29" t="str">
        <f>IF(AND(A3='CP %'!$B$1,Master!J3="CP",G3&gt;=DATE(2018,7,26),G3&lt;=DATE(2018,12,31)),COUNTIFS($K$2:$K$999,K3,$A$2:$A$999,'CP %'!$B$1,$G$2:$G$999,"&gt;=26-07-2018",$G$2:$G$999,"&lt;=31-12-2018"),IF(AND(A3='CP %'!$F$1,Master!J3="CP",G3&gt;=DATE(2018,4,1),G3&lt;DATE(2018,5,1)),COUNTIFS($K$2:$K$999,K3,$A$2:$A$999,'CP %'!$F$1,$G$2:$G$999,"&gt;=01-04-2018",$G$2:$G$999,"&lt;01-05-2018"),IF(AND(A3='CP %'!$F$1,Master!J3="CP",G3&gt;=DATE(2018,7,1),G3&lt;DATE(2018,8,1)),COUNTIFS($K$2:$K$999,K3,$A$2:$A$999,'CP %'!$F$1,$G$2:$G$999,"&gt;=01-07-2018",$G$2:$G$999,"&lt;01-08-2018"),IF(AND(A3='CP %'!$F$1,B3='CP %'!$F$17,Master!J3="CP",G3&gt;=DATE(2018,8,1),G3&lt;DATE(2018,10,1)),COUNTIFS($K$2:$K$999,K3,$A$2:$A$999,'CP %'!$F$1,$B$2:$B$999,'CP %'!$F$17,$G$2:$G$999,"&gt;=01-08-2018",$G$2:$G$999,"&lt;01-10-2018"),IF(AND(A3='CP %'!$F$1,B3='CP %'!$F$27,Master!J3="CP",G3&gt;=DATE(2018,10,1),G3&lt;=DATE(2018,12,31)),COUNTIFS($K$2:$K$999,K3,$A$2:$A$999,'CP %'!$F$1,$B$2:$B$999,'CP %'!$F$27,$G$2:$G$999,"&gt;=01-10-2018",$G$2:$G$999,"&lt;=31-12-2018"),IF(AND(A3='CP %'!$M$1,Master!J3="CP",G3&gt;=DATE(2018,4,1),G3&lt;DATE(2018,10,1)),COUNTIFS($K$2:$K$999,K3,$A$2:$A$999,'CP %'!$M$1,$G$2:$G$999,"&gt;=1-04-2018",$G$2:$G$999,"&lt;1-10-2018"),IF(AND(A3='CP %'!$M$1,Master!J3="CP",G3&gt;=DATE(2018,10,1),G3&lt;=DATE(2018,12,31)),COUNTIFS($K$2:$K$999,K3,$A$2:$A$999,'CP %'!$M$1,$G$2:$G$999,"&gt;=1-10-2018",$G$2:$G$999,"&lt;=31-12-2018"),"")))))))</f>
        <v/>
      </c>
      <c r="U3" s="25">
        <f t="shared" ref="U3:U66" si="1">IF(J3="CP",(S3*I3),0)</f>
        <v>0</v>
      </c>
    </row>
    <row r="4" spans="1:21" x14ac:dyDescent="0.25">
      <c r="A4" s="1" t="s">
        <v>69</v>
      </c>
      <c r="B4" s="1" t="s">
        <v>79</v>
      </c>
      <c r="C4" s="1" t="s">
        <v>79</v>
      </c>
      <c r="D4" s="1" t="s">
        <v>175</v>
      </c>
      <c r="E4" s="1" t="s">
        <v>91</v>
      </c>
      <c r="F4" s="1">
        <v>1735</v>
      </c>
      <c r="G4" s="27">
        <v>43220</v>
      </c>
      <c r="H4" s="25">
        <v>13404140</v>
      </c>
      <c r="I4" s="25">
        <v>12927015</v>
      </c>
      <c r="J4" s="1" t="s">
        <v>15</v>
      </c>
      <c r="K4" s="1" t="s">
        <v>15</v>
      </c>
      <c r="L4" s="25">
        <v>6999</v>
      </c>
      <c r="M4" s="25">
        <v>6999</v>
      </c>
      <c r="N4" s="1" t="s">
        <v>176</v>
      </c>
      <c r="O4" s="1" t="s">
        <v>174</v>
      </c>
      <c r="P4" s="25">
        <f t="shared" si="0"/>
        <v>0</v>
      </c>
      <c r="Q4" s="1">
        <v>0</v>
      </c>
      <c r="R4" s="2" t="s">
        <v>164</v>
      </c>
      <c r="S4" s="31" t="str">
        <f>IF(AND(A4='CP %'!$B$1,J4="CP"),
IF(AND(G4&gt;=DATE(2018,4,1),G4&lt;=DATE(2018,7,25)),2%,IF(AND(G4&gt;=DATE(2018,7,26),G4&lt;=DATE(2018,12,31),R4='CP %'!$I$2),IF(T4=1,'CP %'!$C$8,IF(AND(T4&gt;=2,T4&lt;=3),'CP %'!$C$9,IF(AND(T4&gt;=4,T4&lt;=5),'CP %'!$C$10,IF(AND(T4&gt;=6,T4&lt;=8),'CP %'!$C$11,IF(T4&gt;=9,'CP %'!$C$12,""))))),IF(AND(G4&gt;=DATE(2018,7,26),G4&lt;=DATE(2018,12,31),R4='CP %'!$I$3),IF(T4=1,'CP %'!$D$8,IF(AND(T4&gt;=2,T4&lt;=3),'CP %'!$D$9,IF(AND(T4&gt;=4,T4&lt;=5),'CP %'!$D$10,IF(AND(T4&gt;=6,T4&lt;=8),'CP %'!$D$11,IF(T4&gt;=9,'CP %'!$D$12,""))))),""))),
IF(AND(A4='CP %'!$F$1,J4="CP"),
IF(AND(G4&gt;=DATE(2018,4,1),G4&lt;DATE(2018,5,1)),IF(AND(T4&gt;=1,T4&lt;=3),'CP %'!$G$4,IF(AND(T4&gt;=4,T4&lt;=9),'CP %'!$G$5,IF(T4&gt;=10,'CP %'!$G$6,""))),
IF(AND(G4&gt;=DATE(2018,5,1),G4&lt;DATE(2018,7,1)),'CP %'!$G$8,
IF(AND(G4&gt;=DATE(2018,7,1),G4&lt;DATE(2018,8,1)),IF(AND(T4&gt;=1,T4&lt;=2),'CP %'!$G$11,IF(AND(T4&gt;=3,T4&lt;=5),'CP %'!$G$12,IF(T4&gt;=6,'CP %'!$G$13,""))),
IF(AND(G4&gt;=DATE(2018,8,1),G4&lt;DATE(2018,10,1)),IF(K4='CP %'!$F$18,'CP %'!$G$18,IF(B4='CP %'!$F$15,'CP %'!$G$15,IF(B4='CP %'!$F$16,'CP %'!$G$16,IF(AND(B4='CP %'!$F$17,T4=1),'CP %'!$G$20,IF(AND(B4='CP %'!$F$17,T4&gt;=2,T4&lt;=5),'CP %'!$G$21,IF(AND(B4='CP %'!$F$17,T4&gt;=6),'CP %'!$G$22,"")))))),
IF(AND(G4&gt;=DATE(2018,10,1),G4&lt;=DATE(2018,12,31)),IF(B4='CP %'!$F$25,'CP %'!$G$25,IF(B4='CP %'!$F$26,'CP %'!$G$26,IF(AND(B4='CP %'!$F$27,T4=1),'CP %'!$G$29,IF(AND(B4='CP %'!$F$27,T4&gt;=2,T4&lt;=5),'CP %'!$G$30,IF(AND(B4='CP %'!$F$27,T4&gt;=6),'CP %'!$G$31,"")))))))))),
IF(AND(A4='CP %'!$M$1,J4="CP"),
IF(AND(G4&gt;=DATE(2018,4,1),G4&lt;DATE(2018,10,1)),IF(AND(T4&gt;=1,T4&lt;=3),'CP %'!$N$4,IF(AND(T4&gt;=4,T4&lt;=6),'CP %'!$N$5,IF(T4&gt;=7,'CP %'!$N$6,""))),
IF(AND(G4&gt;=DATE(2018,10,1),G4&lt;=DATE(2018,12,31)),IF(AND(T4&gt;=1,T4&lt;=3),'CP %'!$N$9,IF(AND(T4&gt;=4,T4&lt;=6),'CP %'!$N$10,IF(T4&gt;=7,'CP %'!$N$11,""))),"")),"")))</f>
        <v/>
      </c>
      <c r="T4" s="29" t="str">
        <f>IF(AND(A4='CP %'!$B$1,Master!J4="CP",G4&gt;=DATE(2018,7,26),G4&lt;=DATE(2018,12,31)),COUNTIFS($K$2:$K$999,K4,$A$2:$A$999,'CP %'!$B$1,$G$2:$G$999,"&gt;=26-07-2018",$G$2:$G$999,"&lt;=31-12-2018"),IF(AND(A4='CP %'!$F$1,Master!J4="CP",G4&gt;=DATE(2018,4,1),G4&lt;DATE(2018,5,1)),COUNTIFS($K$2:$K$999,K4,$A$2:$A$999,'CP %'!$F$1,$G$2:$G$999,"&gt;=01-04-2018",$G$2:$G$999,"&lt;01-05-2018"),IF(AND(A4='CP %'!$F$1,Master!J4="CP",G4&gt;=DATE(2018,7,1),G4&lt;DATE(2018,8,1)),COUNTIFS($K$2:$K$999,K4,$A$2:$A$999,'CP %'!$F$1,$G$2:$G$999,"&gt;=01-07-2018",$G$2:$G$999,"&lt;01-08-2018"),IF(AND(A4='CP %'!$F$1,B4='CP %'!$F$17,Master!J4="CP",G4&gt;=DATE(2018,8,1),G4&lt;DATE(2018,10,1)),COUNTIFS($K$2:$K$999,K4,$A$2:$A$999,'CP %'!$F$1,$B$2:$B$999,'CP %'!$F$17,$G$2:$G$999,"&gt;=01-08-2018",$G$2:$G$999,"&lt;01-10-2018"),IF(AND(A4='CP %'!$F$1,B4='CP %'!$F$27,Master!J4="CP",G4&gt;=DATE(2018,10,1),G4&lt;=DATE(2018,12,31)),COUNTIFS($K$2:$K$999,K4,$A$2:$A$999,'CP %'!$F$1,$B$2:$B$999,'CP %'!$F$27,$G$2:$G$999,"&gt;=01-10-2018",$G$2:$G$999,"&lt;=31-12-2018"),IF(AND(A4='CP %'!$M$1,Master!J4="CP",G4&gt;=DATE(2018,4,1),G4&lt;DATE(2018,10,1)),COUNTIFS($K$2:$K$999,K4,$A$2:$A$999,'CP %'!$M$1,$G$2:$G$999,"&gt;=1-04-2018",$G$2:$G$999,"&lt;1-10-2018"),IF(AND(A4='CP %'!$M$1,Master!J4="CP",G4&gt;=DATE(2018,10,1),G4&lt;=DATE(2018,12,31)),COUNTIFS($K$2:$K$999,K4,$A$2:$A$999,'CP %'!$M$1,$G$2:$G$999,"&gt;=1-10-2018",$G$2:$G$999,"&lt;=31-12-2018"),"")))))))</f>
        <v/>
      </c>
      <c r="U4" s="25">
        <f t="shared" si="1"/>
        <v>0</v>
      </c>
    </row>
    <row r="5" spans="1:21" x14ac:dyDescent="0.25">
      <c r="A5" s="1" t="s">
        <v>69</v>
      </c>
      <c r="B5" s="1" t="s">
        <v>79</v>
      </c>
      <c r="C5" s="1" t="s">
        <v>79</v>
      </c>
      <c r="D5" s="1" t="s">
        <v>177</v>
      </c>
      <c r="E5" s="1" t="s">
        <v>87</v>
      </c>
      <c r="F5" s="1">
        <v>1335</v>
      </c>
      <c r="G5" s="27">
        <v>43201</v>
      </c>
      <c r="H5" s="25">
        <v>10528040</v>
      </c>
      <c r="I5" s="25">
        <v>10160915</v>
      </c>
      <c r="J5" s="1" t="s">
        <v>16</v>
      </c>
      <c r="K5" s="1" t="s">
        <v>178</v>
      </c>
      <c r="L5" s="25">
        <v>6999</v>
      </c>
      <c r="M5" s="25">
        <v>6999</v>
      </c>
      <c r="N5" s="1" t="s">
        <v>176</v>
      </c>
      <c r="O5" s="1" t="s">
        <v>174</v>
      </c>
      <c r="P5" s="25">
        <f t="shared" si="0"/>
        <v>0</v>
      </c>
      <c r="Q5" s="1">
        <v>0</v>
      </c>
      <c r="R5" s="2" t="s">
        <v>164</v>
      </c>
      <c r="S5" s="31">
        <f>IF(AND(A5='CP %'!$B$1,J5="CP"),
IF(AND(G5&gt;=DATE(2018,4,1),G5&lt;=DATE(2018,7,25)),2%,IF(AND(G5&gt;=DATE(2018,7,26),G5&lt;=DATE(2018,12,31),R5='CP %'!$I$2),IF(T5=1,'CP %'!$C$8,IF(AND(T5&gt;=2,T5&lt;=3),'CP %'!$C$9,IF(AND(T5&gt;=4,T5&lt;=5),'CP %'!$C$10,IF(AND(T5&gt;=6,T5&lt;=8),'CP %'!$C$11,IF(T5&gt;=9,'CP %'!$C$12,""))))),IF(AND(G5&gt;=DATE(2018,7,26),G5&lt;=DATE(2018,12,31),R5='CP %'!$I$3),IF(T5=1,'CP %'!$D$8,IF(AND(T5&gt;=2,T5&lt;=3),'CP %'!$D$9,IF(AND(T5&gt;=4,T5&lt;=5),'CP %'!$D$10,IF(AND(T5&gt;=6,T5&lt;=8),'CP %'!$D$11,IF(T5&gt;=9,'CP %'!$D$12,""))))),""))),
IF(AND(A5='CP %'!$F$1,J5="CP"),
IF(AND(G5&gt;=DATE(2018,4,1),G5&lt;DATE(2018,5,1)),IF(AND(T5&gt;=1,T5&lt;=3),'CP %'!$G$4,IF(AND(T5&gt;=4,T5&lt;=9),'CP %'!$G$5,IF(T5&gt;=10,'CP %'!$G$6,""))),
IF(AND(G5&gt;=DATE(2018,5,1),G5&lt;DATE(2018,7,1)),'CP %'!$G$8,
IF(AND(G5&gt;=DATE(2018,7,1),G5&lt;DATE(2018,8,1)),IF(AND(T5&gt;=1,T5&lt;=2),'CP %'!$G$11,IF(AND(T5&gt;=3,T5&lt;=5),'CP %'!$G$12,IF(T5&gt;=6,'CP %'!$G$13,""))),
IF(AND(G5&gt;=DATE(2018,8,1),G5&lt;DATE(2018,10,1)),IF(K5='CP %'!$F$18,'CP %'!$G$18,IF(B5='CP %'!$F$15,'CP %'!$G$15,IF(B5='CP %'!$F$16,'CP %'!$G$16,IF(AND(B5='CP %'!$F$17,T5=1),'CP %'!$G$20,IF(AND(B5='CP %'!$F$17,T5&gt;=2,T5&lt;=5),'CP %'!$G$21,IF(AND(B5='CP %'!$F$17,T5&gt;=6),'CP %'!$G$22,"")))))),
IF(AND(G5&gt;=DATE(2018,10,1),G5&lt;=DATE(2018,12,31)),IF(B5='CP %'!$F$25,'CP %'!$G$25,IF(B5='CP %'!$F$26,'CP %'!$G$26,IF(AND(B5='CP %'!$F$27,T5=1),'CP %'!$G$29,IF(AND(B5='CP %'!$F$27,T5&gt;=2,T5&lt;=5),'CP %'!$G$30,IF(AND(B5='CP %'!$F$27,T5&gt;=6),'CP %'!$G$31,"")))))))))),
IF(AND(A5='CP %'!$M$1,J5="CP"),
IF(AND(G5&gt;=DATE(2018,4,1),G5&lt;DATE(2018,10,1)),IF(AND(T5&gt;=1,T5&lt;=3),'CP %'!$N$4,IF(AND(T5&gt;=4,T5&lt;=6),'CP %'!$N$5,IF(T5&gt;=7,'CP %'!$N$6,""))),
IF(AND(G5&gt;=DATE(2018,10,1),G5&lt;=DATE(2018,12,31)),IF(AND(T5&gt;=1,T5&lt;=3),'CP %'!$N$9,IF(AND(T5&gt;=4,T5&lt;=6),'CP %'!$N$10,IF(T5&gt;=7,'CP %'!$N$11,""))),"")),"")))</f>
        <v>2.5000000000000001E-2</v>
      </c>
      <c r="T5" s="29">
        <f>IF(AND(A5='CP %'!$B$1,Master!J5="CP",G5&gt;=DATE(2018,7,26),G5&lt;=DATE(2018,12,31)),COUNTIFS($K$2:$K$999,K5,$A$2:$A$999,'CP %'!$B$1,$G$2:$G$999,"&gt;=26-07-2018",$G$2:$G$999,"&lt;=31-12-2018"),IF(AND(A5='CP %'!$F$1,Master!J5="CP",G5&gt;=DATE(2018,4,1),G5&lt;DATE(2018,5,1)),COUNTIFS($K$2:$K$999,K5,$A$2:$A$999,'CP %'!$F$1,$G$2:$G$999,"&gt;=01-04-2018",$G$2:$G$999,"&lt;01-05-2018"),IF(AND(A5='CP %'!$F$1,Master!J5="CP",G5&gt;=DATE(2018,7,1),G5&lt;DATE(2018,8,1)),COUNTIFS($K$2:$K$999,K5,$A$2:$A$999,'CP %'!$F$1,$G$2:$G$999,"&gt;=01-07-2018",$G$2:$G$999,"&lt;01-08-2018"),IF(AND(A5='CP %'!$F$1,B5='CP %'!$F$17,Master!J5="CP",G5&gt;=DATE(2018,8,1),G5&lt;DATE(2018,10,1)),COUNTIFS($K$2:$K$999,K5,$A$2:$A$999,'CP %'!$F$1,$B$2:$B$999,'CP %'!$F$17,$G$2:$G$999,"&gt;=01-08-2018",$G$2:$G$999,"&lt;01-10-2018"),IF(AND(A5='CP %'!$F$1,B5='CP %'!$F$27,Master!J5="CP",G5&gt;=DATE(2018,10,1),G5&lt;=DATE(2018,12,31)),COUNTIFS($K$2:$K$999,K5,$A$2:$A$999,'CP %'!$F$1,$B$2:$B$999,'CP %'!$F$27,$G$2:$G$999,"&gt;=01-10-2018",$G$2:$G$999,"&lt;=31-12-2018"),IF(AND(A5='CP %'!$M$1,Master!J5="CP",G5&gt;=DATE(2018,4,1),G5&lt;DATE(2018,10,1)),COUNTIFS($K$2:$K$999,K5,$A$2:$A$999,'CP %'!$M$1,$G$2:$G$999,"&gt;=1-04-2018",$G$2:$G$999,"&lt;1-10-2018"),IF(AND(A5='CP %'!$M$1,Master!J5="CP",G5&gt;=DATE(2018,10,1),G5&lt;=DATE(2018,12,31)),COUNTIFS($K$2:$K$999,K5,$A$2:$A$999,'CP %'!$M$1,$G$2:$G$999,"&gt;=1-10-2018",$G$2:$G$999,"&lt;=31-12-2018"),"")))))))</f>
        <v>3</v>
      </c>
      <c r="U5" s="25">
        <f t="shared" si="1"/>
        <v>254022.875</v>
      </c>
    </row>
    <row r="6" spans="1:21" x14ac:dyDescent="0.25">
      <c r="A6" s="1" t="s">
        <v>69</v>
      </c>
      <c r="B6" s="1" t="s">
        <v>79</v>
      </c>
      <c r="C6" s="1" t="s">
        <v>79</v>
      </c>
      <c r="D6" s="1" t="s">
        <v>179</v>
      </c>
      <c r="E6" s="1" t="s">
        <v>87</v>
      </c>
      <c r="F6" s="1">
        <v>1335</v>
      </c>
      <c r="G6" s="27">
        <v>43212</v>
      </c>
      <c r="H6" s="25">
        <v>10434590</v>
      </c>
      <c r="I6" s="25">
        <v>10067465</v>
      </c>
      <c r="J6" s="1" t="s">
        <v>16</v>
      </c>
      <c r="K6" s="1" t="s">
        <v>178</v>
      </c>
      <c r="L6" s="25">
        <v>7229</v>
      </c>
      <c r="M6" s="25">
        <v>7229</v>
      </c>
      <c r="N6" s="1" t="s">
        <v>180</v>
      </c>
      <c r="O6" s="1" t="s">
        <v>174</v>
      </c>
      <c r="P6" s="25">
        <f t="shared" si="0"/>
        <v>0</v>
      </c>
      <c r="Q6" s="1">
        <v>0</v>
      </c>
      <c r="R6" s="2" t="s">
        <v>164</v>
      </c>
      <c r="S6" s="31">
        <f>IF(AND(A6='CP %'!$B$1,J6="CP"),
IF(AND(G6&gt;=DATE(2018,4,1),G6&lt;=DATE(2018,7,25)),2%,IF(AND(G6&gt;=DATE(2018,7,26),G6&lt;=DATE(2018,12,31),R6='CP %'!$I$2),IF(T6=1,'CP %'!$C$8,IF(AND(T6&gt;=2,T6&lt;=3),'CP %'!$C$9,IF(AND(T6&gt;=4,T6&lt;=5),'CP %'!$C$10,IF(AND(T6&gt;=6,T6&lt;=8),'CP %'!$C$11,IF(T6&gt;=9,'CP %'!$C$12,""))))),IF(AND(G6&gt;=DATE(2018,7,26),G6&lt;=DATE(2018,12,31),R6='CP %'!$I$3),IF(T6=1,'CP %'!$D$8,IF(AND(T6&gt;=2,T6&lt;=3),'CP %'!$D$9,IF(AND(T6&gt;=4,T6&lt;=5),'CP %'!$D$10,IF(AND(T6&gt;=6,T6&lt;=8),'CP %'!$D$11,IF(T6&gt;=9,'CP %'!$D$12,""))))),""))),
IF(AND(A6='CP %'!$F$1,J6="CP"),
IF(AND(G6&gt;=DATE(2018,4,1),G6&lt;DATE(2018,5,1)),IF(AND(T6&gt;=1,T6&lt;=3),'CP %'!$G$4,IF(AND(T6&gt;=4,T6&lt;=9),'CP %'!$G$5,IF(T6&gt;=10,'CP %'!$G$6,""))),
IF(AND(G6&gt;=DATE(2018,5,1),G6&lt;DATE(2018,7,1)),'CP %'!$G$8,
IF(AND(G6&gt;=DATE(2018,7,1),G6&lt;DATE(2018,8,1)),IF(AND(T6&gt;=1,T6&lt;=2),'CP %'!$G$11,IF(AND(T6&gt;=3,T6&lt;=5),'CP %'!$G$12,IF(T6&gt;=6,'CP %'!$G$13,""))),
IF(AND(G6&gt;=DATE(2018,8,1),G6&lt;DATE(2018,10,1)),IF(K6='CP %'!$F$18,'CP %'!$G$18,IF(B6='CP %'!$F$15,'CP %'!$G$15,IF(B6='CP %'!$F$16,'CP %'!$G$16,IF(AND(B6='CP %'!$F$17,T6=1),'CP %'!$G$20,IF(AND(B6='CP %'!$F$17,T6&gt;=2,T6&lt;=5),'CP %'!$G$21,IF(AND(B6='CP %'!$F$17,T6&gt;=6),'CP %'!$G$22,"")))))),
IF(AND(G6&gt;=DATE(2018,10,1),G6&lt;=DATE(2018,12,31)),IF(B6='CP %'!$F$25,'CP %'!$G$25,IF(B6='CP %'!$F$26,'CP %'!$G$26,IF(AND(B6='CP %'!$F$27,T6=1),'CP %'!$G$29,IF(AND(B6='CP %'!$F$27,T6&gt;=2,T6&lt;=5),'CP %'!$G$30,IF(AND(B6='CP %'!$F$27,T6&gt;=6),'CP %'!$G$31,"")))))))))),
IF(AND(A6='CP %'!$M$1,J6="CP"),
IF(AND(G6&gt;=DATE(2018,4,1),G6&lt;DATE(2018,10,1)),IF(AND(T6&gt;=1,T6&lt;=3),'CP %'!$N$4,IF(AND(T6&gt;=4,T6&lt;=6),'CP %'!$N$5,IF(T6&gt;=7,'CP %'!$N$6,""))),
IF(AND(G6&gt;=DATE(2018,10,1),G6&lt;=DATE(2018,12,31)),IF(AND(T6&gt;=1,T6&lt;=3),'CP %'!$N$9,IF(AND(T6&gt;=4,T6&lt;=6),'CP %'!$N$10,IF(T6&gt;=7,'CP %'!$N$11,""))),"")),"")))</f>
        <v>2.5000000000000001E-2</v>
      </c>
      <c r="T6" s="29">
        <f>IF(AND(A6='CP %'!$B$1,Master!J6="CP",G6&gt;=DATE(2018,7,26),G6&lt;=DATE(2018,12,31)),COUNTIFS($K$2:$K$999,K6,$A$2:$A$999,'CP %'!$B$1,$G$2:$G$999,"&gt;=26-07-2018",$G$2:$G$999,"&lt;=31-12-2018"),IF(AND(A6='CP %'!$F$1,Master!J6="CP",G6&gt;=DATE(2018,4,1),G6&lt;DATE(2018,5,1)),COUNTIFS($K$2:$K$999,K6,$A$2:$A$999,'CP %'!$F$1,$G$2:$G$999,"&gt;=01-04-2018",$G$2:$G$999,"&lt;01-05-2018"),IF(AND(A6='CP %'!$F$1,Master!J6="CP",G6&gt;=DATE(2018,7,1),G6&lt;DATE(2018,8,1)),COUNTIFS($K$2:$K$999,K6,$A$2:$A$999,'CP %'!$F$1,$G$2:$G$999,"&gt;=01-07-2018",$G$2:$G$999,"&lt;01-08-2018"),IF(AND(A6='CP %'!$F$1,B6='CP %'!$F$17,Master!J6="CP",G6&gt;=DATE(2018,8,1),G6&lt;DATE(2018,10,1)),COUNTIFS($K$2:$K$999,K6,$A$2:$A$999,'CP %'!$F$1,$B$2:$B$999,'CP %'!$F$17,$G$2:$G$999,"&gt;=01-08-2018",$G$2:$G$999,"&lt;01-10-2018"),IF(AND(A6='CP %'!$F$1,B6='CP %'!$F$27,Master!J6="CP",G6&gt;=DATE(2018,10,1),G6&lt;=DATE(2018,12,31)),COUNTIFS($K$2:$K$999,K6,$A$2:$A$999,'CP %'!$F$1,$B$2:$B$999,'CP %'!$F$27,$G$2:$G$999,"&gt;=01-10-2018",$G$2:$G$999,"&lt;=31-12-2018"),IF(AND(A6='CP %'!$M$1,Master!J6="CP",G6&gt;=DATE(2018,4,1),G6&lt;DATE(2018,10,1)),COUNTIFS($K$2:$K$999,K6,$A$2:$A$999,'CP %'!$M$1,$G$2:$G$999,"&gt;=1-04-2018",$G$2:$G$999,"&lt;1-10-2018"),IF(AND(A6='CP %'!$M$1,Master!J6="CP",G6&gt;=DATE(2018,10,1),G6&lt;=DATE(2018,12,31)),COUNTIFS($K$2:$K$999,K6,$A$2:$A$999,'CP %'!$M$1,$G$2:$G$999,"&gt;=1-10-2018",$G$2:$G$999,"&lt;=31-12-2018"),"")))))))</f>
        <v>3</v>
      </c>
      <c r="U6" s="25">
        <f t="shared" si="1"/>
        <v>251686.625</v>
      </c>
    </row>
    <row r="7" spans="1:21" x14ac:dyDescent="0.25">
      <c r="A7" s="1" t="s">
        <v>69</v>
      </c>
      <c r="B7" s="1" t="s">
        <v>79</v>
      </c>
      <c r="C7" s="1" t="s">
        <v>79</v>
      </c>
      <c r="D7" s="1" t="s">
        <v>181</v>
      </c>
      <c r="E7" s="1" t="s">
        <v>91</v>
      </c>
      <c r="F7" s="1">
        <v>1735</v>
      </c>
      <c r="G7" s="27">
        <v>43213</v>
      </c>
      <c r="H7" s="25">
        <v>13456190</v>
      </c>
      <c r="I7" s="25">
        <v>12979065</v>
      </c>
      <c r="J7" s="1" t="s">
        <v>16</v>
      </c>
      <c r="K7" s="1" t="s">
        <v>178</v>
      </c>
      <c r="L7" s="25">
        <v>7229</v>
      </c>
      <c r="M7" s="25">
        <v>7229</v>
      </c>
      <c r="N7" s="1" t="s">
        <v>180</v>
      </c>
      <c r="O7" s="1" t="s">
        <v>174</v>
      </c>
      <c r="P7" s="25">
        <f t="shared" si="0"/>
        <v>0</v>
      </c>
      <c r="Q7" s="1">
        <v>0</v>
      </c>
      <c r="R7" s="2" t="s">
        <v>164</v>
      </c>
      <c r="S7" s="31">
        <f>IF(AND(A7='CP %'!$B$1,J7="CP"),
IF(AND(G7&gt;=DATE(2018,4,1),G7&lt;=DATE(2018,7,25)),2%,IF(AND(G7&gt;=DATE(2018,7,26),G7&lt;=DATE(2018,12,31),R7='CP %'!$I$2),IF(T7=1,'CP %'!$C$8,IF(AND(T7&gt;=2,T7&lt;=3),'CP %'!$C$9,IF(AND(T7&gt;=4,T7&lt;=5),'CP %'!$C$10,IF(AND(T7&gt;=6,T7&lt;=8),'CP %'!$C$11,IF(T7&gt;=9,'CP %'!$C$12,""))))),IF(AND(G7&gt;=DATE(2018,7,26),G7&lt;=DATE(2018,12,31),R7='CP %'!$I$3),IF(T7=1,'CP %'!$D$8,IF(AND(T7&gt;=2,T7&lt;=3),'CP %'!$D$9,IF(AND(T7&gt;=4,T7&lt;=5),'CP %'!$D$10,IF(AND(T7&gt;=6,T7&lt;=8),'CP %'!$D$11,IF(T7&gt;=9,'CP %'!$D$12,""))))),""))),
IF(AND(A7='CP %'!$F$1,J7="CP"),
IF(AND(G7&gt;=DATE(2018,4,1),G7&lt;DATE(2018,5,1)),IF(AND(T7&gt;=1,T7&lt;=3),'CP %'!$G$4,IF(AND(T7&gt;=4,T7&lt;=9),'CP %'!$G$5,IF(T7&gt;=10,'CP %'!$G$6,""))),
IF(AND(G7&gt;=DATE(2018,5,1),G7&lt;DATE(2018,7,1)),'CP %'!$G$8,
IF(AND(G7&gt;=DATE(2018,7,1),G7&lt;DATE(2018,8,1)),IF(AND(T7&gt;=1,T7&lt;=2),'CP %'!$G$11,IF(AND(T7&gt;=3,T7&lt;=5),'CP %'!$G$12,IF(T7&gt;=6,'CP %'!$G$13,""))),
IF(AND(G7&gt;=DATE(2018,8,1),G7&lt;DATE(2018,10,1)),IF(K7='CP %'!$F$18,'CP %'!$G$18,IF(B7='CP %'!$F$15,'CP %'!$G$15,IF(B7='CP %'!$F$16,'CP %'!$G$16,IF(AND(B7='CP %'!$F$17,T7=1),'CP %'!$G$20,IF(AND(B7='CP %'!$F$17,T7&gt;=2,T7&lt;=5),'CP %'!$G$21,IF(AND(B7='CP %'!$F$17,T7&gt;=6),'CP %'!$G$22,"")))))),
IF(AND(G7&gt;=DATE(2018,10,1),G7&lt;=DATE(2018,12,31)),IF(B7='CP %'!$F$25,'CP %'!$G$25,IF(B7='CP %'!$F$26,'CP %'!$G$26,IF(AND(B7='CP %'!$F$27,T7=1),'CP %'!$G$29,IF(AND(B7='CP %'!$F$27,T7&gt;=2,T7&lt;=5),'CP %'!$G$30,IF(AND(B7='CP %'!$F$27,T7&gt;=6),'CP %'!$G$31,"")))))))))),
IF(AND(A7='CP %'!$M$1,J7="CP"),
IF(AND(G7&gt;=DATE(2018,4,1),G7&lt;DATE(2018,10,1)),IF(AND(T7&gt;=1,T7&lt;=3),'CP %'!$N$4,IF(AND(T7&gt;=4,T7&lt;=6),'CP %'!$N$5,IF(T7&gt;=7,'CP %'!$N$6,""))),
IF(AND(G7&gt;=DATE(2018,10,1),G7&lt;=DATE(2018,12,31)),IF(AND(T7&gt;=1,T7&lt;=3),'CP %'!$N$9,IF(AND(T7&gt;=4,T7&lt;=6),'CP %'!$N$10,IF(T7&gt;=7,'CP %'!$N$11,""))),"")),"")))</f>
        <v>2.5000000000000001E-2</v>
      </c>
      <c r="T7" s="29">
        <f>IF(AND(A7='CP %'!$B$1,Master!J7="CP",G7&gt;=DATE(2018,7,26),G7&lt;=DATE(2018,12,31)),COUNTIFS($K$2:$K$999,K7,$A$2:$A$999,'CP %'!$B$1,$G$2:$G$999,"&gt;=26-07-2018",$G$2:$G$999,"&lt;=31-12-2018"),IF(AND(A7='CP %'!$F$1,Master!J7="CP",G7&gt;=DATE(2018,4,1),G7&lt;DATE(2018,5,1)),COUNTIFS($K$2:$K$999,K7,$A$2:$A$999,'CP %'!$F$1,$G$2:$G$999,"&gt;=01-04-2018",$G$2:$G$999,"&lt;01-05-2018"),IF(AND(A7='CP %'!$F$1,Master!J7="CP",G7&gt;=DATE(2018,7,1),G7&lt;DATE(2018,8,1)),COUNTIFS($K$2:$K$999,K7,$A$2:$A$999,'CP %'!$F$1,$G$2:$G$999,"&gt;=01-07-2018",$G$2:$G$999,"&lt;01-08-2018"),IF(AND(A7='CP %'!$F$1,B7='CP %'!$F$17,Master!J7="CP",G7&gt;=DATE(2018,8,1),G7&lt;DATE(2018,10,1)),COUNTIFS($K$2:$K$999,K7,$A$2:$A$999,'CP %'!$F$1,$B$2:$B$999,'CP %'!$F$17,$G$2:$G$999,"&gt;=01-08-2018",$G$2:$G$999,"&lt;01-10-2018"),IF(AND(A7='CP %'!$F$1,B7='CP %'!$F$27,Master!J7="CP",G7&gt;=DATE(2018,10,1),G7&lt;=DATE(2018,12,31)),COUNTIFS($K$2:$K$999,K7,$A$2:$A$999,'CP %'!$F$1,$B$2:$B$999,'CP %'!$F$27,$G$2:$G$999,"&gt;=01-10-2018",$G$2:$G$999,"&lt;=31-12-2018"),IF(AND(A7='CP %'!$M$1,Master!J7="CP",G7&gt;=DATE(2018,4,1),G7&lt;DATE(2018,10,1)),COUNTIFS($K$2:$K$999,K7,$A$2:$A$999,'CP %'!$M$1,$G$2:$G$999,"&gt;=1-04-2018",$G$2:$G$999,"&lt;1-10-2018"),IF(AND(A7='CP %'!$M$1,Master!J7="CP",G7&gt;=DATE(2018,10,1),G7&lt;=DATE(2018,12,31)),COUNTIFS($K$2:$K$999,K7,$A$2:$A$999,'CP %'!$M$1,$G$2:$G$999,"&gt;=1-10-2018",$G$2:$G$999,"&lt;=31-12-2018"),"")))))))</f>
        <v>3</v>
      </c>
      <c r="U7" s="25">
        <f t="shared" si="1"/>
        <v>324476.625</v>
      </c>
    </row>
    <row r="8" spans="1:21" x14ac:dyDescent="0.25">
      <c r="A8" s="1" t="s">
        <v>69</v>
      </c>
      <c r="B8" s="1" t="s">
        <v>83</v>
      </c>
      <c r="C8" s="1" t="s">
        <v>83</v>
      </c>
      <c r="D8" s="1" t="s">
        <v>182</v>
      </c>
      <c r="E8" s="1" t="s">
        <v>91</v>
      </c>
      <c r="F8" s="1">
        <v>2145</v>
      </c>
      <c r="G8" s="27">
        <v>43220</v>
      </c>
      <c r="H8" s="25">
        <v>21038632.599999998</v>
      </c>
      <c r="I8" s="25">
        <v>20513107.599999998</v>
      </c>
      <c r="J8" s="1" t="s">
        <v>16</v>
      </c>
      <c r="K8" s="1" t="s">
        <v>121</v>
      </c>
      <c r="L8" s="25">
        <v>8787</v>
      </c>
      <c r="M8" s="25">
        <v>8786.8799999999992</v>
      </c>
      <c r="N8" s="1" t="s">
        <v>183</v>
      </c>
      <c r="O8" s="1" t="s">
        <v>174</v>
      </c>
      <c r="P8" s="25">
        <f t="shared" si="0"/>
        <v>257.40000000171676</v>
      </c>
      <c r="Q8" s="1">
        <v>0</v>
      </c>
      <c r="R8" s="2" t="s">
        <v>164</v>
      </c>
      <c r="S8" s="31">
        <f>IF(AND(A8='CP %'!$B$1,J8="CP"),
IF(AND(G8&gt;=DATE(2018,4,1),G8&lt;=DATE(2018,7,25)),2%,IF(AND(G8&gt;=DATE(2018,7,26),G8&lt;=DATE(2018,12,31),R8='CP %'!$I$2),IF(T8=1,'CP %'!$C$8,IF(AND(T8&gt;=2,T8&lt;=3),'CP %'!$C$9,IF(AND(T8&gt;=4,T8&lt;=5),'CP %'!$C$10,IF(AND(T8&gt;=6,T8&lt;=8),'CP %'!$C$11,IF(T8&gt;=9,'CP %'!$C$12,""))))),IF(AND(G8&gt;=DATE(2018,7,26),G8&lt;=DATE(2018,12,31),R8='CP %'!$I$3),IF(T8=1,'CP %'!$D$8,IF(AND(T8&gt;=2,T8&lt;=3),'CP %'!$D$9,IF(AND(T8&gt;=4,T8&lt;=5),'CP %'!$D$10,IF(AND(T8&gt;=6,T8&lt;=8),'CP %'!$D$11,IF(T8&gt;=9,'CP %'!$D$12,""))))),""))),
IF(AND(A8='CP %'!$F$1,J8="CP"),
IF(AND(G8&gt;=DATE(2018,4,1),G8&lt;DATE(2018,5,1)),IF(AND(T8&gt;=1,T8&lt;=3),'CP %'!$G$4,IF(AND(T8&gt;=4,T8&lt;=9),'CP %'!$G$5,IF(T8&gt;=10,'CP %'!$G$6,""))),
IF(AND(G8&gt;=DATE(2018,5,1),G8&lt;DATE(2018,7,1)),'CP %'!$G$8,
IF(AND(G8&gt;=DATE(2018,7,1),G8&lt;DATE(2018,8,1)),IF(AND(T8&gt;=1,T8&lt;=2),'CP %'!$G$11,IF(AND(T8&gt;=3,T8&lt;=5),'CP %'!$G$12,IF(T8&gt;=6,'CP %'!$G$13,""))),
IF(AND(G8&gt;=DATE(2018,8,1),G8&lt;DATE(2018,10,1)),IF(K8='CP %'!$F$18,'CP %'!$G$18,IF(B8='CP %'!$F$15,'CP %'!$G$15,IF(B8='CP %'!$F$16,'CP %'!$G$16,IF(AND(B8='CP %'!$F$17,T8=1),'CP %'!$G$20,IF(AND(B8='CP %'!$F$17,T8&gt;=2,T8&lt;=5),'CP %'!$G$21,IF(AND(B8='CP %'!$F$17,T8&gt;=6),'CP %'!$G$22,"")))))),
IF(AND(G8&gt;=DATE(2018,10,1),G8&lt;=DATE(2018,12,31)),IF(B8='CP %'!$F$25,'CP %'!$G$25,IF(B8='CP %'!$F$26,'CP %'!$G$26,IF(AND(B8='CP %'!$F$27,T8=1),'CP %'!$G$29,IF(AND(B8='CP %'!$F$27,T8&gt;=2,T8&lt;=5),'CP %'!$G$30,IF(AND(B8='CP %'!$F$27,T8&gt;=6),'CP %'!$G$31,"")))))))))),
IF(AND(A8='CP %'!$M$1,J8="CP"),
IF(AND(G8&gt;=DATE(2018,4,1),G8&lt;DATE(2018,10,1)),IF(AND(T8&gt;=1,T8&lt;=3),'CP %'!$N$4,IF(AND(T8&gt;=4,T8&lt;=6),'CP %'!$N$5,IF(T8&gt;=7,'CP %'!$N$6,""))),
IF(AND(G8&gt;=DATE(2018,10,1),G8&lt;=DATE(2018,12,31)),IF(AND(T8&gt;=1,T8&lt;=3),'CP %'!$N$9,IF(AND(T8&gt;=4,T8&lt;=6),'CP %'!$N$10,IF(T8&gt;=7,'CP %'!$N$11,""))),"")),"")))</f>
        <v>2.5000000000000001E-2</v>
      </c>
      <c r="T8" s="29">
        <f>IF(AND(A8='CP %'!$B$1,Master!J8="CP",G8&gt;=DATE(2018,7,26),G8&lt;=DATE(2018,12,31)),COUNTIFS($K$2:$K$999,K8,$A$2:$A$999,'CP %'!$B$1,$G$2:$G$999,"&gt;=26-07-2018",$G$2:$G$999,"&lt;=31-12-2018"),IF(AND(A8='CP %'!$F$1,Master!J8="CP",G8&gt;=DATE(2018,4,1),G8&lt;DATE(2018,5,1)),COUNTIFS($K$2:$K$999,K8,$A$2:$A$999,'CP %'!$F$1,$G$2:$G$999,"&gt;=01-04-2018",$G$2:$G$999,"&lt;01-05-2018"),IF(AND(A8='CP %'!$F$1,Master!J8="CP",G8&gt;=DATE(2018,7,1),G8&lt;DATE(2018,8,1)),COUNTIFS($K$2:$K$999,K8,$A$2:$A$999,'CP %'!$F$1,$G$2:$G$999,"&gt;=01-07-2018",$G$2:$G$999,"&lt;01-08-2018"),IF(AND(A8='CP %'!$F$1,B8='CP %'!$F$17,Master!J8="CP",G8&gt;=DATE(2018,8,1),G8&lt;DATE(2018,10,1)),COUNTIFS($K$2:$K$999,K8,$A$2:$A$999,'CP %'!$F$1,$B$2:$B$999,'CP %'!$F$17,$G$2:$G$999,"&gt;=01-08-2018",$G$2:$G$999,"&lt;01-10-2018"),IF(AND(A8='CP %'!$F$1,B8='CP %'!$F$27,Master!J8="CP",G8&gt;=DATE(2018,10,1),G8&lt;=DATE(2018,12,31)),COUNTIFS($K$2:$K$999,K8,$A$2:$A$999,'CP %'!$F$1,$B$2:$B$999,'CP %'!$F$27,$G$2:$G$999,"&gt;=01-10-2018",$G$2:$G$999,"&lt;=31-12-2018"),IF(AND(A8='CP %'!$M$1,Master!J8="CP",G8&gt;=DATE(2018,4,1),G8&lt;DATE(2018,10,1)),COUNTIFS($K$2:$K$999,K8,$A$2:$A$999,'CP %'!$M$1,$G$2:$G$999,"&gt;=1-04-2018",$G$2:$G$999,"&lt;1-10-2018"),IF(AND(A8='CP %'!$M$1,Master!J8="CP",G8&gt;=DATE(2018,10,1),G8&lt;=DATE(2018,12,31)),COUNTIFS($K$2:$K$999,K8,$A$2:$A$999,'CP %'!$M$1,$G$2:$G$999,"&gt;=1-10-2018",$G$2:$G$999,"&lt;=31-12-2018"),"")))))))</f>
        <v>1</v>
      </c>
      <c r="U8" s="25">
        <f t="shared" si="1"/>
        <v>512827.68999999994</v>
      </c>
    </row>
    <row r="9" spans="1:21" x14ac:dyDescent="0.25">
      <c r="A9" s="1" t="s">
        <v>69</v>
      </c>
      <c r="B9" s="1" t="s">
        <v>82</v>
      </c>
      <c r="C9" s="1" t="s">
        <v>82</v>
      </c>
      <c r="D9" s="1" t="s">
        <v>184</v>
      </c>
      <c r="E9" s="1" t="s">
        <v>88</v>
      </c>
      <c r="F9" s="1">
        <v>2940</v>
      </c>
      <c r="G9" s="27">
        <v>43196</v>
      </c>
      <c r="H9" s="25">
        <v>26610051.268000003</v>
      </c>
      <c r="I9" s="25">
        <v>25801551.268000003</v>
      </c>
      <c r="J9" s="1" t="s">
        <v>16</v>
      </c>
      <c r="K9" s="1" t="s">
        <v>185</v>
      </c>
      <c r="L9" s="25">
        <v>7999</v>
      </c>
      <c r="M9" s="25">
        <v>7766.9222</v>
      </c>
      <c r="N9" s="1" t="s">
        <v>169</v>
      </c>
      <c r="O9" s="1" t="s">
        <v>170</v>
      </c>
      <c r="P9" s="25">
        <f t="shared" si="0"/>
        <v>682308.73200000008</v>
      </c>
      <c r="Q9" s="1" t="s">
        <v>171</v>
      </c>
      <c r="R9" s="2" t="s">
        <v>164</v>
      </c>
      <c r="S9" s="31">
        <f>IF(AND(A9='CP %'!$B$1,J9="CP"),
IF(AND(G9&gt;=DATE(2018,4,1),G9&lt;=DATE(2018,7,25)),2%,IF(AND(G9&gt;=DATE(2018,7,26),G9&lt;=DATE(2018,12,31),R9='CP %'!$I$2),IF(T9=1,'CP %'!$C$8,IF(AND(T9&gt;=2,T9&lt;=3),'CP %'!$C$9,IF(AND(T9&gt;=4,T9&lt;=5),'CP %'!$C$10,IF(AND(T9&gt;=6,T9&lt;=8),'CP %'!$C$11,IF(T9&gt;=9,'CP %'!$C$12,""))))),IF(AND(G9&gt;=DATE(2018,7,26),G9&lt;=DATE(2018,12,31),R9='CP %'!$I$3),IF(T9=1,'CP %'!$D$8,IF(AND(T9&gt;=2,T9&lt;=3),'CP %'!$D$9,IF(AND(T9&gt;=4,T9&lt;=5),'CP %'!$D$10,IF(AND(T9&gt;=6,T9&lt;=8),'CP %'!$D$11,IF(T9&gt;=9,'CP %'!$D$12,""))))),""))),
IF(AND(A9='CP %'!$F$1,J9="CP"),
IF(AND(G9&gt;=DATE(2018,4,1),G9&lt;DATE(2018,5,1)),IF(AND(T9&gt;=1,T9&lt;=3),'CP %'!$G$4,IF(AND(T9&gt;=4,T9&lt;=9),'CP %'!$G$5,IF(T9&gt;=10,'CP %'!$G$6,""))),
IF(AND(G9&gt;=DATE(2018,5,1),G9&lt;DATE(2018,7,1)),'CP %'!$G$8,
IF(AND(G9&gt;=DATE(2018,7,1),G9&lt;DATE(2018,8,1)),IF(AND(T9&gt;=1,T9&lt;=2),'CP %'!$G$11,IF(AND(T9&gt;=3,T9&lt;=5),'CP %'!$G$12,IF(T9&gt;=6,'CP %'!$G$13,""))),
IF(AND(G9&gt;=DATE(2018,8,1),G9&lt;DATE(2018,10,1)),IF(K9='CP %'!$F$18,'CP %'!$G$18,IF(B9='CP %'!$F$15,'CP %'!$G$15,IF(B9='CP %'!$F$16,'CP %'!$G$16,IF(AND(B9='CP %'!$F$17,T9=1),'CP %'!$G$20,IF(AND(B9='CP %'!$F$17,T9&gt;=2,T9&lt;=5),'CP %'!$G$21,IF(AND(B9='CP %'!$F$17,T9&gt;=6),'CP %'!$G$22,"")))))),
IF(AND(G9&gt;=DATE(2018,10,1),G9&lt;=DATE(2018,12,31)),IF(B9='CP %'!$F$25,'CP %'!$G$25,IF(B9='CP %'!$F$26,'CP %'!$G$26,IF(AND(B9='CP %'!$F$27,T9=1),'CP %'!$G$29,IF(AND(B9='CP %'!$F$27,T9&gt;=2,T9&lt;=5),'CP %'!$G$30,IF(AND(B9='CP %'!$F$27,T9&gt;=6),'CP %'!$G$31,"")))))))))),
IF(AND(A9='CP %'!$M$1,J9="CP"),
IF(AND(G9&gt;=DATE(2018,4,1),G9&lt;DATE(2018,10,1)),IF(AND(T9&gt;=1,T9&lt;=3),'CP %'!$N$4,IF(AND(T9&gt;=4,T9&lt;=6),'CP %'!$N$5,IF(T9&gt;=7,'CP %'!$N$6,""))),
IF(AND(G9&gt;=DATE(2018,10,1),G9&lt;=DATE(2018,12,31)),IF(AND(T9&gt;=1,T9&lt;=3),'CP %'!$N$9,IF(AND(T9&gt;=4,T9&lt;=6),'CP %'!$N$10,IF(T9&gt;=7,'CP %'!$N$11,""))),"")),"")))</f>
        <v>3.5000000000000003E-2</v>
      </c>
      <c r="T9" s="29">
        <f>IF(AND(A9='CP %'!$B$1,Master!J9="CP",G9&gt;=DATE(2018,7,26),G9&lt;=DATE(2018,12,31)),COUNTIFS($K$2:$K$999,K9,$A$2:$A$999,'CP %'!$B$1,$G$2:$G$999,"&gt;=26-07-2018",$G$2:$G$999,"&lt;=31-12-2018"),IF(AND(A9='CP %'!$F$1,Master!J9="CP",G9&gt;=DATE(2018,4,1),G9&lt;DATE(2018,5,1)),COUNTIFS($K$2:$K$999,K9,$A$2:$A$999,'CP %'!$F$1,$G$2:$G$999,"&gt;=01-04-2018",$G$2:$G$999,"&lt;01-05-2018"),IF(AND(A9='CP %'!$F$1,Master!J9="CP",G9&gt;=DATE(2018,7,1),G9&lt;DATE(2018,8,1)),COUNTIFS($K$2:$K$999,K9,$A$2:$A$999,'CP %'!$F$1,$G$2:$G$999,"&gt;=01-07-2018",$G$2:$G$999,"&lt;01-08-2018"),IF(AND(A9='CP %'!$F$1,B9='CP %'!$F$17,Master!J9="CP",G9&gt;=DATE(2018,8,1),G9&lt;DATE(2018,10,1)),COUNTIFS($K$2:$K$999,K9,$A$2:$A$999,'CP %'!$F$1,$B$2:$B$999,'CP %'!$F$17,$G$2:$G$999,"&gt;=01-08-2018",$G$2:$G$999,"&lt;01-10-2018"),IF(AND(A9='CP %'!$F$1,B9='CP %'!$F$27,Master!J9="CP",G9&gt;=DATE(2018,10,1),G9&lt;=DATE(2018,12,31)),COUNTIFS($K$2:$K$999,K9,$A$2:$A$999,'CP %'!$F$1,$B$2:$B$999,'CP %'!$F$27,$G$2:$G$999,"&gt;=01-10-2018",$G$2:$G$999,"&lt;=31-12-2018"),IF(AND(A9='CP %'!$M$1,Master!J9="CP",G9&gt;=DATE(2018,4,1),G9&lt;DATE(2018,10,1)),COUNTIFS($K$2:$K$999,K9,$A$2:$A$999,'CP %'!$M$1,$G$2:$G$999,"&gt;=1-04-2018",$G$2:$G$999,"&lt;1-10-2018"),IF(AND(A9='CP %'!$M$1,Master!J9="CP",G9&gt;=DATE(2018,10,1),G9&lt;=DATE(2018,12,31)),COUNTIFS($K$2:$K$999,K9,$A$2:$A$999,'CP %'!$M$1,$G$2:$G$999,"&gt;=1-10-2018",$G$2:$G$999,"&lt;=31-12-2018"),"")))))))</f>
        <v>15</v>
      </c>
      <c r="U9" s="25">
        <f t="shared" si="1"/>
        <v>903054.29438000021</v>
      </c>
    </row>
    <row r="10" spans="1:21" x14ac:dyDescent="0.25">
      <c r="A10" s="1" t="s">
        <v>69</v>
      </c>
      <c r="B10" s="1" t="s">
        <v>79</v>
      </c>
      <c r="C10" s="1" t="s">
        <v>79</v>
      </c>
      <c r="D10" s="1" t="s">
        <v>186</v>
      </c>
      <c r="E10" s="1" t="s">
        <v>89</v>
      </c>
      <c r="F10" s="1">
        <v>1960</v>
      </c>
      <c r="G10" s="27">
        <v>43200</v>
      </c>
      <c r="H10" s="25">
        <v>17067040</v>
      </c>
      <c r="I10" s="25">
        <v>16528040</v>
      </c>
      <c r="J10" s="1" t="s">
        <v>16</v>
      </c>
      <c r="K10" s="1" t="s">
        <v>185</v>
      </c>
      <c r="L10" s="25">
        <v>7299</v>
      </c>
      <c r="M10" s="25">
        <v>7299</v>
      </c>
      <c r="N10" s="1" t="s">
        <v>180</v>
      </c>
      <c r="O10" s="1" t="s">
        <v>174</v>
      </c>
      <c r="P10" s="25">
        <f t="shared" si="0"/>
        <v>0</v>
      </c>
      <c r="Q10" s="1">
        <v>0</v>
      </c>
      <c r="R10" s="2" t="s">
        <v>164</v>
      </c>
      <c r="S10" s="31">
        <f>IF(AND(A10='CP %'!$B$1,J10="CP"),
IF(AND(G10&gt;=DATE(2018,4,1),G10&lt;=DATE(2018,7,25)),2%,IF(AND(G10&gt;=DATE(2018,7,26),G10&lt;=DATE(2018,12,31),R10='CP %'!$I$2),IF(T10=1,'CP %'!$C$8,IF(AND(T10&gt;=2,T10&lt;=3),'CP %'!$C$9,IF(AND(T10&gt;=4,T10&lt;=5),'CP %'!$C$10,IF(AND(T10&gt;=6,T10&lt;=8),'CP %'!$C$11,IF(T10&gt;=9,'CP %'!$C$12,""))))),IF(AND(G10&gt;=DATE(2018,7,26),G10&lt;=DATE(2018,12,31),R10='CP %'!$I$3),IF(T10=1,'CP %'!$D$8,IF(AND(T10&gt;=2,T10&lt;=3),'CP %'!$D$9,IF(AND(T10&gt;=4,T10&lt;=5),'CP %'!$D$10,IF(AND(T10&gt;=6,T10&lt;=8),'CP %'!$D$11,IF(T10&gt;=9,'CP %'!$D$12,""))))),""))),
IF(AND(A10='CP %'!$F$1,J10="CP"),
IF(AND(G10&gt;=DATE(2018,4,1),G10&lt;DATE(2018,5,1)),IF(AND(T10&gt;=1,T10&lt;=3),'CP %'!$G$4,IF(AND(T10&gt;=4,T10&lt;=9),'CP %'!$G$5,IF(T10&gt;=10,'CP %'!$G$6,""))),
IF(AND(G10&gt;=DATE(2018,5,1),G10&lt;DATE(2018,7,1)),'CP %'!$G$8,
IF(AND(G10&gt;=DATE(2018,7,1),G10&lt;DATE(2018,8,1)),IF(AND(T10&gt;=1,T10&lt;=2),'CP %'!$G$11,IF(AND(T10&gt;=3,T10&lt;=5),'CP %'!$G$12,IF(T10&gt;=6,'CP %'!$G$13,""))),
IF(AND(G10&gt;=DATE(2018,8,1),G10&lt;DATE(2018,10,1)),IF(K10='CP %'!$F$18,'CP %'!$G$18,IF(B10='CP %'!$F$15,'CP %'!$G$15,IF(B10='CP %'!$F$16,'CP %'!$G$16,IF(AND(B10='CP %'!$F$17,T10=1),'CP %'!$G$20,IF(AND(B10='CP %'!$F$17,T10&gt;=2,T10&lt;=5),'CP %'!$G$21,IF(AND(B10='CP %'!$F$17,T10&gt;=6),'CP %'!$G$22,"")))))),
IF(AND(G10&gt;=DATE(2018,10,1),G10&lt;=DATE(2018,12,31)),IF(B10='CP %'!$F$25,'CP %'!$G$25,IF(B10='CP %'!$F$26,'CP %'!$G$26,IF(AND(B10='CP %'!$F$27,T10=1),'CP %'!$G$29,IF(AND(B10='CP %'!$F$27,T10&gt;=2,T10&lt;=5),'CP %'!$G$30,IF(AND(B10='CP %'!$F$27,T10&gt;=6),'CP %'!$G$31,"")))))))))),
IF(AND(A10='CP %'!$M$1,J10="CP"),
IF(AND(G10&gt;=DATE(2018,4,1),G10&lt;DATE(2018,10,1)),IF(AND(T10&gt;=1,T10&lt;=3),'CP %'!$N$4,IF(AND(T10&gt;=4,T10&lt;=6),'CP %'!$N$5,IF(T10&gt;=7,'CP %'!$N$6,""))),
IF(AND(G10&gt;=DATE(2018,10,1),G10&lt;=DATE(2018,12,31)),IF(AND(T10&gt;=1,T10&lt;=3),'CP %'!$N$9,IF(AND(T10&gt;=4,T10&lt;=6),'CP %'!$N$10,IF(T10&gt;=7,'CP %'!$N$11,""))),"")),"")))</f>
        <v>3.5000000000000003E-2</v>
      </c>
      <c r="T10" s="29">
        <f>IF(AND(A10='CP %'!$B$1,Master!J10="CP",G10&gt;=DATE(2018,7,26),G10&lt;=DATE(2018,12,31)),COUNTIFS($K$2:$K$999,K10,$A$2:$A$999,'CP %'!$B$1,$G$2:$G$999,"&gt;=26-07-2018",$G$2:$G$999,"&lt;=31-12-2018"),IF(AND(A10='CP %'!$F$1,Master!J10="CP",G10&gt;=DATE(2018,4,1),G10&lt;DATE(2018,5,1)),COUNTIFS($K$2:$K$999,K10,$A$2:$A$999,'CP %'!$F$1,$G$2:$G$999,"&gt;=01-04-2018",$G$2:$G$999,"&lt;01-05-2018"),IF(AND(A10='CP %'!$F$1,Master!J10="CP",G10&gt;=DATE(2018,7,1),G10&lt;DATE(2018,8,1)),COUNTIFS($K$2:$K$999,K10,$A$2:$A$999,'CP %'!$F$1,$G$2:$G$999,"&gt;=01-07-2018",$G$2:$G$999,"&lt;01-08-2018"),IF(AND(A10='CP %'!$F$1,B10='CP %'!$F$17,Master!J10="CP",G10&gt;=DATE(2018,8,1),G10&lt;DATE(2018,10,1)),COUNTIFS($K$2:$K$999,K10,$A$2:$A$999,'CP %'!$F$1,$B$2:$B$999,'CP %'!$F$17,$G$2:$G$999,"&gt;=01-08-2018",$G$2:$G$999,"&lt;01-10-2018"),IF(AND(A10='CP %'!$F$1,B10='CP %'!$F$27,Master!J10="CP",G10&gt;=DATE(2018,10,1),G10&lt;=DATE(2018,12,31)),COUNTIFS($K$2:$K$999,K10,$A$2:$A$999,'CP %'!$F$1,$B$2:$B$999,'CP %'!$F$27,$G$2:$G$999,"&gt;=01-10-2018",$G$2:$G$999,"&lt;=31-12-2018"),IF(AND(A10='CP %'!$M$1,Master!J10="CP",G10&gt;=DATE(2018,4,1),G10&lt;DATE(2018,10,1)),COUNTIFS($K$2:$K$999,K10,$A$2:$A$999,'CP %'!$M$1,$G$2:$G$999,"&gt;=1-04-2018",$G$2:$G$999,"&lt;1-10-2018"),IF(AND(A10='CP %'!$M$1,Master!J10="CP",G10&gt;=DATE(2018,10,1),G10&lt;=DATE(2018,12,31)),COUNTIFS($K$2:$K$999,K10,$A$2:$A$999,'CP %'!$M$1,$G$2:$G$999,"&gt;=1-10-2018",$G$2:$G$999,"&lt;=31-12-2018"),"")))))))</f>
        <v>15</v>
      </c>
      <c r="U10" s="25">
        <f t="shared" si="1"/>
        <v>578481.4</v>
      </c>
    </row>
    <row r="11" spans="1:21" x14ac:dyDescent="0.25">
      <c r="A11" s="1" t="s">
        <v>69</v>
      </c>
      <c r="B11" s="1" t="s">
        <v>82</v>
      </c>
      <c r="C11" s="1" t="s">
        <v>82</v>
      </c>
      <c r="D11" s="1" t="s">
        <v>187</v>
      </c>
      <c r="E11" s="1" t="s">
        <v>88</v>
      </c>
      <c r="F11" s="1">
        <v>2940</v>
      </c>
      <c r="G11" s="27">
        <v>43205</v>
      </c>
      <c r="H11" s="25">
        <v>26753376.268000003</v>
      </c>
      <c r="I11" s="25">
        <v>25944876.268000003</v>
      </c>
      <c r="J11" s="1" t="s">
        <v>16</v>
      </c>
      <c r="K11" s="1" t="s">
        <v>185</v>
      </c>
      <c r="L11" s="25">
        <v>7999</v>
      </c>
      <c r="M11" s="25">
        <v>7765.6722</v>
      </c>
      <c r="N11" s="1" t="s">
        <v>169</v>
      </c>
      <c r="O11" s="1" t="s">
        <v>170</v>
      </c>
      <c r="P11" s="25">
        <f t="shared" si="0"/>
        <v>685983.73200000008</v>
      </c>
      <c r="Q11" s="1" t="s">
        <v>171</v>
      </c>
      <c r="R11" s="2" t="s">
        <v>164</v>
      </c>
      <c r="S11" s="31">
        <f>IF(AND(A11='CP %'!$B$1,J11="CP"),
IF(AND(G11&gt;=DATE(2018,4,1),G11&lt;=DATE(2018,7,25)),2%,IF(AND(G11&gt;=DATE(2018,7,26),G11&lt;=DATE(2018,12,31),R11='CP %'!$I$2),IF(T11=1,'CP %'!$C$8,IF(AND(T11&gt;=2,T11&lt;=3),'CP %'!$C$9,IF(AND(T11&gt;=4,T11&lt;=5),'CP %'!$C$10,IF(AND(T11&gt;=6,T11&lt;=8),'CP %'!$C$11,IF(T11&gt;=9,'CP %'!$C$12,""))))),IF(AND(G11&gt;=DATE(2018,7,26),G11&lt;=DATE(2018,12,31),R11='CP %'!$I$3),IF(T11=1,'CP %'!$D$8,IF(AND(T11&gt;=2,T11&lt;=3),'CP %'!$D$9,IF(AND(T11&gt;=4,T11&lt;=5),'CP %'!$D$10,IF(AND(T11&gt;=6,T11&lt;=8),'CP %'!$D$11,IF(T11&gt;=9,'CP %'!$D$12,""))))),""))),
IF(AND(A11='CP %'!$F$1,J11="CP"),
IF(AND(G11&gt;=DATE(2018,4,1),G11&lt;DATE(2018,5,1)),IF(AND(T11&gt;=1,T11&lt;=3),'CP %'!$G$4,IF(AND(T11&gt;=4,T11&lt;=9),'CP %'!$G$5,IF(T11&gt;=10,'CP %'!$G$6,""))),
IF(AND(G11&gt;=DATE(2018,5,1),G11&lt;DATE(2018,7,1)),'CP %'!$G$8,
IF(AND(G11&gt;=DATE(2018,7,1),G11&lt;DATE(2018,8,1)),IF(AND(T11&gt;=1,T11&lt;=2),'CP %'!$G$11,IF(AND(T11&gt;=3,T11&lt;=5),'CP %'!$G$12,IF(T11&gt;=6,'CP %'!$G$13,""))),
IF(AND(G11&gt;=DATE(2018,8,1),G11&lt;DATE(2018,10,1)),IF(K11='CP %'!$F$18,'CP %'!$G$18,IF(B11='CP %'!$F$15,'CP %'!$G$15,IF(B11='CP %'!$F$16,'CP %'!$G$16,IF(AND(B11='CP %'!$F$17,T11=1),'CP %'!$G$20,IF(AND(B11='CP %'!$F$17,T11&gt;=2,T11&lt;=5),'CP %'!$G$21,IF(AND(B11='CP %'!$F$17,T11&gt;=6),'CP %'!$G$22,"")))))),
IF(AND(G11&gt;=DATE(2018,10,1),G11&lt;=DATE(2018,12,31)),IF(B11='CP %'!$F$25,'CP %'!$G$25,IF(B11='CP %'!$F$26,'CP %'!$G$26,IF(AND(B11='CP %'!$F$27,T11=1),'CP %'!$G$29,IF(AND(B11='CP %'!$F$27,T11&gt;=2,T11&lt;=5),'CP %'!$G$30,IF(AND(B11='CP %'!$F$27,T11&gt;=6),'CP %'!$G$31,"")))))))))),
IF(AND(A11='CP %'!$M$1,J11="CP"),
IF(AND(G11&gt;=DATE(2018,4,1),G11&lt;DATE(2018,10,1)),IF(AND(T11&gt;=1,T11&lt;=3),'CP %'!$N$4,IF(AND(T11&gt;=4,T11&lt;=6),'CP %'!$N$5,IF(T11&gt;=7,'CP %'!$N$6,""))),
IF(AND(G11&gt;=DATE(2018,10,1),G11&lt;=DATE(2018,12,31)),IF(AND(T11&gt;=1,T11&lt;=3),'CP %'!$N$9,IF(AND(T11&gt;=4,T11&lt;=6),'CP %'!$N$10,IF(T11&gt;=7,'CP %'!$N$11,""))),"")),"")))</f>
        <v>3.5000000000000003E-2</v>
      </c>
      <c r="T11" s="29">
        <f>IF(AND(A11='CP %'!$B$1,Master!J11="CP",G11&gt;=DATE(2018,7,26),G11&lt;=DATE(2018,12,31)),COUNTIFS($K$2:$K$999,K11,$A$2:$A$999,'CP %'!$B$1,$G$2:$G$999,"&gt;=26-07-2018",$G$2:$G$999,"&lt;=31-12-2018"),IF(AND(A11='CP %'!$F$1,Master!J11="CP",G11&gt;=DATE(2018,4,1),G11&lt;DATE(2018,5,1)),COUNTIFS($K$2:$K$999,K11,$A$2:$A$999,'CP %'!$F$1,$G$2:$G$999,"&gt;=01-04-2018",$G$2:$G$999,"&lt;01-05-2018"),IF(AND(A11='CP %'!$F$1,Master!J11="CP",G11&gt;=DATE(2018,7,1),G11&lt;DATE(2018,8,1)),COUNTIFS($K$2:$K$999,K11,$A$2:$A$999,'CP %'!$F$1,$G$2:$G$999,"&gt;=01-07-2018",$G$2:$G$999,"&lt;01-08-2018"),IF(AND(A11='CP %'!$F$1,B11='CP %'!$F$17,Master!J11="CP",G11&gt;=DATE(2018,8,1),G11&lt;DATE(2018,10,1)),COUNTIFS($K$2:$K$999,K11,$A$2:$A$999,'CP %'!$F$1,$B$2:$B$999,'CP %'!$F$17,$G$2:$G$999,"&gt;=01-08-2018",$G$2:$G$999,"&lt;01-10-2018"),IF(AND(A11='CP %'!$F$1,B11='CP %'!$F$27,Master!J11="CP",G11&gt;=DATE(2018,10,1),G11&lt;=DATE(2018,12,31)),COUNTIFS($K$2:$K$999,K11,$A$2:$A$999,'CP %'!$F$1,$B$2:$B$999,'CP %'!$F$27,$G$2:$G$999,"&gt;=01-10-2018",$G$2:$G$999,"&lt;=31-12-2018"),IF(AND(A11='CP %'!$M$1,Master!J11="CP",G11&gt;=DATE(2018,4,1),G11&lt;DATE(2018,10,1)),COUNTIFS($K$2:$K$999,K11,$A$2:$A$999,'CP %'!$M$1,$G$2:$G$999,"&gt;=1-04-2018",$G$2:$G$999,"&lt;1-10-2018"),IF(AND(A11='CP %'!$M$1,Master!J11="CP",G11&gt;=DATE(2018,10,1),G11&lt;=DATE(2018,12,31)),COUNTIFS($K$2:$K$999,K11,$A$2:$A$999,'CP %'!$M$1,$G$2:$G$999,"&gt;=1-10-2018",$G$2:$G$999,"&lt;=31-12-2018"),"")))))))</f>
        <v>15</v>
      </c>
      <c r="U11" s="25">
        <f t="shared" si="1"/>
        <v>908070.66938000021</v>
      </c>
    </row>
    <row r="12" spans="1:21" x14ac:dyDescent="0.25">
      <c r="A12" s="1" t="s">
        <v>69</v>
      </c>
      <c r="B12" s="1" t="s">
        <v>79</v>
      </c>
      <c r="C12" s="1" t="s">
        <v>79</v>
      </c>
      <c r="D12" s="1" t="s">
        <v>188</v>
      </c>
      <c r="E12" s="1" t="s">
        <v>89</v>
      </c>
      <c r="F12" s="1">
        <v>1960</v>
      </c>
      <c r="G12" s="27">
        <v>43205</v>
      </c>
      <c r="H12" s="25">
        <v>15987040</v>
      </c>
      <c r="I12" s="25">
        <v>15448040</v>
      </c>
      <c r="J12" s="1" t="s">
        <v>16</v>
      </c>
      <c r="K12" s="1" t="s">
        <v>185</v>
      </c>
      <c r="L12" s="25">
        <v>7299</v>
      </c>
      <c r="M12" s="25">
        <v>7299</v>
      </c>
      <c r="N12" s="1" t="s">
        <v>180</v>
      </c>
      <c r="O12" s="1" t="s">
        <v>174</v>
      </c>
      <c r="P12" s="25">
        <f t="shared" si="0"/>
        <v>0</v>
      </c>
      <c r="Q12" s="1">
        <v>0</v>
      </c>
      <c r="R12" s="2" t="s">
        <v>164</v>
      </c>
      <c r="S12" s="31">
        <f>IF(AND(A12='CP %'!$B$1,J12="CP"),
IF(AND(G12&gt;=DATE(2018,4,1),G12&lt;=DATE(2018,7,25)),2%,IF(AND(G12&gt;=DATE(2018,7,26),G12&lt;=DATE(2018,12,31),R12='CP %'!$I$2),IF(T12=1,'CP %'!$C$8,IF(AND(T12&gt;=2,T12&lt;=3),'CP %'!$C$9,IF(AND(T12&gt;=4,T12&lt;=5),'CP %'!$C$10,IF(AND(T12&gt;=6,T12&lt;=8),'CP %'!$C$11,IF(T12&gt;=9,'CP %'!$C$12,""))))),IF(AND(G12&gt;=DATE(2018,7,26),G12&lt;=DATE(2018,12,31),R12='CP %'!$I$3),IF(T12=1,'CP %'!$D$8,IF(AND(T12&gt;=2,T12&lt;=3),'CP %'!$D$9,IF(AND(T12&gt;=4,T12&lt;=5),'CP %'!$D$10,IF(AND(T12&gt;=6,T12&lt;=8),'CP %'!$D$11,IF(T12&gt;=9,'CP %'!$D$12,""))))),""))),
IF(AND(A12='CP %'!$F$1,J12="CP"),
IF(AND(G12&gt;=DATE(2018,4,1),G12&lt;DATE(2018,5,1)),IF(AND(T12&gt;=1,T12&lt;=3),'CP %'!$G$4,IF(AND(T12&gt;=4,T12&lt;=9),'CP %'!$G$5,IF(T12&gt;=10,'CP %'!$G$6,""))),
IF(AND(G12&gt;=DATE(2018,5,1),G12&lt;DATE(2018,7,1)),'CP %'!$G$8,
IF(AND(G12&gt;=DATE(2018,7,1),G12&lt;DATE(2018,8,1)),IF(AND(T12&gt;=1,T12&lt;=2),'CP %'!$G$11,IF(AND(T12&gt;=3,T12&lt;=5),'CP %'!$G$12,IF(T12&gt;=6,'CP %'!$G$13,""))),
IF(AND(G12&gt;=DATE(2018,8,1),G12&lt;DATE(2018,10,1)),IF(K12='CP %'!$F$18,'CP %'!$G$18,IF(B12='CP %'!$F$15,'CP %'!$G$15,IF(B12='CP %'!$F$16,'CP %'!$G$16,IF(AND(B12='CP %'!$F$17,T12=1),'CP %'!$G$20,IF(AND(B12='CP %'!$F$17,T12&gt;=2,T12&lt;=5),'CP %'!$G$21,IF(AND(B12='CP %'!$F$17,T12&gt;=6),'CP %'!$G$22,"")))))),
IF(AND(G12&gt;=DATE(2018,10,1),G12&lt;=DATE(2018,12,31)),IF(B12='CP %'!$F$25,'CP %'!$G$25,IF(B12='CP %'!$F$26,'CP %'!$G$26,IF(AND(B12='CP %'!$F$27,T12=1),'CP %'!$G$29,IF(AND(B12='CP %'!$F$27,T12&gt;=2,T12&lt;=5),'CP %'!$G$30,IF(AND(B12='CP %'!$F$27,T12&gt;=6),'CP %'!$G$31,"")))))))))),
IF(AND(A12='CP %'!$M$1,J12="CP"),
IF(AND(G12&gt;=DATE(2018,4,1),G12&lt;DATE(2018,10,1)),IF(AND(T12&gt;=1,T12&lt;=3),'CP %'!$N$4,IF(AND(T12&gt;=4,T12&lt;=6),'CP %'!$N$5,IF(T12&gt;=7,'CP %'!$N$6,""))),
IF(AND(G12&gt;=DATE(2018,10,1),G12&lt;=DATE(2018,12,31)),IF(AND(T12&gt;=1,T12&lt;=3),'CP %'!$N$9,IF(AND(T12&gt;=4,T12&lt;=6),'CP %'!$N$10,IF(T12&gt;=7,'CP %'!$N$11,""))),"")),"")))</f>
        <v>3.5000000000000003E-2</v>
      </c>
      <c r="T12" s="29">
        <f>IF(AND(A12='CP %'!$B$1,Master!J12="CP",G12&gt;=DATE(2018,7,26),G12&lt;=DATE(2018,12,31)),COUNTIFS($K$2:$K$999,K12,$A$2:$A$999,'CP %'!$B$1,$G$2:$G$999,"&gt;=26-07-2018",$G$2:$G$999,"&lt;=31-12-2018"),IF(AND(A12='CP %'!$F$1,Master!J12="CP",G12&gt;=DATE(2018,4,1),G12&lt;DATE(2018,5,1)),COUNTIFS($K$2:$K$999,K12,$A$2:$A$999,'CP %'!$F$1,$G$2:$G$999,"&gt;=01-04-2018",$G$2:$G$999,"&lt;01-05-2018"),IF(AND(A12='CP %'!$F$1,Master!J12="CP",G12&gt;=DATE(2018,7,1),G12&lt;DATE(2018,8,1)),COUNTIFS($K$2:$K$999,K12,$A$2:$A$999,'CP %'!$F$1,$G$2:$G$999,"&gt;=01-07-2018",$G$2:$G$999,"&lt;01-08-2018"),IF(AND(A12='CP %'!$F$1,B12='CP %'!$F$17,Master!J12="CP",G12&gt;=DATE(2018,8,1),G12&lt;DATE(2018,10,1)),COUNTIFS($K$2:$K$999,K12,$A$2:$A$999,'CP %'!$F$1,$B$2:$B$999,'CP %'!$F$17,$G$2:$G$999,"&gt;=01-08-2018",$G$2:$G$999,"&lt;01-10-2018"),IF(AND(A12='CP %'!$F$1,B12='CP %'!$F$27,Master!J12="CP",G12&gt;=DATE(2018,10,1),G12&lt;=DATE(2018,12,31)),COUNTIFS($K$2:$K$999,K12,$A$2:$A$999,'CP %'!$F$1,$B$2:$B$999,'CP %'!$F$27,$G$2:$G$999,"&gt;=01-10-2018",$G$2:$G$999,"&lt;=31-12-2018"),IF(AND(A12='CP %'!$M$1,Master!J12="CP",G12&gt;=DATE(2018,4,1),G12&lt;DATE(2018,10,1)),COUNTIFS($K$2:$K$999,K12,$A$2:$A$999,'CP %'!$M$1,$G$2:$G$999,"&gt;=1-04-2018",$G$2:$G$999,"&lt;1-10-2018"),IF(AND(A12='CP %'!$M$1,Master!J12="CP",G12&gt;=DATE(2018,10,1),G12&lt;=DATE(2018,12,31)),COUNTIFS($K$2:$K$999,K12,$A$2:$A$999,'CP %'!$M$1,$G$2:$G$999,"&gt;=1-10-2018",$G$2:$G$999,"&lt;=31-12-2018"),"")))))))</f>
        <v>15</v>
      </c>
      <c r="U12" s="25">
        <f t="shared" si="1"/>
        <v>540681.4</v>
      </c>
    </row>
    <row r="13" spans="1:21" x14ac:dyDescent="0.25">
      <c r="A13" s="1" t="s">
        <v>69</v>
      </c>
      <c r="B13" s="1" t="s">
        <v>78</v>
      </c>
      <c r="C13" s="1" t="s">
        <v>85</v>
      </c>
      <c r="D13" s="1" t="s">
        <v>189</v>
      </c>
      <c r="E13" s="1" t="s">
        <v>91</v>
      </c>
      <c r="F13" s="1">
        <v>1755</v>
      </c>
      <c r="G13" s="27">
        <v>43212</v>
      </c>
      <c r="H13" s="25">
        <v>12977908.2215</v>
      </c>
      <c r="I13" s="25">
        <v>12495283.2215</v>
      </c>
      <c r="J13" s="1" t="s">
        <v>16</v>
      </c>
      <c r="K13" s="1" t="s">
        <v>185</v>
      </c>
      <c r="L13" s="25">
        <v>6885</v>
      </c>
      <c r="M13" s="25">
        <v>6695.3892999999998</v>
      </c>
      <c r="N13" s="1" t="s">
        <v>176</v>
      </c>
      <c r="O13" s="1" t="s">
        <v>174</v>
      </c>
      <c r="P13" s="25">
        <f t="shared" si="0"/>
        <v>332766.77850000031</v>
      </c>
      <c r="Q13" s="1">
        <v>0</v>
      </c>
      <c r="R13" s="2" t="s">
        <v>164</v>
      </c>
      <c r="S13" s="31">
        <f>IF(AND(A13='CP %'!$B$1,J13="CP"),
IF(AND(G13&gt;=DATE(2018,4,1),G13&lt;=DATE(2018,7,25)),2%,IF(AND(G13&gt;=DATE(2018,7,26),G13&lt;=DATE(2018,12,31),R13='CP %'!$I$2),IF(T13=1,'CP %'!$C$8,IF(AND(T13&gt;=2,T13&lt;=3),'CP %'!$C$9,IF(AND(T13&gt;=4,T13&lt;=5),'CP %'!$C$10,IF(AND(T13&gt;=6,T13&lt;=8),'CP %'!$C$11,IF(T13&gt;=9,'CP %'!$C$12,""))))),IF(AND(G13&gt;=DATE(2018,7,26),G13&lt;=DATE(2018,12,31),R13='CP %'!$I$3),IF(T13=1,'CP %'!$D$8,IF(AND(T13&gt;=2,T13&lt;=3),'CP %'!$D$9,IF(AND(T13&gt;=4,T13&lt;=5),'CP %'!$D$10,IF(AND(T13&gt;=6,T13&lt;=8),'CP %'!$D$11,IF(T13&gt;=9,'CP %'!$D$12,""))))),""))),
IF(AND(A13='CP %'!$F$1,J13="CP"),
IF(AND(G13&gt;=DATE(2018,4,1),G13&lt;DATE(2018,5,1)),IF(AND(T13&gt;=1,T13&lt;=3),'CP %'!$G$4,IF(AND(T13&gt;=4,T13&lt;=9),'CP %'!$G$5,IF(T13&gt;=10,'CP %'!$G$6,""))),
IF(AND(G13&gt;=DATE(2018,5,1),G13&lt;DATE(2018,7,1)),'CP %'!$G$8,
IF(AND(G13&gt;=DATE(2018,7,1),G13&lt;DATE(2018,8,1)),IF(AND(T13&gt;=1,T13&lt;=2),'CP %'!$G$11,IF(AND(T13&gt;=3,T13&lt;=5),'CP %'!$G$12,IF(T13&gt;=6,'CP %'!$G$13,""))),
IF(AND(G13&gt;=DATE(2018,8,1),G13&lt;DATE(2018,10,1)),IF(K13='CP %'!$F$18,'CP %'!$G$18,IF(B13='CP %'!$F$15,'CP %'!$G$15,IF(B13='CP %'!$F$16,'CP %'!$G$16,IF(AND(B13='CP %'!$F$17,T13=1),'CP %'!$G$20,IF(AND(B13='CP %'!$F$17,T13&gt;=2,T13&lt;=5),'CP %'!$G$21,IF(AND(B13='CP %'!$F$17,T13&gt;=6),'CP %'!$G$22,"")))))),
IF(AND(G13&gt;=DATE(2018,10,1),G13&lt;=DATE(2018,12,31)),IF(B13='CP %'!$F$25,'CP %'!$G$25,IF(B13='CP %'!$F$26,'CP %'!$G$26,IF(AND(B13='CP %'!$F$27,T13=1),'CP %'!$G$29,IF(AND(B13='CP %'!$F$27,T13&gt;=2,T13&lt;=5),'CP %'!$G$30,IF(AND(B13='CP %'!$F$27,T13&gt;=6),'CP %'!$G$31,"")))))))))),
IF(AND(A13='CP %'!$M$1,J13="CP"),
IF(AND(G13&gt;=DATE(2018,4,1),G13&lt;DATE(2018,10,1)),IF(AND(T13&gt;=1,T13&lt;=3),'CP %'!$N$4,IF(AND(T13&gt;=4,T13&lt;=6),'CP %'!$N$5,IF(T13&gt;=7,'CP %'!$N$6,""))),
IF(AND(G13&gt;=DATE(2018,10,1),G13&lt;=DATE(2018,12,31)),IF(AND(T13&gt;=1,T13&lt;=3),'CP %'!$N$9,IF(AND(T13&gt;=4,T13&lt;=6),'CP %'!$N$10,IF(T13&gt;=7,'CP %'!$N$11,""))),"")),"")))</f>
        <v>3.5000000000000003E-2</v>
      </c>
      <c r="T13" s="29">
        <f>IF(AND(A13='CP %'!$B$1,Master!J13="CP",G13&gt;=DATE(2018,7,26),G13&lt;=DATE(2018,12,31)),COUNTIFS($K$2:$K$999,K13,$A$2:$A$999,'CP %'!$B$1,$G$2:$G$999,"&gt;=26-07-2018",$G$2:$G$999,"&lt;=31-12-2018"),IF(AND(A13='CP %'!$F$1,Master!J13="CP",G13&gt;=DATE(2018,4,1),G13&lt;DATE(2018,5,1)),COUNTIFS($K$2:$K$999,K13,$A$2:$A$999,'CP %'!$F$1,$G$2:$G$999,"&gt;=01-04-2018",$G$2:$G$999,"&lt;01-05-2018"),IF(AND(A13='CP %'!$F$1,Master!J13="CP",G13&gt;=DATE(2018,7,1),G13&lt;DATE(2018,8,1)),COUNTIFS($K$2:$K$999,K13,$A$2:$A$999,'CP %'!$F$1,$G$2:$G$999,"&gt;=01-07-2018",$G$2:$G$999,"&lt;01-08-2018"),IF(AND(A13='CP %'!$F$1,B13='CP %'!$F$17,Master!J13="CP",G13&gt;=DATE(2018,8,1),G13&lt;DATE(2018,10,1)),COUNTIFS($K$2:$K$999,K13,$A$2:$A$999,'CP %'!$F$1,$B$2:$B$999,'CP %'!$F$17,$G$2:$G$999,"&gt;=01-08-2018",$G$2:$G$999,"&lt;01-10-2018"),IF(AND(A13='CP %'!$F$1,B13='CP %'!$F$27,Master!J13="CP",G13&gt;=DATE(2018,10,1),G13&lt;=DATE(2018,12,31)),COUNTIFS($K$2:$K$999,K13,$A$2:$A$999,'CP %'!$F$1,$B$2:$B$999,'CP %'!$F$27,$G$2:$G$999,"&gt;=01-10-2018",$G$2:$G$999,"&lt;=31-12-2018"),IF(AND(A13='CP %'!$M$1,Master!J13="CP",G13&gt;=DATE(2018,4,1),G13&lt;DATE(2018,10,1)),COUNTIFS($K$2:$K$999,K13,$A$2:$A$999,'CP %'!$M$1,$G$2:$G$999,"&gt;=1-04-2018",$G$2:$G$999,"&lt;1-10-2018"),IF(AND(A13='CP %'!$M$1,Master!J13="CP",G13&gt;=DATE(2018,10,1),G13&lt;=DATE(2018,12,31)),COUNTIFS($K$2:$K$999,K13,$A$2:$A$999,'CP %'!$M$1,$G$2:$G$999,"&gt;=1-10-2018",$G$2:$G$999,"&lt;=31-12-2018"),"")))))))</f>
        <v>15</v>
      </c>
      <c r="U13" s="25">
        <f t="shared" si="1"/>
        <v>437334.91275250004</v>
      </c>
    </row>
    <row r="14" spans="1:21" x14ac:dyDescent="0.25">
      <c r="A14" s="1" t="s">
        <v>69</v>
      </c>
      <c r="B14" s="1" t="s">
        <v>79</v>
      </c>
      <c r="C14" s="1" t="s">
        <v>79</v>
      </c>
      <c r="D14" s="1" t="s">
        <v>190</v>
      </c>
      <c r="E14" s="1" t="s">
        <v>89</v>
      </c>
      <c r="F14" s="1">
        <v>1960</v>
      </c>
      <c r="G14" s="27">
        <v>43212</v>
      </c>
      <c r="H14" s="25">
        <v>16381040</v>
      </c>
      <c r="I14" s="25">
        <v>15842040</v>
      </c>
      <c r="J14" s="1" t="s">
        <v>16</v>
      </c>
      <c r="K14" s="1" t="s">
        <v>185</v>
      </c>
      <c r="L14" s="25">
        <v>7299</v>
      </c>
      <c r="M14" s="25">
        <v>7299</v>
      </c>
      <c r="N14" s="1" t="s">
        <v>180</v>
      </c>
      <c r="O14" s="1" t="s">
        <v>174</v>
      </c>
      <c r="P14" s="25">
        <f t="shared" si="0"/>
        <v>0</v>
      </c>
      <c r="Q14" s="1">
        <v>0</v>
      </c>
      <c r="R14" s="2" t="s">
        <v>164</v>
      </c>
      <c r="S14" s="31">
        <f>IF(AND(A14='CP %'!$B$1,J14="CP"),
IF(AND(G14&gt;=DATE(2018,4,1),G14&lt;=DATE(2018,7,25)),2%,IF(AND(G14&gt;=DATE(2018,7,26),G14&lt;=DATE(2018,12,31),R14='CP %'!$I$2),IF(T14=1,'CP %'!$C$8,IF(AND(T14&gt;=2,T14&lt;=3),'CP %'!$C$9,IF(AND(T14&gt;=4,T14&lt;=5),'CP %'!$C$10,IF(AND(T14&gt;=6,T14&lt;=8),'CP %'!$C$11,IF(T14&gt;=9,'CP %'!$C$12,""))))),IF(AND(G14&gt;=DATE(2018,7,26),G14&lt;=DATE(2018,12,31),R14='CP %'!$I$3),IF(T14=1,'CP %'!$D$8,IF(AND(T14&gt;=2,T14&lt;=3),'CP %'!$D$9,IF(AND(T14&gt;=4,T14&lt;=5),'CP %'!$D$10,IF(AND(T14&gt;=6,T14&lt;=8),'CP %'!$D$11,IF(T14&gt;=9,'CP %'!$D$12,""))))),""))),
IF(AND(A14='CP %'!$F$1,J14="CP"),
IF(AND(G14&gt;=DATE(2018,4,1),G14&lt;DATE(2018,5,1)),IF(AND(T14&gt;=1,T14&lt;=3),'CP %'!$G$4,IF(AND(T14&gt;=4,T14&lt;=9),'CP %'!$G$5,IF(T14&gt;=10,'CP %'!$G$6,""))),
IF(AND(G14&gt;=DATE(2018,5,1),G14&lt;DATE(2018,7,1)),'CP %'!$G$8,
IF(AND(G14&gt;=DATE(2018,7,1),G14&lt;DATE(2018,8,1)),IF(AND(T14&gt;=1,T14&lt;=2),'CP %'!$G$11,IF(AND(T14&gt;=3,T14&lt;=5),'CP %'!$G$12,IF(T14&gt;=6,'CP %'!$G$13,""))),
IF(AND(G14&gt;=DATE(2018,8,1),G14&lt;DATE(2018,10,1)),IF(K14='CP %'!$F$18,'CP %'!$G$18,IF(B14='CP %'!$F$15,'CP %'!$G$15,IF(B14='CP %'!$F$16,'CP %'!$G$16,IF(AND(B14='CP %'!$F$17,T14=1),'CP %'!$G$20,IF(AND(B14='CP %'!$F$17,T14&gt;=2,T14&lt;=5),'CP %'!$G$21,IF(AND(B14='CP %'!$F$17,T14&gt;=6),'CP %'!$G$22,"")))))),
IF(AND(G14&gt;=DATE(2018,10,1),G14&lt;=DATE(2018,12,31)),IF(B14='CP %'!$F$25,'CP %'!$G$25,IF(B14='CP %'!$F$26,'CP %'!$G$26,IF(AND(B14='CP %'!$F$27,T14=1),'CP %'!$G$29,IF(AND(B14='CP %'!$F$27,T14&gt;=2,T14&lt;=5),'CP %'!$G$30,IF(AND(B14='CP %'!$F$27,T14&gt;=6),'CP %'!$G$31,"")))))))))),
IF(AND(A14='CP %'!$M$1,J14="CP"),
IF(AND(G14&gt;=DATE(2018,4,1),G14&lt;DATE(2018,10,1)),IF(AND(T14&gt;=1,T14&lt;=3),'CP %'!$N$4,IF(AND(T14&gt;=4,T14&lt;=6),'CP %'!$N$5,IF(T14&gt;=7,'CP %'!$N$6,""))),
IF(AND(G14&gt;=DATE(2018,10,1),G14&lt;=DATE(2018,12,31)),IF(AND(T14&gt;=1,T14&lt;=3),'CP %'!$N$9,IF(AND(T14&gt;=4,T14&lt;=6),'CP %'!$N$10,IF(T14&gt;=7,'CP %'!$N$11,""))),"")),"")))</f>
        <v>3.5000000000000003E-2</v>
      </c>
      <c r="T14" s="29">
        <f>IF(AND(A14='CP %'!$B$1,Master!J14="CP",G14&gt;=DATE(2018,7,26),G14&lt;=DATE(2018,12,31)),COUNTIFS($K$2:$K$999,K14,$A$2:$A$999,'CP %'!$B$1,$G$2:$G$999,"&gt;=26-07-2018",$G$2:$G$999,"&lt;=31-12-2018"),IF(AND(A14='CP %'!$F$1,Master!J14="CP",G14&gt;=DATE(2018,4,1),G14&lt;DATE(2018,5,1)),COUNTIFS($K$2:$K$999,K14,$A$2:$A$999,'CP %'!$F$1,$G$2:$G$999,"&gt;=01-04-2018",$G$2:$G$999,"&lt;01-05-2018"),IF(AND(A14='CP %'!$F$1,Master!J14="CP",G14&gt;=DATE(2018,7,1),G14&lt;DATE(2018,8,1)),COUNTIFS($K$2:$K$999,K14,$A$2:$A$999,'CP %'!$F$1,$G$2:$G$999,"&gt;=01-07-2018",$G$2:$G$999,"&lt;01-08-2018"),IF(AND(A14='CP %'!$F$1,B14='CP %'!$F$17,Master!J14="CP",G14&gt;=DATE(2018,8,1),G14&lt;DATE(2018,10,1)),COUNTIFS($K$2:$K$999,K14,$A$2:$A$999,'CP %'!$F$1,$B$2:$B$999,'CP %'!$F$17,$G$2:$G$999,"&gt;=01-08-2018",$G$2:$G$999,"&lt;01-10-2018"),IF(AND(A14='CP %'!$F$1,B14='CP %'!$F$27,Master!J14="CP",G14&gt;=DATE(2018,10,1),G14&lt;=DATE(2018,12,31)),COUNTIFS($K$2:$K$999,K14,$A$2:$A$999,'CP %'!$F$1,$B$2:$B$999,'CP %'!$F$27,$G$2:$G$999,"&gt;=01-10-2018",$G$2:$G$999,"&lt;=31-12-2018"),IF(AND(A14='CP %'!$M$1,Master!J14="CP",G14&gt;=DATE(2018,4,1),G14&lt;DATE(2018,10,1)),COUNTIFS($K$2:$K$999,K14,$A$2:$A$999,'CP %'!$M$1,$G$2:$G$999,"&gt;=1-04-2018",$G$2:$G$999,"&lt;1-10-2018"),IF(AND(A14='CP %'!$M$1,Master!J14="CP",G14&gt;=DATE(2018,10,1),G14&lt;=DATE(2018,12,31)),COUNTIFS($K$2:$K$999,K14,$A$2:$A$999,'CP %'!$M$1,$G$2:$G$999,"&gt;=1-10-2018",$G$2:$G$999,"&lt;=31-12-2018"),"")))))))</f>
        <v>15</v>
      </c>
      <c r="U14" s="25">
        <f t="shared" si="1"/>
        <v>554471.4</v>
      </c>
    </row>
    <row r="15" spans="1:21" x14ac:dyDescent="0.25">
      <c r="A15" s="1" t="s">
        <v>69</v>
      </c>
      <c r="B15" s="1" t="s">
        <v>79</v>
      </c>
      <c r="C15" s="1" t="s">
        <v>79</v>
      </c>
      <c r="D15" s="1" t="s">
        <v>191</v>
      </c>
      <c r="E15" s="1" t="s">
        <v>91</v>
      </c>
      <c r="F15" s="1">
        <v>1735</v>
      </c>
      <c r="G15" s="27">
        <v>43213</v>
      </c>
      <c r="H15" s="25">
        <v>13490890</v>
      </c>
      <c r="I15" s="25">
        <v>13013765</v>
      </c>
      <c r="J15" s="1" t="s">
        <v>16</v>
      </c>
      <c r="K15" s="1" t="s">
        <v>185</v>
      </c>
      <c r="L15" s="25">
        <v>7299</v>
      </c>
      <c r="M15" s="25">
        <v>7299</v>
      </c>
      <c r="N15" s="1" t="s">
        <v>180</v>
      </c>
      <c r="O15" s="1" t="s">
        <v>174</v>
      </c>
      <c r="P15" s="25">
        <f t="shared" si="0"/>
        <v>0</v>
      </c>
      <c r="Q15" s="1">
        <v>0</v>
      </c>
      <c r="R15" s="2" t="s">
        <v>164</v>
      </c>
      <c r="S15" s="31">
        <f>IF(AND(A15='CP %'!$B$1,J15="CP"),
IF(AND(G15&gt;=DATE(2018,4,1),G15&lt;=DATE(2018,7,25)),2%,IF(AND(G15&gt;=DATE(2018,7,26),G15&lt;=DATE(2018,12,31),R15='CP %'!$I$2),IF(T15=1,'CP %'!$C$8,IF(AND(T15&gt;=2,T15&lt;=3),'CP %'!$C$9,IF(AND(T15&gt;=4,T15&lt;=5),'CP %'!$C$10,IF(AND(T15&gt;=6,T15&lt;=8),'CP %'!$C$11,IF(T15&gt;=9,'CP %'!$C$12,""))))),IF(AND(G15&gt;=DATE(2018,7,26),G15&lt;=DATE(2018,12,31),R15='CP %'!$I$3),IF(T15=1,'CP %'!$D$8,IF(AND(T15&gt;=2,T15&lt;=3),'CP %'!$D$9,IF(AND(T15&gt;=4,T15&lt;=5),'CP %'!$D$10,IF(AND(T15&gt;=6,T15&lt;=8),'CP %'!$D$11,IF(T15&gt;=9,'CP %'!$D$12,""))))),""))),
IF(AND(A15='CP %'!$F$1,J15="CP"),
IF(AND(G15&gt;=DATE(2018,4,1),G15&lt;DATE(2018,5,1)),IF(AND(T15&gt;=1,T15&lt;=3),'CP %'!$G$4,IF(AND(T15&gt;=4,T15&lt;=9),'CP %'!$G$5,IF(T15&gt;=10,'CP %'!$G$6,""))),
IF(AND(G15&gt;=DATE(2018,5,1),G15&lt;DATE(2018,7,1)),'CP %'!$G$8,
IF(AND(G15&gt;=DATE(2018,7,1),G15&lt;DATE(2018,8,1)),IF(AND(T15&gt;=1,T15&lt;=2),'CP %'!$G$11,IF(AND(T15&gt;=3,T15&lt;=5),'CP %'!$G$12,IF(T15&gt;=6,'CP %'!$G$13,""))),
IF(AND(G15&gt;=DATE(2018,8,1),G15&lt;DATE(2018,10,1)),IF(K15='CP %'!$F$18,'CP %'!$G$18,IF(B15='CP %'!$F$15,'CP %'!$G$15,IF(B15='CP %'!$F$16,'CP %'!$G$16,IF(AND(B15='CP %'!$F$17,T15=1),'CP %'!$G$20,IF(AND(B15='CP %'!$F$17,T15&gt;=2,T15&lt;=5),'CP %'!$G$21,IF(AND(B15='CP %'!$F$17,T15&gt;=6),'CP %'!$G$22,"")))))),
IF(AND(G15&gt;=DATE(2018,10,1),G15&lt;=DATE(2018,12,31)),IF(B15='CP %'!$F$25,'CP %'!$G$25,IF(B15='CP %'!$F$26,'CP %'!$G$26,IF(AND(B15='CP %'!$F$27,T15=1),'CP %'!$G$29,IF(AND(B15='CP %'!$F$27,T15&gt;=2,T15&lt;=5),'CP %'!$G$30,IF(AND(B15='CP %'!$F$27,T15&gt;=6),'CP %'!$G$31,"")))))))))),
IF(AND(A15='CP %'!$M$1,J15="CP"),
IF(AND(G15&gt;=DATE(2018,4,1),G15&lt;DATE(2018,10,1)),IF(AND(T15&gt;=1,T15&lt;=3),'CP %'!$N$4,IF(AND(T15&gt;=4,T15&lt;=6),'CP %'!$N$5,IF(T15&gt;=7,'CP %'!$N$6,""))),
IF(AND(G15&gt;=DATE(2018,10,1),G15&lt;=DATE(2018,12,31)),IF(AND(T15&gt;=1,T15&lt;=3),'CP %'!$N$9,IF(AND(T15&gt;=4,T15&lt;=6),'CP %'!$N$10,IF(T15&gt;=7,'CP %'!$N$11,""))),"")),"")))</f>
        <v>3.5000000000000003E-2</v>
      </c>
      <c r="T15" s="29">
        <f>IF(AND(A15='CP %'!$B$1,Master!J15="CP",G15&gt;=DATE(2018,7,26),G15&lt;=DATE(2018,12,31)),COUNTIFS($K$2:$K$999,K15,$A$2:$A$999,'CP %'!$B$1,$G$2:$G$999,"&gt;=26-07-2018",$G$2:$G$999,"&lt;=31-12-2018"),IF(AND(A15='CP %'!$F$1,Master!J15="CP",G15&gt;=DATE(2018,4,1),G15&lt;DATE(2018,5,1)),COUNTIFS($K$2:$K$999,K15,$A$2:$A$999,'CP %'!$F$1,$G$2:$G$999,"&gt;=01-04-2018",$G$2:$G$999,"&lt;01-05-2018"),IF(AND(A15='CP %'!$F$1,Master!J15="CP",G15&gt;=DATE(2018,7,1),G15&lt;DATE(2018,8,1)),COUNTIFS($K$2:$K$999,K15,$A$2:$A$999,'CP %'!$F$1,$G$2:$G$999,"&gt;=01-07-2018",$G$2:$G$999,"&lt;01-08-2018"),IF(AND(A15='CP %'!$F$1,B15='CP %'!$F$17,Master!J15="CP",G15&gt;=DATE(2018,8,1),G15&lt;DATE(2018,10,1)),COUNTIFS($K$2:$K$999,K15,$A$2:$A$999,'CP %'!$F$1,$B$2:$B$999,'CP %'!$F$17,$G$2:$G$999,"&gt;=01-08-2018",$G$2:$G$999,"&lt;01-10-2018"),IF(AND(A15='CP %'!$F$1,B15='CP %'!$F$27,Master!J15="CP",G15&gt;=DATE(2018,10,1),G15&lt;=DATE(2018,12,31)),COUNTIFS($K$2:$K$999,K15,$A$2:$A$999,'CP %'!$F$1,$B$2:$B$999,'CP %'!$F$27,$G$2:$G$999,"&gt;=01-10-2018",$G$2:$G$999,"&lt;=31-12-2018"),IF(AND(A15='CP %'!$M$1,Master!J15="CP",G15&gt;=DATE(2018,4,1),G15&lt;DATE(2018,10,1)),COUNTIFS($K$2:$K$999,K15,$A$2:$A$999,'CP %'!$M$1,$G$2:$G$999,"&gt;=1-04-2018",$G$2:$G$999,"&lt;1-10-2018"),IF(AND(A15='CP %'!$M$1,Master!J15="CP",G15&gt;=DATE(2018,10,1),G15&lt;=DATE(2018,12,31)),COUNTIFS($K$2:$K$999,K15,$A$2:$A$999,'CP %'!$M$1,$G$2:$G$999,"&gt;=1-10-2018",$G$2:$G$999,"&lt;=31-12-2018"),"")))))))</f>
        <v>15</v>
      </c>
      <c r="U15" s="25">
        <f t="shared" si="1"/>
        <v>455481.77500000002</v>
      </c>
    </row>
    <row r="16" spans="1:21" x14ac:dyDescent="0.25">
      <c r="A16" s="1" t="s">
        <v>69</v>
      </c>
      <c r="B16" s="1" t="s">
        <v>79</v>
      </c>
      <c r="C16" s="1" t="s">
        <v>79</v>
      </c>
      <c r="D16" s="1" t="s">
        <v>192</v>
      </c>
      <c r="E16" s="1" t="s">
        <v>87</v>
      </c>
      <c r="F16" s="1">
        <v>1335</v>
      </c>
      <c r="G16" s="27">
        <v>43213</v>
      </c>
      <c r="H16" s="25">
        <v>10561415</v>
      </c>
      <c r="I16" s="25">
        <v>10194290</v>
      </c>
      <c r="J16" s="1" t="s">
        <v>16</v>
      </c>
      <c r="K16" s="1" t="s">
        <v>185</v>
      </c>
      <c r="L16" s="25">
        <v>6999</v>
      </c>
      <c r="M16" s="25">
        <v>6999</v>
      </c>
      <c r="N16" s="1" t="s">
        <v>176</v>
      </c>
      <c r="O16" s="1" t="s">
        <v>174</v>
      </c>
      <c r="P16" s="25">
        <f t="shared" si="0"/>
        <v>0</v>
      </c>
      <c r="Q16" s="1">
        <v>0</v>
      </c>
      <c r="R16" s="2" t="s">
        <v>164</v>
      </c>
      <c r="S16" s="31">
        <f>IF(AND(A16='CP %'!$B$1,J16="CP"),
IF(AND(G16&gt;=DATE(2018,4,1),G16&lt;=DATE(2018,7,25)),2%,IF(AND(G16&gt;=DATE(2018,7,26),G16&lt;=DATE(2018,12,31),R16='CP %'!$I$2),IF(T16=1,'CP %'!$C$8,IF(AND(T16&gt;=2,T16&lt;=3),'CP %'!$C$9,IF(AND(T16&gt;=4,T16&lt;=5),'CP %'!$C$10,IF(AND(T16&gt;=6,T16&lt;=8),'CP %'!$C$11,IF(T16&gt;=9,'CP %'!$C$12,""))))),IF(AND(G16&gt;=DATE(2018,7,26),G16&lt;=DATE(2018,12,31),R16='CP %'!$I$3),IF(T16=1,'CP %'!$D$8,IF(AND(T16&gt;=2,T16&lt;=3),'CP %'!$D$9,IF(AND(T16&gt;=4,T16&lt;=5),'CP %'!$D$10,IF(AND(T16&gt;=6,T16&lt;=8),'CP %'!$D$11,IF(T16&gt;=9,'CP %'!$D$12,""))))),""))),
IF(AND(A16='CP %'!$F$1,J16="CP"),
IF(AND(G16&gt;=DATE(2018,4,1),G16&lt;DATE(2018,5,1)),IF(AND(T16&gt;=1,T16&lt;=3),'CP %'!$G$4,IF(AND(T16&gt;=4,T16&lt;=9),'CP %'!$G$5,IF(T16&gt;=10,'CP %'!$G$6,""))),
IF(AND(G16&gt;=DATE(2018,5,1),G16&lt;DATE(2018,7,1)),'CP %'!$G$8,
IF(AND(G16&gt;=DATE(2018,7,1),G16&lt;DATE(2018,8,1)),IF(AND(T16&gt;=1,T16&lt;=2),'CP %'!$G$11,IF(AND(T16&gt;=3,T16&lt;=5),'CP %'!$G$12,IF(T16&gt;=6,'CP %'!$G$13,""))),
IF(AND(G16&gt;=DATE(2018,8,1),G16&lt;DATE(2018,10,1)),IF(K16='CP %'!$F$18,'CP %'!$G$18,IF(B16='CP %'!$F$15,'CP %'!$G$15,IF(B16='CP %'!$F$16,'CP %'!$G$16,IF(AND(B16='CP %'!$F$17,T16=1),'CP %'!$G$20,IF(AND(B16='CP %'!$F$17,T16&gt;=2,T16&lt;=5),'CP %'!$G$21,IF(AND(B16='CP %'!$F$17,T16&gt;=6),'CP %'!$G$22,"")))))),
IF(AND(G16&gt;=DATE(2018,10,1),G16&lt;=DATE(2018,12,31)),IF(B16='CP %'!$F$25,'CP %'!$G$25,IF(B16='CP %'!$F$26,'CP %'!$G$26,IF(AND(B16='CP %'!$F$27,T16=1),'CP %'!$G$29,IF(AND(B16='CP %'!$F$27,T16&gt;=2,T16&lt;=5),'CP %'!$G$30,IF(AND(B16='CP %'!$F$27,T16&gt;=6),'CP %'!$G$31,"")))))))))),
IF(AND(A16='CP %'!$M$1,J16="CP"),
IF(AND(G16&gt;=DATE(2018,4,1),G16&lt;DATE(2018,10,1)),IF(AND(T16&gt;=1,T16&lt;=3),'CP %'!$N$4,IF(AND(T16&gt;=4,T16&lt;=6),'CP %'!$N$5,IF(T16&gt;=7,'CP %'!$N$6,""))),
IF(AND(G16&gt;=DATE(2018,10,1),G16&lt;=DATE(2018,12,31)),IF(AND(T16&gt;=1,T16&lt;=3),'CP %'!$N$9,IF(AND(T16&gt;=4,T16&lt;=6),'CP %'!$N$10,IF(T16&gt;=7,'CP %'!$N$11,""))),"")),"")))</f>
        <v>3.5000000000000003E-2</v>
      </c>
      <c r="T16" s="29">
        <f>IF(AND(A16='CP %'!$B$1,Master!J16="CP",G16&gt;=DATE(2018,7,26),G16&lt;=DATE(2018,12,31)),COUNTIFS($K$2:$K$999,K16,$A$2:$A$999,'CP %'!$B$1,$G$2:$G$999,"&gt;=26-07-2018",$G$2:$G$999,"&lt;=31-12-2018"),IF(AND(A16='CP %'!$F$1,Master!J16="CP",G16&gt;=DATE(2018,4,1),G16&lt;DATE(2018,5,1)),COUNTIFS($K$2:$K$999,K16,$A$2:$A$999,'CP %'!$F$1,$G$2:$G$999,"&gt;=01-04-2018",$G$2:$G$999,"&lt;01-05-2018"),IF(AND(A16='CP %'!$F$1,Master!J16="CP",G16&gt;=DATE(2018,7,1),G16&lt;DATE(2018,8,1)),COUNTIFS($K$2:$K$999,K16,$A$2:$A$999,'CP %'!$F$1,$G$2:$G$999,"&gt;=01-07-2018",$G$2:$G$999,"&lt;01-08-2018"),IF(AND(A16='CP %'!$F$1,B16='CP %'!$F$17,Master!J16="CP",G16&gt;=DATE(2018,8,1),G16&lt;DATE(2018,10,1)),COUNTIFS($K$2:$K$999,K16,$A$2:$A$999,'CP %'!$F$1,$B$2:$B$999,'CP %'!$F$17,$G$2:$G$999,"&gt;=01-08-2018",$G$2:$G$999,"&lt;01-10-2018"),IF(AND(A16='CP %'!$F$1,B16='CP %'!$F$27,Master!J16="CP",G16&gt;=DATE(2018,10,1),G16&lt;=DATE(2018,12,31)),COUNTIFS($K$2:$K$999,K16,$A$2:$A$999,'CP %'!$F$1,$B$2:$B$999,'CP %'!$F$27,$G$2:$G$999,"&gt;=01-10-2018",$G$2:$G$999,"&lt;=31-12-2018"),IF(AND(A16='CP %'!$M$1,Master!J16="CP",G16&gt;=DATE(2018,4,1),G16&lt;DATE(2018,10,1)),COUNTIFS($K$2:$K$999,K16,$A$2:$A$999,'CP %'!$M$1,$G$2:$G$999,"&gt;=1-04-2018",$G$2:$G$999,"&lt;1-10-2018"),IF(AND(A16='CP %'!$M$1,Master!J16="CP",G16&gt;=DATE(2018,10,1),G16&lt;=DATE(2018,12,31)),COUNTIFS($K$2:$K$999,K16,$A$2:$A$999,'CP %'!$M$1,$G$2:$G$999,"&gt;=1-10-2018",$G$2:$G$999,"&lt;=31-12-2018"),"")))))))</f>
        <v>15</v>
      </c>
      <c r="U16" s="25">
        <f t="shared" si="1"/>
        <v>356800.15</v>
      </c>
    </row>
    <row r="17" spans="1:21" x14ac:dyDescent="0.25">
      <c r="A17" s="1" t="s">
        <v>69</v>
      </c>
      <c r="B17" s="1" t="s">
        <v>79</v>
      </c>
      <c r="C17" s="1" t="s">
        <v>79</v>
      </c>
      <c r="D17" s="1" t="s">
        <v>193</v>
      </c>
      <c r="E17" s="1" t="s">
        <v>91</v>
      </c>
      <c r="F17" s="1">
        <v>1740</v>
      </c>
      <c r="G17" s="27">
        <v>43214</v>
      </c>
      <c r="H17" s="25">
        <v>13006760</v>
      </c>
      <c r="I17" s="25">
        <v>12528260</v>
      </c>
      <c r="J17" s="1" t="s">
        <v>16</v>
      </c>
      <c r="K17" s="1" t="s">
        <v>185</v>
      </c>
      <c r="L17" s="25">
        <v>6999</v>
      </c>
      <c r="M17" s="25">
        <v>6999</v>
      </c>
      <c r="N17" s="1" t="s">
        <v>176</v>
      </c>
      <c r="O17" s="1" t="s">
        <v>174</v>
      </c>
      <c r="P17" s="25">
        <f t="shared" si="0"/>
        <v>0</v>
      </c>
      <c r="Q17" s="1">
        <v>0</v>
      </c>
      <c r="R17" s="2" t="s">
        <v>164</v>
      </c>
      <c r="S17" s="31">
        <f>IF(AND(A17='CP %'!$B$1,J17="CP"),
IF(AND(G17&gt;=DATE(2018,4,1),G17&lt;=DATE(2018,7,25)),2%,IF(AND(G17&gt;=DATE(2018,7,26),G17&lt;=DATE(2018,12,31),R17='CP %'!$I$2),IF(T17=1,'CP %'!$C$8,IF(AND(T17&gt;=2,T17&lt;=3),'CP %'!$C$9,IF(AND(T17&gt;=4,T17&lt;=5),'CP %'!$C$10,IF(AND(T17&gt;=6,T17&lt;=8),'CP %'!$C$11,IF(T17&gt;=9,'CP %'!$C$12,""))))),IF(AND(G17&gt;=DATE(2018,7,26),G17&lt;=DATE(2018,12,31),R17='CP %'!$I$3),IF(T17=1,'CP %'!$D$8,IF(AND(T17&gt;=2,T17&lt;=3),'CP %'!$D$9,IF(AND(T17&gt;=4,T17&lt;=5),'CP %'!$D$10,IF(AND(T17&gt;=6,T17&lt;=8),'CP %'!$D$11,IF(T17&gt;=9,'CP %'!$D$12,""))))),""))),
IF(AND(A17='CP %'!$F$1,J17="CP"),
IF(AND(G17&gt;=DATE(2018,4,1),G17&lt;DATE(2018,5,1)),IF(AND(T17&gt;=1,T17&lt;=3),'CP %'!$G$4,IF(AND(T17&gt;=4,T17&lt;=9),'CP %'!$G$5,IF(T17&gt;=10,'CP %'!$G$6,""))),
IF(AND(G17&gt;=DATE(2018,5,1),G17&lt;DATE(2018,7,1)),'CP %'!$G$8,
IF(AND(G17&gt;=DATE(2018,7,1),G17&lt;DATE(2018,8,1)),IF(AND(T17&gt;=1,T17&lt;=2),'CP %'!$G$11,IF(AND(T17&gt;=3,T17&lt;=5),'CP %'!$G$12,IF(T17&gt;=6,'CP %'!$G$13,""))),
IF(AND(G17&gt;=DATE(2018,8,1),G17&lt;DATE(2018,10,1)),IF(K17='CP %'!$F$18,'CP %'!$G$18,IF(B17='CP %'!$F$15,'CP %'!$G$15,IF(B17='CP %'!$F$16,'CP %'!$G$16,IF(AND(B17='CP %'!$F$17,T17=1),'CP %'!$G$20,IF(AND(B17='CP %'!$F$17,T17&gt;=2,T17&lt;=5),'CP %'!$G$21,IF(AND(B17='CP %'!$F$17,T17&gt;=6),'CP %'!$G$22,"")))))),
IF(AND(G17&gt;=DATE(2018,10,1),G17&lt;=DATE(2018,12,31)),IF(B17='CP %'!$F$25,'CP %'!$G$25,IF(B17='CP %'!$F$26,'CP %'!$G$26,IF(AND(B17='CP %'!$F$27,T17=1),'CP %'!$G$29,IF(AND(B17='CP %'!$F$27,T17&gt;=2,T17&lt;=5),'CP %'!$G$30,IF(AND(B17='CP %'!$F$27,T17&gt;=6),'CP %'!$G$31,"")))))))))),
IF(AND(A17='CP %'!$M$1,J17="CP"),
IF(AND(G17&gt;=DATE(2018,4,1),G17&lt;DATE(2018,10,1)),IF(AND(T17&gt;=1,T17&lt;=3),'CP %'!$N$4,IF(AND(T17&gt;=4,T17&lt;=6),'CP %'!$N$5,IF(T17&gt;=7,'CP %'!$N$6,""))),
IF(AND(G17&gt;=DATE(2018,10,1),G17&lt;=DATE(2018,12,31)),IF(AND(T17&gt;=1,T17&lt;=3),'CP %'!$N$9,IF(AND(T17&gt;=4,T17&lt;=6),'CP %'!$N$10,IF(T17&gt;=7,'CP %'!$N$11,""))),"")),"")))</f>
        <v>3.5000000000000003E-2</v>
      </c>
      <c r="T17" s="29">
        <f>IF(AND(A17='CP %'!$B$1,Master!J17="CP",G17&gt;=DATE(2018,7,26),G17&lt;=DATE(2018,12,31)),COUNTIFS($K$2:$K$999,K17,$A$2:$A$999,'CP %'!$B$1,$G$2:$G$999,"&gt;=26-07-2018",$G$2:$G$999,"&lt;=31-12-2018"),IF(AND(A17='CP %'!$F$1,Master!J17="CP",G17&gt;=DATE(2018,4,1),G17&lt;DATE(2018,5,1)),COUNTIFS($K$2:$K$999,K17,$A$2:$A$999,'CP %'!$F$1,$G$2:$G$999,"&gt;=01-04-2018",$G$2:$G$999,"&lt;01-05-2018"),IF(AND(A17='CP %'!$F$1,Master!J17="CP",G17&gt;=DATE(2018,7,1),G17&lt;DATE(2018,8,1)),COUNTIFS($K$2:$K$999,K17,$A$2:$A$999,'CP %'!$F$1,$G$2:$G$999,"&gt;=01-07-2018",$G$2:$G$999,"&lt;01-08-2018"),IF(AND(A17='CP %'!$F$1,B17='CP %'!$F$17,Master!J17="CP",G17&gt;=DATE(2018,8,1),G17&lt;DATE(2018,10,1)),COUNTIFS($K$2:$K$999,K17,$A$2:$A$999,'CP %'!$F$1,$B$2:$B$999,'CP %'!$F$17,$G$2:$G$999,"&gt;=01-08-2018",$G$2:$G$999,"&lt;01-10-2018"),IF(AND(A17='CP %'!$F$1,B17='CP %'!$F$27,Master!J17="CP",G17&gt;=DATE(2018,10,1),G17&lt;=DATE(2018,12,31)),COUNTIFS($K$2:$K$999,K17,$A$2:$A$999,'CP %'!$F$1,$B$2:$B$999,'CP %'!$F$27,$G$2:$G$999,"&gt;=01-10-2018",$G$2:$G$999,"&lt;=31-12-2018"),IF(AND(A17='CP %'!$M$1,Master!J17="CP",G17&gt;=DATE(2018,4,1),G17&lt;DATE(2018,10,1)),COUNTIFS($K$2:$K$999,K17,$A$2:$A$999,'CP %'!$M$1,$G$2:$G$999,"&gt;=1-04-2018",$G$2:$G$999,"&lt;1-10-2018"),IF(AND(A17='CP %'!$M$1,Master!J17="CP",G17&gt;=DATE(2018,10,1),G17&lt;=DATE(2018,12,31)),COUNTIFS($K$2:$K$999,K17,$A$2:$A$999,'CP %'!$M$1,$G$2:$G$999,"&gt;=1-10-2018",$G$2:$G$999,"&lt;=31-12-2018"),"")))))))</f>
        <v>15</v>
      </c>
      <c r="U17" s="25">
        <f t="shared" si="1"/>
        <v>438489.10000000003</v>
      </c>
    </row>
    <row r="18" spans="1:21" x14ac:dyDescent="0.25">
      <c r="A18" s="1" t="s">
        <v>69</v>
      </c>
      <c r="B18" s="1" t="s">
        <v>79</v>
      </c>
      <c r="C18" s="1" t="s">
        <v>79</v>
      </c>
      <c r="D18" s="1" t="s">
        <v>194</v>
      </c>
      <c r="E18" s="1" t="s">
        <v>89</v>
      </c>
      <c r="F18" s="1">
        <v>1960</v>
      </c>
      <c r="G18" s="27">
        <v>43214</v>
      </c>
      <c r="H18" s="25">
        <v>15007040</v>
      </c>
      <c r="I18" s="25">
        <v>14468040</v>
      </c>
      <c r="J18" s="1" t="s">
        <v>16</v>
      </c>
      <c r="K18" s="1" t="s">
        <v>185</v>
      </c>
      <c r="L18" s="25">
        <v>6999</v>
      </c>
      <c r="M18" s="25">
        <v>6999</v>
      </c>
      <c r="N18" s="1" t="s">
        <v>176</v>
      </c>
      <c r="O18" s="1" t="s">
        <v>174</v>
      </c>
      <c r="P18" s="25">
        <f t="shared" si="0"/>
        <v>0</v>
      </c>
      <c r="Q18" s="1">
        <v>0</v>
      </c>
      <c r="R18" s="2" t="s">
        <v>164</v>
      </c>
      <c r="S18" s="31">
        <f>IF(AND(A18='CP %'!$B$1,J18="CP"),
IF(AND(G18&gt;=DATE(2018,4,1),G18&lt;=DATE(2018,7,25)),2%,IF(AND(G18&gt;=DATE(2018,7,26),G18&lt;=DATE(2018,12,31),R18='CP %'!$I$2),IF(T18=1,'CP %'!$C$8,IF(AND(T18&gt;=2,T18&lt;=3),'CP %'!$C$9,IF(AND(T18&gt;=4,T18&lt;=5),'CP %'!$C$10,IF(AND(T18&gt;=6,T18&lt;=8),'CP %'!$C$11,IF(T18&gt;=9,'CP %'!$C$12,""))))),IF(AND(G18&gt;=DATE(2018,7,26),G18&lt;=DATE(2018,12,31),R18='CP %'!$I$3),IF(T18=1,'CP %'!$D$8,IF(AND(T18&gt;=2,T18&lt;=3),'CP %'!$D$9,IF(AND(T18&gt;=4,T18&lt;=5),'CP %'!$D$10,IF(AND(T18&gt;=6,T18&lt;=8),'CP %'!$D$11,IF(T18&gt;=9,'CP %'!$D$12,""))))),""))),
IF(AND(A18='CP %'!$F$1,J18="CP"),
IF(AND(G18&gt;=DATE(2018,4,1),G18&lt;DATE(2018,5,1)),IF(AND(T18&gt;=1,T18&lt;=3),'CP %'!$G$4,IF(AND(T18&gt;=4,T18&lt;=9),'CP %'!$G$5,IF(T18&gt;=10,'CP %'!$G$6,""))),
IF(AND(G18&gt;=DATE(2018,5,1),G18&lt;DATE(2018,7,1)),'CP %'!$G$8,
IF(AND(G18&gt;=DATE(2018,7,1),G18&lt;DATE(2018,8,1)),IF(AND(T18&gt;=1,T18&lt;=2),'CP %'!$G$11,IF(AND(T18&gt;=3,T18&lt;=5),'CP %'!$G$12,IF(T18&gt;=6,'CP %'!$G$13,""))),
IF(AND(G18&gt;=DATE(2018,8,1),G18&lt;DATE(2018,10,1)),IF(K18='CP %'!$F$18,'CP %'!$G$18,IF(B18='CP %'!$F$15,'CP %'!$G$15,IF(B18='CP %'!$F$16,'CP %'!$G$16,IF(AND(B18='CP %'!$F$17,T18=1),'CP %'!$G$20,IF(AND(B18='CP %'!$F$17,T18&gt;=2,T18&lt;=5),'CP %'!$G$21,IF(AND(B18='CP %'!$F$17,T18&gt;=6),'CP %'!$G$22,"")))))),
IF(AND(G18&gt;=DATE(2018,10,1),G18&lt;=DATE(2018,12,31)),IF(B18='CP %'!$F$25,'CP %'!$G$25,IF(B18='CP %'!$F$26,'CP %'!$G$26,IF(AND(B18='CP %'!$F$27,T18=1),'CP %'!$G$29,IF(AND(B18='CP %'!$F$27,T18&gt;=2,T18&lt;=5),'CP %'!$G$30,IF(AND(B18='CP %'!$F$27,T18&gt;=6),'CP %'!$G$31,"")))))))))),
IF(AND(A18='CP %'!$M$1,J18="CP"),
IF(AND(G18&gt;=DATE(2018,4,1),G18&lt;DATE(2018,10,1)),IF(AND(T18&gt;=1,T18&lt;=3),'CP %'!$N$4,IF(AND(T18&gt;=4,T18&lt;=6),'CP %'!$N$5,IF(T18&gt;=7,'CP %'!$N$6,""))),
IF(AND(G18&gt;=DATE(2018,10,1),G18&lt;=DATE(2018,12,31)),IF(AND(T18&gt;=1,T18&lt;=3),'CP %'!$N$9,IF(AND(T18&gt;=4,T18&lt;=6),'CP %'!$N$10,IF(T18&gt;=7,'CP %'!$N$11,""))),"")),"")))</f>
        <v>3.5000000000000003E-2</v>
      </c>
      <c r="T18" s="29">
        <f>IF(AND(A18='CP %'!$B$1,Master!J18="CP",G18&gt;=DATE(2018,7,26),G18&lt;=DATE(2018,12,31)),COUNTIFS($K$2:$K$999,K18,$A$2:$A$999,'CP %'!$B$1,$G$2:$G$999,"&gt;=26-07-2018",$G$2:$G$999,"&lt;=31-12-2018"),IF(AND(A18='CP %'!$F$1,Master!J18="CP",G18&gt;=DATE(2018,4,1),G18&lt;DATE(2018,5,1)),COUNTIFS($K$2:$K$999,K18,$A$2:$A$999,'CP %'!$F$1,$G$2:$G$999,"&gt;=01-04-2018",$G$2:$G$999,"&lt;01-05-2018"),IF(AND(A18='CP %'!$F$1,Master!J18="CP",G18&gt;=DATE(2018,7,1),G18&lt;DATE(2018,8,1)),COUNTIFS($K$2:$K$999,K18,$A$2:$A$999,'CP %'!$F$1,$G$2:$G$999,"&gt;=01-07-2018",$G$2:$G$999,"&lt;01-08-2018"),IF(AND(A18='CP %'!$F$1,B18='CP %'!$F$17,Master!J18="CP",G18&gt;=DATE(2018,8,1),G18&lt;DATE(2018,10,1)),COUNTIFS($K$2:$K$999,K18,$A$2:$A$999,'CP %'!$F$1,$B$2:$B$999,'CP %'!$F$17,$G$2:$G$999,"&gt;=01-08-2018",$G$2:$G$999,"&lt;01-10-2018"),IF(AND(A18='CP %'!$F$1,B18='CP %'!$F$27,Master!J18="CP",G18&gt;=DATE(2018,10,1),G18&lt;=DATE(2018,12,31)),COUNTIFS($K$2:$K$999,K18,$A$2:$A$999,'CP %'!$F$1,$B$2:$B$999,'CP %'!$F$27,$G$2:$G$999,"&gt;=01-10-2018",$G$2:$G$999,"&lt;=31-12-2018"),IF(AND(A18='CP %'!$M$1,Master!J18="CP",G18&gt;=DATE(2018,4,1),G18&lt;DATE(2018,10,1)),COUNTIFS($K$2:$K$999,K18,$A$2:$A$999,'CP %'!$M$1,$G$2:$G$999,"&gt;=1-04-2018",$G$2:$G$999,"&lt;1-10-2018"),IF(AND(A18='CP %'!$M$1,Master!J18="CP",G18&gt;=DATE(2018,10,1),G18&lt;=DATE(2018,12,31)),COUNTIFS($K$2:$K$999,K18,$A$2:$A$999,'CP %'!$M$1,$G$2:$G$999,"&gt;=1-10-2018",$G$2:$G$999,"&lt;=31-12-2018"),"")))))))</f>
        <v>15</v>
      </c>
      <c r="U18" s="25">
        <f t="shared" si="1"/>
        <v>506381.4</v>
      </c>
    </row>
    <row r="19" spans="1:21" x14ac:dyDescent="0.25">
      <c r="A19" s="1" t="s">
        <v>69</v>
      </c>
      <c r="B19" s="1" t="s">
        <v>79</v>
      </c>
      <c r="C19" s="1" t="s">
        <v>79</v>
      </c>
      <c r="D19" s="1" t="s">
        <v>195</v>
      </c>
      <c r="E19" s="1" t="s">
        <v>92</v>
      </c>
      <c r="F19" s="1">
        <v>3095</v>
      </c>
      <c r="G19" s="27">
        <v>43214</v>
      </c>
      <c r="H19" s="25">
        <v>28832905</v>
      </c>
      <c r="I19" s="25">
        <v>27981780</v>
      </c>
      <c r="J19" s="1" t="s">
        <v>16</v>
      </c>
      <c r="K19" s="1" t="s">
        <v>185</v>
      </c>
      <c r="L19" s="25">
        <v>7799</v>
      </c>
      <c r="M19" s="25">
        <v>7799</v>
      </c>
      <c r="N19" s="1" t="s">
        <v>180</v>
      </c>
      <c r="O19" s="1" t="s">
        <v>174</v>
      </c>
      <c r="P19" s="25">
        <f t="shared" si="0"/>
        <v>0</v>
      </c>
      <c r="Q19" s="1">
        <v>0</v>
      </c>
      <c r="R19" s="2" t="s">
        <v>164</v>
      </c>
      <c r="S19" s="31">
        <f>IF(AND(A19='CP %'!$B$1,J19="CP"),
IF(AND(G19&gt;=DATE(2018,4,1),G19&lt;=DATE(2018,7,25)),2%,IF(AND(G19&gt;=DATE(2018,7,26),G19&lt;=DATE(2018,12,31),R19='CP %'!$I$2),IF(T19=1,'CP %'!$C$8,IF(AND(T19&gt;=2,T19&lt;=3),'CP %'!$C$9,IF(AND(T19&gt;=4,T19&lt;=5),'CP %'!$C$10,IF(AND(T19&gt;=6,T19&lt;=8),'CP %'!$C$11,IF(T19&gt;=9,'CP %'!$C$12,""))))),IF(AND(G19&gt;=DATE(2018,7,26),G19&lt;=DATE(2018,12,31),R19='CP %'!$I$3),IF(T19=1,'CP %'!$D$8,IF(AND(T19&gt;=2,T19&lt;=3),'CP %'!$D$9,IF(AND(T19&gt;=4,T19&lt;=5),'CP %'!$D$10,IF(AND(T19&gt;=6,T19&lt;=8),'CP %'!$D$11,IF(T19&gt;=9,'CP %'!$D$12,""))))),""))),
IF(AND(A19='CP %'!$F$1,J19="CP"),
IF(AND(G19&gt;=DATE(2018,4,1),G19&lt;DATE(2018,5,1)),IF(AND(T19&gt;=1,T19&lt;=3),'CP %'!$G$4,IF(AND(T19&gt;=4,T19&lt;=9),'CP %'!$G$5,IF(T19&gt;=10,'CP %'!$G$6,""))),
IF(AND(G19&gt;=DATE(2018,5,1),G19&lt;DATE(2018,7,1)),'CP %'!$G$8,
IF(AND(G19&gt;=DATE(2018,7,1),G19&lt;DATE(2018,8,1)),IF(AND(T19&gt;=1,T19&lt;=2),'CP %'!$G$11,IF(AND(T19&gt;=3,T19&lt;=5),'CP %'!$G$12,IF(T19&gt;=6,'CP %'!$G$13,""))),
IF(AND(G19&gt;=DATE(2018,8,1),G19&lt;DATE(2018,10,1)),IF(K19='CP %'!$F$18,'CP %'!$G$18,IF(B19='CP %'!$F$15,'CP %'!$G$15,IF(B19='CP %'!$F$16,'CP %'!$G$16,IF(AND(B19='CP %'!$F$17,T19=1),'CP %'!$G$20,IF(AND(B19='CP %'!$F$17,T19&gt;=2,T19&lt;=5),'CP %'!$G$21,IF(AND(B19='CP %'!$F$17,T19&gt;=6),'CP %'!$G$22,"")))))),
IF(AND(G19&gt;=DATE(2018,10,1),G19&lt;=DATE(2018,12,31)),IF(B19='CP %'!$F$25,'CP %'!$G$25,IF(B19='CP %'!$F$26,'CP %'!$G$26,IF(AND(B19='CP %'!$F$27,T19=1),'CP %'!$G$29,IF(AND(B19='CP %'!$F$27,T19&gt;=2,T19&lt;=5),'CP %'!$G$30,IF(AND(B19='CP %'!$F$27,T19&gt;=6),'CP %'!$G$31,"")))))))))),
IF(AND(A19='CP %'!$M$1,J19="CP"),
IF(AND(G19&gt;=DATE(2018,4,1),G19&lt;DATE(2018,10,1)),IF(AND(T19&gt;=1,T19&lt;=3),'CP %'!$N$4,IF(AND(T19&gt;=4,T19&lt;=6),'CP %'!$N$5,IF(T19&gt;=7,'CP %'!$N$6,""))),
IF(AND(G19&gt;=DATE(2018,10,1),G19&lt;=DATE(2018,12,31)),IF(AND(T19&gt;=1,T19&lt;=3),'CP %'!$N$9,IF(AND(T19&gt;=4,T19&lt;=6),'CP %'!$N$10,IF(T19&gt;=7,'CP %'!$N$11,""))),"")),"")))</f>
        <v>3.5000000000000003E-2</v>
      </c>
      <c r="T19" s="29">
        <f>IF(AND(A19='CP %'!$B$1,Master!J19="CP",G19&gt;=DATE(2018,7,26),G19&lt;=DATE(2018,12,31)),COUNTIFS($K$2:$K$999,K19,$A$2:$A$999,'CP %'!$B$1,$G$2:$G$999,"&gt;=26-07-2018",$G$2:$G$999,"&lt;=31-12-2018"),IF(AND(A19='CP %'!$F$1,Master!J19="CP",G19&gt;=DATE(2018,4,1),G19&lt;DATE(2018,5,1)),COUNTIFS($K$2:$K$999,K19,$A$2:$A$999,'CP %'!$F$1,$G$2:$G$999,"&gt;=01-04-2018",$G$2:$G$999,"&lt;01-05-2018"),IF(AND(A19='CP %'!$F$1,Master!J19="CP",G19&gt;=DATE(2018,7,1),G19&lt;DATE(2018,8,1)),COUNTIFS($K$2:$K$999,K19,$A$2:$A$999,'CP %'!$F$1,$G$2:$G$999,"&gt;=01-07-2018",$G$2:$G$999,"&lt;01-08-2018"),IF(AND(A19='CP %'!$F$1,B19='CP %'!$F$17,Master!J19="CP",G19&gt;=DATE(2018,8,1),G19&lt;DATE(2018,10,1)),COUNTIFS($K$2:$K$999,K19,$A$2:$A$999,'CP %'!$F$1,$B$2:$B$999,'CP %'!$F$17,$G$2:$G$999,"&gt;=01-08-2018",$G$2:$G$999,"&lt;01-10-2018"),IF(AND(A19='CP %'!$F$1,B19='CP %'!$F$27,Master!J19="CP",G19&gt;=DATE(2018,10,1),G19&lt;=DATE(2018,12,31)),COUNTIFS($K$2:$K$999,K19,$A$2:$A$999,'CP %'!$F$1,$B$2:$B$999,'CP %'!$F$27,$G$2:$G$999,"&gt;=01-10-2018",$G$2:$G$999,"&lt;=31-12-2018"),IF(AND(A19='CP %'!$M$1,Master!J19="CP",G19&gt;=DATE(2018,4,1),G19&lt;DATE(2018,10,1)),COUNTIFS($K$2:$K$999,K19,$A$2:$A$999,'CP %'!$M$1,$G$2:$G$999,"&gt;=1-04-2018",$G$2:$G$999,"&lt;1-10-2018"),IF(AND(A19='CP %'!$M$1,Master!J19="CP",G19&gt;=DATE(2018,10,1),G19&lt;=DATE(2018,12,31)),COUNTIFS($K$2:$K$999,K19,$A$2:$A$999,'CP %'!$M$1,$G$2:$G$999,"&gt;=1-10-2018",$G$2:$G$999,"&lt;=31-12-2018"),"")))))))</f>
        <v>15</v>
      </c>
      <c r="U19" s="25">
        <f t="shared" si="1"/>
        <v>979362.3</v>
      </c>
    </row>
    <row r="20" spans="1:21" x14ac:dyDescent="0.25">
      <c r="A20" s="1" t="s">
        <v>69</v>
      </c>
      <c r="B20" s="1" t="s">
        <v>82</v>
      </c>
      <c r="C20" s="1" t="s">
        <v>82</v>
      </c>
      <c r="D20" s="1" t="s">
        <v>196</v>
      </c>
      <c r="E20" s="1" t="s">
        <v>91</v>
      </c>
      <c r="F20" s="1">
        <v>2060</v>
      </c>
      <c r="G20" s="27">
        <v>43215</v>
      </c>
      <c r="H20" s="25">
        <v>18695274.085999999</v>
      </c>
      <c r="I20" s="25">
        <v>18128774.085999999</v>
      </c>
      <c r="J20" s="1" t="s">
        <v>16</v>
      </c>
      <c r="K20" s="1" t="s">
        <v>185</v>
      </c>
      <c r="L20" s="25">
        <v>7999</v>
      </c>
      <c r="M20" s="25">
        <v>7766.2981</v>
      </c>
      <c r="N20" s="1" t="s">
        <v>169</v>
      </c>
      <c r="O20" s="1" t="s">
        <v>170</v>
      </c>
      <c r="P20" s="25">
        <f t="shared" si="0"/>
        <v>479365.91400000005</v>
      </c>
      <c r="Q20" s="1" t="s">
        <v>171</v>
      </c>
      <c r="R20" s="2" t="s">
        <v>164</v>
      </c>
      <c r="S20" s="31">
        <f>IF(AND(A20='CP %'!$B$1,J20="CP"),
IF(AND(G20&gt;=DATE(2018,4,1),G20&lt;=DATE(2018,7,25)),2%,IF(AND(G20&gt;=DATE(2018,7,26),G20&lt;=DATE(2018,12,31),R20='CP %'!$I$2),IF(T20=1,'CP %'!$C$8,IF(AND(T20&gt;=2,T20&lt;=3),'CP %'!$C$9,IF(AND(T20&gt;=4,T20&lt;=5),'CP %'!$C$10,IF(AND(T20&gt;=6,T20&lt;=8),'CP %'!$C$11,IF(T20&gt;=9,'CP %'!$C$12,""))))),IF(AND(G20&gt;=DATE(2018,7,26),G20&lt;=DATE(2018,12,31),R20='CP %'!$I$3),IF(T20=1,'CP %'!$D$8,IF(AND(T20&gt;=2,T20&lt;=3),'CP %'!$D$9,IF(AND(T20&gt;=4,T20&lt;=5),'CP %'!$D$10,IF(AND(T20&gt;=6,T20&lt;=8),'CP %'!$D$11,IF(T20&gt;=9,'CP %'!$D$12,""))))),""))),
IF(AND(A20='CP %'!$F$1,J20="CP"),
IF(AND(G20&gt;=DATE(2018,4,1),G20&lt;DATE(2018,5,1)),IF(AND(T20&gt;=1,T20&lt;=3),'CP %'!$G$4,IF(AND(T20&gt;=4,T20&lt;=9),'CP %'!$G$5,IF(T20&gt;=10,'CP %'!$G$6,""))),
IF(AND(G20&gt;=DATE(2018,5,1),G20&lt;DATE(2018,7,1)),'CP %'!$G$8,
IF(AND(G20&gt;=DATE(2018,7,1),G20&lt;DATE(2018,8,1)),IF(AND(T20&gt;=1,T20&lt;=2),'CP %'!$G$11,IF(AND(T20&gt;=3,T20&lt;=5),'CP %'!$G$12,IF(T20&gt;=6,'CP %'!$G$13,""))),
IF(AND(G20&gt;=DATE(2018,8,1),G20&lt;DATE(2018,10,1)),IF(K20='CP %'!$F$18,'CP %'!$G$18,IF(B20='CP %'!$F$15,'CP %'!$G$15,IF(B20='CP %'!$F$16,'CP %'!$G$16,IF(AND(B20='CP %'!$F$17,T20=1),'CP %'!$G$20,IF(AND(B20='CP %'!$F$17,T20&gt;=2,T20&lt;=5),'CP %'!$G$21,IF(AND(B20='CP %'!$F$17,T20&gt;=6),'CP %'!$G$22,"")))))),
IF(AND(G20&gt;=DATE(2018,10,1),G20&lt;=DATE(2018,12,31)),IF(B20='CP %'!$F$25,'CP %'!$G$25,IF(B20='CP %'!$F$26,'CP %'!$G$26,IF(AND(B20='CP %'!$F$27,T20=1),'CP %'!$G$29,IF(AND(B20='CP %'!$F$27,T20&gt;=2,T20&lt;=5),'CP %'!$G$30,IF(AND(B20='CP %'!$F$27,T20&gt;=6),'CP %'!$G$31,"")))))))))),
IF(AND(A20='CP %'!$M$1,J20="CP"),
IF(AND(G20&gt;=DATE(2018,4,1),G20&lt;DATE(2018,10,1)),IF(AND(T20&gt;=1,T20&lt;=3),'CP %'!$N$4,IF(AND(T20&gt;=4,T20&lt;=6),'CP %'!$N$5,IF(T20&gt;=7,'CP %'!$N$6,""))),
IF(AND(G20&gt;=DATE(2018,10,1),G20&lt;=DATE(2018,12,31)),IF(AND(T20&gt;=1,T20&lt;=3),'CP %'!$N$9,IF(AND(T20&gt;=4,T20&lt;=6),'CP %'!$N$10,IF(T20&gt;=7,'CP %'!$N$11,""))),"")),"")))</f>
        <v>3.5000000000000003E-2</v>
      </c>
      <c r="T20" s="29">
        <f>IF(AND(A20='CP %'!$B$1,Master!J20="CP",G20&gt;=DATE(2018,7,26),G20&lt;=DATE(2018,12,31)),COUNTIFS($K$2:$K$999,K20,$A$2:$A$999,'CP %'!$B$1,$G$2:$G$999,"&gt;=26-07-2018",$G$2:$G$999,"&lt;=31-12-2018"),IF(AND(A20='CP %'!$F$1,Master!J20="CP",G20&gt;=DATE(2018,4,1),G20&lt;DATE(2018,5,1)),COUNTIFS($K$2:$K$999,K20,$A$2:$A$999,'CP %'!$F$1,$G$2:$G$999,"&gt;=01-04-2018",$G$2:$G$999,"&lt;01-05-2018"),IF(AND(A20='CP %'!$F$1,Master!J20="CP",G20&gt;=DATE(2018,7,1),G20&lt;DATE(2018,8,1)),COUNTIFS($K$2:$K$999,K20,$A$2:$A$999,'CP %'!$F$1,$G$2:$G$999,"&gt;=01-07-2018",$G$2:$G$999,"&lt;01-08-2018"),IF(AND(A20='CP %'!$F$1,B20='CP %'!$F$17,Master!J20="CP",G20&gt;=DATE(2018,8,1),G20&lt;DATE(2018,10,1)),COUNTIFS($K$2:$K$999,K20,$A$2:$A$999,'CP %'!$F$1,$B$2:$B$999,'CP %'!$F$17,$G$2:$G$999,"&gt;=01-08-2018",$G$2:$G$999,"&lt;01-10-2018"),IF(AND(A20='CP %'!$F$1,B20='CP %'!$F$27,Master!J20="CP",G20&gt;=DATE(2018,10,1),G20&lt;=DATE(2018,12,31)),COUNTIFS($K$2:$K$999,K20,$A$2:$A$999,'CP %'!$F$1,$B$2:$B$999,'CP %'!$F$27,$G$2:$G$999,"&gt;=01-10-2018",$G$2:$G$999,"&lt;=31-12-2018"),IF(AND(A20='CP %'!$M$1,Master!J20="CP",G20&gt;=DATE(2018,4,1),G20&lt;DATE(2018,10,1)),COUNTIFS($K$2:$K$999,K20,$A$2:$A$999,'CP %'!$M$1,$G$2:$G$999,"&gt;=1-04-2018",$G$2:$G$999,"&lt;1-10-2018"),IF(AND(A20='CP %'!$M$1,Master!J20="CP",G20&gt;=DATE(2018,10,1),G20&lt;=DATE(2018,12,31)),COUNTIFS($K$2:$K$999,K20,$A$2:$A$999,'CP %'!$M$1,$G$2:$G$999,"&gt;=1-10-2018",$G$2:$G$999,"&lt;=31-12-2018"),"")))))))</f>
        <v>15</v>
      </c>
      <c r="U20" s="25">
        <f t="shared" si="1"/>
        <v>634507.09301000007</v>
      </c>
    </row>
    <row r="21" spans="1:21" x14ac:dyDescent="0.25">
      <c r="A21" s="1" t="s">
        <v>69</v>
      </c>
      <c r="B21" s="1" t="s">
        <v>82</v>
      </c>
      <c r="C21" s="1" t="s">
        <v>82</v>
      </c>
      <c r="D21" s="1" t="s">
        <v>197</v>
      </c>
      <c r="E21" s="1" t="s">
        <v>90</v>
      </c>
      <c r="F21" s="1">
        <v>2465</v>
      </c>
      <c r="G21" s="27">
        <v>43215</v>
      </c>
      <c r="H21" s="25">
        <v>22324537.699999996</v>
      </c>
      <c r="I21" s="25">
        <v>21646662.699999996</v>
      </c>
      <c r="J21" s="1" t="s">
        <v>16</v>
      </c>
      <c r="K21" s="1" t="s">
        <v>185</v>
      </c>
      <c r="L21" s="25">
        <v>7999</v>
      </c>
      <c r="M21" s="25">
        <v>7766.78</v>
      </c>
      <c r="N21" s="1" t="s">
        <v>169</v>
      </c>
      <c r="O21" s="1" t="s">
        <v>170</v>
      </c>
      <c r="P21" s="25">
        <f t="shared" si="0"/>
        <v>572422.30000000063</v>
      </c>
      <c r="Q21" s="1" t="s">
        <v>171</v>
      </c>
      <c r="R21" s="2" t="s">
        <v>164</v>
      </c>
      <c r="S21" s="31">
        <f>IF(AND(A21='CP %'!$B$1,J21="CP"),
IF(AND(G21&gt;=DATE(2018,4,1),G21&lt;=DATE(2018,7,25)),2%,IF(AND(G21&gt;=DATE(2018,7,26),G21&lt;=DATE(2018,12,31),R21='CP %'!$I$2),IF(T21=1,'CP %'!$C$8,IF(AND(T21&gt;=2,T21&lt;=3),'CP %'!$C$9,IF(AND(T21&gt;=4,T21&lt;=5),'CP %'!$C$10,IF(AND(T21&gt;=6,T21&lt;=8),'CP %'!$C$11,IF(T21&gt;=9,'CP %'!$C$12,""))))),IF(AND(G21&gt;=DATE(2018,7,26),G21&lt;=DATE(2018,12,31),R21='CP %'!$I$3),IF(T21=1,'CP %'!$D$8,IF(AND(T21&gt;=2,T21&lt;=3),'CP %'!$D$9,IF(AND(T21&gt;=4,T21&lt;=5),'CP %'!$D$10,IF(AND(T21&gt;=6,T21&lt;=8),'CP %'!$D$11,IF(T21&gt;=9,'CP %'!$D$12,""))))),""))),
IF(AND(A21='CP %'!$F$1,J21="CP"),
IF(AND(G21&gt;=DATE(2018,4,1),G21&lt;DATE(2018,5,1)),IF(AND(T21&gt;=1,T21&lt;=3),'CP %'!$G$4,IF(AND(T21&gt;=4,T21&lt;=9),'CP %'!$G$5,IF(T21&gt;=10,'CP %'!$G$6,""))),
IF(AND(G21&gt;=DATE(2018,5,1),G21&lt;DATE(2018,7,1)),'CP %'!$G$8,
IF(AND(G21&gt;=DATE(2018,7,1),G21&lt;DATE(2018,8,1)),IF(AND(T21&gt;=1,T21&lt;=2),'CP %'!$G$11,IF(AND(T21&gt;=3,T21&lt;=5),'CP %'!$G$12,IF(T21&gt;=6,'CP %'!$G$13,""))),
IF(AND(G21&gt;=DATE(2018,8,1),G21&lt;DATE(2018,10,1)),IF(K21='CP %'!$F$18,'CP %'!$G$18,IF(B21='CP %'!$F$15,'CP %'!$G$15,IF(B21='CP %'!$F$16,'CP %'!$G$16,IF(AND(B21='CP %'!$F$17,T21=1),'CP %'!$G$20,IF(AND(B21='CP %'!$F$17,T21&gt;=2,T21&lt;=5),'CP %'!$G$21,IF(AND(B21='CP %'!$F$17,T21&gt;=6),'CP %'!$G$22,"")))))),
IF(AND(G21&gt;=DATE(2018,10,1),G21&lt;=DATE(2018,12,31)),IF(B21='CP %'!$F$25,'CP %'!$G$25,IF(B21='CP %'!$F$26,'CP %'!$G$26,IF(AND(B21='CP %'!$F$27,T21=1),'CP %'!$G$29,IF(AND(B21='CP %'!$F$27,T21&gt;=2,T21&lt;=5),'CP %'!$G$30,IF(AND(B21='CP %'!$F$27,T21&gt;=6),'CP %'!$G$31,"")))))))))),
IF(AND(A21='CP %'!$M$1,J21="CP"),
IF(AND(G21&gt;=DATE(2018,4,1),G21&lt;DATE(2018,10,1)),IF(AND(T21&gt;=1,T21&lt;=3),'CP %'!$N$4,IF(AND(T21&gt;=4,T21&lt;=6),'CP %'!$N$5,IF(T21&gt;=7,'CP %'!$N$6,""))),
IF(AND(G21&gt;=DATE(2018,10,1),G21&lt;=DATE(2018,12,31)),IF(AND(T21&gt;=1,T21&lt;=3),'CP %'!$N$9,IF(AND(T21&gt;=4,T21&lt;=6),'CP %'!$N$10,IF(T21&gt;=7,'CP %'!$N$11,""))),"")),"")))</f>
        <v>3.5000000000000003E-2</v>
      </c>
      <c r="T21" s="29">
        <f>IF(AND(A21='CP %'!$B$1,Master!J21="CP",G21&gt;=DATE(2018,7,26),G21&lt;=DATE(2018,12,31)),COUNTIFS($K$2:$K$999,K21,$A$2:$A$999,'CP %'!$B$1,$G$2:$G$999,"&gt;=26-07-2018",$G$2:$G$999,"&lt;=31-12-2018"),IF(AND(A21='CP %'!$F$1,Master!J21="CP",G21&gt;=DATE(2018,4,1),G21&lt;DATE(2018,5,1)),COUNTIFS($K$2:$K$999,K21,$A$2:$A$999,'CP %'!$F$1,$G$2:$G$999,"&gt;=01-04-2018",$G$2:$G$999,"&lt;01-05-2018"),IF(AND(A21='CP %'!$F$1,Master!J21="CP",G21&gt;=DATE(2018,7,1),G21&lt;DATE(2018,8,1)),COUNTIFS($K$2:$K$999,K21,$A$2:$A$999,'CP %'!$F$1,$G$2:$G$999,"&gt;=01-07-2018",$G$2:$G$999,"&lt;01-08-2018"),IF(AND(A21='CP %'!$F$1,B21='CP %'!$F$17,Master!J21="CP",G21&gt;=DATE(2018,8,1),G21&lt;DATE(2018,10,1)),COUNTIFS($K$2:$K$999,K21,$A$2:$A$999,'CP %'!$F$1,$B$2:$B$999,'CP %'!$F$17,$G$2:$G$999,"&gt;=01-08-2018",$G$2:$G$999,"&lt;01-10-2018"),IF(AND(A21='CP %'!$F$1,B21='CP %'!$F$27,Master!J21="CP",G21&gt;=DATE(2018,10,1),G21&lt;=DATE(2018,12,31)),COUNTIFS($K$2:$K$999,K21,$A$2:$A$999,'CP %'!$F$1,$B$2:$B$999,'CP %'!$F$27,$G$2:$G$999,"&gt;=01-10-2018",$G$2:$G$999,"&lt;=31-12-2018"),IF(AND(A21='CP %'!$M$1,Master!J21="CP",G21&gt;=DATE(2018,4,1),G21&lt;DATE(2018,10,1)),COUNTIFS($K$2:$K$999,K21,$A$2:$A$999,'CP %'!$M$1,$G$2:$G$999,"&gt;=1-04-2018",$G$2:$G$999,"&lt;1-10-2018"),IF(AND(A21='CP %'!$M$1,Master!J21="CP",G21&gt;=DATE(2018,10,1),G21&lt;=DATE(2018,12,31)),COUNTIFS($K$2:$K$999,K21,$A$2:$A$999,'CP %'!$M$1,$G$2:$G$999,"&gt;=1-10-2018",$G$2:$G$999,"&lt;=31-12-2018"),"")))))))</f>
        <v>15</v>
      </c>
      <c r="U21" s="25">
        <f t="shared" si="1"/>
        <v>757633.19449999987</v>
      </c>
    </row>
    <row r="22" spans="1:21" x14ac:dyDescent="0.25">
      <c r="A22" s="1" t="s">
        <v>69</v>
      </c>
      <c r="B22" s="1" t="s">
        <v>78</v>
      </c>
      <c r="C22" s="1" t="s">
        <v>84</v>
      </c>
      <c r="D22" s="1" t="s">
        <v>198</v>
      </c>
      <c r="E22" s="1" t="s">
        <v>87</v>
      </c>
      <c r="F22" s="1">
        <v>1365</v>
      </c>
      <c r="G22" s="27">
        <v>43220</v>
      </c>
      <c r="H22" s="25">
        <v>11371010</v>
      </c>
      <c r="I22" s="25">
        <v>10995635</v>
      </c>
      <c r="J22" s="1" t="s">
        <v>16</v>
      </c>
      <c r="K22" s="1" t="s">
        <v>185</v>
      </c>
      <c r="L22" s="25">
        <v>7399</v>
      </c>
      <c r="M22" s="25">
        <v>7399</v>
      </c>
      <c r="N22" s="1" t="s">
        <v>173</v>
      </c>
      <c r="O22" s="1" t="s">
        <v>174</v>
      </c>
      <c r="P22" s="25">
        <f t="shared" si="0"/>
        <v>0</v>
      </c>
      <c r="Q22" s="1">
        <v>0</v>
      </c>
      <c r="R22" s="2" t="s">
        <v>164</v>
      </c>
      <c r="S22" s="31">
        <f>IF(AND(A22='CP %'!$B$1,J22="CP"),
IF(AND(G22&gt;=DATE(2018,4,1),G22&lt;=DATE(2018,7,25)),2%,IF(AND(G22&gt;=DATE(2018,7,26),G22&lt;=DATE(2018,12,31),R22='CP %'!$I$2),IF(T22=1,'CP %'!$C$8,IF(AND(T22&gt;=2,T22&lt;=3),'CP %'!$C$9,IF(AND(T22&gt;=4,T22&lt;=5),'CP %'!$C$10,IF(AND(T22&gt;=6,T22&lt;=8),'CP %'!$C$11,IF(T22&gt;=9,'CP %'!$C$12,""))))),IF(AND(G22&gt;=DATE(2018,7,26),G22&lt;=DATE(2018,12,31),R22='CP %'!$I$3),IF(T22=1,'CP %'!$D$8,IF(AND(T22&gt;=2,T22&lt;=3),'CP %'!$D$9,IF(AND(T22&gt;=4,T22&lt;=5),'CP %'!$D$10,IF(AND(T22&gt;=6,T22&lt;=8),'CP %'!$D$11,IF(T22&gt;=9,'CP %'!$D$12,""))))),""))),
IF(AND(A22='CP %'!$F$1,J22="CP"),
IF(AND(G22&gt;=DATE(2018,4,1),G22&lt;DATE(2018,5,1)),IF(AND(T22&gt;=1,T22&lt;=3),'CP %'!$G$4,IF(AND(T22&gt;=4,T22&lt;=9),'CP %'!$G$5,IF(T22&gt;=10,'CP %'!$G$6,""))),
IF(AND(G22&gt;=DATE(2018,5,1),G22&lt;DATE(2018,7,1)),'CP %'!$G$8,
IF(AND(G22&gt;=DATE(2018,7,1),G22&lt;DATE(2018,8,1)),IF(AND(T22&gt;=1,T22&lt;=2),'CP %'!$G$11,IF(AND(T22&gt;=3,T22&lt;=5),'CP %'!$G$12,IF(T22&gt;=6,'CP %'!$G$13,""))),
IF(AND(G22&gt;=DATE(2018,8,1),G22&lt;DATE(2018,10,1)),IF(K22='CP %'!$F$18,'CP %'!$G$18,IF(B22='CP %'!$F$15,'CP %'!$G$15,IF(B22='CP %'!$F$16,'CP %'!$G$16,IF(AND(B22='CP %'!$F$17,T22=1),'CP %'!$G$20,IF(AND(B22='CP %'!$F$17,T22&gt;=2,T22&lt;=5),'CP %'!$G$21,IF(AND(B22='CP %'!$F$17,T22&gt;=6),'CP %'!$G$22,"")))))),
IF(AND(G22&gt;=DATE(2018,10,1),G22&lt;=DATE(2018,12,31)),IF(B22='CP %'!$F$25,'CP %'!$G$25,IF(B22='CP %'!$F$26,'CP %'!$G$26,IF(AND(B22='CP %'!$F$27,T22=1),'CP %'!$G$29,IF(AND(B22='CP %'!$F$27,T22&gt;=2,T22&lt;=5),'CP %'!$G$30,IF(AND(B22='CP %'!$F$27,T22&gt;=6),'CP %'!$G$31,"")))))))))),
IF(AND(A22='CP %'!$M$1,J22="CP"),
IF(AND(G22&gt;=DATE(2018,4,1),G22&lt;DATE(2018,10,1)),IF(AND(T22&gt;=1,T22&lt;=3),'CP %'!$N$4,IF(AND(T22&gt;=4,T22&lt;=6),'CP %'!$N$5,IF(T22&gt;=7,'CP %'!$N$6,""))),
IF(AND(G22&gt;=DATE(2018,10,1),G22&lt;=DATE(2018,12,31)),IF(AND(T22&gt;=1,T22&lt;=3),'CP %'!$N$9,IF(AND(T22&gt;=4,T22&lt;=6),'CP %'!$N$10,IF(T22&gt;=7,'CP %'!$N$11,""))),"")),"")))</f>
        <v>3.5000000000000003E-2</v>
      </c>
      <c r="T22" s="29">
        <f>IF(AND(A22='CP %'!$B$1,Master!J22="CP",G22&gt;=DATE(2018,7,26),G22&lt;=DATE(2018,12,31)),COUNTIFS($K$2:$K$999,K22,$A$2:$A$999,'CP %'!$B$1,$G$2:$G$999,"&gt;=26-07-2018",$G$2:$G$999,"&lt;=31-12-2018"),IF(AND(A22='CP %'!$F$1,Master!J22="CP",G22&gt;=DATE(2018,4,1),G22&lt;DATE(2018,5,1)),COUNTIFS($K$2:$K$999,K22,$A$2:$A$999,'CP %'!$F$1,$G$2:$G$999,"&gt;=01-04-2018",$G$2:$G$999,"&lt;01-05-2018"),IF(AND(A22='CP %'!$F$1,Master!J22="CP",G22&gt;=DATE(2018,7,1),G22&lt;DATE(2018,8,1)),COUNTIFS($K$2:$K$999,K22,$A$2:$A$999,'CP %'!$F$1,$G$2:$G$999,"&gt;=01-07-2018",$G$2:$G$999,"&lt;01-08-2018"),IF(AND(A22='CP %'!$F$1,B22='CP %'!$F$17,Master!J22="CP",G22&gt;=DATE(2018,8,1),G22&lt;DATE(2018,10,1)),COUNTIFS($K$2:$K$999,K22,$A$2:$A$999,'CP %'!$F$1,$B$2:$B$999,'CP %'!$F$17,$G$2:$G$999,"&gt;=01-08-2018",$G$2:$G$999,"&lt;01-10-2018"),IF(AND(A22='CP %'!$F$1,B22='CP %'!$F$27,Master!J22="CP",G22&gt;=DATE(2018,10,1),G22&lt;=DATE(2018,12,31)),COUNTIFS($K$2:$K$999,K22,$A$2:$A$999,'CP %'!$F$1,$B$2:$B$999,'CP %'!$F$27,$G$2:$G$999,"&gt;=01-10-2018",$G$2:$G$999,"&lt;=31-12-2018"),IF(AND(A22='CP %'!$M$1,Master!J22="CP",G22&gt;=DATE(2018,4,1),G22&lt;DATE(2018,10,1)),COUNTIFS($K$2:$K$999,K22,$A$2:$A$999,'CP %'!$M$1,$G$2:$G$999,"&gt;=1-04-2018",$G$2:$G$999,"&lt;1-10-2018"),IF(AND(A22='CP %'!$M$1,Master!J22="CP",G22&gt;=DATE(2018,10,1),G22&lt;=DATE(2018,12,31)),COUNTIFS($K$2:$K$999,K22,$A$2:$A$999,'CP %'!$M$1,$G$2:$G$999,"&gt;=1-10-2018",$G$2:$G$999,"&lt;=31-12-2018"),"")))))))</f>
        <v>15</v>
      </c>
      <c r="U22" s="25">
        <f t="shared" si="1"/>
        <v>384847.22500000003</v>
      </c>
    </row>
    <row r="23" spans="1:21" x14ac:dyDescent="0.25">
      <c r="A23" s="1" t="s">
        <v>69</v>
      </c>
      <c r="B23" s="1" t="s">
        <v>82</v>
      </c>
      <c r="C23" s="1" t="s">
        <v>82</v>
      </c>
      <c r="D23" s="1" t="s">
        <v>199</v>
      </c>
      <c r="E23" s="1" t="s">
        <v>90</v>
      </c>
      <c r="F23" s="1">
        <v>2465</v>
      </c>
      <c r="G23" s="27">
        <v>43220</v>
      </c>
      <c r="H23" s="25">
        <v>19818854.227499999</v>
      </c>
      <c r="I23" s="25">
        <v>19140979.227499999</v>
      </c>
      <c r="J23" s="1" t="s">
        <v>16</v>
      </c>
      <c r="K23" s="1" t="s">
        <v>185</v>
      </c>
      <c r="L23" s="25">
        <v>7502</v>
      </c>
      <c r="M23" s="25">
        <v>7295.8434999999999</v>
      </c>
      <c r="N23" s="1" t="s">
        <v>176</v>
      </c>
      <c r="O23" s="1" t="s">
        <v>170</v>
      </c>
      <c r="P23" s="25">
        <f t="shared" si="0"/>
        <v>508175.77250000014</v>
      </c>
      <c r="Q23" s="1" t="s">
        <v>171</v>
      </c>
      <c r="R23" s="2" t="s">
        <v>164</v>
      </c>
      <c r="S23" s="31">
        <f>IF(AND(A23='CP %'!$B$1,J23="CP"),
IF(AND(G23&gt;=DATE(2018,4,1),G23&lt;=DATE(2018,7,25)),2%,IF(AND(G23&gt;=DATE(2018,7,26),G23&lt;=DATE(2018,12,31),R23='CP %'!$I$2),IF(T23=1,'CP %'!$C$8,IF(AND(T23&gt;=2,T23&lt;=3),'CP %'!$C$9,IF(AND(T23&gt;=4,T23&lt;=5),'CP %'!$C$10,IF(AND(T23&gt;=6,T23&lt;=8),'CP %'!$C$11,IF(T23&gt;=9,'CP %'!$C$12,""))))),IF(AND(G23&gt;=DATE(2018,7,26),G23&lt;=DATE(2018,12,31),R23='CP %'!$I$3),IF(T23=1,'CP %'!$D$8,IF(AND(T23&gt;=2,T23&lt;=3),'CP %'!$D$9,IF(AND(T23&gt;=4,T23&lt;=5),'CP %'!$D$10,IF(AND(T23&gt;=6,T23&lt;=8),'CP %'!$D$11,IF(T23&gt;=9,'CP %'!$D$12,""))))),""))),
IF(AND(A23='CP %'!$F$1,J23="CP"),
IF(AND(G23&gt;=DATE(2018,4,1),G23&lt;DATE(2018,5,1)),IF(AND(T23&gt;=1,T23&lt;=3),'CP %'!$G$4,IF(AND(T23&gt;=4,T23&lt;=9),'CP %'!$G$5,IF(T23&gt;=10,'CP %'!$G$6,""))),
IF(AND(G23&gt;=DATE(2018,5,1),G23&lt;DATE(2018,7,1)),'CP %'!$G$8,
IF(AND(G23&gt;=DATE(2018,7,1),G23&lt;DATE(2018,8,1)),IF(AND(T23&gt;=1,T23&lt;=2),'CP %'!$G$11,IF(AND(T23&gt;=3,T23&lt;=5),'CP %'!$G$12,IF(T23&gt;=6,'CP %'!$G$13,""))),
IF(AND(G23&gt;=DATE(2018,8,1),G23&lt;DATE(2018,10,1)),IF(K23='CP %'!$F$18,'CP %'!$G$18,IF(B23='CP %'!$F$15,'CP %'!$G$15,IF(B23='CP %'!$F$16,'CP %'!$G$16,IF(AND(B23='CP %'!$F$17,T23=1),'CP %'!$G$20,IF(AND(B23='CP %'!$F$17,T23&gt;=2,T23&lt;=5),'CP %'!$G$21,IF(AND(B23='CP %'!$F$17,T23&gt;=6),'CP %'!$G$22,"")))))),
IF(AND(G23&gt;=DATE(2018,10,1),G23&lt;=DATE(2018,12,31)),IF(B23='CP %'!$F$25,'CP %'!$G$25,IF(B23='CP %'!$F$26,'CP %'!$G$26,IF(AND(B23='CP %'!$F$27,T23=1),'CP %'!$G$29,IF(AND(B23='CP %'!$F$27,T23&gt;=2,T23&lt;=5),'CP %'!$G$30,IF(AND(B23='CP %'!$F$27,T23&gt;=6),'CP %'!$G$31,"")))))))))),
IF(AND(A23='CP %'!$M$1,J23="CP"),
IF(AND(G23&gt;=DATE(2018,4,1),G23&lt;DATE(2018,10,1)),IF(AND(T23&gt;=1,T23&lt;=3),'CP %'!$N$4,IF(AND(T23&gt;=4,T23&lt;=6),'CP %'!$N$5,IF(T23&gt;=7,'CP %'!$N$6,""))),
IF(AND(G23&gt;=DATE(2018,10,1),G23&lt;=DATE(2018,12,31)),IF(AND(T23&gt;=1,T23&lt;=3),'CP %'!$N$9,IF(AND(T23&gt;=4,T23&lt;=6),'CP %'!$N$10,IF(T23&gt;=7,'CP %'!$N$11,""))),"")),"")))</f>
        <v>3.5000000000000003E-2</v>
      </c>
      <c r="T23" s="29">
        <f>IF(AND(A23='CP %'!$B$1,Master!J23="CP",G23&gt;=DATE(2018,7,26),G23&lt;=DATE(2018,12,31)),COUNTIFS($K$2:$K$999,K23,$A$2:$A$999,'CP %'!$B$1,$G$2:$G$999,"&gt;=26-07-2018",$G$2:$G$999,"&lt;=31-12-2018"),IF(AND(A23='CP %'!$F$1,Master!J23="CP",G23&gt;=DATE(2018,4,1),G23&lt;DATE(2018,5,1)),COUNTIFS($K$2:$K$999,K23,$A$2:$A$999,'CP %'!$F$1,$G$2:$G$999,"&gt;=01-04-2018",$G$2:$G$999,"&lt;01-05-2018"),IF(AND(A23='CP %'!$F$1,Master!J23="CP",G23&gt;=DATE(2018,7,1),G23&lt;DATE(2018,8,1)),COUNTIFS($K$2:$K$999,K23,$A$2:$A$999,'CP %'!$F$1,$G$2:$G$999,"&gt;=01-07-2018",$G$2:$G$999,"&lt;01-08-2018"),IF(AND(A23='CP %'!$F$1,B23='CP %'!$F$17,Master!J23="CP",G23&gt;=DATE(2018,8,1),G23&lt;DATE(2018,10,1)),COUNTIFS($K$2:$K$999,K23,$A$2:$A$999,'CP %'!$F$1,$B$2:$B$999,'CP %'!$F$17,$G$2:$G$999,"&gt;=01-08-2018",$G$2:$G$999,"&lt;01-10-2018"),IF(AND(A23='CP %'!$F$1,B23='CP %'!$F$27,Master!J23="CP",G23&gt;=DATE(2018,10,1),G23&lt;=DATE(2018,12,31)),COUNTIFS($K$2:$K$999,K23,$A$2:$A$999,'CP %'!$F$1,$B$2:$B$999,'CP %'!$F$27,$G$2:$G$999,"&gt;=01-10-2018",$G$2:$G$999,"&lt;=31-12-2018"),IF(AND(A23='CP %'!$M$1,Master!J23="CP",G23&gt;=DATE(2018,4,1),G23&lt;DATE(2018,10,1)),COUNTIFS($K$2:$K$999,K23,$A$2:$A$999,'CP %'!$M$1,$G$2:$G$999,"&gt;=1-04-2018",$G$2:$G$999,"&lt;1-10-2018"),IF(AND(A23='CP %'!$M$1,Master!J23="CP",G23&gt;=DATE(2018,10,1),G23&lt;=DATE(2018,12,31)),COUNTIFS($K$2:$K$999,K23,$A$2:$A$999,'CP %'!$M$1,$G$2:$G$999,"&gt;=1-10-2018",$G$2:$G$999,"&lt;=31-12-2018"),"")))))))</f>
        <v>15</v>
      </c>
      <c r="U23" s="25">
        <f t="shared" si="1"/>
        <v>669934.27296249999</v>
      </c>
    </row>
    <row r="24" spans="1:21" x14ac:dyDescent="0.25">
      <c r="A24" s="1" t="s">
        <v>69</v>
      </c>
      <c r="B24" s="1" t="s">
        <v>82</v>
      </c>
      <c r="C24" s="1" t="s">
        <v>82</v>
      </c>
      <c r="D24" s="1" t="s">
        <v>200</v>
      </c>
      <c r="E24" s="1" t="s">
        <v>90</v>
      </c>
      <c r="F24" s="1">
        <v>2465</v>
      </c>
      <c r="G24" s="27">
        <v>43205</v>
      </c>
      <c r="H24" s="25">
        <v>20216776.346000001</v>
      </c>
      <c r="I24" s="25">
        <v>19538901.346000001</v>
      </c>
      <c r="J24" s="1" t="s">
        <v>16</v>
      </c>
      <c r="K24" s="1" t="s">
        <v>201</v>
      </c>
      <c r="L24" s="25">
        <v>7502</v>
      </c>
      <c r="M24" s="25">
        <v>7291.7043999999996</v>
      </c>
      <c r="N24" s="1" t="s">
        <v>176</v>
      </c>
      <c r="O24" s="1" t="s">
        <v>170</v>
      </c>
      <c r="P24" s="25">
        <f t="shared" si="0"/>
        <v>518378.65400000091</v>
      </c>
      <c r="Q24" s="1" t="s">
        <v>171</v>
      </c>
      <c r="R24" s="2" t="s">
        <v>164</v>
      </c>
      <c r="S24" s="31">
        <f>IF(AND(A24='CP %'!$B$1,J24="CP"),
IF(AND(G24&gt;=DATE(2018,4,1),G24&lt;=DATE(2018,7,25)),2%,IF(AND(G24&gt;=DATE(2018,7,26),G24&lt;=DATE(2018,12,31),R24='CP %'!$I$2),IF(T24=1,'CP %'!$C$8,IF(AND(T24&gt;=2,T24&lt;=3),'CP %'!$C$9,IF(AND(T24&gt;=4,T24&lt;=5),'CP %'!$C$10,IF(AND(T24&gt;=6,T24&lt;=8),'CP %'!$C$11,IF(T24&gt;=9,'CP %'!$C$12,""))))),IF(AND(G24&gt;=DATE(2018,7,26),G24&lt;=DATE(2018,12,31),R24='CP %'!$I$3),IF(T24=1,'CP %'!$D$8,IF(AND(T24&gt;=2,T24&lt;=3),'CP %'!$D$9,IF(AND(T24&gt;=4,T24&lt;=5),'CP %'!$D$10,IF(AND(T24&gt;=6,T24&lt;=8),'CP %'!$D$11,IF(T24&gt;=9,'CP %'!$D$12,""))))),""))),
IF(AND(A24='CP %'!$F$1,J24="CP"),
IF(AND(G24&gt;=DATE(2018,4,1),G24&lt;DATE(2018,5,1)),IF(AND(T24&gt;=1,T24&lt;=3),'CP %'!$G$4,IF(AND(T24&gt;=4,T24&lt;=9),'CP %'!$G$5,IF(T24&gt;=10,'CP %'!$G$6,""))),
IF(AND(G24&gt;=DATE(2018,5,1),G24&lt;DATE(2018,7,1)),'CP %'!$G$8,
IF(AND(G24&gt;=DATE(2018,7,1),G24&lt;DATE(2018,8,1)),IF(AND(T24&gt;=1,T24&lt;=2),'CP %'!$G$11,IF(AND(T24&gt;=3,T24&lt;=5),'CP %'!$G$12,IF(T24&gt;=6,'CP %'!$G$13,""))),
IF(AND(G24&gt;=DATE(2018,8,1),G24&lt;DATE(2018,10,1)),IF(K24='CP %'!$F$18,'CP %'!$G$18,IF(B24='CP %'!$F$15,'CP %'!$G$15,IF(B24='CP %'!$F$16,'CP %'!$G$16,IF(AND(B24='CP %'!$F$17,T24=1),'CP %'!$G$20,IF(AND(B24='CP %'!$F$17,T24&gt;=2,T24&lt;=5),'CP %'!$G$21,IF(AND(B24='CP %'!$F$17,T24&gt;=6),'CP %'!$G$22,"")))))),
IF(AND(G24&gt;=DATE(2018,10,1),G24&lt;=DATE(2018,12,31)),IF(B24='CP %'!$F$25,'CP %'!$G$25,IF(B24='CP %'!$F$26,'CP %'!$G$26,IF(AND(B24='CP %'!$F$27,T24=1),'CP %'!$G$29,IF(AND(B24='CP %'!$F$27,T24&gt;=2,T24&lt;=5),'CP %'!$G$30,IF(AND(B24='CP %'!$F$27,T24&gt;=6),'CP %'!$G$31,"")))))))))),
IF(AND(A24='CP %'!$M$1,J24="CP"),
IF(AND(G24&gt;=DATE(2018,4,1),G24&lt;DATE(2018,10,1)),IF(AND(T24&gt;=1,T24&lt;=3),'CP %'!$N$4,IF(AND(T24&gt;=4,T24&lt;=6),'CP %'!$N$5,IF(T24&gt;=7,'CP %'!$N$6,""))),
IF(AND(G24&gt;=DATE(2018,10,1),G24&lt;=DATE(2018,12,31)),IF(AND(T24&gt;=1,T24&lt;=3),'CP %'!$N$9,IF(AND(T24&gt;=4,T24&lt;=6),'CP %'!$N$10,IF(T24&gt;=7,'CP %'!$N$11,""))),"")),"")))</f>
        <v>2.5000000000000001E-2</v>
      </c>
      <c r="T24" s="29">
        <f>IF(AND(A24='CP %'!$B$1,Master!J24="CP",G24&gt;=DATE(2018,7,26),G24&lt;=DATE(2018,12,31)),COUNTIFS($K$2:$K$999,K24,$A$2:$A$999,'CP %'!$B$1,$G$2:$G$999,"&gt;=26-07-2018",$G$2:$G$999,"&lt;=31-12-2018"),IF(AND(A24='CP %'!$F$1,Master!J24="CP",G24&gt;=DATE(2018,4,1),G24&lt;DATE(2018,5,1)),COUNTIFS($K$2:$K$999,K24,$A$2:$A$999,'CP %'!$F$1,$G$2:$G$999,"&gt;=01-04-2018",$G$2:$G$999,"&lt;01-05-2018"),IF(AND(A24='CP %'!$F$1,Master!J24="CP",G24&gt;=DATE(2018,7,1),G24&lt;DATE(2018,8,1)),COUNTIFS($K$2:$K$999,K24,$A$2:$A$999,'CP %'!$F$1,$G$2:$G$999,"&gt;=01-07-2018",$G$2:$G$999,"&lt;01-08-2018"),IF(AND(A24='CP %'!$F$1,B24='CP %'!$F$17,Master!J24="CP",G24&gt;=DATE(2018,8,1),G24&lt;DATE(2018,10,1)),COUNTIFS($K$2:$K$999,K24,$A$2:$A$999,'CP %'!$F$1,$B$2:$B$999,'CP %'!$F$17,$G$2:$G$999,"&gt;=01-08-2018",$G$2:$G$999,"&lt;01-10-2018"),IF(AND(A24='CP %'!$F$1,B24='CP %'!$F$27,Master!J24="CP",G24&gt;=DATE(2018,10,1),G24&lt;=DATE(2018,12,31)),COUNTIFS($K$2:$K$999,K24,$A$2:$A$999,'CP %'!$F$1,$B$2:$B$999,'CP %'!$F$27,$G$2:$G$999,"&gt;=01-10-2018",$G$2:$G$999,"&lt;=31-12-2018"),IF(AND(A24='CP %'!$M$1,Master!J24="CP",G24&gt;=DATE(2018,4,1),G24&lt;DATE(2018,10,1)),COUNTIFS($K$2:$K$999,K24,$A$2:$A$999,'CP %'!$M$1,$G$2:$G$999,"&gt;=1-04-2018",$G$2:$G$999,"&lt;1-10-2018"),IF(AND(A24='CP %'!$M$1,Master!J24="CP",G24&gt;=DATE(2018,10,1),G24&lt;=DATE(2018,12,31)),COUNTIFS($K$2:$K$999,K24,$A$2:$A$999,'CP %'!$M$1,$G$2:$G$999,"&gt;=1-10-2018",$G$2:$G$999,"&lt;=31-12-2018"),"")))))))</f>
        <v>1</v>
      </c>
      <c r="U24" s="25">
        <f t="shared" si="1"/>
        <v>488472.53365000006</v>
      </c>
    </row>
    <row r="25" spans="1:21" x14ac:dyDescent="0.25">
      <c r="A25" s="1" t="s">
        <v>69</v>
      </c>
      <c r="B25" s="1" t="s">
        <v>78</v>
      </c>
      <c r="C25" s="1" t="s">
        <v>86</v>
      </c>
      <c r="D25" s="1" t="s">
        <v>202</v>
      </c>
      <c r="E25" s="1" t="s">
        <v>91</v>
      </c>
      <c r="F25" s="1">
        <v>1835</v>
      </c>
      <c r="G25" s="27">
        <v>43220</v>
      </c>
      <c r="H25" s="25">
        <v>15300124.845000001</v>
      </c>
      <c r="I25" s="25">
        <v>14795499.845000001</v>
      </c>
      <c r="J25" s="1" t="s">
        <v>16</v>
      </c>
      <c r="K25" s="1" t="s">
        <v>98</v>
      </c>
      <c r="L25" s="25">
        <v>7516</v>
      </c>
      <c r="M25" s="25">
        <v>7302.2070000000003</v>
      </c>
      <c r="N25" s="1" t="s">
        <v>173</v>
      </c>
      <c r="O25" s="1" t="s">
        <v>174</v>
      </c>
      <c r="P25" s="25">
        <f t="shared" si="0"/>
        <v>392310.15499999939</v>
      </c>
      <c r="Q25" s="1">
        <v>0</v>
      </c>
      <c r="R25" s="2" t="s">
        <v>164</v>
      </c>
      <c r="S25" s="31">
        <f>IF(AND(A25='CP %'!$B$1,J25="CP"),
IF(AND(G25&gt;=DATE(2018,4,1),G25&lt;=DATE(2018,7,25)),2%,IF(AND(G25&gt;=DATE(2018,7,26),G25&lt;=DATE(2018,12,31),R25='CP %'!$I$2),IF(T25=1,'CP %'!$C$8,IF(AND(T25&gt;=2,T25&lt;=3),'CP %'!$C$9,IF(AND(T25&gt;=4,T25&lt;=5),'CP %'!$C$10,IF(AND(T25&gt;=6,T25&lt;=8),'CP %'!$C$11,IF(T25&gt;=9,'CP %'!$C$12,""))))),IF(AND(G25&gt;=DATE(2018,7,26),G25&lt;=DATE(2018,12,31),R25='CP %'!$I$3),IF(T25=1,'CP %'!$D$8,IF(AND(T25&gt;=2,T25&lt;=3),'CP %'!$D$9,IF(AND(T25&gt;=4,T25&lt;=5),'CP %'!$D$10,IF(AND(T25&gt;=6,T25&lt;=8),'CP %'!$D$11,IF(T25&gt;=9,'CP %'!$D$12,""))))),""))),
IF(AND(A25='CP %'!$F$1,J25="CP"),
IF(AND(G25&gt;=DATE(2018,4,1),G25&lt;DATE(2018,5,1)),IF(AND(T25&gt;=1,T25&lt;=3),'CP %'!$G$4,IF(AND(T25&gt;=4,T25&lt;=9),'CP %'!$G$5,IF(T25&gt;=10,'CP %'!$G$6,""))),
IF(AND(G25&gt;=DATE(2018,5,1),G25&lt;DATE(2018,7,1)),'CP %'!$G$8,
IF(AND(G25&gt;=DATE(2018,7,1),G25&lt;DATE(2018,8,1)),IF(AND(T25&gt;=1,T25&lt;=2),'CP %'!$G$11,IF(AND(T25&gt;=3,T25&lt;=5),'CP %'!$G$12,IF(T25&gt;=6,'CP %'!$G$13,""))),
IF(AND(G25&gt;=DATE(2018,8,1),G25&lt;DATE(2018,10,1)),IF(K25='CP %'!$F$18,'CP %'!$G$18,IF(B25='CP %'!$F$15,'CP %'!$G$15,IF(B25='CP %'!$F$16,'CP %'!$G$16,IF(AND(B25='CP %'!$F$17,T25=1),'CP %'!$G$20,IF(AND(B25='CP %'!$F$17,T25&gt;=2,T25&lt;=5),'CP %'!$G$21,IF(AND(B25='CP %'!$F$17,T25&gt;=6),'CP %'!$G$22,"")))))),
IF(AND(G25&gt;=DATE(2018,10,1),G25&lt;=DATE(2018,12,31)),IF(B25='CP %'!$F$25,'CP %'!$G$25,IF(B25='CP %'!$F$26,'CP %'!$G$26,IF(AND(B25='CP %'!$F$27,T25=1),'CP %'!$G$29,IF(AND(B25='CP %'!$F$27,T25&gt;=2,T25&lt;=5),'CP %'!$G$30,IF(AND(B25='CP %'!$F$27,T25&gt;=6),'CP %'!$G$31,"")))))))))),
IF(AND(A25='CP %'!$M$1,J25="CP"),
IF(AND(G25&gt;=DATE(2018,4,1),G25&lt;DATE(2018,10,1)),IF(AND(T25&gt;=1,T25&lt;=3),'CP %'!$N$4,IF(AND(T25&gt;=4,T25&lt;=6),'CP %'!$N$5,IF(T25&gt;=7,'CP %'!$N$6,""))),
IF(AND(G25&gt;=DATE(2018,10,1),G25&lt;=DATE(2018,12,31)),IF(AND(T25&gt;=1,T25&lt;=3),'CP %'!$N$9,IF(AND(T25&gt;=4,T25&lt;=6),'CP %'!$N$10,IF(T25&gt;=7,'CP %'!$N$11,""))),"")),"")))</f>
        <v>2.5000000000000001E-2</v>
      </c>
      <c r="T25" s="29">
        <f>IF(AND(A25='CP %'!$B$1,Master!J25="CP",G25&gt;=DATE(2018,7,26),G25&lt;=DATE(2018,12,31)),COUNTIFS($K$2:$K$999,K25,$A$2:$A$999,'CP %'!$B$1,$G$2:$G$999,"&gt;=26-07-2018",$G$2:$G$999,"&lt;=31-12-2018"),IF(AND(A25='CP %'!$F$1,Master!J25="CP",G25&gt;=DATE(2018,4,1),G25&lt;DATE(2018,5,1)),COUNTIFS($K$2:$K$999,K25,$A$2:$A$999,'CP %'!$F$1,$G$2:$G$999,"&gt;=01-04-2018",$G$2:$G$999,"&lt;01-05-2018"),IF(AND(A25='CP %'!$F$1,Master!J25="CP",G25&gt;=DATE(2018,7,1),G25&lt;DATE(2018,8,1)),COUNTIFS($K$2:$K$999,K25,$A$2:$A$999,'CP %'!$F$1,$G$2:$G$999,"&gt;=01-07-2018",$G$2:$G$999,"&lt;01-08-2018"),IF(AND(A25='CP %'!$F$1,B25='CP %'!$F$17,Master!J25="CP",G25&gt;=DATE(2018,8,1),G25&lt;DATE(2018,10,1)),COUNTIFS($K$2:$K$999,K25,$A$2:$A$999,'CP %'!$F$1,$B$2:$B$999,'CP %'!$F$17,$G$2:$G$999,"&gt;=01-08-2018",$G$2:$G$999,"&lt;01-10-2018"),IF(AND(A25='CP %'!$F$1,B25='CP %'!$F$27,Master!J25="CP",G25&gt;=DATE(2018,10,1),G25&lt;=DATE(2018,12,31)),COUNTIFS($K$2:$K$999,K25,$A$2:$A$999,'CP %'!$F$1,$B$2:$B$999,'CP %'!$F$27,$G$2:$G$999,"&gt;=01-10-2018",$G$2:$G$999,"&lt;=31-12-2018"),IF(AND(A25='CP %'!$M$1,Master!J25="CP",G25&gt;=DATE(2018,4,1),G25&lt;DATE(2018,10,1)),COUNTIFS($K$2:$K$999,K25,$A$2:$A$999,'CP %'!$M$1,$G$2:$G$999,"&gt;=1-04-2018",$G$2:$G$999,"&lt;1-10-2018"),IF(AND(A25='CP %'!$M$1,Master!J25="CP",G25&gt;=DATE(2018,10,1),G25&lt;=DATE(2018,12,31)),COUNTIFS($K$2:$K$999,K25,$A$2:$A$999,'CP %'!$M$1,$G$2:$G$999,"&gt;=1-10-2018",$G$2:$G$999,"&lt;=31-12-2018"),"")))))))</f>
        <v>1</v>
      </c>
      <c r="U25" s="25">
        <f t="shared" si="1"/>
        <v>369887.49612500006</v>
      </c>
    </row>
    <row r="26" spans="1:21" x14ac:dyDescent="0.25">
      <c r="A26" s="1" t="s">
        <v>69</v>
      </c>
      <c r="B26" s="1" t="s">
        <v>78</v>
      </c>
      <c r="C26" s="1" t="s">
        <v>86</v>
      </c>
      <c r="D26" s="1" t="s">
        <v>203</v>
      </c>
      <c r="E26" s="1" t="s">
        <v>91</v>
      </c>
      <c r="F26" s="1">
        <v>1835</v>
      </c>
      <c r="G26" s="27">
        <v>43219</v>
      </c>
      <c r="H26" s="25">
        <v>14987027.970000001</v>
      </c>
      <c r="I26" s="25">
        <v>14482402.970000001</v>
      </c>
      <c r="J26" s="1" t="s">
        <v>16</v>
      </c>
      <c r="K26" s="1" t="s">
        <v>97</v>
      </c>
      <c r="L26" s="25">
        <v>7516</v>
      </c>
      <c r="M26" s="25">
        <v>7306.5820000000003</v>
      </c>
      <c r="N26" s="1" t="s">
        <v>173</v>
      </c>
      <c r="O26" s="1" t="s">
        <v>174</v>
      </c>
      <c r="P26" s="25">
        <f t="shared" si="0"/>
        <v>384282.02999999939</v>
      </c>
      <c r="Q26" s="1">
        <v>0</v>
      </c>
      <c r="R26" s="2" t="s">
        <v>164</v>
      </c>
      <c r="S26" s="31">
        <f>IF(AND(A26='CP %'!$B$1,J26="CP"),
IF(AND(G26&gt;=DATE(2018,4,1),G26&lt;=DATE(2018,7,25)),2%,IF(AND(G26&gt;=DATE(2018,7,26),G26&lt;=DATE(2018,12,31),R26='CP %'!$I$2),IF(T26=1,'CP %'!$C$8,IF(AND(T26&gt;=2,T26&lt;=3),'CP %'!$C$9,IF(AND(T26&gt;=4,T26&lt;=5),'CP %'!$C$10,IF(AND(T26&gt;=6,T26&lt;=8),'CP %'!$C$11,IF(T26&gt;=9,'CP %'!$C$12,""))))),IF(AND(G26&gt;=DATE(2018,7,26),G26&lt;=DATE(2018,12,31),R26='CP %'!$I$3),IF(T26=1,'CP %'!$D$8,IF(AND(T26&gt;=2,T26&lt;=3),'CP %'!$D$9,IF(AND(T26&gt;=4,T26&lt;=5),'CP %'!$D$10,IF(AND(T26&gt;=6,T26&lt;=8),'CP %'!$D$11,IF(T26&gt;=9,'CP %'!$D$12,""))))),""))),
IF(AND(A26='CP %'!$F$1,J26="CP"),
IF(AND(G26&gt;=DATE(2018,4,1),G26&lt;DATE(2018,5,1)),IF(AND(T26&gt;=1,T26&lt;=3),'CP %'!$G$4,IF(AND(T26&gt;=4,T26&lt;=9),'CP %'!$G$5,IF(T26&gt;=10,'CP %'!$G$6,""))),
IF(AND(G26&gt;=DATE(2018,5,1),G26&lt;DATE(2018,7,1)),'CP %'!$G$8,
IF(AND(G26&gt;=DATE(2018,7,1),G26&lt;DATE(2018,8,1)),IF(AND(T26&gt;=1,T26&lt;=2),'CP %'!$G$11,IF(AND(T26&gt;=3,T26&lt;=5),'CP %'!$G$12,IF(T26&gt;=6,'CP %'!$G$13,""))),
IF(AND(G26&gt;=DATE(2018,8,1),G26&lt;DATE(2018,10,1)),IF(K26='CP %'!$F$18,'CP %'!$G$18,IF(B26='CP %'!$F$15,'CP %'!$G$15,IF(B26='CP %'!$F$16,'CP %'!$G$16,IF(AND(B26='CP %'!$F$17,T26=1),'CP %'!$G$20,IF(AND(B26='CP %'!$F$17,T26&gt;=2,T26&lt;=5),'CP %'!$G$21,IF(AND(B26='CP %'!$F$17,T26&gt;=6),'CP %'!$G$22,"")))))),
IF(AND(G26&gt;=DATE(2018,10,1),G26&lt;=DATE(2018,12,31)),IF(B26='CP %'!$F$25,'CP %'!$G$25,IF(B26='CP %'!$F$26,'CP %'!$G$26,IF(AND(B26='CP %'!$F$27,T26=1),'CP %'!$G$29,IF(AND(B26='CP %'!$F$27,T26&gt;=2,T26&lt;=5),'CP %'!$G$30,IF(AND(B26='CP %'!$F$27,T26&gt;=6),'CP %'!$G$31,"")))))))))),
IF(AND(A26='CP %'!$M$1,J26="CP"),
IF(AND(G26&gt;=DATE(2018,4,1),G26&lt;DATE(2018,10,1)),IF(AND(T26&gt;=1,T26&lt;=3),'CP %'!$N$4,IF(AND(T26&gt;=4,T26&lt;=6),'CP %'!$N$5,IF(T26&gt;=7,'CP %'!$N$6,""))),
IF(AND(G26&gt;=DATE(2018,10,1),G26&lt;=DATE(2018,12,31)),IF(AND(T26&gt;=1,T26&lt;=3),'CP %'!$N$9,IF(AND(T26&gt;=4,T26&lt;=6),'CP %'!$N$10,IF(T26&gt;=7,'CP %'!$N$11,""))),"")),"")))</f>
        <v>2.5000000000000001E-2</v>
      </c>
      <c r="T26" s="29">
        <f>IF(AND(A26='CP %'!$B$1,Master!J26="CP",G26&gt;=DATE(2018,7,26),G26&lt;=DATE(2018,12,31)),COUNTIFS($K$2:$K$999,K26,$A$2:$A$999,'CP %'!$B$1,$G$2:$G$999,"&gt;=26-07-2018",$G$2:$G$999,"&lt;=31-12-2018"),IF(AND(A26='CP %'!$F$1,Master!J26="CP",G26&gt;=DATE(2018,4,1),G26&lt;DATE(2018,5,1)),COUNTIFS($K$2:$K$999,K26,$A$2:$A$999,'CP %'!$F$1,$G$2:$G$999,"&gt;=01-04-2018",$G$2:$G$999,"&lt;01-05-2018"),IF(AND(A26='CP %'!$F$1,Master!J26="CP",G26&gt;=DATE(2018,7,1),G26&lt;DATE(2018,8,1)),COUNTIFS($K$2:$K$999,K26,$A$2:$A$999,'CP %'!$F$1,$G$2:$G$999,"&gt;=01-07-2018",$G$2:$G$999,"&lt;01-08-2018"),IF(AND(A26='CP %'!$F$1,B26='CP %'!$F$17,Master!J26="CP",G26&gt;=DATE(2018,8,1),G26&lt;DATE(2018,10,1)),COUNTIFS($K$2:$K$999,K26,$A$2:$A$999,'CP %'!$F$1,$B$2:$B$999,'CP %'!$F$17,$G$2:$G$999,"&gt;=01-08-2018",$G$2:$G$999,"&lt;01-10-2018"),IF(AND(A26='CP %'!$F$1,B26='CP %'!$F$27,Master!J26="CP",G26&gt;=DATE(2018,10,1),G26&lt;=DATE(2018,12,31)),COUNTIFS($K$2:$K$999,K26,$A$2:$A$999,'CP %'!$F$1,$B$2:$B$999,'CP %'!$F$27,$G$2:$G$999,"&gt;=01-10-2018",$G$2:$G$999,"&lt;=31-12-2018"),IF(AND(A26='CP %'!$M$1,Master!J26="CP",G26&gt;=DATE(2018,4,1),G26&lt;DATE(2018,10,1)),COUNTIFS($K$2:$K$999,K26,$A$2:$A$999,'CP %'!$M$1,$G$2:$G$999,"&gt;=1-04-2018",$G$2:$G$999,"&lt;1-10-2018"),IF(AND(A26='CP %'!$M$1,Master!J26="CP",G26&gt;=DATE(2018,10,1),G26&lt;=DATE(2018,12,31)),COUNTIFS($K$2:$K$999,K26,$A$2:$A$999,'CP %'!$M$1,$G$2:$G$999,"&gt;=1-10-2018",$G$2:$G$999,"&lt;=31-12-2018"),"")))))))</f>
        <v>1</v>
      </c>
      <c r="U26" s="25">
        <f t="shared" si="1"/>
        <v>362060.07425000006</v>
      </c>
    </row>
    <row r="27" spans="1:21" x14ac:dyDescent="0.25">
      <c r="A27" s="1" t="s">
        <v>69</v>
      </c>
      <c r="B27" s="1" t="s">
        <v>79</v>
      </c>
      <c r="C27" s="1" t="s">
        <v>79</v>
      </c>
      <c r="D27" s="1" t="s">
        <v>204</v>
      </c>
      <c r="E27" s="1" t="s">
        <v>91</v>
      </c>
      <c r="F27" s="1">
        <v>1735</v>
      </c>
      <c r="G27" s="27">
        <v>43220</v>
      </c>
      <c r="H27" s="25">
        <v>14271640</v>
      </c>
      <c r="I27" s="25">
        <v>13794515</v>
      </c>
      <c r="J27" s="1" t="s">
        <v>16</v>
      </c>
      <c r="K27" s="1" t="s">
        <v>205</v>
      </c>
      <c r="L27" s="25">
        <v>7299</v>
      </c>
      <c r="M27" s="25">
        <v>7299</v>
      </c>
      <c r="N27" s="1" t="s">
        <v>206</v>
      </c>
      <c r="O27" s="1" t="s">
        <v>174</v>
      </c>
      <c r="P27" s="25">
        <f t="shared" si="0"/>
        <v>0</v>
      </c>
      <c r="Q27" s="1">
        <v>0</v>
      </c>
      <c r="R27" s="2" t="s">
        <v>164</v>
      </c>
      <c r="S27" s="31">
        <f>IF(AND(A27='CP %'!$B$1,J27="CP"),
IF(AND(G27&gt;=DATE(2018,4,1),G27&lt;=DATE(2018,7,25)),2%,IF(AND(G27&gt;=DATE(2018,7,26),G27&lt;=DATE(2018,12,31),R27='CP %'!$I$2),IF(T27=1,'CP %'!$C$8,IF(AND(T27&gt;=2,T27&lt;=3),'CP %'!$C$9,IF(AND(T27&gt;=4,T27&lt;=5),'CP %'!$C$10,IF(AND(T27&gt;=6,T27&lt;=8),'CP %'!$C$11,IF(T27&gt;=9,'CP %'!$C$12,""))))),IF(AND(G27&gt;=DATE(2018,7,26),G27&lt;=DATE(2018,12,31),R27='CP %'!$I$3),IF(T27=1,'CP %'!$D$8,IF(AND(T27&gt;=2,T27&lt;=3),'CP %'!$D$9,IF(AND(T27&gt;=4,T27&lt;=5),'CP %'!$D$10,IF(AND(T27&gt;=6,T27&lt;=8),'CP %'!$D$11,IF(T27&gt;=9,'CP %'!$D$12,""))))),""))),
IF(AND(A27='CP %'!$F$1,J27="CP"),
IF(AND(G27&gt;=DATE(2018,4,1),G27&lt;DATE(2018,5,1)),IF(AND(T27&gt;=1,T27&lt;=3),'CP %'!$G$4,IF(AND(T27&gt;=4,T27&lt;=9),'CP %'!$G$5,IF(T27&gt;=10,'CP %'!$G$6,""))),
IF(AND(G27&gt;=DATE(2018,5,1),G27&lt;DATE(2018,7,1)),'CP %'!$G$8,
IF(AND(G27&gt;=DATE(2018,7,1),G27&lt;DATE(2018,8,1)),IF(AND(T27&gt;=1,T27&lt;=2),'CP %'!$G$11,IF(AND(T27&gt;=3,T27&lt;=5),'CP %'!$G$12,IF(T27&gt;=6,'CP %'!$G$13,""))),
IF(AND(G27&gt;=DATE(2018,8,1),G27&lt;DATE(2018,10,1)),IF(K27='CP %'!$F$18,'CP %'!$G$18,IF(B27='CP %'!$F$15,'CP %'!$G$15,IF(B27='CP %'!$F$16,'CP %'!$G$16,IF(AND(B27='CP %'!$F$17,T27=1),'CP %'!$G$20,IF(AND(B27='CP %'!$F$17,T27&gt;=2,T27&lt;=5),'CP %'!$G$21,IF(AND(B27='CP %'!$F$17,T27&gt;=6),'CP %'!$G$22,"")))))),
IF(AND(G27&gt;=DATE(2018,10,1),G27&lt;=DATE(2018,12,31)),IF(B27='CP %'!$F$25,'CP %'!$G$25,IF(B27='CP %'!$F$26,'CP %'!$G$26,IF(AND(B27='CP %'!$F$27,T27=1),'CP %'!$G$29,IF(AND(B27='CP %'!$F$27,T27&gt;=2,T27&lt;=5),'CP %'!$G$30,IF(AND(B27='CP %'!$F$27,T27&gt;=6),'CP %'!$G$31,"")))))))))),
IF(AND(A27='CP %'!$M$1,J27="CP"),
IF(AND(G27&gt;=DATE(2018,4,1),G27&lt;DATE(2018,10,1)),IF(AND(T27&gt;=1,T27&lt;=3),'CP %'!$N$4,IF(AND(T27&gt;=4,T27&lt;=6),'CP %'!$N$5,IF(T27&gt;=7,'CP %'!$N$6,""))),
IF(AND(G27&gt;=DATE(2018,10,1),G27&lt;=DATE(2018,12,31)),IF(AND(T27&gt;=1,T27&lt;=3),'CP %'!$N$9,IF(AND(T27&gt;=4,T27&lt;=6),'CP %'!$N$10,IF(T27&gt;=7,'CP %'!$N$11,""))),"")),"")))</f>
        <v>2.5000000000000001E-2</v>
      </c>
      <c r="T27" s="29">
        <f>IF(AND(A27='CP %'!$B$1,Master!J27="CP",G27&gt;=DATE(2018,7,26),G27&lt;=DATE(2018,12,31)),COUNTIFS($K$2:$K$999,K27,$A$2:$A$999,'CP %'!$B$1,$G$2:$G$999,"&gt;=26-07-2018",$G$2:$G$999,"&lt;=31-12-2018"),IF(AND(A27='CP %'!$F$1,Master!J27="CP",G27&gt;=DATE(2018,4,1),G27&lt;DATE(2018,5,1)),COUNTIFS($K$2:$K$999,K27,$A$2:$A$999,'CP %'!$F$1,$G$2:$G$999,"&gt;=01-04-2018",$G$2:$G$999,"&lt;01-05-2018"),IF(AND(A27='CP %'!$F$1,Master!J27="CP",G27&gt;=DATE(2018,7,1),G27&lt;DATE(2018,8,1)),COUNTIFS($K$2:$K$999,K27,$A$2:$A$999,'CP %'!$F$1,$G$2:$G$999,"&gt;=01-07-2018",$G$2:$G$999,"&lt;01-08-2018"),IF(AND(A27='CP %'!$F$1,B27='CP %'!$F$17,Master!J27="CP",G27&gt;=DATE(2018,8,1),G27&lt;DATE(2018,10,1)),COUNTIFS($K$2:$K$999,K27,$A$2:$A$999,'CP %'!$F$1,$B$2:$B$999,'CP %'!$F$17,$G$2:$G$999,"&gt;=01-08-2018",$G$2:$G$999,"&lt;01-10-2018"),IF(AND(A27='CP %'!$F$1,B27='CP %'!$F$27,Master!J27="CP",G27&gt;=DATE(2018,10,1),G27&lt;=DATE(2018,12,31)),COUNTIFS($K$2:$K$999,K27,$A$2:$A$999,'CP %'!$F$1,$B$2:$B$999,'CP %'!$F$27,$G$2:$G$999,"&gt;=01-10-2018",$G$2:$G$999,"&lt;=31-12-2018"),IF(AND(A27='CP %'!$M$1,Master!J27="CP",G27&gt;=DATE(2018,4,1),G27&lt;DATE(2018,10,1)),COUNTIFS($K$2:$K$999,K27,$A$2:$A$999,'CP %'!$M$1,$G$2:$G$999,"&gt;=1-04-2018",$G$2:$G$999,"&lt;1-10-2018"),IF(AND(A27='CP %'!$M$1,Master!J27="CP",G27&gt;=DATE(2018,10,1),G27&lt;=DATE(2018,12,31)),COUNTIFS($K$2:$K$999,K27,$A$2:$A$999,'CP %'!$M$1,$G$2:$G$999,"&gt;=1-10-2018",$G$2:$G$999,"&lt;=31-12-2018"),"")))))))</f>
        <v>1</v>
      </c>
      <c r="U27" s="25">
        <f t="shared" si="1"/>
        <v>344862.875</v>
      </c>
    </row>
    <row r="28" spans="1:21" x14ac:dyDescent="0.25">
      <c r="A28" s="1" t="s">
        <v>69</v>
      </c>
      <c r="B28" s="1" t="s">
        <v>78</v>
      </c>
      <c r="C28" s="1" t="s">
        <v>84</v>
      </c>
      <c r="D28" s="1" t="s">
        <v>207</v>
      </c>
      <c r="E28" s="1" t="s">
        <v>87</v>
      </c>
      <c r="F28" s="1">
        <v>1365</v>
      </c>
      <c r="G28" s="27">
        <v>43196</v>
      </c>
      <c r="H28" s="25">
        <v>11419453.85</v>
      </c>
      <c r="I28" s="25">
        <v>11044078.85</v>
      </c>
      <c r="J28" s="1" t="s">
        <v>16</v>
      </c>
      <c r="K28" s="1" t="s">
        <v>208</v>
      </c>
      <c r="L28" s="25">
        <v>7399</v>
      </c>
      <c r="M28" s="25">
        <v>7184.49</v>
      </c>
      <c r="N28" s="1" t="s">
        <v>169</v>
      </c>
      <c r="O28" s="1" t="s">
        <v>174</v>
      </c>
      <c r="P28" s="25">
        <f t="shared" si="0"/>
        <v>292806.15000000031</v>
      </c>
      <c r="Q28" s="1">
        <v>0</v>
      </c>
      <c r="R28" s="2" t="s">
        <v>164</v>
      </c>
      <c r="S28" s="31">
        <f>IF(AND(A28='CP %'!$B$1,J28="CP"),
IF(AND(G28&gt;=DATE(2018,4,1),G28&lt;=DATE(2018,7,25)),2%,IF(AND(G28&gt;=DATE(2018,7,26),G28&lt;=DATE(2018,12,31),R28='CP %'!$I$2),IF(T28=1,'CP %'!$C$8,IF(AND(T28&gt;=2,T28&lt;=3),'CP %'!$C$9,IF(AND(T28&gt;=4,T28&lt;=5),'CP %'!$C$10,IF(AND(T28&gt;=6,T28&lt;=8),'CP %'!$C$11,IF(T28&gt;=9,'CP %'!$C$12,""))))),IF(AND(G28&gt;=DATE(2018,7,26),G28&lt;=DATE(2018,12,31),R28='CP %'!$I$3),IF(T28=1,'CP %'!$D$8,IF(AND(T28&gt;=2,T28&lt;=3),'CP %'!$D$9,IF(AND(T28&gt;=4,T28&lt;=5),'CP %'!$D$10,IF(AND(T28&gt;=6,T28&lt;=8),'CP %'!$D$11,IF(T28&gt;=9,'CP %'!$D$12,""))))),""))),
IF(AND(A28='CP %'!$F$1,J28="CP"),
IF(AND(G28&gt;=DATE(2018,4,1),G28&lt;DATE(2018,5,1)),IF(AND(T28&gt;=1,T28&lt;=3),'CP %'!$G$4,IF(AND(T28&gt;=4,T28&lt;=9),'CP %'!$G$5,IF(T28&gt;=10,'CP %'!$G$6,""))),
IF(AND(G28&gt;=DATE(2018,5,1),G28&lt;DATE(2018,7,1)),'CP %'!$G$8,
IF(AND(G28&gt;=DATE(2018,7,1),G28&lt;DATE(2018,8,1)),IF(AND(T28&gt;=1,T28&lt;=2),'CP %'!$G$11,IF(AND(T28&gt;=3,T28&lt;=5),'CP %'!$G$12,IF(T28&gt;=6,'CP %'!$G$13,""))),
IF(AND(G28&gt;=DATE(2018,8,1),G28&lt;DATE(2018,10,1)),IF(K28='CP %'!$F$18,'CP %'!$G$18,IF(B28='CP %'!$F$15,'CP %'!$G$15,IF(B28='CP %'!$F$16,'CP %'!$G$16,IF(AND(B28='CP %'!$F$17,T28=1),'CP %'!$G$20,IF(AND(B28='CP %'!$F$17,T28&gt;=2,T28&lt;=5),'CP %'!$G$21,IF(AND(B28='CP %'!$F$17,T28&gt;=6),'CP %'!$G$22,"")))))),
IF(AND(G28&gt;=DATE(2018,10,1),G28&lt;=DATE(2018,12,31)),IF(B28='CP %'!$F$25,'CP %'!$G$25,IF(B28='CP %'!$F$26,'CP %'!$G$26,IF(AND(B28='CP %'!$F$27,T28=1),'CP %'!$G$29,IF(AND(B28='CP %'!$F$27,T28&gt;=2,T28&lt;=5),'CP %'!$G$30,IF(AND(B28='CP %'!$F$27,T28&gt;=6),'CP %'!$G$31,"")))))))))),
IF(AND(A28='CP %'!$M$1,J28="CP"),
IF(AND(G28&gt;=DATE(2018,4,1),G28&lt;DATE(2018,10,1)),IF(AND(T28&gt;=1,T28&lt;=3),'CP %'!$N$4,IF(AND(T28&gt;=4,T28&lt;=6),'CP %'!$N$5,IF(T28&gt;=7,'CP %'!$N$6,""))),
IF(AND(G28&gt;=DATE(2018,10,1),G28&lt;=DATE(2018,12,31)),IF(AND(T28&gt;=1,T28&lt;=3),'CP %'!$N$9,IF(AND(T28&gt;=4,T28&lt;=6),'CP %'!$N$10,IF(T28&gt;=7,'CP %'!$N$11,""))),"")),"")))</f>
        <v>2.5000000000000001E-2</v>
      </c>
      <c r="T28" s="29">
        <f>IF(AND(A28='CP %'!$B$1,Master!J28="CP",G28&gt;=DATE(2018,7,26),G28&lt;=DATE(2018,12,31)),COUNTIFS($K$2:$K$999,K28,$A$2:$A$999,'CP %'!$B$1,$G$2:$G$999,"&gt;=26-07-2018",$G$2:$G$999,"&lt;=31-12-2018"),IF(AND(A28='CP %'!$F$1,Master!J28="CP",G28&gt;=DATE(2018,4,1),G28&lt;DATE(2018,5,1)),COUNTIFS($K$2:$K$999,K28,$A$2:$A$999,'CP %'!$F$1,$G$2:$G$999,"&gt;=01-04-2018",$G$2:$G$999,"&lt;01-05-2018"),IF(AND(A28='CP %'!$F$1,Master!J28="CP",G28&gt;=DATE(2018,7,1),G28&lt;DATE(2018,8,1)),COUNTIFS($K$2:$K$999,K28,$A$2:$A$999,'CP %'!$F$1,$G$2:$G$999,"&gt;=01-07-2018",$G$2:$G$999,"&lt;01-08-2018"),IF(AND(A28='CP %'!$F$1,B28='CP %'!$F$17,Master!J28="CP",G28&gt;=DATE(2018,8,1),G28&lt;DATE(2018,10,1)),COUNTIFS($K$2:$K$999,K28,$A$2:$A$999,'CP %'!$F$1,$B$2:$B$999,'CP %'!$F$17,$G$2:$G$999,"&gt;=01-08-2018",$G$2:$G$999,"&lt;01-10-2018"),IF(AND(A28='CP %'!$F$1,B28='CP %'!$F$27,Master!J28="CP",G28&gt;=DATE(2018,10,1),G28&lt;=DATE(2018,12,31)),COUNTIFS($K$2:$K$999,K28,$A$2:$A$999,'CP %'!$F$1,$B$2:$B$999,'CP %'!$F$27,$G$2:$G$999,"&gt;=01-10-2018",$G$2:$G$999,"&lt;=31-12-2018"),IF(AND(A28='CP %'!$M$1,Master!J28="CP",G28&gt;=DATE(2018,4,1),G28&lt;DATE(2018,10,1)),COUNTIFS($K$2:$K$999,K28,$A$2:$A$999,'CP %'!$M$1,$G$2:$G$999,"&gt;=1-04-2018",$G$2:$G$999,"&lt;1-10-2018"),IF(AND(A28='CP %'!$M$1,Master!J28="CP",G28&gt;=DATE(2018,10,1),G28&lt;=DATE(2018,12,31)),COUNTIFS($K$2:$K$999,K28,$A$2:$A$999,'CP %'!$M$1,$G$2:$G$999,"&gt;=1-10-2018",$G$2:$G$999,"&lt;=31-12-2018"),"")))))))</f>
        <v>1</v>
      </c>
      <c r="U28" s="25">
        <f t="shared" si="1"/>
        <v>276101.97125</v>
      </c>
    </row>
    <row r="29" spans="1:21" x14ac:dyDescent="0.25">
      <c r="A29" s="1" t="s">
        <v>69</v>
      </c>
      <c r="B29" s="1" t="s">
        <v>82</v>
      </c>
      <c r="C29" s="1" t="s">
        <v>82</v>
      </c>
      <c r="D29" s="1" t="s">
        <v>209</v>
      </c>
      <c r="E29" s="1" t="s">
        <v>90</v>
      </c>
      <c r="F29" s="1">
        <v>2465</v>
      </c>
      <c r="G29" s="27">
        <v>43220</v>
      </c>
      <c r="H29" s="25">
        <v>21231000.103</v>
      </c>
      <c r="I29" s="25">
        <v>20553125.103</v>
      </c>
      <c r="J29" s="1" t="s">
        <v>16</v>
      </c>
      <c r="K29" s="1" t="s">
        <v>99</v>
      </c>
      <c r="L29" s="25">
        <v>7999</v>
      </c>
      <c r="M29" s="25">
        <v>7778.1541999999999</v>
      </c>
      <c r="N29" s="1" t="s">
        <v>210</v>
      </c>
      <c r="O29" s="1" t="s">
        <v>170</v>
      </c>
      <c r="P29" s="25">
        <f t="shared" si="0"/>
        <v>544384.89700000011</v>
      </c>
      <c r="Q29" s="1" t="s">
        <v>171</v>
      </c>
      <c r="R29" s="2" t="s">
        <v>164</v>
      </c>
      <c r="S29" s="31">
        <f>IF(AND(A29='CP %'!$B$1,J29="CP"),
IF(AND(G29&gt;=DATE(2018,4,1),G29&lt;=DATE(2018,7,25)),2%,IF(AND(G29&gt;=DATE(2018,7,26),G29&lt;=DATE(2018,12,31),R29='CP %'!$I$2),IF(T29=1,'CP %'!$C$8,IF(AND(T29&gt;=2,T29&lt;=3),'CP %'!$C$9,IF(AND(T29&gt;=4,T29&lt;=5),'CP %'!$C$10,IF(AND(T29&gt;=6,T29&lt;=8),'CP %'!$C$11,IF(T29&gt;=9,'CP %'!$C$12,""))))),IF(AND(G29&gt;=DATE(2018,7,26),G29&lt;=DATE(2018,12,31),R29='CP %'!$I$3),IF(T29=1,'CP %'!$D$8,IF(AND(T29&gt;=2,T29&lt;=3),'CP %'!$D$9,IF(AND(T29&gt;=4,T29&lt;=5),'CP %'!$D$10,IF(AND(T29&gt;=6,T29&lt;=8),'CP %'!$D$11,IF(T29&gt;=9,'CP %'!$D$12,""))))),""))),
IF(AND(A29='CP %'!$F$1,J29="CP"),
IF(AND(G29&gt;=DATE(2018,4,1),G29&lt;DATE(2018,5,1)),IF(AND(T29&gt;=1,T29&lt;=3),'CP %'!$G$4,IF(AND(T29&gt;=4,T29&lt;=9),'CP %'!$G$5,IF(T29&gt;=10,'CP %'!$G$6,""))),
IF(AND(G29&gt;=DATE(2018,5,1),G29&lt;DATE(2018,7,1)),'CP %'!$G$8,
IF(AND(G29&gt;=DATE(2018,7,1),G29&lt;DATE(2018,8,1)),IF(AND(T29&gt;=1,T29&lt;=2),'CP %'!$G$11,IF(AND(T29&gt;=3,T29&lt;=5),'CP %'!$G$12,IF(T29&gt;=6,'CP %'!$G$13,""))),
IF(AND(G29&gt;=DATE(2018,8,1),G29&lt;DATE(2018,10,1)),IF(K29='CP %'!$F$18,'CP %'!$G$18,IF(B29='CP %'!$F$15,'CP %'!$G$15,IF(B29='CP %'!$F$16,'CP %'!$G$16,IF(AND(B29='CP %'!$F$17,T29=1),'CP %'!$G$20,IF(AND(B29='CP %'!$F$17,T29&gt;=2,T29&lt;=5),'CP %'!$G$21,IF(AND(B29='CP %'!$F$17,T29&gt;=6),'CP %'!$G$22,"")))))),
IF(AND(G29&gt;=DATE(2018,10,1),G29&lt;=DATE(2018,12,31)),IF(B29='CP %'!$F$25,'CP %'!$G$25,IF(B29='CP %'!$F$26,'CP %'!$G$26,IF(AND(B29='CP %'!$F$27,T29=1),'CP %'!$G$29,IF(AND(B29='CP %'!$F$27,T29&gt;=2,T29&lt;=5),'CP %'!$G$30,IF(AND(B29='CP %'!$F$27,T29&gt;=6),'CP %'!$G$31,"")))))))))),
IF(AND(A29='CP %'!$M$1,J29="CP"),
IF(AND(G29&gt;=DATE(2018,4,1),G29&lt;DATE(2018,10,1)),IF(AND(T29&gt;=1,T29&lt;=3),'CP %'!$N$4,IF(AND(T29&gt;=4,T29&lt;=6),'CP %'!$N$5,IF(T29&gt;=7,'CP %'!$N$6,""))),
IF(AND(G29&gt;=DATE(2018,10,1),G29&lt;=DATE(2018,12,31)),IF(AND(T29&gt;=1,T29&lt;=3),'CP %'!$N$9,IF(AND(T29&gt;=4,T29&lt;=6),'CP %'!$N$10,IF(T29&gt;=7,'CP %'!$N$11,""))),"")),"")))</f>
        <v>2.5000000000000001E-2</v>
      </c>
      <c r="T29" s="29">
        <f>IF(AND(A29='CP %'!$B$1,Master!J29="CP",G29&gt;=DATE(2018,7,26),G29&lt;=DATE(2018,12,31)),COUNTIFS($K$2:$K$999,K29,$A$2:$A$999,'CP %'!$B$1,$G$2:$G$999,"&gt;=26-07-2018",$G$2:$G$999,"&lt;=31-12-2018"),IF(AND(A29='CP %'!$F$1,Master!J29="CP",G29&gt;=DATE(2018,4,1),G29&lt;DATE(2018,5,1)),COUNTIFS($K$2:$K$999,K29,$A$2:$A$999,'CP %'!$F$1,$G$2:$G$999,"&gt;=01-04-2018",$G$2:$G$999,"&lt;01-05-2018"),IF(AND(A29='CP %'!$F$1,Master!J29="CP",G29&gt;=DATE(2018,7,1),G29&lt;DATE(2018,8,1)),COUNTIFS($K$2:$K$999,K29,$A$2:$A$999,'CP %'!$F$1,$G$2:$G$999,"&gt;=01-07-2018",$G$2:$G$999,"&lt;01-08-2018"),IF(AND(A29='CP %'!$F$1,B29='CP %'!$F$17,Master!J29="CP",G29&gt;=DATE(2018,8,1),G29&lt;DATE(2018,10,1)),COUNTIFS($K$2:$K$999,K29,$A$2:$A$999,'CP %'!$F$1,$B$2:$B$999,'CP %'!$F$17,$G$2:$G$999,"&gt;=01-08-2018",$G$2:$G$999,"&lt;01-10-2018"),IF(AND(A29='CP %'!$F$1,B29='CP %'!$F$27,Master!J29="CP",G29&gt;=DATE(2018,10,1),G29&lt;=DATE(2018,12,31)),COUNTIFS($K$2:$K$999,K29,$A$2:$A$999,'CP %'!$F$1,$B$2:$B$999,'CP %'!$F$27,$G$2:$G$999,"&gt;=01-10-2018",$G$2:$G$999,"&lt;=31-12-2018"),IF(AND(A29='CP %'!$M$1,Master!J29="CP",G29&gt;=DATE(2018,4,1),G29&lt;DATE(2018,10,1)),COUNTIFS($K$2:$K$999,K29,$A$2:$A$999,'CP %'!$M$1,$G$2:$G$999,"&gt;=1-04-2018",$G$2:$G$999,"&lt;1-10-2018"),IF(AND(A29='CP %'!$M$1,Master!J29="CP",G29&gt;=DATE(2018,10,1),G29&lt;=DATE(2018,12,31)),COUNTIFS($K$2:$K$999,K29,$A$2:$A$999,'CP %'!$M$1,$G$2:$G$999,"&gt;=1-10-2018",$G$2:$G$999,"&lt;=31-12-2018"),"")))))))</f>
        <v>1</v>
      </c>
      <c r="U29" s="25">
        <f t="shared" si="1"/>
        <v>513828.12757500005</v>
      </c>
    </row>
    <row r="30" spans="1:21" x14ac:dyDescent="0.25">
      <c r="A30" s="1" t="s">
        <v>69</v>
      </c>
      <c r="B30" s="1" t="s">
        <v>79</v>
      </c>
      <c r="C30" s="1" t="s">
        <v>79</v>
      </c>
      <c r="D30" s="1" t="s">
        <v>211</v>
      </c>
      <c r="E30" s="1" t="s">
        <v>91</v>
      </c>
      <c r="F30" s="1">
        <v>1735</v>
      </c>
      <c r="G30" s="27">
        <v>43235</v>
      </c>
      <c r="H30" s="25">
        <v>13794515</v>
      </c>
      <c r="I30" s="25">
        <v>13317390</v>
      </c>
      <c r="J30" s="1" t="s">
        <v>16</v>
      </c>
      <c r="K30" s="1" t="s">
        <v>96</v>
      </c>
      <c r="L30" s="25">
        <v>6999</v>
      </c>
      <c r="M30" s="25">
        <v>6999</v>
      </c>
      <c r="N30" s="1" t="s">
        <v>176</v>
      </c>
      <c r="O30" s="1" t="s">
        <v>174</v>
      </c>
      <c r="P30" s="25">
        <f t="shared" ref="P30:P93" si="2">IF(M30&lt;L30,((L30-M30)*F30),0)</f>
        <v>0</v>
      </c>
      <c r="Q30" s="1">
        <v>0</v>
      </c>
      <c r="R30" s="2" t="s">
        <v>164</v>
      </c>
      <c r="S30" s="31">
        <f>IF(AND(A30='CP %'!$B$1,J30="CP"),
IF(AND(G30&gt;=DATE(2018,4,1),G30&lt;=DATE(2018,7,25)),2%,IF(AND(G30&gt;=DATE(2018,7,26),G30&lt;=DATE(2018,12,31),R30='CP %'!$I$2),IF(T30=1,'CP %'!$C$8,IF(AND(T30&gt;=2,T30&lt;=3),'CP %'!$C$9,IF(AND(T30&gt;=4,T30&lt;=5),'CP %'!$C$10,IF(AND(T30&gt;=6,T30&lt;=8),'CP %'!$C$11,IF(T30&gt;=9,'CP %'!$C$12,""))))),IF(AND(G30&gt;=DATE(2018,7,26),G30&lt;=DATE(2018,12,31),R30='CP %'!$I$3),IF(T30=1,'CP %'!$D$8,IF(AND(T30&gt;=2,T30&lt;=3),'CP %'!$D$9,IF(AND(T30&gt;=4,T30&lt;=5),'CP %'!$D$10,IF(AND(T30&gt;=6,T30&lt;=8),'CP %'!$D$11,IF(T30&gt;=9,'CP %'!$D$12,""))))),""))),
IF(AND(A30='CP %'!$F$1,J30="CP"),
IF(AND(G30&gt;=DATE(2018,4,1),G30&lt;DATE(2018,5,1)),IF(AND(T30&gt;=1,T30&lt;=3),'CP %'!$G$4,IF(AND(T30&gt;=4,T30&lt;=9),'CP %'!$G$5,IF(T30&gt;=10,'CP %'!$G$6,""))),
IF(AND(G30&gt;=DATE(2018,5,1),G30&lt;DATE(2018,7,1)),'CP %'!$G$8,
IF(AND(G30&gt;=DATE(2018,7,1),G30&lt;DATE(2018,8,1)),IF(AND(T30&gt;=1,T30&lt;=2),'CP %'!$G$11,IF(AND(T30&gt;=3,T30&lt;=5),'CP %'!$G$12,IF(T30&gt;=6,'CP %'!$G$13,""))),
IF(AND(G30&gt;=DATE(2018,8,1),G30&lt;DATE(2018,10,1)),IF(K30='CP %'!$F$18,'CP %'!$G$18,IF(B30='CP %'!$F$15,'CP %'!$G$15,IF(B30='CP %'!$F$16,'CP %'!$G$16,IF(AND(B30='CP %'!$F$17,T30=1),'CP %'!$G$20,IF(AND(B30='CP %'!$F$17,T30&gt;=2,T30&lt;=5),'CP %'!$G$21,IF(AND(B30='CP %'!$F$17,T30&gt;=6),'CP %'!$G$22,"")))))),
IF(AND(G30&gt;=DATE(2018,10,1),G30&lt;=DATE(2018,12,31)),IF(B30='CP %'!$F$25,'CP %'!$G$25,IF(B30='CP %'!$F$26,'CP %'!$G$26,IF(AND(B30='CP %'!$F$27,T30=1),'CP %'!$G$29,IF(AND(B30='CP %'!$F$27,T30&gt;=2,T30&lt;=5),'CP %'!$G$30,IF(AND(B30='CP %'!$F$27,T30&gt;=6),'CP %'!$G$31,"")))))))))),
IF(AND(A30='CP %'!$M$1,J30="CP"),
IF(AND(G30&gt;=DATE(2018,4,1),G30&lt;DATE(2018,10,1)),IF(AND(T30&gt;=1,T30&lt;=3),'CP %'!$N$4,IF(AND(T30&gt;=4,T30&lt;=6),'CP %'!$N$5,IF(T30&gt;=7,'CP %'!$N$6,""))),
IF(AND(G30&gt;=DATE(2018,10,1),G30&lt;=DATE(2018,12,31)),IF(AND(T30&gt;=1,T30&lt;=3),'CP %'!$N$9,IF(AND(T30&gt;=4,T30&lt;=6),'CP %'!$N$10,IF(T30&gt;=7,'CP %'!$N$11,""))),"")),"")))</f>
        <v>2.75E-2</v>
      </c>
      <c r="T30" s="29" t="str">
        <f>IF(AND(A30='CP %'!$B$1,Master!J30="CP",G30&gt;=DATE(2018,7,26),G30&lt;=DATE(2018,12,31)),COUNTIFS($K$2:$K$999,K30,$A$2:$A$999,'CP %'!$B$1,$G$2:$G$999,"&gt;=26-07-2018",$G$2:$G$999,"&lt;=31-12-2018"),IF(AND(A30='CP %'!$F$1,Master!J30="CP",G30&gt;=DATE(2018,4,1),G30&lt;DATE(2018,5,1)),COUNTIFS($K$2:$K$999,K30,$A$2:$A$999,'CP %'!$F$1,$G$2:$G$999,"&gt;=01-04-2018",$G$2:$G$999,"&lt;01-05-2018"),IF(AND(A30='CP %'!$F$1,Master!J30="CP",G30&gt;=DATE(2018,7,1),G30&lt;DATE(2018,8,1)),COUNTIFS($K$2:$K$999,K30,$A$2:$A$999,'CP %'!$F$1,$G$2:$G$999,"&gt;=01-07-2018",$G$2:$G$999,"&lt;01-08-2018"),IF(AND(A30='CP %'!$F$1,B30='CP %'!$F$17,Master!J30="CP",G30&gt;=DATE(2018,8,1),G30&lt;DATE(2018,10,1)),COUNTIFS($K$2:$K$999,K30,$A$2:$A$999,'CP %'!$F$1,$B$2:$B$999,'CP %'!$F$17,$G$2:$G$999,"&gt;=01-08-2018",$G$2:$G$999,"&lt;01-10-2018"),IF(AND(A30='CP %'!$F$1,B30='CP %'!$F$27,Master!J30="CP",G30&gt;=DATE(2018,10,1),G30&lt;=DATE(2018,12,31)),COUNTIFS($K$2:$K$999,K30,$A$2:$A$999,'CP %'!$F$1,$B$2:$B$999,'CP %'!$F$27,$G$2:$G$999,"&gt;=01-10-2018",$G$2:$G$999,"&lt;=31-12-2018"),IF(AND(A30='CP %'!$M$1,Master!J30="CP",G30&gt;=DATE(2018,4,1),G30&lt;DATE(2018,10,1)),COUNTIFS($K$2:$K$999,K30,$A$2:$A$999,'CP %'!$M$1,$G$2:$G$999,"&gt;=1-04-2018",$G$2:$G$999,"&lt;1-10-2018"),IF(AND(A30='CP %'!$M$1,Master!J30="CP",G30&gt;=DATE(2018,10,1),G30&lt;=DATE(2018,12,31)),COUNTIFS($K$2:$K$999,K30,$A$2:$A$999,'CP %'!$M$1,$G$2:$G$999,"&gt;=1-10-2018",$G$2:$G$999,"&lt;=31-12-2018"),"")))))))</f>
        <v/>
      </c>
      <c r="U30" s="25">
        <f t="shared" si="1"/>
        <v>366228.22499999998</v>
      </c>
    </row>
    <row r="31" spans="1:21" x14ac:dyDescent="0.25">
      <c r="A31" s="1" t="s">
        <v>69</v>
      </c>
      <c r="B31" s="1" t="s">
        <v>83</v>
      </c>
      <c r="C31" s="1" t="s">
        <v>83</v>
      </c>
      <c r="D31" s="1" t="s">
        <v>212</v>
      </c>
      <c r="E31" s="1" t="s">
        <v>91</v>
      </c>
      <c r="F31" s="1">
        <v>2135</v>
      </c>
      <c r="G31" s="27">
        <v>43235</v>
      </c>
      <c r="H31" s="25">
        <v>20107287.074999999</v>
      </c>
      <c r="I31" s="25">
        <v>19584212.074999999</v>
      </c>
      <c r="J31" s="1" t="s">
        <v>16</v>
      </c>
      <c r="K31" s="1" t="s">
        <v>185</v>
      </c>
      <c r="L31" s="25">
        <v>8722</v>
      </c>
      <c r="M31" s="25">
        <v>8721.6450000000004</v>
      </c>
      <c r="N31" s="1" t="s">
        <v>213</v>
      </c>
      <c r="O31" s="1" t="s">
        <v>170</v>
      </c>
      <c r="P31" s="25">
        <f t="shared" si="2"/>
        <v>757.92499999906795</v>
      </c>
      <c r="Q31" s="1" t="s">
        <v>171</v>
      </c>
      <c r="R31" s="2" t="s">
        <v>164</v>
      </c>
      <c r="S31" s="31">
        <f>IF(AND(A31='CP %'!$B$1,J31="CP"),
IF(AND(G31&gt;=DATE(2018,4,1),G31&lt;=DATE(2018,7,25)),2%,IF(AND(G31&gt;=DATE(2018,7,26),G31&lt;=DATE(2018,12,31),R31='CP %'!$I$2),IF(T31=1,'CP %'!$C$8,IF(AND(T31&gt;=2,T31&lt;=3),'CP %'!$C$9,IF(AND(T31&gt;=4,T31&lt;=5),'CP %'!$C$10,IF(AND(T31&gt;=6,T31&lt;=8),'CP %'!$C$11,IF(T31&gt;=9,'CP %'!$C$12,""))))),IF(AND(G31&gt;=DATE(2018,7,26),G31&lt;=DATE(2018,12,31),R31='CP %'!$I$3),IF(T31=1,'CP %'!$D$8,IF(AND(T31&gt;=2,T31&lt;=3),'CP %'!$D$9,IF(AND(T31&gt;=4,T31&lt;=5),'CP %'!$D$10,IF(AND(T31&gt;=6,T31&lt;=8),'CP %'!$D$11,IF(T31&gt;=9,'CP %'!$D$12,""))))),""))),
IF(AND(A31='CP %'!$F$1,J31="CP"),
IF(AND(G31&gt;=DATE(2018,4,1),G31&lt;DATE(2018,5,1)),IF(AND(T31&gt;=1,T31&lt;=3),'CP %'!$G$4,IF(AND(T31&gt;=4,T31&lt;=9),'CP %'!$G$5,IF(T31&gt;=10,'CP %'!$G$6,""))),
IF(AND(G31&gt;=DATE(2018,5,1),G31&lt;DATE(2018,7,1)),'CP %'!$G$8,
IF(AND(G31&gt;=DATE(2018,7,1),G31&lt;DATE(2018,8,1)),IF(AND(T31&gt;=1,T31&lt;=2),'CP %'!$G$11,IF(AND(T31&gt;=3,T31&lt;=5),'CP %'!$G$12,IF(T31&gt;=6,'CP %'!$G$13,""))),
IF(AND(G31&gt;=DATE(2018,8,1),G31&lt;DATE(2018,10,1)),IF(K31='CP %'!$F$18,'CP %'!$G$18,IF(B31='CP %'!$F$15,'CP %'!$G$15,IF(B31='CP %'!$F$16,'CP %'!$G$16,IF(AND(B31='CP %'!$F$17,T31=1),'CP %'!$G$20,IF(AND(B31='CP %'!$F$17,T31&gt;=2,T31&lt;=5),'CP %'!$G$21,IF(AND(B31='CP %'!$F$17,T31&gt;=6),'CP %'!$G$22,"")))))),
IF(AND(G31&gt;=DATE(2018,10,1),G31&lt;=DATE(2018,12,31)),IF(B31='CP %'!$F$25,'CP %'!$G$25,IF(B31='CP %'!$F$26,'CP %'!$G$26,IF(AND(B31='CP %'!$F$27,T31=1),'CP %'!$G$29,IF(AND(B31='CP %'!$F$27,T31&gt;=2,T31&lt;=5),'CP %'!$G$30,IF(AND(B31='CP %'!$F$27,T31&gt;=6),'CP %'!$G$31,"")))))))))),
IF(AND(A31='CP %'!$M$1,J31="CP"),
IF(AND(G31&gt;=DATE(2018,4,1),G31&lt;DATE(2018,10,1)),IF(AND(T31&gt;=1,T31&lt;=3),'CP %'!$N$4,IF(AND(T31&gt;=4,T31&lt;=6),'CP %'!$N$5,IF(T31&gt;=7,'CP %'!$N$6,""))),
IF(AND(G31&gt;=DATE(2018,10,1),G31&lt;=DATE(2018,12,31)),IF(AND(T31&gt;=1,T31&lt;=3),'CP %'!$N$9,IF(AND(T31&gt;=4,T31&lt;=6),'CP %'!$N$10,IF(T31&gt;=7,'CP %'!$N$11,""))),"")),"")))</f>
        <v>2.75E-2</v>
      </c>
      <c r="T31" s="29" t="str">
        <f>IF(AND(A31='CP %'!$B$1,Master!J31="CP",G31&gt;=DATE(2018,7,26),G31&lt;=DATE(2018,12,31)),COUNTIFS($K$2:$K$999,K31,$A$2:$A$999,'CP %'!$B$1,$G$2:$G$999,"&gt;=26-07-2018",$G$2:$G$999,"&lt;=31-12-2018"),IF(AND(A31='CP %'!$F$1,Master!J31="CP",G31&gt;=DATE(2018,4,1),G31&lt;DATE(2018,5,1)),COUNTIFS($K$2:$K$999,K31,$A$2:$A$999,'CP %'!$F$1,$G$2:$G$999,"&gt;=01-04-2018",$G$2:$G$999,"&lt;01-05-2018"),IF(AND(A31='CP %'!$F$1,Master!J31="CP",G31&gt;=DATE(2018,7,1),G31&lt;DATE(2018,8,1)),COUNTIFS($K$2:$K$999,K31,$A$2:$A$999,'CP %'!$F$1,$G$2:$G$999,"&gt;=01-07-2018",$G$2:$G$999,"&lt;01-08-2018"),IF(AND(A31='CP %'!$F$1,B31='CP %'!$F$17,Master!J31="CP",G31&gt;=DATE(2018,8,1),G31&lt;DATE(2018,10,1)),COUNTIFS($K$2:$K$999,K31,$A$2:$A$999,'CP %'!$F$1,$B$2:$B$999,'CP %'!$F$17,$G$2:$G$999,"&gt;=01-08-2018",$G$2:$G$999,"&lt;01-10-2018"),IF(AND(A31='CP %'!$F$1,B31='CP %'!$F$27,Master!J31="CP",G31&gt;=DATE(2018,10,1),G31&lt;=DATE(2018,12,31)),COUNTIFS($K$2:$K$999,K31,$A$2:$A$999,'CP %'!$F$1,$B$2:$B$999,'CP %'!$F$27,$G$2:$G$999,"&gt;=01-10-2018",$G$2:$G$999,"&lt;=31-12-2018"),IF(AND(A31='CP %'!$M$1,Master!J31="CP",G31&gt;=DATE(2018,4,1),G31&lt;DATE(2018,10,1)),COUNTIFS($K$2:$K$999,K31,$A$2:$A$999,'CP %'!$M$1,$G$2:$G$999,"&gt;=1-04-2018",$G$2:$G$999,"&lt;1-10-2018"),IF(AND(A31='CP %'!$M$1,Master!J31="CP",G31&gt;=DATE(2018,10,1),G31&lt;=DATE(2018,12,31)),COUNTIFS($K$2:$K$999,K31,$A$2:$A$999,'CP %'!$M$1,$G$2:$G$999,"&gt;=1-10-2018",$G$2:$G$999,"&lt;=31-12-2018"),"")))))))</f>
        <v/>
      </c>
      <c r="U31" s="25">
        <f t="shared" si="1"/>
        <v>538565.83206249995</v>
      </c>
    </row>
    <row r="32" spans="1:21" x14ac:dyDescent="0.25">
      <c r="A32" s="1" t="s">
        <v>69</v>
      </c>
      <c r="B32" s="1" t="s">
        <v>82</v>
      </c>
      <c r="C32" s="1" t="s">
        <v>82</v>
      </c>
      <c r="D32" s="1" t="s">
        <v>214</v>
      </c>
      <c r="E32" s="1" t="s">
        <v>90</v>
      </c>
      <c r="F32" s="1">
        <v>2465</v>
      </c>
      <c r="G32" s="27">
        <v>43235</v>
      </c>
      <c r="H32" s="25">
        <v>20796780</v>
      </c>
      <c r="I32" s="25">
        <v>20118905</v>
      </c>
      <c r="J32" s="1" t="s">
        <v>16</v>
      </c>
      <c r="K32" s="1" t="s">
        <v>185</v>
      </c>
      <c r="L32" s="25">
        <v>7552</v>
      </c>
      <c r="M32" s="25">
        <v>7552</v>
      </c>
      <c r="N32" s="1" t="s">
        <v>176</v>
      </c>
      <c r="O32" s="1" t="s">
        <v>174</v>
      </c>
      <c r="P32" s="25">
        <f t="shared" si="2"/>
        <v>0</v>
      </c>
      <c r="Q32" s="1">
        <v>0</v>
      </c>
      <c r="R32" s="2" t="s">
        <v>164</v>
      </c>
      <c r="S32" s="31">
        <f>IF(AND(A32='CP %'!$B$1,J32="CP"),
IF(AND(G32&gt;=DATE(2018,4,1),G32&lt;=DATE(2018,7,25)),2%,IF(AND(G32&gt;=DATE(2018,7,26),G32&lt;=DATE(2018,12,31),R32='CP %'!$I$2),IF(T32=1,'CP %'!$C$8,IF(AND(T32&gt;=2,T32&lt;=3),'CP %'!$C$9,IF(AND(T32&gt;=4,T32&lt;=5),'CP %'!$C$10,IF(AND(T32&gt;=6,T32&lt;=8),'CP %'!$C$11,IF(T32&gt;=9,'CP %'!$C$12,""))))),IF(AND(G32&gt;=DATE(2018,7,26),G32&lt;=DATE(2018,12,31),R32='CP %'!$I$3),IF(T32=1,'CP %'!$D$8,IF(AND(T32&gt;=2,T32&lt;=3),'CP %'!$D$9,IF(AND(T32&gt;=4,T32&lt;=5),'CP %'!$D$10,IF(AND(T32&gt;=6,T32&lt;=8),'CP %'!$D$11,IF(T32&gt;=9,'CP %'!$D$12,""))))),""))),
IF(AND(A32='CP %'!$F$1,J32="CP"),
IF(AND(G32&gt;=DATE(2018,4,1),G32&lt;DATE(2018,5,1)),IF(AND(T32&gt;=1,T32&lt;=3),'CP %'!$G$4,IF(AND(T32&gt;=4,T32&lt;=9),'CP %'!$G$5,IF(T32&gt;=10,'CP %'!$G$6,""))),
IF(AND(G32&gt;=DATE(2018,5,1),G32&lt;DATE(2018,7,1)),'CP %'!$G$8,
IF(AND(G32&gt;=DATE(2018,7,1),G32&lt;DATE(2018,8,1)),IF(AND(T32&gt;=1,T32&lt;=2),'CP %'!$G$11,IF(AND(T32&gt;=3,T32&lt;=5),'CP %'!$G$12,IF(T32&gt;=6,'CP %'!$G$13,""))),
IF(AND(G32&gt;=DATE(2018,8,1),G32&lt;DATE(2018,10,1)),IF(K32='CP %'!$F$18,'CP %'!$G$18,IF(B32='CP %'!$F$15,'CP %'!$G$15,IF(B32='CP %'!$F$16,'CP %'!$G$16,IF(AND(B32='CP %'!$F$17,T32=1),'CP %'!$G$20,IF(AND(B32='CP %'!$F$17,T32&gt;=2,T32&lt;=5),'CP %'!$G$21,IF(AND(B32='CP %'!$F$17,T32&gt;=6),'CP %'!$G$22,"")))))),
IF(AND(G32&gt;=DATE(2018,10,1),G32&lt;=DATE(2018,12,31)),IF(B32='CP %'!$F$25,'CP %'!$G$25,IF(B32='CP %'!$F$26,'CP %'!$G$26,IF(AND(B32='CP %'!$F$27,T32=1),'CP %'!$G$29,IF(AND(B32='CP %'!$F$27,T32&gt;=2,T32&lt;=5),'CP %'!$G$30,IF(AND(B32='CP %'!$F$27,T32&gt;=6),'CP %'!$G$31,"")))))))))),
IF(AND(A32='CP %'!$M$1,J32="CP"),
IF(AND(G32&gt;=DATE(2018,4,1),G32&lt;DATE(2018,10,1)),IF(AND(T32&gt;=1,T32&lt;=3),'CP %'!$N$4,IF(AND(T32&gt;=4,T32&lt;=6),'CP %'!$N$5,IF(T32&gt;=7,'CP %'!$N$6,""))),
IF(AND(G32&gt;=DATE(2018,10,1),G32&lt;=DATE(2018,12,31)),IF(AND(T32&gt;=1,T32&lt;=3),'CP %'!$N$9,IF(AND(T32&gt;=4,T32&lt;=6),'CP %'!$N$10,IF(T32&gt;=7,'CP %'!$N$11,""))),"")),"")))</f>
        <v>2.75E-2</v>
      </c>
      <c r="T32" s="29" t="str">
        <f>IF(AND(A32='CP %'!$B$1,Master!J32="CP",G32&gt;=DATE(2018,7,26),G32&lt;=DATE(2018,12,31)),COUNTIFS($K$2:$K$999,K32,$A$2:$A$999,'CP %'!$B$1,$G$2:$G$999,"&gt;=26-07-2018",$G$2:$G$999,"&lt;=31-12-2018"),IF(AND(A32='CP %'!$F$1,Master!J32="CP",G32&gt;=DATE(2018,4,1),G32&lt;DATE(2018,5,1)),COUNTIFS($K$2:$K$999,K32,$A$2:$A$999,'CP %'!$F$1,$G$2:$G$999,"&gt;=01-04-2018",$G$2:$G$999,"&lt;01-05-2018"),IF(AND(A32='CP %'!$F$1,Master!J32="CP",G32&gt;=DATE(2018,7,1),G32&lt;DATE(2018,8,1)),COUNTIFS($K$2:$K$999,K32,$A$2:$A$999,'CP %'!$F$1,$G$2:$G$999,"&gt;=01-07-2018",$G$2:$G$999,"&lt;01-08-2018"),IF(AND(A32='CP %'!$F$1,B32='CP %'!$F$17,Master!J32="CP",G32&gt;=DATE(2018,8,1),G32&lt;DATE(2018,10,1)),COUNTIFS($K$2:$K$999,K32,$A$2:$A$999,'CP %'!$F$1,$B$2:$B$999,'CP %'!$F$17,$G$2:$G$999,"&gt;=01-08-2018",$G$2:$G$999,"&lt;01-10-2018"),IF(AND(A32='CP %'!$F$1,B32='CP %'!$F$27,Master!J32="CP",G32&gt;=DATE(2018,10,1),G32&lt;=DATE(2018,12,31)),COUNTIFS($K$2:$K$999,K32,$A$2:$A$999,'CP %'!$F$1,$B$2:$B$999,'CP %'!$F$27,$G$2:$G$999,"&gt;=01-10-2018",$G$2:$G$999,"&lt;=31-12-2018"),IF(AND(A32='CP %'!$M$1,Master!J32="CP",G32&gt;=DATE(2018,4,1),G32&lt;DATE(2018,10,1)),COUNTIFS($K$2:$K$999,K32,$A$2:$A$999,'CP %'!$M$1,$G$2:$G$999,"&gt;=1-04-2018",$G$2:$G$999,"&lt;1-10-2018"),IF(AND(A32='CP %'!$M$1,Master!J32="CP",G32&gt;=DATE(2018,10,1),G32&lt;=DATE(2018,12,31)),COUNTIFS($K$2:$K$999,K32,$A$2:$A$999,'CP %'!$M$1,$G$2:$G$999,"&gt;=1-10-2018",$G$2:$G$999,"&lt;=31-12-2018"),"")))))))</f>
        <v/>
      </c>
      <c r="U32" s="25">
        <f t="shared" si="1"/>
        <v>553269.88749999995</v>
      </c>
    </row>
    <row r="33" spans="1:21" x14ac:dyDescent="0.25">
      <c r="A33" s="1" t="s">
        <v>69</v>
      </c>
      <c r="B33" s="1" t="s">
        <v>79</v>
      </c>
      <c r="C33" s="1" t="s">
        <v>79</v>
      </c>
      <c r="D33" s="1" t="s">
        <v>215</v>
      </c>
      <c r="E33" s="1" t="s">
        <v>87</v>
      </c>
      <c r="F33" s="1">
        <v>1335</v>
      </c>
      <c r="G33" s="27">
        <v>43249</v>
      </c>
      <c r="H33" s="25">
        <v>10394540</v>
      </c>
      <c r="I33" s="25">
        <v>10027415</v>
      </c>
      <c r="J33" s="1" t="s">
        <v>16</v>
      </c>
      <c r="K33" s="1" t="s">
        <v>96</v>
      </c>
      <c r="L33" s="25">
        <v>6999</v>
      </c>
      <c r="M33" s="25">
        <v>6999</v>
      </c>
      <c r="N33" s="1" t="s">
        <v>176</v>
      </c>
      <c r="O33" s="1" t="s">
        <v>174</v>
      </c>
      <c r="P33" s="25">
        <f t="shared" si="2"/>
        <v>0</v>
      </c>
      <c r="Q33" s="1">
        <v>0</v>
      </c>
      <c r="R33" s="2" t="s">
        <v>164</v>
      </c>
      <c r="S33" s="31">
        <f>IF(AND(A33='CP %'!$B$1,J33="CP"),
IF(AND(G33&gt;=DATE(2018,4,1),G33&lt;=DATE(2018,7,25)),2%,IF(AND(G33&gt;=DATE(2018,7,26),G33&lt;=DATE(2018,12,31),R33='CP %'!$I$2),IF(T33=1,'CP %'!$C$8,IF(AND(T33&gt;=2,T33&lt;=3),'CP %'!$C$9,IF(AND(T33&gt;=4,T33&lt;=5),'CP %'!$C$10,IF(AND(T33&gt;=6,T33&lt;=8),'CP %'!$C$11,IF(T33&gt;=9,'CP %'!$C$12,""))))),IF(AND(G33&gt;=DATE(2018,7,26),G33&lt;=DATE(2018,12,31),R33='CP %'!$I$3),IF(T33=1,'CP %'!$D$8,IF(AND(T33&gt;=2,T33&lt;=3),'CP %'!$D$9,IF(AND(T33&gt;=4,T33&lt;=5),'CP %'!$D$10,IF(AND(T33&gt;=6,T33&lt;=8),'CP %'!$D$11,IF(T33&gt;=9,'CP %'!$D$12,""))))),""))),
IF(AND(A33='CP %'!$F$1,J33="CP"),
IF(AND(G33&gt;=DATE(2018,4,1),G33&lt;DATE(2018,5,1)),IF(AND(T33&gt;=1,T33&lt;=3),'CP %'!$G$4,IF(AND(T33&gt;=4,T33&lt;=9),'CP %'!$G$5,IF(T33&gt;=10,'CP %'!$G$6,""))),
IF(AND(G33&gt;=DATE(2018,5,1),G33&lt;DATE(2018,7,1)),'CP %'!$G$8,
IF(AND(G33&gt;=DATE(2018,7,1),G33&lt;DATE(2018,8,1)),IF(AND(T33&gt;=1,T33&lt;=2),'CP %'!$G$11,IF(AND(T33&gt;=3,T33&lt;=5),'CP %'!$G$12,IF(T33&gt;=6,'CP %'!$G$13,""))),
IF(AND(G33&gt;=DATE(2018,8,1),G33&lt;DATE(2018,10,1)),IF(K33='CP %'!$F$18,'CP %'!$G$18,IF(B33='CP %'!$F$15,'CP %'!$G$15,IF(B33='CP %'!$F$16,'CP %'!$G$16,IF(AND(B33='CP %'!$F$17,T33=1),'CP %'!$G$20,IF(AND(B33='CP %'!$F$17,T33&gt;=2,T33&lt;=5),'CP %'!$G$21,IF(AND(B33='CP %'!$F$17,T33&gt;=6),'CP %'!$G$22,"")))))),
IF(AND(G33&gt;=DATE(2018,10,1),G33&lt;=DATE(2018,12,31)),IF(B33='CP %'!$F$25,'CP %'!$G$25,IF(B33='CP %'!$F$26,'CP %'!$G$26,IF(AND(B33='CP %'!$F$27,T33=1),'CP %'!$G$29,IF(AND(B33='CP %'!$F$27,T33&gt;=2,T33&lt;=5),'CP %'!$G$30,IF(AND(B33='CP %'!$F$27,T33&gt;=6),'CP %'!$G$31,"")))))))))),
IF(AND(A33='CP %'!$M$1,J33="CP"),
IF(AND(G33&gt;=DATE(2018,4,1),G33&lt;DATE(2018,10,1)),IF(AND(T33&gt;=1,T33&lt;=3),'CP %'!$N$4,IF(AND(T33&gt;=4,T33&lt;=6),'CP %'!$N$5,IF(T33&gt;=7,'CP %'!$N$6,""))),
IF(AND(G33&gt;=DATE(2018,10,1),G33&lt;=DATE(2018,12,31)),IF(AND(T33&gt;=1,T33&lt;=3),'CP %'!$N$9,IF(AND(T33&gt;=4,T33&lt;=6),'CP %'!$N$10,IF(T33&gt;=7,'CP %'!$N$11,""))),"")),"")))</f>
        <v>2.75E-2</v>
      </c>
      <c r="T33" s="29" t="str">
        <f>IF(AND(A33='CP %'!$B$1,Master!J33="CP",G33&gt;=DATE(2018,7,26),G33&lt;=DATE(2018,12,31)),COUNTIFS($K$2:$K$999,K33,$A$2:$A$999,'CP %'!$B$1,$G$2:$G$999,"&gt;=26-07-2018",$G$2:$G$999,"&lt;=31-12-2018"),IF(AND(A33='CP %'!$F$1,Master!J33="CP",G33&gt;=DATE(2018,4,1),G33&lt;DATE(2018,5,1)),COUNTIFS($K$2:$K$999,K33,$A$2:$A$999,'CP %'!$F$1,$G$2:$G$999,"&gt;=01-04-2018",$G$2:$G$999,"&lt;01-05-2018"),IF(AND(A33='CP %'!$F$1,Master!J33="CP",G33&gt;=DATE(2018,7,1),G33&lt;DATE(2018,8,1)),COUNTIFS($K$2:$K$999,K33,$A$2:$A$999,'CP %'!$F$1,$G$2:$G$999,"&gt;=01-07-2018",$G$2:$G$999,"&lt;01-08-2018"),IF(AND(A33='CP %'!$F$1,B33='CP %'!$F$17,Master!J33="CP",G33&gt;=DATE(2018,8,1),G33&lt;DATE(2018,10,1)),COUNTIFS($K$2:$K$999,K33,$A$2:$A$999,'CP %'!$F$1,$B$2:$B$999,'CP %'!$F$17,$G$2:$G$999,"&gt;=01-08-2018",$G$2:$G$999,"&lt;01-10-2018"),IF(AND(A33='CP %'!$F$1,B33='CP %'!$F$27,Master!J33="CP",G33&gt;=DATE(2018,10,1),G33&lt;=DATE(2018,12,31)),COUNTIFS($K$2:$K$999,K33,$A$2:$A$999,'CP %'!$F$1,$B$2:$B$999,'CP %'!$F$27,$G$2:$G$999,"&gt;=01-10-2018",$G$2:$G$999,"&lt;=31-12-2018"),IF(AND(A33='CP %'!$M$1,Master!J33="CP",G33&gt;=DATE(2018,4,1),G33&lt;DATE(2018,10,1)),COUNTIFS($K$2:$K$999,K33,$A$2:$A$999,'CP %'!$M$1,$G$2:$G$999,"&gt;=1-04-2018",$G$2:$G$999,"&lt;1-10-2018"),IF(AND(A33='CP %'!$M$1,Master!J33="CP",G33&gt;=DATE(2018,10,1),G33&lt;=DATE(2018,12,31)),COUNTIFS($K$2:$K$999,K33,$A$2:$A$999,'CP %'!$M$1,$G$2:$G$999,"&gt;=1-10-2018",$G$2:$G$999,"&lt;=31-12-2018"),"")))))))</f>
        <v/>
      </c>
      <c r="U33" s="25">
        <f t="shared" si="1"/>
        <v>275753.91249999998</v>
      </c>
    </row>
    <row r="34" spans="1:21" x14ac:dyDescent="0.25">
      <c r="A34" s="1" t="s">
        <v>69</v>
      </c>
      <c r="B34" s="1" t="s">
        <v>79</v>
      </c>
      <c r="C34" s="1" t="s">
        <v>79</v>
      </c>
      <c r="D34" s="1" t="s">
        <v>216</v>
      </c>
      <c r="E34" s="1" t="s">
        <v>91</v>
      </c>
      <c r="F34" s="1">
        <v>1735</v>
      </c>
      <c r="G34" s="27">
        <v>43250</v>
      </c>
      <c r="H34" s="25">
        <v>13239315</v>
      </c>
      <c r="I34" s="25">
        <v>12762190</v>
      </c>
      <c r="J34" s="1" t="s">
        <v>17</v>
      </c>
      <c r="K34" s="1" t="s">
        <v>100</v>
      </c>
      <c r="L34" s="25">
        <v>7154</v>
      </c>
      <c r="M34" s="25">
        <v>7154</v>
      </c>
      <c r="N34" s="1" t="s">
        <v>180</v>
      </c>
      <c r="O34" s="1" t="s">
        <v>174</v>
      </c>
      <c r="P34" s="25">
        <f t="shared" si="2"/>
        <v>0</v>
      </c>
      <c r="Q34" s="1">
        <v>0</v>
      </c>
      <c r="R34" s="2" t="s">
        <v>164</v>
      </c>
      <c r="S34" s="31" t="str">
        <f>IF(AND(A34='CP %'!$B$1,J34="CP"),
IF(AND(G34&gt;=DATE(2018,4,1),G34&lt;=DATE(2018,7,25)),2%,IF(AND(G34&gt;=DATE(2018,7,26),G34&lt;=DATE(2018,12,31),R34='CP %'!$I$2),IF(T34=1,'CP %'!$C$8,IF(AND(T34&gt;=2,T34&lt;=3),'CP %'!$C$9,IF(AND(T34&gt;=4,T34&lt;=5),'CP %'!$C$10,IF(AND(T34&gt;=6,T34&lt;=8),'CP %'!$C$11,IF(T34&gt;=9,'CP %'!$C$12,""))))),IF(AND(G34&gt;=DATE(2018,7,26),G34&lt;=DATE(2018,12,31),R34='CP %'!$I$3),IF(T34=1,'CP %'!$D$8,IF(AND(T34&gt;=2,T34&lt;=3),'CP %'!$D$9,IF(AND(T34&gt;=4,T34&lt;=5),'CP %'!$D$10,IF(AND(T34&gt;=6,T34&lt;=8),'CP %'!$D$11,IF(T34&gt;=9,'CP %'!$D$12,""))))),""))),
IF(AND(A34='CP %'!$F$1,J34="CP"),
IF(AND(G34&gt;=DATE(2018,4,1),G34&lt;DATE(2018,5,1)),IF(AND(T34&gt;=1,T34&lt;=3),'CP %'!$G$4,IF(AND(T34&gt;=4,T34&lt;=9),'CP %'!$G$5,IF(T34&gt;=10,'CP %'!$G$6,""))),
IF(AND(G34&gt;=DATE(2018,5,1),G34&lt;DATE(2018,7,1)),'CP %'!$G$8,
IF(AND(G34&gt;=DATE(2018,7,1),G34&lt;DATE(2018,8,1)),IF(AND(T34&gt;=1,T34&lt;=2),'CP %'!$G$11,IF(AND(T34&gt;=3,T34&lt;=5),'CP %'!$G$12,IF(T34&gt;=6,'CP %'!$G$13,""))),
IF(AND(G34&gt;=DATE(2018,8,1),G34&lt;DATE(2018,10,1)),IF(K34='CP %'!$F$18,'CP %'!$G$18,IF(B34='CP %'!$F$15,'CP %'!$G$15,IF(B34='CP %'!$F$16,'CP %'!$G$16,IF(AND(B34='CP %'!$F$17,T34=1),'CP %'!$G$20,IF(AND(B34='CP %'!$F$17,T34&gt;=2,T34&lt;=5),'CP %'!$G$21,IF(AND(B34='CP %'!$F$17,T34&gt;=6),'CP %'!$G$22,"")))))),
IF(AND(G34&gt;=DATE(2018,10,1),G34&lt;=DATE(2018,12,31)),IF(B34='CP %'!$F$25,'CP %'!$G$25,IF(B34='CP %'!$F$26,'CP %'!$G$26,IF(AND(B34='CP %'!$F$27,T34=1),'CP %'!$G$29,IF(AND(B34='CP %'!$F$27,T34&gt;=2,T34&lt;=5),'CP %'!$G$30,IF(AND(B34='CP %'!$F$27,T34&gt;=6),'CP %'!$G$31,"")))))))))),
IF(AND(A34='CP %'!$M$1,J34="CP"),
IF(AND(G34&gt;=DATE(2018,4,1),G34&lt;DATE(2018,10,1)),IF(AND(T34&gt;=1,T34&lt;=3),'CP %'!$N$4,IF(AND(T34&gt;=4,T34&lt;=6),'CP %'!$N$5,IF(T34&gt;=7,'CP %'!$N$6,""))),
IF(AND(G34&gt;=DATE(2018,10,1),G34&lt;=DATE(2018,12,31)),IF(AND(T34&gt;=1,T34&lt;=3),'CP %'!$N$9,IF(AND(T34&gt;=4,T34&lt;=6),'CP %'!$N$10,IF(T34&gt;=7,'CP %'!$N$11,""))),"")),"")))</f>
        <v/>
      </c>
      <c r="T34" s="29" t="str">
        <f>IF(AND(A34='CP %'!$B$1,Master!J34="CP",G34&gt;=DATE(2018,7,26),G34&lt;=DATE(2018,12,31)),COUNTIFS($K$2:$K$999,K34,$A$2:$A$999,'CP %'!$B$1,$G$2:$G$999,"&gt;=26-07-2018",$G$2:$G$999,"&lt;=31-12-2018"),IF(AND(A34='CP %'!$F$1,Master!J34="CP",G34&gt;=DATE(2018,4,1),G34&lt;DATE(2018,5,1)),COUNTIFS($K$2:$K$999,K34,$A$2:$A$999,'CP %'!$F$1,$G$2:$G$999,"&gt;=01-04-2018",$G$2:$G$999,"&lt;01-05-2018"),IF(AND(A34='CP %'!$F$1,Master!J34="CP",G34&gt;=DATE(2018,7,1),G34&lt;DATE(2018,8,1)),COUNTIFS($K$2:$K$999,K34,$A$2:$A$999,'CP %'!$F$1,$G$2:$G$999,"&gt;=01-07-2018",$G$2:$G$999,"&lt;01-08-2018"),IF(AND(A34='CP %'!$F$1,B34='CP %'!$F$17,Master!J34="CP",G34&gt;=DATE(2018,8,1),G34&lt;DATE(2018,10,1)),COUNTIFS($K$2:$K$999,K34,$A$2:$A$999,'CP %'!$F$1,$B$2:$B$999,'CP %'!$F$17,$G$2:$G$999,"&gt;=01-08-2018",$G$2:$G$999,"&lt;01-10-2018"),IF(AND(A34='CP %'!$F$1,B34='CP %'!$F$27,Master!J34="CP",G34&gt;=DATE(2018,10,1),G34&lt;=DATE(2018,12,31)),COUNTIFS($K$2:$K$999,K34,$A$2:$A$999,'CP %'!$F$1,$B$2:$B$999,'CP %'!$F$27,$G$2:$G$999,"&gt;=01-10-2018",$G$2:$G$999,"&lt;=31-12-2018"),IF(AND(A34='CP %'!$M$1,Master!J34="CP",G34&gt;=DATE(2018,4,1),G34&lt;DATE(2018,10,1)),COUNTIFS($K$2:$K$999,K34,$A$2:$A$999,'CP %'!$M$1,$G$2:$G$999,"&gt;=1-04-2018",$G$2:$G$999,"&lt;1-10-2018"),IF(AND(A34='CP %'!$M$1,Master!J34="CP",G34&gt;=DATE(2018,10,1),G34&lt;=DATE(2018,12,31)),COUNTIFS($K$2:$K$999,K34,$A$2:$A$999,'CP %'!$M$1,$G$2:$G$999,"&gt;=1-10-2018",$G$2:$G$999,"&lt;=31-12-2018"),"")))))))</f>
        <v/>
      </c>
      <c r="U34" s="25">
        <f t="shared" si="1"/>
        <v>0</v>
      </c>
    </row>
    <row r="35" spans="1:21" x14ac:dyDescent="0.25">
      <c r="A35" s="1" t="s">
        <v>69</v>
      </c>
      <c r="B35" s="1" t="s">
        <v>82</v>
      </c>
      <c r="C35" s="1" t="s">
        <v>82</v>
      </c>
      <c r="D35" s="1" t="s">
        <v>217</v>
      </c>
      <c r="E35" s="1" t="s">
        <v>90</v>
      </c>
      <c r="F35" s="1">
        <v>2465</v>
      </c>
      <c r="G35" s="27">
        <v>43250</v>
      </c>
      <c r="H35" s="25">
        <v>20990663</v>
      </c>
      <c r="I35" s="25">
        <v>20312788</v>
      </c>
      <c r="J35" s="1" t="s">
        <v>16</v>
      </c>
      <c r="K35" s="1" t="s">
        <v>185</v>
      </c>
      <c r="L35" s="25">
        <v>7999</v>
      </c>
      <c r="M35" s="25">
        <v>7780.6543610547669</v>
      </c>
      <c r="N35" s="1" t="s">
        <v>169</v>
      </c>
      <c r="O35" s="1" t="s">
        <v>170</v>
      </c>
      <c r="P35" s="25">
        <f t="shared" si="2"/>
        <v>538221.99999999953</v>
      </c>
      <c r="Q35" s="1" t="s">
        <v>171</v>
      </c>
      <c r="R35" s="2" t="s">
        <v>164</v>
      </c>
      <c r="S35" s="31">
        <f>IF(AND(A35='CP %'!$B$1,J35="CP"),
IF(AND(G35&gt;=DATE(2018,4,1),G35&lt;=DATE(2018,7,25)),2%,IF(AND(G35&gt;=DATE(2018,7,26),G35&lt;=DATE(2018,12,31),R35='CP %'!$I$2),IF(T35=1,'CP %'!$C$8,IF(AND(T35&gt;=2,T35&lt;=3),'CP %'!$C$9,IF(AND(T35&gt;=4,T35&lt;=5),'CP %'!$C$10,IF(AND(T35&gt;=6,T35&lt;=8),'CP %'!$C$11,IF(T35&gt;=9,'CP %'!$C$12,""))))),IF(AND(G35&gt;=DATE(2018,7,26),G35&lt;=DATE(2018,12,31),R35='CP %'!$I$3),IF(T35=1,'CP %'!$D$8,IF(AND(T35&gt;=2,T35&lt;=3),'CP %'!$D$9,IF(AND(T35&gt;=4,T35&lt;=5),'CP %'!$D$10,IF(AND(T35&gt;=6,T35&lt;=8),'CP %'!$D$11,IF(T35&gt;=9,'CP %'!$D$12,""))))),""))),
IF(AND(A35='CP %'!$F$1,J35="CP"),
IF(AND(G35&gt;=DATE(2018,4,1),G35&lt;DATE(2018,5,1)),IF(AND(T35&gt;=1,T35&lt;=3),'CP %'!$G$4,IF(AND(T35&gt;=4,T35&lt;=9),'CP %'!$G$5,IF(T35&gt;=10,'CP %'!$G$6,""))),
IF(AND(G35&gt;=DATE(2018,5,1),G35&lt;DATE(2018,7,1)),'CP %'!$G$8,
IF(AND(G35&gt;=DATE(2018,7,1),G35&lt;DATE(2018,8,1)),IF(AND(T35&gt;=1,T35&lt;=2),'CP %'!$G$11,IF(AND(T35&gt;=3,T35&lt;=5),'CP %'!$G$12,IF(T35&gt;=6,'CP %'!$G$13,""))),
IF(AND(G35&gt;=DATE(2018,8,1),G35&lt;DATE(2018,10,1)),IF(K35='CP %'!$F$18,'CP %'!$G$18,IF(B35='CP %'!$F$15,'CP %'!$G$15,IF(B35='CP %'!$F$16,'CP %'!$G$16,IF(AND(B35='CP %'!$F$17,T35=1),'CP %'!$G$20,IF(AND(B35='CP %'!$F$17,T35&gt;=2,T35&lt;=5),'CP %'!$G$21,IF(AND(B35='CP %'!$F$17,T35&gt;=6),'CP %'!$G$22,"")))))),
IF(AND(G35&gt;=DATE(2018,10,1),G35&lt;=DATE(2018,12,31)),IF(B35='CP %'!$F$25,'CP %'!$G$25,IF(B35='CP %'!$F$26,'CP %'!$G$26,IF(AND(B35='CP %'!$F$27,T35=1),'CP %'!$G$29,IF(AND(B35='CP %'!$F$27,T35&gt;=2,T35&lt;=5),'CP %'!$G$30,IF(AND(B35='CP %'!$F$27,T35&gt;=6),'CP %'!$G$31,"")))))))))),
IF(AND(A35='CP %'!$M$1,J35="CP"),
IF(AND(G35&gt;=DATE(2018,4,1),G35&lt;DATE(2018,10,1)),IF(AND(T35&gt;=1,T35&lt;=3),'CP %'!$N$4,IF(AND(T35&gt;=4,T35&lt;=6),'CP %'!$N$5,IF(T35&gt;=7,'CP %'!$N$6,""))),
IF(AND(G35&gt;=DATE(2018,10,1),G35&lt;=DATE(2018,12,31)),IF(AND(T35&gt;=1,T35&lt;=3),'CP %'!$N$9,IF(AND(T35&gt;=4,T35&lt;=6),'CP %'!$N$10,IF(T35&gt;=7,'CP %'!$N$11,""))),"")),"")))</f>
        <v>2.75E-2</v>
      </c>
      <c r="T35" s="29" t="str">
        <f>IF(AND(A35='CP %'!$B$1,Master!J35="CP",G35&gt;=DATE(2018,7,26),G35&lt;=DATE(2018,12,31)),COUNTIFS($K$2:$K$999,K35,$A$2:$A$999,'CP %'!$B$1,$G$2:$G$999,"&gt;=26-07-2018",$G$2:$G$999,"&lt;=31-12-2018"),IF(AND(A35='CP %'!$F$1,Master!J35="CP",G35&gt;=DATE(2018,4,1),G35&lt;DATE(2018,5,1)),COUNTIFS($K$2:$K$999,K35,$A$2:$A$999,'CP %'!$F$1,$G$2:$G$999,"&gt;=01-04-2018",$G$2:$G$999,"&lt;01-05-2018"),IF(AND(A35='CP %'!$F$1,Master!J35="CP",G35&gt;=DATE(2018,7,1),G35&lt;DATE(2018,8,1)),COUNTIFS($K$2:$K$999,K35,$A$2:$A$999,'CP %'!$F$1,$G$2:$G$999,"&gt;=01-07-2018",$G$2:$G$999,"&lt;01-08-2018"),IF(AND(A35='CP %'!$F$1,B35='CP %'!$F$17,Master!J35="CP",G35&gt;=DATE(2018,8,1),G35&lt;DATE(2018,10,1)),COUNTIFS($K$2:$K$999,K35,$A$2:$A$999,'CP %'!$F$1,$B$2:$B$999,'CP %'!$F$17,$G$2:$G$999,"&gt;=01-08-2018",$G$2:$G$999,"&lt;01-10-2018"),IF(AND(A35='CP %'!$F$1,B35='CP %'!$F$27,Master!J35="CP",G35&gt;=DATE(2018,10,1),G35&lt;=DATE(2018,12,31)),COUNTIFS($K$2:$K$999,K35,$A$2:$A$999,'CP %'!$F$1,$B$2:$B$999,'CP %'!$F$27,$G$2:$G$999,"&gt;=01-10-2018",$G$2:$G$999,"&lt;=31-12-2018"),IF(AND(A35='CP %'!$M$1,Master!J35="CP",G35&gt;=DATE(2018,4,1),G35&lt;DATE(2018,10,1)),COUNTIFS($K$2:$K$999,K35,$A$2:$A$999,'CP %'!$M$1,$G$2:$G$999,"&gt;=1-04-2018",$G$2:$G$999,"&lt;1-10-2018"),IF(AND(A35='CP %'!$M$1,Master!J35="CP",G35&gt;=DATE(2018,10,1),G35&lt;=DATE(2018,12,31)),COUNTIFS($K$2:$K$999,K35,$A$2:$A$999,'CP %'!$M$1,$G$2:$G$999,"&gt;=1-10-2018",$G$2:$G$999,"&lt;=31-12-2018"),"")))))))</f>
        <v/>
      </c>
      <c r="U35" s="25">
        <f t="shared" si="1"/>
        <v>558601.67000000004</v>
      </c>
    </row>
    <row r="36" spans="1:21" x14ac:dyDescent="0.25">
      <c r="A36" s="1" t="s">
        <v>69</v>
      </c>
      <c r="B36" s="1" t="s">
        <v>79</v>
      </c>
      <c r="C36" s="1" t="s">
        <v>79</v>
      </c>
      <c r="D36" s="1" t="s">
        <v>218</v>
      </c>
      <c r="E36" s="1" t="s">
        <v>87</v>
      </c>
      <c r="F36" s="1">
        <v>1335</v>
      </c>
      <c r="G36" s="27">
        <v>43250</v>
      </c>
      <c r="H36" s="25">
        <v>10327790</v>
      </c>
      <c r="I36" s="25">
        <v>9960665</v>
      </c>
      <c r="J36" s="1" t="s">
        <v>16</v>
      </c>
      <c r="K36" s="1" t="s">
        <v>101</v>
      </c>
      <c r="L36" s="25">
        <v>6999</v>
      </c>
      <c r="M36" s="25">
        <v>6999</v>
      </c>
      <c r="N36" s="1" t="s">
        <v>176</v>
      </c>
      <c r="O36" s="1" t="s">
        <v>174</v>
      </c>
      <c r="P36" s="25">
        <f t="shared" si="2"/>
        <v>0</v>
      </c>
      <c r="Q36" s="1">
        <v>0</v>
      </c>
      <c r="R36" s="2" t="s">
        <v>164</v>
      </c>
      <c r="S36" s="31">
        <f>IF(AND(A36='CP %'!$B$1,J36="CP"),
IF(AND(G36&gt;=DATE(2018,4,1),G36&lt;=DATE(2018,7,25)),2%,IF(AND(G36&gt;=DATE(2018,7,26),G36&lt;=DATE(2018,12,31),R36='CP %'!$I$2),IF(T36=1,'CP %'!$C$8,IF(AND(T36&gt;=2,T36&lt;=3),'CP %'!$C$9,IF(AND(T36&gt;=4,T36&lt;=5),'CP %'!$C$10,IF(AND(T36&gt;=6,T36&lt;=8),'CP %'!$C$11,IF(T36&gt;=9,'CP %'!$C$12,""))))),IF(AND(G36&gt;=DATE(2018,7,26),G36&lt;=DATE(2018,12,31),R36='CP %'!$I$3),IF(T36=1,'CP %'!$D$8,IF(AND(T36&gt;=2,T36&lt;=3),'CP %'!$D$9,IF(AND(T36&gt;=4,T36&lt;=5),'CP %'!$D$10,IF(AND(T36&gt;=6,T36&lt;=8),'CP %'!$D$11,IF(T36&gt;=9,'CP %'!$D$12,""))))),""))),
IF(AND(A36='CP %'!$F$1,J36="CP"),
IF(AND(G36&gt;=DATE(2018,4,1),G36&lt;DATE(2018,5,1)),IF(AND(T36&gt;=1,T36&lt;=3),'CP %'!$G$4,IF(AND(T36&gt;=4,T36&lt;=9),'CP %'!$G$5,IF(T36&gt;=10,'CP %'!$G$6,""))),
IF(AND(G36&gt;=DATE(2018,5,1),G36&lt;DATE(2018,7,1)),'CP %'!$G$8,
IF(AND(G36&gt;=DATE(2018,7,1),G36&lt;DATE(2018,8,1)),IF(AND(T36&gt;=1,T36&lt;=2),'CP %'!$G$11,IF(AND(T36&gt;=3,T36&lt;=5),'CP %'!$G$12,IF(T36&gt;=6,'CP %'!$G$13,""))),
IF(AND(G36&gt;=DATE(2018,8,1),G36&lt;DATE(2018,10,1)),IF(K36='CP %'!$F$18,'CP %'!$G$18,IF(B36='CP %'!$F$15,'CP %'!$G$15,IF(B36='CP %'!$F$16,'CP %'!$G$16,IF(AND(B36='CP %'!$F$17,T36=1),'CP %'!$G$20,IF(AND(B36='CP %'!$F$17,T36&gt;=2,T36&lt;=5),'CP %'!$G$21,IF(AND(B36='CP %'!$F$17,T36&gt;=6),'CP %'!$G$22,"")))))),
IF(AND(G36&gt;=DATE(2018,10,1),G36&lt;=DATE(2018,12,31)),IF(B36='CP %'!$F$25,'CP %'!$G$25,IF(B36='CP %'!$F$26,'CP %'!$G$26,IF(AND(B36='CP %'!$F$27,T36=1),'CP %'!$G$29,IF(AND(B36='CP %'!$F$27,T36&gt;=2,T36&lt;=5),'CP %'!$G$30,IF(AND(B36='CP %'!$F$27,T36&gt;=6),'CP %'!$G$31,"")))))))))),
IF(AND(A36='CP %'!$M$1,J36="CP"),
IF(AND(G36&gt;=DATE(2018,4,1),G36&lt;DATE(2018,10,1)),IF(AND(T36&gt;=1,T36&lt;=3),'CP %'!$N$4,IF(AND(T36&gt;=4,T36&lt;=6),'CP %'!$N$5,IF(T36&gt;=7,'CP %'!$N$6,""))),
IF(AND(G36&gt;=DATE(2018,10,1),G36&lt;=DATE(2018,12,31)),IF(AND(T36&gt;=1,T36&lt;=3),'CP %'!$N$9,IF(AND(T36&gt;=4,T36&lt;=6),'CP %'!$N$10,IF(T36&gt;=7,'CP %'!$N$11,""))),"")),"")))</f>
        <v>2.75E-2</v>
      </c>
      <c r="T36" s="29" t="str">
        <f>IF(AND(A36='CP %'!$B$1,Master!J36="CP",G36&gt;=DATE(2018,7,26),G36&lt;=DATE(2018,12,31)),COUNTIFS($K$2:$K$999,K36,$A$2:$A$999,'CP %'!$B$1,$G$2:$G$999,"&gt;=26-07-2018",$G$2:$G$999,"&lt;=31-12-2018"),IF(AND(A36='CP %'!$F$1,Master!J36="CP",G36&gt;=DATE(2018,4,1),G36&lt;DATE(2018,5,1)),COUNTIFS($K$2:$K$999,K36,$A$2:$A$999,'CP %'!$F$1,$G$2:$G$999,"&gt;=01-04-2018",$G$2:$G$999,"&lt;01-05-2018"),IF(AND(A36='CP %'!$F$1,Master!J36="CP",G36&gt;=DATE(2018,7,1),G36&lt;DATE(2018,8,1)),COUNTIFS($K$2:$K$999,K36,$A$2:$A$999,'CP %'!$F$1,$G$2:$G$999,"&gt;=01-07-2018",$G$2:$G$999,"&lt;01-08-2018"),IF(AND(A36='CP %'!$F$1,B36='CP %'!$F$17,Master!J36="CP",G36&gt;=DATE(2018,8,1),G36&lt;DATE(2018,10,1)),COUNTIFS($K$2:$K$999,K36,$A$2:$A$999,'CP %'!$F$1,$B$2:$B$999,'CP %'!$F$17,$G$2:$G$999,"&gt;=01-08-2018",$G$2:$G$999,"&lt;01-10-2018"),IF(AND(A36='CP %'!$F$1,B36='CP %'!$F$27,Master!J36="CP",G36&gt;=DATE(2018,10,1),G36&lt;=DATE(2018,12,31)),COUNTIFS($K$2:$K$999,K36,$A$2:$A$999,'CP %'!$F$1,$B$2:$B$999,'CP %'!$F$27,$G$2:$G$999,"&gt;=01-10-2018",$G$2:$G$999,"&lt;=31-12-2018"),IF(AND(A36='CP %'!$M$1,Master!J36="CP",G36&gt;=DATE(2018,4,1),G36&lt;DATE(2018,10,1)),COUNTIFS($K$2:$K$999,K36,$A$2:$A$999,'CP %'!$M$1,$G$2:$G$999,"&gt;=1-04-2018",$G$2:$G$999,"&lt;1-10-2018"),IF(AND(A36='CP %'!$M$1,Master!J36="CP",G36&gt;=DATE(2018,10,1),G36&lt;=DATE(2018,12,31)),COUNTIFS($K$2:$K$999,K36,$A$2:$A$999,'CP %'!$M$1,$G$2:$G$999,"&gt;=1-10-2018",$G$2:$G$999,"&lt;=31-12-2018"),"")))))))</f>
        <v/>
      </c>
      <c r="U36" s="25">
        <f t="shared" si="1"/>
        <v>273918.28749999998</v>
      </c>
    </row>
    <row r="37" spans="1:21" x14ac:dyDescent="0.25">
      <c r="A37" s="1" t="s">
        <v>69</v>
      </c>
      <c r="B37" s="1" t="s">
        <v>82</v>
      </c>
      <c r="C37" s="1" t="s">
        <v>82</v>
      </c>
      <c r="D37" s="1" t="s">
        <v>219</v>
      </c>
      <c r="E37" s="1" t="s">
        <v>91</v>
      </c>
      <c r="F37" s="1">
        <v>2060</v>
      </c>
      <c r="G37" s="27">
        <v>43251</v>
      </c>
      <c r="H37" s="25">
        <v>18739465</v>
      </c>
      <c r="I37" s="25">
        <v>18172965</v>
      </c>
      <c r="J37" s="1" t="s">
        <v>17</v>
      </c>
      <c r="K37" s="1" t="s">
        <v>102</v>
      </c>
      <c r="L37" s="25">
        <v>8152</v>
      </c>
      <c r="M37" s="25">
        <v>7837.75</v>
      </c>
      <c r="N37" s="1" t="s">
        <v>220</v>
      </c>
      <c r="O37" s="1" t="s">
        <v>170</v>
      </c>
      <c r="P37" s="25">
        <f t="shared" si="2"/>
        <v>647355</v>
      </c>
      <c r="Q37" s="1" t="s">
        <v>171</v>
      </c>
      <c r="R37" s="2" t="s">
        <v>164</v>
      </c>
      <c r="S37" s="31" t="str">
        <f>IF(AND(A37='CP %'!$B$1,J37="CP"),
IF(AND(G37&gt;=DATE(2018,4,1),G37&lt;=DATE(2018,7,25)),2%,IF(AND(G37&gt;=DATE(2018,7,26),G37&lt;=DATE(2018,12,31),R37='CP %'!$I$2),IF(T37=1,'CP %'!$C$8,IF(AND(T37&gt;=2,T37&lt;=3),'CP %'!$C$9,IF(AND(T37&gt;=4,T37&lt;=5),'CP %'!$C$10,IF(AND(T37&gt;=6,T37&lt;=8),'CP %'!$C$11,IF(T37&gt;=9,'CP %'!$C$12,""))))),IF(AND(G37&gt;=DATE(2018,7,26),G37&lt;=DATE(2018,12,31),R37='CP %'!$I$3),IF(T37=1,'CP %'!$D$8,IF(AND(T37&gt;=2,T37&lt;=3),'CP %'!$D$9,IF(AND(T37&gt;=4,T37&lt;=5),'CP %'!$D$10,IF(AND(T37&gt;=6,T37&lt;=8),'CP %'!$D$11,IF(T37&gt;=9,'CP %'!$D$12,""))))),""))),
IF(AND(A37='CP %'!$F$1,J37="CP"),
IF(AND(G37&gt;=DATE(2018,4,1),G37&lt;DATE(2018,5,1)),IF(AND(T37&gt;=1,T37&lt;=3),'CP %'!$G$4,IF(AND(T37&gt;=4,T37&lt;=9),'CP %'!$G$5,IF(T37&gt;=10,'CP %'!$G$6,""))),
IF(AND(G37&gt;=DATE(2018,5,1),G37&lt;DATE(2018,7,1)),'CP %'!$G$8,
IF(AND(G37&gt;=DATE(2018,7,1),G37&lt;DATE(2018,8,1)),IF(AND(T37&gt;=1,T37&lt;=2),'CP %'!$G$11,IF(AND(T37&gt;=3,T37&lt;=5),'CP %'!$G$12,IF(T37&gt;=6,'CP %'!$G$13,""))),
IF(AND(G37&gt;=DATE(2018,8,1),G37&lt;DATE(2018,10,1)),IF(K37='CP %'!$F$18,'CP %'!$G$18,IF(B37='CP %'!$F$15,'CP %'!$G$15,IF(B37='CP %'!$F$16,'CP %'!$G$16,IF(AND(B37='CP %'!$F$17,T37=1),'CP %'!$G$20,IF(AND(B37='CP %'!$F$17,T37&gt;=2,T37&lt;=5),'CP %'!$G$21,IF(AND(B37='CP %'!$F$17,T37&gt;=6),'CP %'!$G$22,"")))))),
IF(AND(G37&gt;=DATE(2018,10,1),G37&lt;=DATE(2018,12,31)),IF(B37='CP %'!$F$25,'CP %'!$G$25,IF(B37='CP %'!$F$26,'CP %'!$G$26,IF(AND(B37='CP %'!$F$27,T37=1),'CP %'!$G$29,IF(AND(B37='CP %'!$F$27,T37&gt;=2,T37&lt;=5),'CP %'!$G$30,IF(AND(B37='CP %'!$F$27,T37&gt;=6),'CP %'!$G$31,"")))))))))),
IF(AND(A37='CP %'!$M$1,J37="CP"),
IF(AND(G37&gt;=DATE(2018,4,1),G37&lt;DATE(2018,10,1)),IF(AND(T37&gt;=1,T37&lt;=3),'CP %'!$N$4,IF(AND(T37&gt;=4,T37&lt;=6),'CP %'!$N$5,IF(T37&gt;=7,'CP %'!$N$6,""))),
IF(AND(G37&gt;=DATE(2018,10,1),G37&lt;=DATE(2018,12,31)),IF(AND(T37&gt;=1,T37&lt;=3),'CP %'!$N$9,IF(AND(T37&gt;=4,T37&lt;=6),'CP %'!$N$10,IF(T37&gt;=7,'CP %'!$N$11,""))),"")),"")))</f>
        <v/>
      </c>
      <c r="T37" s="29" t="str">
        <f>IF(AND(A37='CP %'!$B$1,Master!J37="CP",G37&gt;=DATE(2018,7,26),G37&lt;=DATE(2018,12,31)),COUNTIFS($K$2:$K$999,K37,$A$2:$A$999,'CP %'!$B$1,$G$2:$G$999,"&gt;=26-07-2018",$G$2:$G$999,"&lt;=31-12-2018"),IF(AND(A37='CP %'!$F$1,Master!J37="CP",G37&gt;=DATE(2018,4,1),G37&lt;DATE(2018,5,1)),COUNTIFS($K$2:$K$999,K37,$A$2:$A$999,'CP %'!$F$1,$G$2:$G$999,"&gt;=01-04-2018",$G$2:$G$999,"&lt;01-05-2018"),IF(AND(A37='CP %'!$F$1,Master!J37="CP",G37&gt;=DATE(2018,7,1),G37&lt;DATE(2018,8,1)),COUNTIFS($K$2:$K$999,K37,$A$2:$A$999,'CP %'!$F$1,$G$2:$G$999,"&gt;=01-07-2018",$G$2:$G$999,"&lt;01-08-2018"),IF(AND(A37='CP %'!$F$1,B37='CP %'!$F$17,Master!J37="CP",G37&gt;=DATE(2018,8,1),G37&lt;DATE(2018,10,1)),COUNTIFS($K$2:$K$999,K37,$A$2:$A$999,'CP %'!$F$1,$B$2:$B$999,'CP %'!$F$17,$G$2:$G$999,"&gt;=01-08-2018",$G$2:$G$999,"&lt;01-10-2018"),IF(AND(A37='CP %'!$F$1,B37='CP %'!$F$27,Master!J37="CP",G37&gt;=DATE(2018,10,1),G37&lt;=DATE(2018,12,31)),COUNTIFS($K$2:$K$999,K37,$A$2:$A$999,'CP %'!$F$1,$B$2:$B$999,'CP %'!$F$27,$G$2:$G$999,"&gt;=01-10-2018",$G$2:$G$999,"&lt;=31-12-2018"),IF(AND(A37='CP %'!$M$1,Master!J37="CP",G37&gt;=DATE(2018,4,1),G37&lt;DATE(2018,10,1)),COUNTIFS($K$2:$K$999,K37,$A$2:$A$999,'CP %'!$M$1,$G$2:$G$999,"&gt;=1-04-2018",$G$2:$G$999,"&lt;1-10-2018"),IF(AND(A37='CP %'!$M$1,Master!J37="CP",G37&gt;=DATE(2018,10,1),G37&lt;=DATE(2018,12,31)),COUNTIFS($K$2:$K$999,K37,$A$2:$A$999,'CP %'!$M$1,$G$2:$G$999,"&gt;=1-10-2018",$G$2:$G$999,"&lt;=31-12-2018"),"")))))))</f>
        <v/>
      </c>
      <c r="U37" s="25">
        <f t="shared" si="1"/>
        <v>0</v>
      </c>
    </row>
    <row r="38" spans="1:21" x14ac:dyDescent="0.25">
      <c r="A38" s="1" t="s">
        <v>69</v>
      </c>
      <c r="B38" s="1" t="s">
        <v>78</v>
      </c>
      <c r="C38" s="1" t="s">
        <v>86</v>
      </c>
      <c r="D38" s="1" t="s">
        <v>221</v>
      </c>
      <c r="E38" s="1" t="s">
        <v>91</v>
      </c>
      <c r="F38" s="1">
        <v>1835</v>
      </c>
      <c r="G38" s="27">
        <v>43251</v>
      </c>
      <c r="H38" s="25">
        <v>15677630.219999999</v>
      </c>
      <c r="I38" s="25">
        <v>15173005.219999999</v>
      </c>
      <c r="J38" s="1" t="s">
        <v>16</v>
      </c>
      <c r="K38" s="1" t="s">
        <v>185</v>
      </c>
      <c r="L38" s="25">
        <v>7702</v>
      </c>
      <c r="M38" s="25">
        <v>7482.9319999999998</v>
      </c>
      <c r="N38" s="1" t="s">
        <v>222</v>
      </c>
      <c r="O38" s="1" t="s">
        <v>174</v>
      </c>
      <c r="P38" s="25">
        <f t="shared" si="2"/>
        <v>401989.78000000038</v>
      </c>
      <c r="Q38" s="1">
        <v>0</v>
      </c>
      <c r="R38" s="2" t="s">
        <v>164</v>
      </c>
      <c r="S38" s="31">
        <f>IF(AND(A38='CP %'!$B$1,J38="CP"),
IF(AND(G38&gt;=DATE(2018,4,1),G38&lt;=DATE(2018,7,25)),2%,IF(AND(G38&gt;=DATE(2018,7,26),G38&lt;=DATE(2018,12,31),R38='CP %'!$I$2),IF(T38=1,'CP %'!$C$8,IF(AND(T38&gt;=2,T38&lt;=3),'CP %'!$C$9,IF(AND(T38&gt;=4,T38&lt;=5),'CP %'!$C$10,IF(AND(T38&gt;=6,T38&lt;=8),'CP %'!$C$11,IF(T38&gt;=9,'CP %'!$C$12,""))))),IF(AND(G38&gt;=DATE(2018,7,26),G38&lt;=DATE(2018,12,31),R38='CP %'!$I$3),IF(T38=1,'CP %'!$D$8,IF(AND(T38&gt;=2,T38&lt;=3),'CP %'!$D$9,IF(AND(T38&gt;=4,T38&lt;=5),'CP %'!$D$10,IF(AND(T38&gt;=6,T38&lt;=8),'CP %'!$D$11,IF(T38&gt;=9,'CP %'!$D$12,""))))),""))),
IF(AND(A38='CP %'!$F$1,J38="CP"),
IF(AND(G38&gt;=DATE(2018,4,1),G38&lt;DATE(2018,5,1)),IF(AND(T38&gt;=1,T38&lt;=3),'CP %'!$G$4,IF(AND(T38&gt;=4,T38&lt;=9),'CP %'!$G$5,IF(T38&gt;=10,'CP %'!$G$6,""))),
IF(AND(G38&gt;=DATE(2018,5,1),G38&lt;DATE(2018,7,1)),'CP %'!$G$8,
IF(AND(G38&gt;=DATE(2018,7,1),G38&lt;DATE(2018,8,1)),IF(AND(T38&gt;=1,T38&lt;=2),'CP %'!$G$11,IF(AND(T38&gt;=3,T38&lt;=5),'CP %'!$G$12,IF(T38&gt;=6,'CP %'!$G$13,""))),
IF(AND(G38&gt;=DATE(2018,8,1),G38&lt;DATE(2018,10,1)),IF(K38='CP %'!$F$18,'CP %'!$G$18,IF(B38='CP %'!$F$15,'CP %'!$G$15,IF(B38='CP %'!$F$16,'CP %'!$G$16,IF(AND(B38='CP %'!$F$17,T38=1),'CP %'!$G$20,IF(AND(B38='CP %'!$F$17,T38&gt;=2,T38&lt;=5),'CP %'!$G$21,IF(AND(B38='CP %'!$F$17,T38&gt;=6),'CP %'!$G$22,"")))))),
IF(AND(G38&gt;=DATE(2018,10,1),G38&lt;=DATE(2018,12,31)),IF(B38='CP %'!$F$25,'CP %'!$G$25,IF(B38='CP %'!$F$26,'CP %'!$G$26,IF(AND(B38='CP %'!$F$27,T38=1),'CP %'!$G$29,IF(AND(B38='CP %'!$F$27,T38&gt;=2,T38&lt;=5),'CP %'!$G$30,IF(AND(B38='CP %'!$F$27,T38&gt;=6),'CP %'!$G$31,"")))))))))),
IF(AND(A38='CP %'!$M$1,J38="CP"),
IF(AND(G38&gt;=DATE(2018,4,1),G38&lt;DATE(2018,10,1)),IF(AND(T38&gt;=1,T38&lt;=3),'CP %'!$N$4,IF(AND(T38&gt;=4,T38&lt;=6),'CP %'!$N$5,IF(T38&gt;=7,'CP %'!$N$6,""))),
IF(AND(G38&gt;=DATE(2018,10,1),G38&lt;=DATE(2018,12,31)),IF(AND(T38&gt;=1,T38&lt;=3),'CP %'!$N$9,IF(AND(T38&gt;=4,T38&lt;=6),'CP %'!$N$10,IF(T38&gt;=7,'CP %'!$N$11,""))),"")),"")))</f>
        <v>2.75E-2</v>
      </c>
      <c r="T38" s="29" t="str">
        <f>IF(AND(A38='CP %'!$B$1,Master!J38="CP",G38&gt;=DATE(2018,7,26),G38&lt;=DATE(2018,12,31)),COUNTIFS($K$2:$K$999,K38,$A$2:$A$999,'CP %'!$B$1,$G$2:$G$999,"&gt;=26-07-2018",$G$2:$G$999,"&lt;=31-12-2018"),IF(AND(A38='CP %'!$F$1,Master!J38="CP",G38&gt;=DATE(2018,4,1),G38&lt;DATE(2018,5,1)),COUNTIFS($K$2:$K$999,K38,$A$2:$A$999,'CP %'!$F$1,$G$2:$G$999,"&gt;=01-04-2018",$G$2:$G$999,"&lt;01-05-2018"),IF(AND(A38='CP %'!$F$1,Master!J38="CP",G38&gt;=DATE(2018,7,1),G38&lt;DATE(2018,8,1)),COUNTIFS($K$2:$K$999,K38,$A$2:$A$999,'CP %'!$F$1,$G$2:$G$999,"&gt;=01-07-2018",$G$2:$G$999,"&lt;01-08-2018"),IF(AND(A38='CP %'!$F$1,B38='CP %'!$F$17,Master!J38="CP",G38&gt;=DATE(2018,8,1),G38&lt;DATE(2018,10,1)),COUNTIFS($K$2:$K$999,K38,$A$2:$A$999,'CP %'!$F$1,$B$2:$B$999,'CP %'!$F$17,$G$2:$G$999,"&gt;=01-08-2018",$G$2:$G$999,"&lt;01-10-2018"),IF(AND(A38='CP %'!$F$1,B38='CP %'!$F$27,Master!J38="CP",G38&gt;=DATE(2018,10,1),G38&lt;=DATE(2018,12,31)),COUNTIFS($K$2:$K$999,K38,$A$2:$A$999,'CP %'!$F$1,$B$2:$B$999,'CP %'!$F$27,$G$2:$G$999,"&gt;=01-10-2018",$G$2:$G$999,"&lt;=31-12-2018"),IF(AND(A38='CP %'!$M$1,Master!J38="CP",G38&gt;=DATE(2018,4,1),G38&lt;DATE(2018,10,1)),COUNTIFS($K$2:$K$999,K38,$A$2:$A$999,'CP %'!$M$1,$G$2:$G$999,"&gt;=1-04-2018",$G$2:$G$999,"&lt;1-10-2018"),IF(AND(A38='CP %'!$M$1,Master!J38="CP",G38&gt;=DATE(2018,10,1),G38&lt;=DATE(2018,12,31)),COUNTIFS($K$2:$K$999,K38,$A$2:$A$999,'CP %'!$M$1,$G$2:$G$999,"&gt;=1-10-2018",$G$2:$G$999,"&lt;=31-12-2018"),"")))))))</f>
        <v/>
      </c>
      <c r="U38" s="25">
        <f t="shared" si="1"/>
        <v>417257.64354999998</v>
      </c>
    </row>
    <row r="39" spans="1:21" x14ac:dyDescent="0.25">
      <c r="A39" s="1" t="s">
        <v>69</v>
      </c>
      <c r="B39" s="1" t="s">
        <v>79</v>
      </c>
      <c r="C39" s="1" t="s">
        <v>79</v>
      </c>
      <c r="D39" s="1" t="s">
        <v>223</v>
      </c>
      <c r="E39" s="1" t="s">
        <v>91</v>
      </c>
      <c r="F39" s="1">
        <v>1735</v>
      </c>
      <c r="G39" s="27">
        <v>43251</v>
      </c>
      <c r="H39" s="25">
        <v>13751140</v>
      </c>
      <c r="I39" s="25">
        <v>13274015</v>
      </c>
      <c r="J39" s="1" t="s">
        <v>16</v>
      </c>
      <c r="K39" s="1" t="s">
        <v>185</v>
      </c>
      <c r="L39" s="25">
        <v>6999</v>
      </c>
      <c r="M39" s="25">
        <v>6999</v>
      </c>
      <c r="N39" s="1" t="s">
        <v>176</v>
      </c>
      <c r="O39" s="1" t="s">
        <v>174</v>
      </c>
      <c r="P39" s="25">
        <f t="shared" si="2"/>
        <v>0</v>
      </c>
      <c r="Q39" s="1">
        <v>0</v>
      </c>
      <c r="R39" s="2" t="s">
        <v>164</v>
      </c>
      <c r="S39" s="31">
        <f>IF(AND(A39='CP %'!$B$1,J39="CP"),
IF(AND(G39&gt;=DATE(2018,4,1),G39&lt;=DATE(2018,7,25)),2%,IF(AND(G39&gt;=DATE(2018,7,26),G39&lt;=DATE(2018,12,31),R39='CP %'!$I$2),IF(T39=1,'CP %'!$C$8,IF(AND(T39&gt;=2,T39&lt;=3),'CP %'!$C$9,IF(AND(T39&gt;=4,T39&lt;=5),'CP %'!$C$10,IF(AND(T39&gt;=6,T39&lt;=8),'CP %'!$C$11,IF(T39&gt;=9,'CP %'!$C$12,""))))),IF(AND(G39&gt;=DATE(2018,7,26),G39&lt;=DATE(2018,12,31),R39='CP %'!$I$3),IF(T39=1,'CP %'!$D$8,IF(AND(T39&gt;=2,T39&lt;=3),'CP %'!$D$9,IF(AND(T39&gt;=4,T39&lt;=5),'CP %'!$D$10,IF(AND(T39&gt;=6,T39&lt;=8),'CP %'!$D$11,IF(T39&gt;=9,'CP %'!$D$12,""))))),""))),
IF(AND(A39='CP %'!$F$1,J39="CP"),
IF(AND(G39&gt;=DATE(2018,4,1),G39&lt;DATE(2018,5,1)),IF(AND(T39&gt;=1,T39&lt;=3),'CP %'!$G$4,IF(AND(T39&gt;=4,T39&lt;=9),'CP %'!$G$5,IF(T39&gt;=10,'CP %'!$G$6,""))),
IF(AND(G39&gt;=DATE(2018,5,1),G39&lt;DATE(2018,7,1)),'CP %'!$G$8,
IF(AND(G39&gt;=DATE(2018,7,1),G39&lt;DATE(2018,8,1)),IF(AND(T39&gt;=1,T39&lt;=2),'CP %'!$G$11,IF(AND(T39&gt;=3,T39&lt;=5),'CP %'!$G$12,IF(T39&gt;=6,'CP %'!$G$13,""))),
IF(AND(G39&gt;=DATE(2018,8,1),G39&lt;DATE(2018,10,1)),IF(K39='CP %'!$F$18,'CP %'!$G$18,IF(B39='CP %'!$F$15,'CP %'!$G$15,IF(B39='CP %'!$F$16,'CP %'!$G$16,IF(AND(B39='CP %'!$F$17,T39=1),'CP %'!$G$20,IF(AND(B39='CP %'!$F$17,T39&gt;=2,T39&lt;=5),'CP %'!$G$21,IF(AND(B39='CP %'!$F$17,T39&gt;=6),'CP %'!$G$22,"")))))),
IF(AND(G39&gt;=DATE(2018,10,1),G39&lt;=DATE(2018,12,31)),IF(B39='CP %'!$F$25,'CP %'!$G$25,IF(B39='CP %'!$F$26,'CP %'!$G$26,IF(AND(B39='CP %'!$F$27,T39=1),'CP %'!$G$29,IF(AND(B39='CP %'!$F$27,T39&gt;=2,T39&lt;=5),'CP %'!$G$30,IF(AND(B39='CP %'!$F$27,T39&gt;=6),'CP %'!$G$31,"")))))))))),
IF(AND(A39='CP %'!$M$1,J39="CP"),
IF(AND(G39&gt;=DATE(2018,4,1),G39&lt;DATE(2018,10,1)),IF(AND(T39&gt;=1,T39&lt;=3),'CP %'!$N$4,IF(AND(T39&gt;=4,T39&lt;=6),'CP %'!$N$5,IF(T39&gt;=7,'CP %'!$N$6,""))),
IF(AND(G39&gt;=DATE(2018,10,1),G39&lt;=DATE(2018,12,31)),IF(AND(T39&gt;=1,T39&lt;=3),'CP %'!$N$9,IF(AND(T39&gt;=4,T39&lt;=6),'CP %'!$N$10,IF(T39&gt;=7,'CP %'!$N$11,""))),"")),"")))</f>
        <v>2.75E-2</v>
      </c>
      <c r="T39" s="29" t="str">
        <f>IF(AND(A39='CP %'!$B$1,Master!J39="CP",G39&gt;=DATE(2018,7,26),G39&lt;=DATE(2018,12,31)),COUNTIFS($K$2:$K$999,K39,$A$2:$A$999,'CP %'!$B$1,$G$2:$G$999,"&gt;=26-07-2018",$G$2:$G$999,"&lt;=31-12-2018"),IF(AND(A39='CP %'!$F$1,Master!J39="CP",G39&gt;=DATE(2018,4,1),G39&lt;DATE(2018,5,1)),COUNTIFS($K$2:$K$999,K39,$A$2:$A$999,'CP %'!$F$1,$G$2:$G$999,"&gt;=01-04-2018",$G$2:$G$999,"&lt;01-05-2018"),IF(AND(A39='CP %'!$F$1,Master!J39="CP",G39&gt;=DATE(2018,7,1),G39&lt;DATE(2018,8,1)),COUNTIFS($K$2:$K$999,K39,$A$2:$A$999,'CP %'!$F$1,$G$2:$G$999,"&gt;=01-07-2018",$G$2:$G$999,"&lt;01-08-2018"),IF(AND(A39='CP %'!$F$1,B39='CP %'!$F$17,Master!J39="CP",G39&gt;=DATE(2018,8,1),G39&lt;DATE(2018,10,1)),COUNTIFS($K$2:$K$999,K39,$A$2:$A$999,'CP %'!$F$1,$B$2:$B$999,'CP %'!$F$17,$G$2:$G$999,"&gt;=01-08-2018",$G$2:$G$999,"&lt;01-10-2018"),IF(AND(A39='CP %'!$F$1,B39='CP %'!$F$27,Master!J39="CP",G39&gt;=DATE(2018,10,1),G39&lt;=DATE(2018,12,31)),COUNTIFS($K$2:$K$999,K39,$A$2:$A$999,'CP %'!$F$1,$B$2:$B$999,'CP %'!$F$27,$G$2:$G$999,"&gt;=01-10-2018",$G$2:$G$999,"&lt;=31-12-2018"),IF(AND(A39='CP %'!$M$1,Master!J39="CP",G39&gt;=DATE(2018,4,1),G39&lt;DATE(2018,10,1)),COUNTIFS($K$2:$K$999,K39,$A$2:$A$999,'CP %'!$M$1,$G$2:$G$999,"&gt;=1-04-2018",$G$2:$G$999,"&lt;1-10-2018"),IF(AND(A39='CP %'!$M$1,Master!J39="CP",G39&gt;=DATE(2018,10,1),G39&lt;=DATE(2018,12,31)),COUNTIFS($K$2:$K$999,K39,$A$2:$A$999,'CP %'!$M$1,$G$2:$G$999,"&gt;=1-10-2018",$G$2:$G$999,"&lt;=31-12-2018"),"")))))))</f>
        <v/>
      </c>
      <c r="U39" s="25">
        <f t="shared" si="1"/>
        <v>365035.41249999998</v>
      </c>
    </row>
    <row r="40" spans="1:21" x14ac:dyDescent="0.25">
      <c r="A40" s="1" t="s">
        <v>69</v>
      </c>
      <c r="B40" s="1" t="s">
        <v>79</v>
      </c>
      <c r="C40" s="1" t="s">
        <v>79</v>
      </c>
      <c r="D40" s="1" t="s">
        <v>224</v>
      </c>
      <c r="E40" s="1" t="s">
        <v>87</v>
      </c>
      <c r="F40" s="1">
        <v>1335</v>
      </c>
      <c r="G40" s="27">
        <v>43251</v>
      </c>
      <c r="H40" s="25">
        <v>10661540</v>
      </c>
      <c r="I40" s="25">
        <v>10294415</v>
      </c>
      <c r="J40" s="1" t="s">
        <v>16</v>
      </c>
      <c r="K40" s="1" t="s">
        <v>185</v>
      </c>
      <c r="L40" s="25">
        <v>6999</v>
      </c>
      <c r="M40" s="25">
        <v>6999</v>
      </c>
      <c r="N40" s="1" t="s">
        <v>176</v>
      </c>
      <c r="O40" s="1" t="s">
        <v>174</v>
      </c>
      <c r="P40" s="25">
        <f t="shared" si="2"/>
        <v>0</v>
      </c>
      <c r="Q40" s="1">
        <v>0</v>
      </c>
      <c r="R40" s="2" t="s">
        <v>164</v>
      </c>
      <c r="S40" s="31">
        <f>IF(AND(A40='CP %'!$B$1,J40="CP"),
IF(AND(G40&gt;=DATE(2018,4,1),G40&lt;=DATE(2018,7,25)),2%,IF(AND(G40&gt;=DATE(2018,7,26),G40&lt;=DATE(2018,12,31),R40='CP %'!$I$2),IF(T40=1,'CP %'!$C$8,IF(AND(T40&gt;=2,T40&lt;=3),'CP %'!$C$9,IF(AND(T40&gt;=4,T40&lt;=5),'CP %'!$C$10,IF(AND(T40&gt;=6,T40&lt;=8),'CP %'!$C$11,IF(T40&gt;=9,'CP %'!$C$12,""))))),IF(AND(G40&gt;=DATE(2018,7,26),G40&lt;=DATE(2018,12,31),R40='CP %'!$I$3),IF(T40=1,'CP %'!$D$8,IF(AND(T40&gt;=2,T40&lt;=3),'CP %'!$D$9,IF(AND(T40&gt;=4,T40&lt;=5),'CP %'!$D$10,IF(AND(T40&gt;=6,T40&lt;=8),'CP %'!$D$11,IF(T40&gt;=9,'CP %'!$D$12,""))))),""))),
IF(AND(A40='CP %'!$F$1,J40="CP"),
IF(AND(G40&gt;=DATE(2018,4,1),G40&lt;DATE(2018,5,1)),IF(AND(T40&gt;=1,T40&lt;=3),'CP %'!$G$4,IF(AND(T40&gt;=4,T40&lt;=9),'CP %'!$G$5,IF(T40&gt;=10,'CP %'!$G$6,""))),
IF(AND(G40&gt;=DATE(2018,5,1),G40&lt;DATE(2018,7,1)),'CP %'!$G$8,
IF(AND(G40&gt;=DATE(2018,7,1),G40&lt;DATE(2018,8,1)),IF(AND(T40&gt;=1,T40&lt;=2),'CP %'!$G$11,IF(AND(T40&gt;=3,T40&lt;=5),'CP %'!$G$12,IF(T40&gt;=6,'CP %'!$G$13,""))),
IF(AND(G40&gt;=DATE(2018,8,1),G40&lt;DATE(2018,10,1)),IF(K40='CP %'!$F$18,'CP %'!$G$18,IF(B40='CP %'!$F$15,'CP %'!$G$15,IF(B40='CP %'!$F$16,'CP %'!$G$16,IF(AND(B40='CP %'!$F$17,T40=1),'CP %'!$G$20,IF(AND(B40='CP %'!$F$17,T40&gt;=2,T40&lt;=5),'CP %'!$G$21,IF(AND(B40='CP %'!$F$17,T40&gt;=6),'CP %'!$G$22,"")))))),
IF(AND(G40&gt;=DATE(2018,10,1),G40&lt;=DATE(2018,12,31)),IF(B40='CP %'!$F$25,'CP %'!$G$25,IF(B40='CP %'!$F$26,'CP %'!$G$26,IF(AND(B40='CP %'!$F$27,T40=1),'CP %'!$G$29,IF(AND(B40='CP %'!$F$27,T40&gt;=2,T40&lt;=5),'CP %'!$G$30,IF(AND(B40='CP %'!$F$27,T40&gt;=6),'CP %'!$G$31,"")))))))))),
IF(AND(A40='CP %'!$M$1,J40="CP"),
IF(AND(G40&gt;=DATE(2018,4,1),G40&lt;DATE(2018,10,1)),IF(AND(T40&gt;=1,T40&lt;=3),'CP %'!$N$4,IF(AND(T40&gt;=4,T40&lt;=6),'CP %'!$N$5,IF(T40&gt;=7,'CP %'!$N$6,""))),
IF(AND(G40&gt;=DATE(2018,10,1),G40&lt;=DATE(2018,12,31)),IF(AND(T40&gt;=1,T40&lt;=3),'CP %'!$N$9,IF(AND(T40&gt;=4,T40&lt;=6),'CP %'!$N$10,IF(T40&gt;=7,'CP %'!$N$11,""))),"")),"")))</f>
        <v>2.75E-2</v>
      </c>
      <c r="T40" s="29" t="str">
        <f>IF(AND(A40='CP %'!$B$1,Master!J40="CP",G40&gt;=DATE(2018,7,26),G40&lt;=DATE(2018,12,31)),COUNTIFS($K$2:$K$999,K40,$A$2:$A$999,'CP %'!$B$1,$G$2:$G$999,"&gt;=26-07-2018",$G$2:$G$999,"&lt;=31-12-2018"),IF(AND(A40='CP %'!$F$1,Master!J40="CP",G40&gt;=DATE(2018,4,1),G40&lt;DATE(2018,5,1)),COUNTIFS($K$2:$K$999,K40,$A$2:$A$999,'CP %'!$F$1,$G$2:$G$999,"&gt;=01-04-2018",$G$2:$G$999,"&lt;01-05-2018"),IF(AND(A40='CP %'!$F$1,Master!J40="CP",G40&gt;=DATE(2018,7,1),G40&lt;DATE(2018,8,1)),COUNTIFS($K$2:$K$999,K40,$A$2:$A$999,'CP %'!$F$1,$G$2:$G$999,"&gt;=01-07-2018",$G$2:$G$999,"&lt;01-08-2018"),IF(AND(A40='CP %'!$F$1,B40='CP %'!$F$17,Master!J40="CP",G40&gt;=DATE(2018,8,1),G40&lt;DATE(2018,10,1)),COUNTIFS($K$2:$K$999,K40,$A$2:$A$999,'CP %'!$F$1,$B$2:$B$999,'CP %'!$F$17,$G$2:$G$999,"&gt;=01-08-2018",$G$2:$G$999,"&lt;01-10-2018"),IF(AND(A40='CP %'!$F$1,B40='CP %'!$F$27,Master!J40="CP",G40&gt;=DATE(2018,10,1),G40&lt;=DATE(2018,12,31)),COUNTIFS($K$2:$K$999,K40,$A$2:$A$999,'CP %'!$F$1,$B$2:$B$999,'CP %'!$F$27,$G$2:$G$999,"&gt;=01-10-2018",$G$2:$G$999,"&lt;=31-12-2018"),IF(AND(A40='CP %'!$M$1,Master!J40="CP",G40&gt;=DATE(2018,4,1),G40&lt;DATE(2018,10,1)),COUNTIFS($K$2:$K$999,K40,$A$2:$A$999,'CP %'!$M$1,$G$2:$G$999,"&gt;=1-04-2018",$G$2:$G$999,"&lt;1-10-2018"),IF(AND(A40='CP %'!$M$1,Master!J40="CP",G40&gt;=DATE(2018,10,1),G40&lt;=DATE(2018,12,31)),COUNTIFS($K$2:$K$999,K40,$A$2:$A$999,'CP %'!$M$1,$G$2:$G$999,"&gt;=1-10-2018",$G$2:$G$999,"&lt;=31-12-2018"),"")))))))</f>
        <v/>
      </c>
      <c r="U40" s="25">
        <f t="shared" si="1"/>
        <v>283096.41249999998</v>
      </c>
    </row>
    <row r="41" spans="1:21" x14ac:dyDescent="0.25">
      <c r="A41" s="1" t="s">
        <v>69</v>
      </c>
      <c r="B41" s="1" t="s">
        <v>78</v>
      </c>
      <c r="C41" s="1" t="s">
        <v>86</v>
      </c>
      <c r="D41" s="1" t="s">
        <v>225</v>
      </c>
      <c r="E41" s="1" t="s">
        <v>93</v>
      </c>
      <c r="F41" s="1">
        <v>660</v>
      </c>
      <c r="G41" s="27">
        <v>43251</v>
      </c>
      <c r="H41" s="25">
        <v>5495685.3799999999</v>
      </c>
      <c r="I41" s="25">
        <v>5314185.38</v>
      </c>
      <c r="J41" s="1" t="s">
        <v>16</v>
      </c>
      <c r="K41" s="1" t="s">
        <v>226</v>
      </c>
      <c r="L41" s="25">
        <v>7585</v>
      </c>
      <c r="M41" s="25">
        <v>7371.4930000000004</v>
      </c>
      <c r="N41" s="1" t="s">
        <v>220</v>
      </c>
      <c r="O41" s="1" t="s">
        <v>174</v>
      </c>
      <c r="P41" s="25">
        <f t="shared" si="2"/>
        <v>140914.61999999973</v>
      </c>
      <c r="Q41" s="1">
        <v>0</v>
      </c>
      <c r="R41" s="2" t="s">
        <v>164</v>
      </c>
      <c r="S41" s="31">
        <f>IF(AND(A41='CP %'!$B$1,J41="CP"),
IF(AND(G41&gt;=DATE(2018,4,1),G41&lt;=DATE(2018,7,25)),2%,IF(AND(G41&gt;=DATE(2018,7,26),G41&lt;=DATE(2018,12,31),R41='CP %'!$I$2),IF(T41=1,'CP %'!$C$8,IF(AND(T41&gt;=2,T41&lt;=3),'CP %'!$C$9,IF(AND(T41&gt;=4,T41&lt;=5),'CP %'!$C$10,IF(AND(T41&gt;=6,T41&lt;=8),'CP %'!$C$11,IF(T41&gt;=9,'CP %'!$C$12,""))))),IF(AND(G41&gt;=DATE(2018,7,26),G41&lt;=DATE(2018,12,31),R41='CP %'!$I$3),IF(T41=1,'CP %'!$D$8,IF(AND(T41&gt;=2,T41&lt;=3),'CP %'!$D$9,IF(AND(T41&gt;=4,T41&lt;=5),'CP %'!$D$10,IF(AND(T41&gt;=6,T41&lt;=8),'CP %'!$D$11,IF(T41&gt;=9,'CP %'!$D$12,""))))),""))),
IF(AND(A41='CP %'!$F$1,J41="CP"),
IF(AND(G41&gt;=DATE(2018,4,1),G41&lt;DATE(2018,5,1)),IF(AND(T41&gt;=1,T41&lt;=3),'CP %'!$G$4,IF(AND(T41&gt;=4,T41&lt;=9),'CP %'!$G$5,IF(T41&gt;=10,'CP %'!$G$6,""))),
IF(AND(G41&gt;=DATE(2018,5,1),G41&lt;DATE(2018,7,1)),'CP %'!$G$8,
IF(AND(G41&gt;=DATE(2018,7,1),G41&lt;DATE(2018,8,1)),IF(AND(T41&gt;=1,T41&lt;=2),'CP %'!$G$11,IF(AND(T41&gt;=3,T41&lt;=5),'CP %'!$G$12,IF(T41&gt;=6,'CP %'!$G$13,""))),
IF(AND(G41&gt;=DATE(2018,8,1),G41&lt;DATE(2018,10,1)),IF(K41='CP %'!$F$18,'CP %'!$G$18,IF(B41='CP %'!$F$15,'CP %'!$G$15,IF(B41='CP %'!$F$16,'CP %'!$G$16,IF(AND(B41='CP %'!$F$17,T41=1),'CP %'!$G$20,IF(AND(B41='CP %'!$F$17,T41&gt;=2,T41&lt;=5),'CP %'!$G$21,IF(AND(B41='CP %'!$F$17,T41&gt;=6),'CP %'!$G$22,"")))))),
IF(AND(G41&gt;=DATE(2018,10,1),G41&lt;=DATE(2018,12,31)),IF(B41='CP %'!$F$25,'CP %'!$G$25,IF(B41='CP %'!$F$26,'CP %'!$G$26,IF(AND(B41='CP %'!$F$27,T41=1),'CP %'!$G$29,IF(AND(B41='CP %'!$F$27,T41&gt;=2,T41&lt;=5),'CP %'!$G$30,IF(AND(B41='CP %'!$F$27,T41&gt;=6),'CP %'!$G$31,"")))))))))),
IF(AND(A41='CP %'!$M$1,J41="CP"),
IF(AND(G41&gt;=DATE(2018,4,1),G41&lt;DATE(2018,10,1)),IF(AND(T41&gt;=1,T41&lt;=3),'CP %'!$N$4,IF(AND(T41&gt;=4,T41&lt;=6),'CP %'!$N$5,IF(T41&gt;=7,'CP %'!$N$6,""))),
IF(AND(G41&gt;=DATE(2018,10,1),G41&lt;=DATE(2018,12,31)),IF(AND(T41&gt;=1,T41&lt;=3),'CP %'!$N$9,IF(AND(T41&gt;=4,T41&lt;=6),'CP %'!$N$10,IF(T41&gt;=7,'CP %'!$N$11,""))),"")),"")))</f>
        <v>2.75E-2</v>
      </c>
      <c r="T41" s="29" t="str">
        <f>IF(AND(A41='CP %'!$B$1,Master!J41="CP",G41&gt;=DATE(2018,7,26),G41&lt;=DATE(2018,12,31)),COUNTIFS($K$2:$K$999,K41,$A$2:$A$999,'CP %'!$B$1,$G$2:$G$999,"&gt;=26-07-2018",$G$2:$G$999,"&lt;=31-12-2018"),IF(AND(A41='CP %'!$F$1,Master!J41="CP",G41&gt;=DATE(2018,4,1),G41&lt;DATE(2018,5,1)),COUNTIFS($K$2:$K$999,K41,$A$2:$A$999,'CP %'!$F$1,$G$2:$G$999,"&gt;=01-04-2018",$G$2:$G$999,"&lt;01-05-2018"),IF(AND(A41='CP %'!$F$1,Master!J41="CP",G41&gt;=DATE(2018,7,1),G41&lt;DATE(2018,8,1)),COUNTIFS($K$2:$K$999,K41,$A$2:$A$999,'CP %'!$F$1,$G$2:$G$999,"&gt;=01-07-2018",$G$2:$G$999,"&lt;01-08-2018"),IF(AND(A41='CP %'!$F$1,B41='CP %'!$F$17,Master!J41="CP",G41&gt;=DATE(2018,8,1),G41&lt;DATE(2018,10,1)),COUNTIFS($K$2:$K$999,K41,$A$2:$A$999,'CP %'!$F$1,$B$2:$B$999,'CP %'!$F$17,$G$2:$G$999,"&gt;=01-08-2018",$G$2:$G$999,"&lt;01-10-2018"),IF(AND(A41='CP %'!$F$1,B41='CP %'!$F$27,Master!J41="CP",G41&gt;=DATE(2018,10,1),G41&lt;=DATE(2018,12,31)),COUNTIFS($K$2:$K$999,K41,$A$2:$A$999,'CP %'!$F$1,$B$2:$B$999,'CP %'!$F$27,$G$2:$G$999,"&gt;=01-10-2018",$G$2:$G$999,"&lt;=31-12-2018"),IF(AND(A41='CP %'!$M$1,Master!J41="CP",G41&gt;=DATE(2018,4,1),G41&lt;DATE(2018,10,1)),COUNTIFS($K$2:$K$999,K41,$A$2:$A$999,'CP %'!$M$1,$G$2:$G$999,"&gt;=1-04-2018",$G$2:$G$999,"&lt;1-10-2018"),IF(AND(A41='CP %'!$M$1,Master!J41="CP",G41&gt;=DATE(2018,10,1),G41&lt;=DATE(2018,12,31)),COUNTIFS($K$2:$K$999,K41,$A$2:$A$999,'CP %'!$M$1,$G$2:$G$999,"&gt;=1-10-2018",$G$2:$G$999,"&lt;=31-12-2018"),"")))))))</f>
        <v/>
      </c>
      <c r="U41" s="25">
        <f t="shared" si="1"/>
        <v>146140.09795</v>
      </c>
    </row>
    <row r="42" spans="1:21" x14ac:dyDescent="0.25">
      <c r="A42" s="1" t="s">
        <v>69</v>
      </c>
      <c r="B42" s="1" t="s">
        <v>82</v>
      </c>
      <c r="C42" s="1" t="s">
        <v>82</v>
      </c>
      <c r="D42" s="1" t="s">
        <v>227</v>
      </c>
      <c r="E42" s="1" t="s">
        <v>91</v>
      </c>
      <c r="F42" s="1">
        <v>2060</v>
      </c>
      <c r="G42" s="27">
        <v>43257</v>
      </c>
      <c r="H42" s="25">
        <v>18701299.379999999</v>
      </c>
      <c r="I42" s="25">
        <v>18134799.379999999</v>
      </c>
      <c r="J42" s="1" t="s">
        <v>16</v>
      </c>
      <c r="K42" s="1" t="s">
        <v>185</v>
      </c>
      <c r="L42" s="25">
        <v>8152</v>
      </c>
      <c r="M42" s="25">
        <v>7919.223</v>
      </c>
      <c r="N42" s="1" t="s">
        <v>220</v>
      </c>
      <c r="O42" s="1" t="s">
        <v>170</v>
      </c>
      <c r="P42" s="25">
        <f t="shared" si="2"/>
        <v>479520.62000000011</v>
      </c>
      <c r="Q42" s="1" t="s">
        <v>171</v>
      </c>
      <c r="R42" s="2" t="s">
        <v>164</v>
      </c>
      <c r="S42" s="31">
        <f>IF(AND(A42='CP %'!$B$1,J42="CP"),
IF(AND(G42&gt;=DATE(2018,4,1),G42&lt;=DATE(2018,7,25)),2%,IF(AND(G42&gt;=DATE(2018,7,26),G42&lt;=DATE(2018,12,31),R42='CP %'!$I$2),IF(T42=1,'CP %'!$C$8,IF(AND(T42&gt;=2,T42&lt;=3),'CP %'!$C$9,IF(AND(T42&gt;=4,T42&lt;=5),'CP %'!$C$10,IF(AND(T42&gt;=6,T42&lt;=8),'CP %'!$C$11,IF(T42&gt;=9,'CP %'!$C$12,""))))),IF(AND(G42&gt;=DATE(2018,7,26),G42&lt;=DATE(2018,12,31),R42='CP %'!$I$3),IF(T42=1,'CP %'!$D$8,IF(AND(T42&gt;=2,T42&lt;=3),'CP %'!$D$9,IF(AND(T42&gt;=4,T42&lt;=5),'CP %'!$D$10,IF(AND(T42&gt;=6,T42&lt;=8),'CP %'!$D$11,IF(T42&gt;=9,'CP %'!$D$12,""))))),""))),
IF(AND(A42='CP %'!$F$1,J42="CP"),
IF(AND(G42&gt;=DATE(2018,4,1),G42&lt;DATE(2018,5,1)),IF(AND(T42&gt;=1,T42&lt;=3),'CP %'!$G$4,IF(AND(T42&gt;=4,T42&lt;=9),'CP %'!$G$5,IF(T42&gt;=10,'CP %'!$G$6,""))),
IF(AND(G42&gt;=DATE(2018,5,1),G42&lt;DATE(2018,7,1)),'CP %'!$G$8,
IF(AND(G42&gt;=DATE(2018,7,1),G42&lt;DATE(2018,8,1)),IF(AND(T42&gt;=1,T42&lt;=2),'CP %'!$G$11,IF(AND(T42&gt;=3,T42&lt;=5),'CP %'!$G$12,IF(T42&gt;=6,'CP %'!$G$13,""))),
IF(AND(G42&gt;=DATE(2018,8,1),G42&lt;DATE(2018,10,1)),IF(K42='CP %'!$F$18,'CP %'!$G$18,IF(B42='CP %'!$F$15,'CP %'!$G$15,IF(B42='CP %'!$F$16,'CP %'!$G$16,IF(AND(B42='CP %'!$F$17,T42=1),'CP %'!$G$20,IF(AND(B42='CP %'!$F$17,T42&gt;=2,T42&lt;=5),'CP %'!$G$21,IF(AND(B42='CP %'!$F$17,T42&gt;=6),'CP %'!$G$22,"")))))),
IF(AND(G42&gt;=DATE(2018,10,1),G42&lt;=DATE(2018,12,31)),IF(B42='CP %'!$F$25,'CP %'!$G$25,IF(B42='CP %'!$F$26,'CP %'!$G$26,IF(AND(B42='CP %'!$F$27,T42=1),'CP %'!$G$29,IF(AND(B42='CP %'!$F$27,T42&gt;=2,T42&lt;=5),'CP %'!$G$30,IF(AND(B42='CP %'!$F$27,T42&gt;=6),'CP %'!$G$31,"")))))))))),
IF(AND(A42='CP %'!$M$1,J42="CP"),
IF(AND(G42&gt;=DATE(2018,4,1),G42&lt;DATE(2018,10,1)),IF(AND(T42&gt;=1,T42&lt;=3),'CP %'!$N$4,IF(AND(T42&gt;=4,T42&lt;=6),'CP %'!$N$5,IF(T42&gt;=7,'CP %'!$N$6,""))),
IF(AND(G42&gt;=DATE(2018,10,1),G42&lt;=DATE(2018,12,31)),IF(AND(T42&gt;=1,T42&lt;=3),'CP %'!$N$9,IF(AND(T42&gt;=4,T42&lt;=6),'CP %'!$N$10,IF(T42&gt;=7,'CP %'!$N$11,""))),"")),"")))</f>
        <v>2.75E-2</v>
      </c>
      <c r="T42" s="29" t="str">
        <f>IF(AND(A42='CP %'!$B$1,Master!J42="CP",G42&gt;=DATE(2018,7,26),G42&lt;=DATE(2018,12,31)),COUNTIFS($K$2:$K$999,K42,$A$2:$A$999,'CP %'!$B$1,$G$2:$G$999,"&gt;=26-07-2018",$G$2:$G$999,"&lt;=31-12-2018"),IF(AND(A42='CP %'!$F$1,Master!J42="CP",G42&gt;=DATE(2018,4,1),G42&lt;DATE(2018,5,1)),COUNTIFS($K$2:$K$999,K42,$A$2:$A$999,'CP %'!$F$1,$G$2:$G$999,"&gt;=01-04-2018",$G$2:$G$999,"&lt;01-05-2018"),IF(AND(A42='CP %'!$F$1,Master!J42="CP",G42&gt;=DATE(2018,7,1),G42&lt;DATE(2018,8,1)),COUNTIFS($K$2:$K$999,K42,$A$2:$A$999,'CP %'!$F$1,$G$2:$G$999,"&gt;=01-07-2018",$G$2:$G$999,"&lt;01-08-2018"),IF(AND(A42='CP %'!$F$1,B42='CP %'!$F$17,Master!J42="CP",G42&gt;=DATE(2018,8,1),G42&lt;DATE(2018,10,1)),COUNTIFS($K$2:$K$999,K42,$A$2:$A$999,'CP %'!$F$1,$B$2:$B$999,'CP %'!$F$17,$G$2:$G$999,"&gt;=01-08-2018",$G$2:$G$999,"&lt;01-10-2018"),IF(AND(A42='CP %'!$F$1,B42='CP %'!$F$27,Master!J42="CP",G42&gt;=DATE(2018,10,1),G42&lt;=DATE(2018,12,31)),COUNTIFS($K$2:$K$999,K42,$A$2:$A$999,'CP %'!$F$1,$B$2:$B$999,'CP %'!$F$27,$G$2:$G$999,"&gt;=01-10-2018",$G$2:$G$999,"&lt;=31-12-2018"),IF(AND(A42='CP %'!$M$1,Master!J42="CP",G42&gt;=DATE(2018,4,1),G42&lt;DATE(2018,10,1)),COUNTIFS($K$2:$K$999,K42,$A$2:$A$999,'CP %'!$M$1,$G$2:$G$999,"&gt;=1-04-2018",$G$2:$G$999,"&lt;1-10-2018"),IF(AND(A42='CP %'!$M$1,Master!J42="CP",G42&gt;=DATE(2018,10,1),G42&lt;=DATE(2018,12,31)),COUNTIFS($K$2:$K$999,K42,$A$2:$A$999,'CP %'!$M$1,$G$2:$G$999,"&gt;=1-10-2018",$G$2:$G$999,"&lt;=31-12-2018"),"")))))))</f>
        <v/>
      </c>
      <c r="U42" s="25">
        <f t="shared" si="1"/>
        <v>498706.98294999998</v>
      </c>
    </row>
    <row r="43" spans="1:21" x14ac:dyDescent="0.25">
      <c r="A43" s="1" t="s">
        <v>69</v>
      </c>
      <c r="B43" s="1" t="s">
        <v>78</v>
      </c>
      <c r="C43" s="1" t="s">
        <v>85</v>
      </c>
      <c r="D43" s="1" t="s">
        <v>228</v>
      </c>
      <c r="E43" s="1" t="s">
        <v>91</v>
      </c>
      <c r="F43" s="1">
        <v>1755</v>
      </c>
      <c r="G43" s="27">
        <v>43258</v>
      </c>
      <c r="H43" s="25">
        <v>13790692.07</v>
      </c>
      <c r="I43" s="25">
        <v>13308067.07</v>
      </c>
      <c r="J43" s="1" t="s">
        <v>16</v>
      </c>
      <c r="K43" s="1" t="s">
        <v>185</v>
      </c>
      <c r="L43" s="25">
        <v>7585</v>
      </c>
      <c r="M43" s="25">
        <v>7383.5140000000001</v>
      </c>
      <c r="N43" s="1" t="s">
        <v>229</v>
      </c>
      <c r="O43" s="1" t="s">
        <v>170</v>
      </c>
      <c r="P43" s="25">
        <f t="shared" si="2"/>
        <v>353607.92999999976</v>
      </c>
      <c r="Q43" s="1" t="s">
        <v>171</v>
      </c>
      <c r="R43" s="2" t="s">
        <v>164</v>
      </c>
      <c r="S43" s="31">
        <f>IF(AND(A43='CP %'!$B$1,J43="CP"),
IF(AND(G43&gt;=DATE(2018,4,1),G43&lt;=DATE(2018,7,25)),2%,IF(AND(G43&gt;=DATE(2018,7,26),G43&lt;=DATE(2018,12,31),R43='CP %'!$I$2),IF(T43=1,'CP %'!$C$8,IF(AND(T43&gt;=2,T43&lt;=3),'CP %'!$C$9,IF(AND(T43&gt;=4,T43&lt;=5),'CP %'!$C$10,IF(AND(T43&gt;=6,T43&lt;=8),'CP %'!$C$11,IF(T43&gt;=9,'CP %'!$C$12,""))))),IF(AND(G43&gt;=DATE(2018,7,26),G43&lt;=DATE(2018,12,31),R43='CP %'!$I$3),IF(T43=1,'CP %'!$D$8,IF(AND(T43&gt;=2,T43&lt;=3),'CP %'!$D$9,IF(AND(T43&gt;=4,T43&lt;=5),'CP %'!$D$10,IF(AND(T43&gt;=6,T43&lt;=8),'CP %'!$D$11,IF(T43&gt;=9,'CP %'!$D$12,""))))),""))),
IF(AND(A43='CP %'!$F$1,J43="CP"),
IF(AND(G43&gt;=DATE(2018,4,1),G43&lt;DATE(2018,5,1)),IF(AND(T43&gt;=1,T43&lt;=3),'CP %'!$G$4,IF(AND(T43&gt;=4,T43&lt;=9),'CP %'!$G$5,IF(T43&gt;=10,'CP %'!$G$6,""))),
IF(AND(G43&gt;=DATE(2018,5,1),G43&lt;DATE(2018,7,1)),'CP %'!$G$8,
IF(AND(G43&gt;=DATE(2018,7,1),G43&lt;DATE(2018,8,1)),IF(AND(T43&gt;=1,T43&lt;=2),'CP %'!$G$11,IF(AND(T43&gt;=3,T43&lt;=5),'CP %'!$G$12,IF(T43&gt;=6,'CP %'!$G$13,""))),
IF(AND(G43&gt;=DATE(2018,8,1),G43&lt;DATE(2018,10,1)),IF(K43='CP %'!$F$18,'CP %'!$G$18,IF(B43='CP %'!$F$15,'CP %'!$G$15,IF(B43='CP %'!$F$16,'CP %'!$G$16,IF(AND(B43='CP %'!$F$17,T43=1),'CP %'!$G$20,IF(AND(B43='CP %'!$F$17,T43&gt;=2,T43&lt;=5),'CP %'!$G$21,IF(AND(B43='CP %'!$F$17,T43&gt;=6),'CP %'!$G$22,"")))))),
IF(AND(G43&gt;=DATE(2018,10,1),G43&lt;=DATE(2018,12,31)),IF(B43='CP %'!$F$25,'CP %'!$G$25,IF(B43='CP %'!$F$26,'CP %'!$G$26,IF(AND(B43='CP %'!$F$27,T43=1),'CP %'!$G$29,IF(AND(B43='CP %'!$F$27,T43&gt;=2,T43&lt;=5),'CP %'!$G$30,IF(AND(B43='CP %'!$F$27,T43&gt;=6),'CP %'!$G$31,"")))))))))),
IF(AND(A43='CP %'!$M$1,J43="CP"),
IF(AND(G43&gt;=DATE(2018,4,1),G43&lt;DATE(2018,10,1)),IF(AND(T43&gt;=1,T43&lt;=3),'CP %'!$N$4,IF(AND(T43&gt;=4,T43&lt;=6),'CP %'!$N$5,IF(T43&gt;=7,'CP %'!$N$6,""))),
IF(AND(G43&gt;=DATE(2018,10,1),G43&lt;=DATE(2018,12,31)),IF(AND(T43&gt;=1,T43&lt;=3),'CP %'!$N$9,IF(AND(T43&gt;=4,T43&lt;=6),'CP %'!$N$10,IF(T43&gt;=7,'CP %'!$N$11,""))),"")),"")))</f>
        <v>2.75E-2</v>
      </c>
      <c r="T43" s="29" t="str">
        <f>IF(AND(A43='CP %'!$B$1,Master!J43="CP",G43&gt;=DATE(2018,7,26),G43&lt;=DATE(2018,12,31)),COUNTIFS($K$2:$K$999,K43,$A$2:$A$999,'CP %'!$B$1,$G$2:$G$999,"&gt;=26-07-2018",$G$2:$G$999,"&lt;=31-12-2018"),IF(AND(A43='CP %'!$F$1,Master!J43="CP",G43&gt;=DATE(2018,4,1),G43&lt;DATE(2018,5,1)),COUNTIFS($K$2:$K$999,K43,$A$2:$A$999,'CP %'!$F$1,$G$2:$G$999,"&gt;=01-04-2018",$G$2:$G$999,"&lt;01-05-2018"),IF(AND(A43='CP %'!$F$1,Master!J43="CP",G43&gt;=DATE(2018,7,1),G43&lt;DATE(2018,8,1)),COUNTIFS($K$2:$K$999,K43,$A$2:$A$999,'CP %'!$F$1,$G$2:$G$999,"&gt;=01-07-2018",$G$2:$G$999,"&lt;01-08-2018"),IF(AND(A43='CP %'!$F$1,B43='CP %'!$F$17,Master!J43="CP",G43&gt;=DATE(2018,8,1),G43&lt;DATE(2018,10,1)),COUNTIFS($K$2:$K$999,K43,$A$2:$A$999,'CP %'!$F$1,$B$2:$B$999,'CP %'!$F$17,$G$2:$G$999,"&gt;=01-08-2018",$G$2:$G$999,"&lt;01-10-2018"),IF(AND(A43='CP %'!$F$1,B43='CP %'!$F$27,Master!J43="CP",G43&gt;=DATE(2018,10,1),G43&lt;=DATE(2018,12,31)),COUNTIFS($K$2:$K$999,K43,$A$2:$A$999,'CP %'!$F$1,$B$2:$B$999,'CP %'!$F$27,$G$2:$G$999,"&gt;=01-10-2018",$G$2:$G$999,"&lt;=31-12-2018"),IF(AND(A43='CP %'!$M$1,Master!J43="CP",G43&gt;=DATE(2018,4,1),G43&lt;DATE(2018,10,1)),COUNTIFS($K$2:$K$999,K43,$A$2:$A$999,'CP %'!$M$1,$G$2:$G$999,"&gt;=1-04-2018",$G$2:$G$999,"&lt;1-10-2018"),IF(AND(A43='CP %'!$M$1,Master!J43="CP",G43&gt;=DATE(2018,10,1),G43&lt;=DATE(2018,12,31)),COUNTIFS($K$2:$K$999,K43,$A$2:$A$999,'CP %'!$M$1,$G$2:$G$999,"&gt;=1-10-2018",$G$2:$G$999,"&lt;=31-12-2018"),"")))))))</f>
        <v/>
      </c>
      <c r="U43" s="25">
        <f t="shared" si="1"/>
        <v>365971.84442500002</v>
      </c>
    </row>
    <row r="44" spans="1:21" x14ac:dyDescent="0.25">
      <c r="A44" s="1" t="s">
        <v>69</v>
      </c>
      <c r="B44" s="1" t="s">
        <v>82</v>
      </c>
      <c r="C44" s="1" t="s">
        <v>82</v>
      </c>
      <c r="D44" s="1" t="s">
        <v>230</v>
      </c>
      <c r="E44" s="1" t="s">
        <v>90</v>
      </c>
      <c r="F44" s="1">
        <v>2465</v>
      </c>
      <c r="G44" s="27">
        <v>43262</v>
      </c>
      <c r="H44" s="25">
        <v>22016903.974499997</v>
      </c>
      <c r="I44" s="25">
        <v>21339028.974499997</v>
      </c>
      <c r="J44" s="1" t="s">
        <v>17</v>
      </c>
      <c r="K44" s="1" t="s">
        <v>103</v>
      </c>
      <c r="L44" s="25">
        <v>7999</v>
      </c>
      <c r="M44" s="25">
        <v>7841.9793</v>
      </c>
      <c r="N44" s="1" t="s">
        <v>220</v>
      </c>
      <c r="O44" s="1" t="s">
        <v>170</v>
      </c>
      <c r="P44" s="25">
        <f t="shared" si="2"/>
        <v>387056.02550000011</v>
      </c>
      <c r="Q44" s="1" t="s">
        <v>171</v>
      </c>
      <c r="R44" s="2" t="s">
        <v>164</v>
      </c>
      <c r="S44" s="31" t="str">
        <f>IF(AND(A44='CP %'!$B$1,J44="CP"),
IF(AND(G44&gt;=DATE(2018,4,1),G44&lt;=DATE(2018,7,25)),2%,IF(AND(G44&gt;=DATE(2018,7,26),G44&lt;=DATE(2018,12,31),R44='CP %'!$I$2),IF(T44=1,'CP %'!$C$8,IF(AND(T44&gt;=2,T44&lt;=3),'CP %'!$C$9,IF(AND(T44&gt;=4,T44&lt;=5),'CP %'!$C$10,IF(AND(T44&gt;=6,T44&lt;=8),'CP %'!$C$11,IF(T44&gt;=9,'CP %'!$C$12,""))))),IF(AND(G44&gt;=DATE(2018,7,26),G44&lt;=DATE(2018,12,31),R44='CP %'!$I$3),IF(T44=1,'CP %'!$D$8,IF(AND(T44&gt;=2,T44&lt;=3),'CP %'!$D$9,IF(AND(T44&gt;=4,T44&lt;=5),'CP %'!$D$10,IF(AND(T44&gt;=6,T44&lt;=8),'CP %'!$D$11,IF(T44&gt;=9,'CP %'!$D$12,""))))),""))),
IF(AND(A44='CP %'!$F$1,J44="CP"),
IF(AND(G44&gt;=DATE(2018,4,1),G44&lt;DATE(2018,5,1)),IF(AND(T44&gt;=1,T44&lt;=3),'CP %'!$G$4,IF(AND(T44&gt;=4,T44&lt;=9),'CP %'!$G$5,IF(T44&gt;=10,'CP %'!$G$6,""))),
IF(AND(G44&gt;=DATE(2018,5,1),G44&lt;DATE(2018,7,1)),'CP %'!$G$8,
IF(AND(G44&gt;=DATE(2018,7,1),G44&lt;DATE(2018,8,1)),IF(AND(T44&gt;=1,T44&lt;=2),'CP %'!$G$11,IF(AND(T44&gt;=3,T44&lt;=5),'CP %'!$G$12,IF(T44&gt;=6,'CP %'!$G$13,""))),
IF(AND(G44&gt;=DATE(2018,8,1),G44&lt;DATE(2018,10,1)),IF(K44='CP %'!$F$18,'CP %'!$G$18,IF(B44='CP %'!$F$15,'CP %'!$G$15,IF(B44='CP %'!$F$16,'CP %'!$G$16,IF(AND(B44='CP %'!$F$17,T44=1),'CP %'!$G$20,IF(AND(B44='CP %'!$F$17,T44&gt;=2,T44&lt;=5),'CP %'!$G$21,IF(AND(B44='CP %'!$F$17,T44&gt;=6),'CP %'!$G$22,"")))))),
IF(AND(G44&gt;=DATE(2018,10,1),G44&lt;=DATE(2018,12,31)),IF(B44='CP %'!$F$25,'CP %'!$G$25,IF(B44='CP %'!$F$26,'CP %'!$G$26,IF(AND(B44='CP %'!$F$27,T44=1),'CP %'!$G$29,IF(AND(B44='CP %'!$F$27,T44&gt;=2,T44&lt;=5),'CP %'!$G$30,IF(AND(B44='CP %'!$F$27,T44&gt;=6),'CP %'!$G$31,"")))))))))),
IF(AND(A44='CP %'!$M$1,J44="CP"),
IF(AND(G44&gt;=DATE(2018,4,1),G44&lt;DATE(2018,10,1)),IF(AND(T44&gt;=1,T44&lt;=3),'CP %'!$N$4,IF(AND(T44&gt;=4,T44&lt;=6),'CP %'!$N$5,IF(T44&gt;=7,'CP %'!$N$6,""))),
IF(AND(G44&gt;=DATE(2018,10,1),G44&lt;=DATE(2018,12,31)),IF(AND(T44&gt;=1,T44&lt;=3),'CP %'!$N$9,IF(AND(T44&gt;=4,T44&lt;=6),'CP %'!$N$10,IF(T44&gt;=7,'CP %'!$N$11,""))),"")),"")))</f>
        <v/>
      </c>
      <c r="T44" s="29" t="str">
        <f>IF(AND(A44='CP %'!$B$1,Master!J44="CP",G44&gt;=DATE(2018,7,26),G44&lt;=DATE(2018,12,31)),COUNTIFS($K$2:$K$999,K44,$A$2:$A$999,'CP %'!$B$1,$G$2:$G$999,"&gt;=26-07-2018",$G$2:$G$999,"&lt;=31-12-2018"),IF(AND(A44='CP %'!$F$1,Master!J44="CP",G44&gt;=DATE(2018,4,1),G44&lt;DATE(2018,5,1)),COUNTIFS($K$2:$K$999,K44,$A$2:$A$999,'CP %'!$F$1,$G$2:$G$999,"&gt;=01-04-2018",$G$2:$G$999,"&lt;01-05-2018"),IF(AND(A44='CP %'!$F$1,Master!J44="CP",G44&gt;=DATE(2018,7,1),G44&lt;DATE(2018,8,1)),COUNTIFS($K$2:$K$999,K44,$A$2:$A$999,'CP %'!$F$1,$G$2:$G$999,"&gt;=01-07-2018",$G$2:$G$999,"&lt;01-08-2018"),IF(AND(A44='CP %'!$F$1,B44='CP %'!$F$17,Master!J44="CP",G44&gt;=DATE(2018,8,1),G44&lt;DATE(2018,10,1)),COUNTIFS($K$2:$K$999,K44,$A$2:$A$999,'CP %'!$F$1,$B$2:$B$999,'CP %'!$F$17,$G$2:$G$999,"&gt;=01-08-2018",$G$2:$G$999,"&lt;01-10-2018"),IF(AND(A44='CP %'!$F$1,B44='CP %'!$F$27,Master!J44="CP",G44&gt;=DATE(2018,10,1),G44&lt;=DATE(2018,12,31)),COUNTIFS($K$2:$K$999,K44,$A$2:$A$999,'CP %'!$F$1,$B$2:$B$999,'CP %'!$F$27,$G$2:$G$999,"&gt;=01-10-2018",$G$2:$G$999,"&lt;=31-12-2018"),IF(AND(A44='CP %'!$M$1,Master!J44="CP",G44&gt;=DATE(2018,4,1),G44&lt;DATE(2018,10,1)),COUNTIFS($K$2:$K$999,K44,$A$2:$A$999,'CP %'!$M$1,$G$2:$G$999,"&gt;=1-04-2018",$G$2:$G$999,"&lt;1-10-2018"),IF(AND(A44='CP %'!$M$1,Master!J44="CP",G44&gt;=DATE(2018,10,1),G44&lt;=DATE(2018,12,31)),COUNTIFS($K$2:$K$999,K44,$A$2:$A$999,'CP %'!$M$1,$G$2:$G$999,"&gt;=1-10-2018",$G$2:$G$999,"&lt;=31-12-2018"),"")))))))</f>
        <v/>
      </c>
      <c r="U44" s="25">
        <f t="shared" si="1"/>
        <v>0</v>
      </c>
    </row>
    <row r="45" spans="1:21" x14ac:dyDescent="0.25">
      <c r="A45" s="1" t="s">
        <v>69</v>
      </c>
      <c r="B45" s="1" t="s">
        <v>79</v>
      </c>
      <c r="C45" s="1" t="s">
        <v>79</v>
      </c>
      <c r="D45" s="1" t="s">
        <v>231</v>
      </c>
      <c r="E45" s="1" t="s">
        <v>91</v>
      </c>
      <c r="F45" s="1">
        <v>1735</v>
      </c>
      <c r="G45" s="27">
        <v>43262</v>
      </c>
      <c r="H45" s="25">
        <v>13534265</v>
      </c>
      <c r="I45" s="25">
        <v>13057140</v>
      </c>
      <c r="J45" s="1" t="s">
        <v>16</v>
      </c>
      <c r="K45" s="1" t="s">
        <v>185</v>
      </c>
      <c r="L45" s="25">
        <v>7299</v>
      </c>
      <c r="M45" s="25">
        <v>7299</v>
      </c>
      <c r="N45" s="1" t="s">
        <v>232</v>
      </c>
      <c r="O45" s="1" t="s">
        <v>174</v>
      </c>
      <c r="P45" s="25">
        <f t="shared" si="2"/>
        <v>0</v>
      </c>
      <c r="Q45" s="1">
        <v>0</v>
      </c>
      <c r="R45" s="2" t="s">
        <v>164</v>
      </c>
      <c r="S45" s="31">
        <f>IF(AND(A45='CP %'!$B$1,J45="CP"),
IF(AND(G45&gt;=DATE(2018,4,1),G45&lt;=DATE(2018,7,25)),2%,IF(AND(G45&gt;=DATE(2018,7,26),G45&lt;=DATE(2018,12,31),R45='CP %'!$I$2),IF(T45=1,'CP %'!$C$8,IF(AND(T45&gt;=2,T45&lt;=3),'CP %'!$C$9,IF(AND(T45&gt;=4,T45&lt;=5),'CP %'!$C$10,IF(AND(T45&gt;=6,T45&lt;=8),'CP %'!$C$11,IF(T45&gt;=9,'CP %'!$C$12,""))))),IF(AND(G45&gt;=DATE(2018,7,26),G45&lt;=DATE(2018,12,31),R45='CP %'!$I$3),IF(T45=1,'CP %'!$D$8,IF(AND(T45&gt;=2,T45&lt;=3),'CP %'!$D$9,IF(AND(T45&gt;=4,T45&lt;=5),'CP %'!$D$10,IF(AND(T45&gt;=6,T45&lt;=8),'CP %'!$D$11,IF(T45&gt;=9,'CP %'!$D$12,""))))),""))),
IF(AND(A45='CP %'!$F$1,J45="CP"),
IF(AND(G45&gt;=DATE(2018,4,1),G45&lt;DATE(2018,5,1)),IF(AND(T45&gt;=1,T45&lt;=3),'CP %'!$G$4,IF(AND(T45&gt;=4,T45&lt;=9),'CP %'!$G$5,IF(T45&gt;=10,'CP %'!$G$6,""))),
IF(AND(G45&gt;=DATE(2018,5,1),G45&lt;DATE(2018,7,1)),'CP %'!$G$8,
IF(AND(G45&gt;=DATE(2018,7,1),G45&lt;DATE(2018,8,1)),IF(AND(T45&gt;=1,T45&lt;=2),'CP %'!$G$11,IF(AND(T45&gt;=3,T45&lt;=5),'CP %'!$G$12,IF(T45&gt;=6,'CP %'!$G$13,""))),
IF(AND(G45&gt;=DATE(2018,8,1),G45&lt;DATE(2018,10,1)),IF(K45='CP %'!$F$18,'CP %'!$G$18,IF(B45='CP %'!$F$15,'CP %'!$G$15,IF(B45='CP %'!$F$16,'CP %'!$G$16,IF(AND(B45='CP %'!$F$17,T45=1),'CP %'!$G$20,IF(AND(B45='CP %'!$F$17,T45&gt;=2,T45&lt;=5),'CP %'!$G$21,IF(AND(B45='CP %'!$F$17,T45&gt;=6),'CP %'!$G$22,"")))))),
IF(AND(G45&gt;=DATE(2018,10,1),G45&lt;=DATE(2018,12,31)),IF(B45='CP %'!$F$25,'CP %'!$G$25,IF(B45='CP %'!$F$26,'CP %'!$G$26,IF(AND(B45='CP %'!$F$27,T45=1),'CP %'!$G$29,IF(AND(B45='CP %'!$F$27,T45&gt;=2,T45&lt;=5),'CP %'!$G$30,IF(AND(B45='CP %'!$F$27,T45&gt;=6),'CP %'!$G$31,"")))))))))),
IF(AND(A45='CP %'!$M$1,J45="CP"),
IF(AND(G45&gt;=DATE(2018,4,1),G45&lt;DATE(2018,10,1)),IF(AND(T45&gt;=1,T45&lt;=3),'CP %'!$N$4,IF(AND(T45&gt;=4,T45&lt;=6),'CP %'!$N$5,IF(T45&gt;=7,'CP %'!$N$6,""))),
IF(AND(G45&gt;=DATE(2018,10,1),G45&lt;=DATE(2018,12,31)),IF(AND(T45&gt;=1,T45&lt;=3),'CP %'!$N$9,IF(AND(T45&gt;=4,T45&lt;=6),'CP %'!$N$10,IF(T45&gt;=7,'CP %'!$N$11,""))),"")),"")))</f>
        <v>2.75E-2</v>
      </c>
      <c r="T45" s="29" t="str">
        <f>IF(AND(A45='CP %'!$B$1,Master!J45="CP",G45&gt;=DATE(2018,7,26),G45&lt;=DATE(2018,12,31)),COUNTIFS($K$2:$K$999,K45,$A$2:$A$999,'CP %'!$B$1,$G$2:$G$999,"&gt;=26-07-2018",$G$2:$G$999,"&lt;=31-12-2018"),IF(AND(A45='CP %'!$F$1,Master!J45="CP",G45&gt;=DATE(2018,4,1),G45&lt;DATE(2018,5,1)),COUNTIFS($K$2:$K$999,K45,$A$2:$A$999,'CP %'!$F$1,$G$2:$G$999,"&gt;=01-04-2018",$G$2:$G$999,"&lt;01-05-2018"),IF(AND(A45='CP %'!$F$1,Master!J45="CP",G45&gt;=DATE(2018,7,1),G45&lt;DATE(2018,8,1)),COUNTIFS($K$2:$K$999,K45,$A$2:$A$999,'CP %'!$F$1,$G$2:$G$999,"&gt;=01-07-2018",$G$2:$G$999,"&lt;01-08-2018"),IF(AND(A45='CP %'!$F$1,B45='CP %'!$F$17,Master!J45="CP",G45&gt;=DATE(2018,8,1),G45&lt;DATE(2018,10,1)),COUNTIFS($K$2:$K$999,K45,$A$2:$A$999,'CP %'!$F$1,$B$2:$B$999,'CP %'!$F$17,$G$2:$G$999,"&gt;=01-08-2018",$G$2:$G$999,"&lt;01-10-2018"),IF(AND(A45='CP %'!$F$1,B45='CP %'!$F$27,Master!J45="CP",G45&gt;=DATE(2018,10,1),G45&lt;=DATE(2018,12,31)),COUNTIFS($K$2:$K$999,K45,$A$2:$A$999,'CP %'!$F$1,$B$2:$B$999,'CP %'!$F$27,$G$2:$G$999,"&gt;=01-10-2018",$G$2:$G$999,"&lt;=31-12-2018"),IF(AND(A45='CP %'!$M$1,Master!J45="CP",G45&gt;=DATE(2018,4,1),G45&lt;DATE(2018,10,1)),COUNTIFS($K$2:$K$999,K45,$A$2:$A$999,'CP %'!$M$1,$G$2:$G$999,"&gt;=1-04-2018",$G$2:$G$999,"&lt;1-10-2018"),IF(AND(A45='CP %'!$M$1,Master!J45="CP",G45&gt;=DATE(2018,10,1),G45&lt;=DATE(2018,12,31)),COUNTIFS($K$2:$K$999,K45,$A$2:$A$999,'CP %'!$M$1,$G$2:$G$999,"&gt;=1-10-2018",$G$2:$G$999,"&lt;=31-12-2018"),"")))))))</f>
        <v/>
      </c>
      <c r="U45" s="25">
        <f t="shared" si="1"/>
        <v>359071.35</v>
      </c>
    </row>
    <row r="46" spans="1:21" x14ac:dyDescent="0.25">
      <c r="A46" s="1" t="s">
        <v>69</v>
      </c>
      <c r="B46" s="1" t="s">
        <v>79</v>
      </c>
      <c r="C46" s="1" t="s">
        <v>79</v>
      </c>
      <c r="D46" s="1" t="s">
        <v>233</v>
      </c>
      <c r="E46" s="1" t="s">
        <v>91</v>
      </c>
      <c r="F46" s="1">
        <v>1735</v>
      </c>
      <c r="G46" s="27">
        <v>43264</v>
      </c>
      <c r="H46" s="25">
        <v>14011390</v>
      </c>
      <c r="I46" s="25">
        <v>13534265</v>
      </c>
      <c r="J46" s="1" t="s">
        <v>16</v>
      </c>
      <c r="K46" s="1" t="s">
        <v>178</v>
      </c>
      <c r="L46" s="25">
        <v>7299</v>
      </c>
      <c r="M46" s="25">
        <v>7299</v>
      </c>
      <c r="N46" s="1" t="s">
        <v>180</v>
      </c>
      <c r="O46" s="1" t="s">
        <v>174</v>
      </c>
      <c r="P46" s="25">
        <f t="shared" si="2"/>
        <v>0</v>
      </c>
      <c r="Q46" s="1">
        <v>0</v>
      </c>
      <c r="R46" s="2" t="s">
        <v>164</v>
      </c>
      <c r="S46" s="31">
        <f>IF(AND(A46='CP %'!$B$1,J46="CP"),
IF(AND(G46&gt;=DATE(2018,4,1),G46&lt;=DATE(2018,7,25)),2%,IF(AND(G46&gt;=DATE(2018,7,26),G46&lt;=DATE(2018,12,31),R46='CP %'!$I$2),IF(T46=1,'CP %'!$C$8,IF(AND(T46&gt;=2,T46&lt;=3),'CP %'!$C$9,IF(AND(T46&gt;=4,T46&lt;=5),'CP %'!$C$10,IF(AND(T46&gt;=6,T46&lt;=8),'CP %'!$C$11,IF(T46&gt;=9,'CP %'!$C$12,""))))),IF(AND(G46&gt;=DATE(2018,7,26),G46&lt;=DATE(2018,12,31),R46='CP %'!$I$3),IF(T46=1,'CP %'!$D$8,IF(AND(T46&gt;=2,T46&lt;=3),'CP %'!$D$9,IF(AND(T46&gt;=4,T46&lt;=5),'CP %'!$D$10,IF(AND(T46&gt;=6,T46&lt;=8),'CP %'!$D$11,IF(T46&gt;=9,'CP %'!$D$12,""))))),""))),
IF(AND(A46='CP %'!$F$1,J46="CP"),
IF(AND(G46&gt;=DATE(2018,4,1),G46&lt;DATE(2018,5,1)),IF(AND(T46&gt;=1,T46&lt;=3),'CP %'!$G$4,IF(AND(T46&gt;=4,T46&lt;=9),'CP %'!$G$5,IF(T46&gt;=10,'CP %'!$G$6,""))),
IF(AND(G46&gt;=DATE(2018,5,1),G46&lt;DATE(2018,7,1)),'CP %'!$G$8,
IF(AND(G46&gt;=DATE(2018,7,1),G46&lt;DATE(2018,8,1)),IF(AND(T46&gt;=1,T46&lt;=2),'CP %'!$G$11,IF(AND(T46&gt;=3,T46&lt;=5),'CP %'!$G$12,IF(T46&gt;=6,'CP %'!$G$13,""))),
IF(AND(G46&gt;=DATE(2018,8,1),G46&lt;DATE(2018,10,1)),IF(K46='CP %'!$F$18,'CP %'!$G$18,IF(B46='CP %'!$F$15,'CP %'!$G$15,IF(B46='CP %'!$F$16,'CP %'!$G$16,IF(AND(B46='CP %'!$F$17,T46=1),'CP %'!$G$20,IF(AND(B46='CP %'!$F$17,T46&gt;=2,T46&lt;=5),'CP %'!$G$21,IF(AND(B46='CP %'!$F$17,T46&gt;=6),'CP %'!$G$22,"")))))),
IF(AND(G46&gt;=DATE(2018,10,1),G46&lt;=DATE(2018,12,31)),IF(B46='CP %'!$F$25,'CP %'!$G$25,IF(B46='CP %'!$F$26,'CP %'!$G$26,IF(AND(B46='CP %'!$F$27,T46=1),'CP %'!$G$29,IF(AND(B46='CP %'!$F$27,T46&gt;=2,T46&lt;=5),'CP %'!$G$30,IF(AND(B46='CP %'!$F$27,T46&gt;=6),'CP %'!$G$31,"")))))))))),
IF(AND(A46='CP %'!$M$1,J46="CP"),
IF(AND(G46&gt;=DATE(2018,4,1),G46&lt;DATE(2018,10,1)),IF(AND(T46&gt;=1,T46&lt;=3),'CP %'!$N$4,IF(AND(T46&gt;=4,T46&lt;=6),'CP %'!$N$5,IF(T46&gt;=7,'CP %'!$N$6,""))),
IF(AND(G46&gt;=DATE(2018,10,1),G46&lt;=DATE(2018,12,31)),IF(AND(T46&gt;=1,T46&lt;=3),'CP %'!$N$9,IF(AND(T46&gt;=4,T46&lt;=6),'CP %'!$N$10,IF(T46&gt;=7,'CP %'!$N$11,""))),"")),"")))</f>
        <v>2.75E-2</v>
      </c>
      <c r="T46" s="29" t="str">
        <f>IF(AND(A46='CP %'!$B$1,Master!J46="CP",G46&gt;=DATE(2018,7,26),G46&lt;=DATE(2018,12,31)),COUNTIFS($K$2:$K$999,K46,$A$2:$A$999,'CP %'!$B$1,$G$2:$G$999,"&gt;=26-07-2018",$G$2:$G$999,"&lt;=31-12-2018"),IF(AND(A46='CP %'!$F$1,Master!J46="CP",G46&gt;=DATE(2018,4,1),G46&lt;DATE(2018,5,1)),COUNTIFS($K$2:$K$999,K46,$A$2:$A$999,'CP %'!$F$1,$G$2:$G$999,"&gt;=01-04-2018",$G$2:$G$999,"&lt;01-05-2018"),IF(AND(A46='CP %'!$F$1,Master!J46="CP",G46&gt;=DATE(2018,7,1),G46&lt;DATE(2018,8,1)),COUNTIFS($K$2:$K$999,K46,$A$2:$A$999,'CP %'!$F$1,$G$2:$G$999,"&gt;=01-07-2018",$G$2:$G$999,"&lt;01-08-2018"),IF(AND(A46='CP %'!$F$1,B46='CP %'!$F$17,Master!J46="CP",G46&gt;=DATE(2018,8,1),G46&lt;DATE(2018,10,1)),COUNTIFS($K$2:$K$999,K46,$A$2:$A$999,'CP %'!$F$1,$B$2:$B$999,'CP %'!$F$17,$G$2:$G$999,"&gt;=01-08-2018",$G$2:$G$999,"&lt;01-10-2018"),IF(AND(A46='CP %'!$F$1,B46='CP %'!$F$27,Master!J46="CP",G46&gt;=DATE(2018,10,1),G46&lt;=DATE(2018,12,31)),COUNTIFS($K$2:$K$999,K46,$A$2:$A$999,'CP %'!$F$1,$B$2:$B$999,'CP %'!$F$27,$G$2:$G$999,"&gt;=01-10-2018",$G$2:$G$999,"&lt;=31-12-2018"),IF(AND(A46='CP %'!$M$1,Master!J46="CP",G46&gt;=DATE(2018,4,1),G46&lt;DATE(2018,10,1)),COUNTIFS($K$2:$K$999,K46,$A$2:$A$999,'CP %'!$M$1,$G$2:$G$999,"&gt;=1-04-2018",$G$2:$G$999,"&lt;1-10-2018"),IF(AND(A46='CP %'!$M$1,Master!J46="CP",G46&gt;=DATE(2018,10,1),G46&lt;=DATE(2018,12,31)),COUNTIFS($K$2:$K$999,K46,$A$2:$A$999,'CP %'!$M$1,$G$2:$G$999,"&gt;=1-10-2018",$G$2:$G$999,"&lt;=31-12-2018"),"")))))))</f>
        <v/>
      </c>
      <c r="U46" s="25">
        <f t="shared" si="1"/>
        <v>372192.28749999998</v>
      </c>
    </row>
    <row r="47" spans="1:21" x14ac:dyDescent="0.25">
      <c r="A47" s="1" t="s">
        <v>69</v>
      </c>
      <c r="B47" s="1" t="s">
        <v>79</v>
      </c>
      <c r="C47" s="1" t="s">
        <v>79</v>
      </c>
      <c r="D47" s="1" t="s">
        <v>234</v>
      </c>
      <c r="E47" s="1" t="s">
        <v>89</v>
      </c>
      <c r="F47" s="1">
        <v>1970</v>
      </c>
      <c r="G47" s="27">
        <v>43265</v>
      </c>
      <c r="H47" s="25">
        <v>15727910</v>
      </c>
      <c r="I47" s="25">
        <v>15186160</v>
      </c>
      <c r="J47" s="1" t="s">
        <v>15</v>
      </c>
      <c r="K47" s="1" t="s">
        <v>235</v>
      </c>
      <c r="L47" s="25">
        <v>7299</v>
      </c>
      <c r="M47" s="25">
        <v>7153</v>
      </c>
      <c r="N47" s="1" t="s">
        <v>236</v>
      </c>
      <c r="O47" s="1" t="s">
        <v>170</v>
      </c>
      <c r="P47" s="25">
        <f t="shared" si="2"/>
        <v>287620</v>
      </c>
      <c r="Q47" s="1" t="s">
        <v>171</v>
      </c>
      <c r="R47" s="2" t="s">
        <v>164</v>
      </c>
      <c r="S47" s="31" t="str">
        <f>IF(AND(A47='CP %'!$B$1,J47="CP"),
IF(AND(G47&gt;=DATE(2018,4,1),G47&lt;=DATE(2018,7,25)),2%,IF(AND(G47&gt;=DATE(2018,7,26),G47&lt;=DATE(2018,12,31),R47='CP %'!$I$2),IF(T47=1,'CP %'!$C$8,IF(AND(T47&gt;=2,T47&lt;=3),'CP %'!$C$9,IF(AND(T47&gt;=4,T47&lt;=5),'CP %'!$C$10,IF(AND(T47&gt;=6,T47&lt;=8),'CP %'!$C$11,IF(T47&gt;=9,'CP %'!$C$12,""))))),IF(AND(G47&gt;=DATE(2018,7,26),G47&lt;=DATE(2018,12,31),R47='CP %'!$I$3),IF(T47=1,'CP %'!$D$8,IF(AND(T47&gt;=2,T47&lt;=3),'CP %'!$D$9,IF(AND(T47&gt;=4,T47&lt;=5),'CP %'!$D$10,IF(AND(T47&gt;=6,T47&lt;=8),'CP %'!$D$11,IF(T47&gt;=9,'CP %'!$D$12,""))))),""))),
IF(AND(A47='CP %'!$F$1,J47="CP"),
IF(AND(G47&gt;=DATE(2018,4,1),G47&lt;DATE(2018,5,1)),IF(AND(T47&gt;=1,T47&lt;=3),'CP %'!$G$4,IF(AND(T47&gt;=4,T47&lt;=9),'CP %'!$G$5,IF(T47&gt;=10,'CP %'!$G$6,""))),
IF(AND(G47&gt;=DATE(2018,5,1),G47&lt;DATE(2018,7,1)),'CP %'!$G$8,
IF(AND(G47&gt;=DATE(2018,7,1),G47&lt;DATE(2018,8,1)),IF(AND(T47&gt;=1,T47&lt;=2),'CP %'!$G$11,IF(AND(T47&gt;=3,T47&lt;=5),'CP %'!$G$12,IF(T47&gt;=6,'CP %'!$G$13,""))),
IF(AND(G47&gt;=DATE(2018,8,1),G47&lt;DATE(2018,10,1)),IF(K47='CP %'!$F$18,'CP %'!$G$18,IF(B47='CP %'!$F$15,'CP %'!$G$15,IF(B47='CP %'!$F$16,'CP %'!$G$16,IF(AND(B47='CP %'!$F$17,T47=1),'CP %'!$G$20,IF(AND(B47='CP %'!$F$17,T47&gt;=2,T47&lt;=5),'CP %'!$G$21,IF(AND(B47='CP %'!$F$17,T47&gt;=6),'CP %'!$G$22,"")))))),
IF(AND(G47&gt;=DATE(2018,10,1),G47&lt;=DATE(2018,12,31)),IF(B47='CP %'!$F$25,'CP %'!$G$25,IF(B47='CP %'!$F$26,'CP %'!$G$26,IF(AND(B47='CP %'!$F$27,T47=1),'CP %'!$G$29,IF(AND(B47='CP %'!$F$27,T47&gt;=2,T47&lt;=5),'CP %'!$G$30,IF(AND(B47='CP %'!$F$27,T47&gt;=6),'CP %'!$G$31,"")))))))))),
IF(AND(A47='CP %'!$M$1,J47="CP"),
IF(AND(G47&gt;=DATE(2018,4,1),G47&lt;DATE(2018,10,1)),IF(AND(T47&gt;=1,T47&lt;=3),'CP %'!$N$4,IF(AND(T47&gt;=4,T47&lt;=6),'CP %'!$N$5,IF(T47&gt;=7,'CP %'!$N$6,""))),
IF(AND(G47&gt;=DATE(2018,10,1),G47&lt;=DATE(2018,12,31)),IF(AND(T47&gt;=1,T47&lt;=3),'CP %'!$N$9,IF(AND(T47&gt;=4,T47&lt;=6),'CP %'!$N$10,IF(T47&gt;=7,'CP %'!$N$11,""))),"")),"")))</f>
        <v/>
      </c>
      <c r="T47" s="29" t="str">
        <f>IF(AND(A47='CP %'!$B$1,Master!J47="CP",G47&gt;=DATE(2018,7,26),G47&lt;=DATE(2018,12,31)),COUNTIFS($K$2:$K$999,K47,$A$2:$A$999,'CP %'!$B$1,$G$2:$G$999,"&gt;=26-07-2018",$G$2:$G$999,"&lt;=31-12-2018"),IF(AND(A47='CP %'!$F$1,Master!J47="CP",G47&gt;=DATE(2018,4,1),G47&lt;DATE(2018,5,1)),COUNTIFS($K$2:$K$999,K47,$A$2:$A$999,'CP %'!$F$1,$G$2:$G$999,"&gt;=01-04-2018",$G$2:$G$999,"&lt;01-05-2018"),IF(AND(A47='CP %'!$F$1,Master!J47="CP",G47&gt;=DATE(2018,7,1),G47&lt;DATE(2018,8,1)),COUNTIFS($K$2:$K$999,K47,$A$2:$A$999,'CP %'!$F$1,$G$2:$G$999,"&gt;=01-07-2018",$G$2:$G$999,"&lt;01-08-2018"),IF(AND(A47='CP %'!$F$1,B47='CP %'!$F$17,Master!J47="CP",G47&gt;=DATE(2018,8,1),G47&lt;DATE(2018,10,1)),COUNTIFS($K$2:$K$999,K47,$A$2:$A$999,'CP %'!$F$1,$B$2:$B$999,'CP %'!$F$17,$G$2:$G$999,"&gt;=01-08-2018",$G$2:$G$999,"&lt;01-10-2018"),IF(AND(A47='CP %'!$F$1,B47='CP %'!$F$27,Master!J47="CP",G47&gt;=DATE(2018,10,1),G47&lt;=DATE(2018,12,31)),COUNTIFS($K$2:$K$999,K47,$A$2:$A$999,'CP %'!$F$1,$B$2:$B$999,'CP %'!$F$27,$G$2:$G$999,"&gt;=01-10-2018",$G$2:$G$999,"&lt;=31-12-2018"),IF(AND(A47='CP %'!$M$1,Master!J47="CP",G47&gt;=DATE(2018,4,1),G47&lt;DATE(2018,10,1)),COUNTIFS($K$2:$K$999,K47,$A$2:$A$999,'CP %'!$M$1,$G$2:$G$999,"&gt;=1-04-2018",$G$2:$G$999,"&lt;1-10-2018"),IF(AND(A47='CP %'!$M$1,Master!J47="CP",G47&gt;=DATE(2018,10,1),G47&lt;=DATE(2018,12,31)),COUNTIFS($K$2:$K$999,K47,$A$2:$A$999,'CP %'!$M$1,$G$2:$G$999,"&gt;=1-10-2018",$G$2:$G$999,"&lt;=31-12-2018"),"")))))))</f>
        <v/>
      </c>
      <c r="U47" s="25">
        <f t="shared" si="1"/>
        <v>0</v>
      </c>
    </row>
    <row r="48" spans="1:21" x14ac:dyDescent="0.25">
      <c r="A48" s="1" t="s">
        <v>69</v>
      </c>
      <c r="B48" s="1" t="s">
        <v>79</v>
      </c>
      <c r="C48" s="1" t="s">
        <v>79</v>
      </c>
      <c r="D48" s="1" t="s">
        <v>237</v>
      </c>
      <c r="E48" s="1" t="s">
        <v>91</v>
      </c>
      <c r="F48" s="1">
        <v>1735</v>
      </c>
      <c r="G48" s="27">
        <v>43267</v>
      </c>
      <c r="H48" s="25">
        <v>14184890</v>
      </c>
      <c r="I48" s="25">
        <v>13707765</v>
      </c>
      <c r="J48" s="1" t="s">
        <v>16</v>
      </c>
      <c r="K48" s="1" t="s">
        <v>185</v>
      </c>
      <c r="L48" s="25">
        <v>7599</v>
      </c>
      <c r="M48" s="25">
        <v>7599</v>
      </c>
      <c r="N48" s="1" t="s">
        <v>176</v>
      </c>
      <c r="O48" s="1" t="s">
        <v>174</v>
      </c>
      <c r="P48" s="25">
        <f t="shared" si="2"/>
        <v>0</v>
      </c>
      <c r="Q48" s="1">
        <v>0</v>
      </c>
      <c r="R48" s="2" t="s">
        <v>164</v>
      </c>
      <c r="S48" s="31">
        <f>IF(AND(A48='CP %'!$B$1,J48="CP"),
IF(AND(G48&gt;=DATE(2018,4,1),G48&lt;=DATE(2018,7,25)),2%,IF(AND(G48&gt;=DATE(2018,7,26),G48&lt;=DATE(2018,12,31),R48='CP %'!$I$2),IF(T48=1,'CP %'!$C$8,IF(AND(T48&gt;=2,T48&lt;=3),'CP %'!$C$9,IF(AND(T48&gt;=4,T48&lt;=5),'CP %'!$C$10,IF(AND(T48&gt;=6,T48&lt;=8),'CP %'!$C$11,IF(T48&gt;=9,'CP %'!$C$12,""))))),IF(AND(G48&gt;=DATE(2018,7,26),G48&lt;=DATE(2018,12,31),R48='CP %'!$I$3),IF(T48=1,'CP %'!$D$8,IF(AND(T48&gt;=2,T48&lt;=3),'CP %'!$D$9,IF(AND(T48&gt;=4,T48&lt;=5),'CP %'!$D$10,IF(AND(T48&gt;=6,T48&lt;=8),'CP %'!$D$11,IF(T48&gt;=9,'CP %'!$D$12,""))))),""))),
IF(AND(A48='CP %'!$F$1,J48="CP"),
IF(AND(G48&gt;=DATE(2018,4,1),G48&lt;DATE(2018,5,1)),IF(AND(T48&gt;=1,T48&lt;=3),'CP %'!$G$4,IF(AND(T48&gt;=4,T48&lt;=9),'CP %'!$G$5,IF(T48&gt;=10,'CP %'!$G$6,""))),
IF(AND(G48&gt;=DATE(2018,5,1),G48&lt;DATE(2018,7,1)),'CP %'!$G$8,
IF(AND(G48&gt;=DATE(2018,7,1),G48&lt;DATE(2018,8,1)),IF(AND(T48&gt;=1,T48&lt;=2),'CP %'!$G$11,IF(AND(T48&gt;=3,T48&lt;=5),'CP %'!$G$12,IF(T48&gt;=6,'CP %'!$G$13,""))),
IF(AND(G48&gt;=DATE(2018,8,1),G48&lt;DATE(2018,10,1)),IF(K48='CP %'!$F$18,'CP %'!$G$18,IF(B48='CP %'!$F$15,'CP %'!$G$15,IF(B48='CP %'!$F$16,'CP %'!$G$16,IF(AND(B48='CP %'!$F$17,T48=1),'CP %'!$G$20,IF(AND(B48='CP %'!$F$17,T48&gt;=2,T48&lt;=5),'CP %'!$G$21,IF(AND(B48='CP %'!$F$17,T48&gt;=6),'CP %'!$G$22,"")))))),
IF(AND(G48&gt;=DATE(2018,10,1),G48&lt;=DATE(2018,12,31)),IF(B48='CP %'!$F$25,'CP %'!$G$25,IF(B48='CP %'!$F$26,'CP %'!$G$26,IF(AND(B48='CP %'!$F$27,T48=1),'CP %'!$G$29,IF(AND(B48='CP %'!$F$27,T48&gt;=2,T48&lt;=5),'CP %'!$G$30,IF(AND(B48='CP %'!$F$27,T48&gt;=6),'CP %'!$G$31,"")))))))))),
IF(AND(A48='CP %'!$M$1,J48="CP"),
IF(AND(G48&gt;=DATE(2018,4,1),G48&lt;DATE(2018,10,1)),IF(AND(T48&gt;=1,T48&lt;=3),'CP %'!$N$4,IF(AND(T48&gt;=4,T48&lt;=6),'CP %'!$N$5,IF(T48&gt;=7,'CP %'!$N$6,""))),
IF(AND(G48&gt;=DATE(2018,10,1),G48&lt;=DATE(2018,12,31)),IF(AND(T48&gt;=1,T48&lt;=3),'CP %'!$N$9,IF(AND(T48&gt;=4,T48&lt;=6),'CP %'!$N$10,IF(T48&gt;=7,'CP %'!$N$11,""))),"")),"")))</f>
        <v>2.75E-2</v>
      </c>
      <c r="T48" s="29" t="str">
        <f>IF(AND(A48='CP %'!$B$1,Master!J48="CP",G48&gt;=DATE(2018,7,26),G48&lt;=DATE(2018,12,31)),COUNTIFS($K$2:$K$999,K48,$A$2:$A$999,'CP %'!$B$1,$G$2:$G$999,"&gt;=26-07-2018",$G$2:$G$999,"&lt;=31-12-2018"),IF(AND(A48='CP %'!$F$1,Master!J48="CP",G48&gt;=DATE(2018,4,1),G48&lt;DATE(2018,5,1)),COUNTIFS($K$2:$K$999,K48,$A$2:$A$999,'CP %'!$F$1,$G$2:$G$999,"&gt;=01-04-2018",$G$2:$G$999,"&lt;01-05-2018"),IF(AND(A48='CP %'!$F$1,Master!J48="CP",G48&gt;=DATE(2018,7,1),G48&lt;DATE(2018,8,1)),COUNTIFS($K$2:$K$999,K48,$A$2:$A$999,'CP %'!$F$1,$G$2:$G$999,"&gt;=01-07-2018",$G$2:$G$999,"&lt;01-08-2018"),IF(AND(A48='CP %'!$F$1,B48='CP %'!$F$17,Master!J48="CP",G48&gt;=DATE(2018,8,1),G48&lt;DATE(2018,10,1)),COUNTIFS($K$2:$K$999,K48,$A$2:$A$999,'CP %'!$F$1,$B$2:$B$999,'CP %'!$F$17,$G$2:$G$999,"&gt;=01-08-2018",$G$2:$G$999,"&lt;01-10-2018"),IF(AND(A48='CP %'!$F$1,B48='CP %'!$F$27,Master!J48="CP",G48&gt;=DATE(2018,10,1),G48&lt;=DATE(2018,12,31)),COUNTIFS($K$2:$K$999,K48,$A$2:$A$999,'CP %'!$F$1,$B$2:$B$999,'CP %'!$F$27,$G$2:$G$999,"&gt;=01-10-2018",$G$2:$G$999,"&lt;=31-12-2018"),IF(AND(A48='CP %'!$M$1,Master!J48="CP",G48&gt;=DATE(2018,4,1),G48&lt;DATE(2018,10,1)),COUNTIFS($K$2:$K$999,K48,$A$2:$A$999,'CP %'!$M$1,$G$2:$G$999,"&gt;=1-04-2018",$G$2:$G$999,"&lt;1-10-2018"),IF(AND(A48='CP %'!$M$1,Master!J48="CP",G48&gt;=DATE(2018,10,1),G48&lt;=DATE(2018,12,31)),COUNTIFS($K$2:$K$999,K48,$A$2:$A$999,'CP %'!$M$1,$G$2:$G$999,"&gt;=1-10-2018",$G$2:$G$999,"&lt;=31-12-2018"),"")))))))</f>
        <v/>
      </c>
      <c r="U48" s="25">
        <f t="shared" si="1"/>
        <v>376963.53749999998</v>
      </c>
    </row>
    <row r="49" spans="1:21" x14ac:dyDescent="0.25">
      <c r="A49" s="1" t="s">
        <v>69</v>
      </c>
      <c r="B49" s="1" t="s">
        <v>78</v>
      </c>
      <c r="C49" s="1" t="s">
        <v>85</v>
      </c>
      <c r="D49" s="1" t="s">
        <v>238</v>
      </c>
      <c r="E49" s="1" t="s">
        <v>91</v>
      </c>
      <c r="F49" s="1">
        <v>2005</v>
      </c>
      <c r="G49" s="27">
        <v>43267</v>
      </c>
      <c r="H49" s="25">
        <v>16744458.43</v>
      </c>
      <c r="I49" s="25">
        <v>16193083.43</v>
      </c>
      <c r="J49" s="1" t="s">
        <v>16</v>
      </c>
      <c r="K49" s="1" t="s">
        <v>104</v>
      </c>
      <c r="L49" s="25">
        <v>7402</v>
      </c>
      <c r="M49" s="25">
        <v>7162.2860000000001</v>
      </c>
      <c r="N49" s="1" t="s">
        <v>176</v>
      </c>
      <c r="O49" s="1" t="s">
        <v>170</v>
      </c>
      <c r="P49" s="25">
        <f t="shared" si="2"/>
        <v>480626.56999999989</v>
      </c>
      <c r="Q49" s="1" t="s">
        <v>171</v>
      </c>
      <c r="R49" s="2" t="s">
        <v>164</v>
      </c>
      <c r="S49" s="31">
        <f>IF(AND(A49='CP %'!$B$1,J49="CP"),
IF(AND(G49&gt;=DATE(2018,4,1),G49&lt;=DATE(2018,7,25)),2%,IF(AND(G49&gt;=DATE(2018,7,26),G49&lt;=DATE(2018,12,31),R49='CP %'!$I$2),IF(T49=1,'CP %'!$C$8,IF(AND(T49&gt;=2,T49&lt;=3),'CP %'!$C$9,IF(AND(T49&gt;=4,T49&lt;=5),'CP %'!$C$10,IF(AND(T49&gt;=6,T49&lt;=8),'CP %'!$C$11,IF(T49&gt;=9,'CP %'!$C$12,""))))),IF(AND(G49&gt;=DATE(2018,7,26),G49&lt;=DATE(2018,12,31),R49='CP %'!$I$3),IF(T49=1,'CP %'!$D$8,IF(AND(T49&gt;=2,T49&lt;=3),'CP %'!$D$9,IF(AND(T49&gt;=4,T49&lt;=5),'CP %'!$D$10,IF(AND(T49&gt;=6,T49&lt;=8),'CP %'!$D$11,IF(T49&gt;=9,'CP %'!$D$12,""))))),""))),
IF(AND(A49='CP %'!$F$1,J49="CP"),
IF(AND(G49&gt;=DATE(2018,4,1),G49&lt;DATE(2018,5,1)),IF(AND(T49&gt;=1,T49&lt;=3),'CP %'!$G$4,IF(AND(T49&gt;=4,T49&lt;=9),'CP %'!$G$5,IF(T49&gt;=10,'CP %'!$G$6,""))),
IF(AND(G49&gt;=DATE(2018,5,1),G49&lt;DATE(2018,7,1)),'CP %'!$G$8,
IF(AND(G49&gt;=DATE(2018,7,1),G49&lt;DATE(2018,8,1)),IF(AND(T49&gt;=1,T49&lt;=2),'CP %'!$G$11,IF(AND(T49&gt;=3,T49&lt;=5),'CP %'!$G$12,IF(T49&gt;=6,'CP %'!$G$13,""))),
IF(AND(G49&gt;=DATE(2018,8,1),G49&lt;DATE(2018,10,1)),IF(K49='CP %'!$F$18,'CP %'!$G$18,IF(B49='CP %'!$F$15,'CP %'!$G$15,IF(B49='CP %'!$F$16,'CP %'!$G$16,IF(AND(B49='CP %'!$F$17,T49=1),'CP %'!$G$20,IF(AND(B49='CP %'!$F$17,T49&gt;=2,T49&lt;=5),'CP %'!$G$21,IF(AND(B49='CP %'!$F$17,T49&gt;=6),'CP %'!$G$22,"")))))),
IF(AND(G49&gt;=DATE(2018,10,1),G49&lt;=DATE(2018,12,31)),IF(B49='CP %'!$F$25,'CP %'!$G$25,IF(B49='CP %'!$F$26,'CP %'!$G$26,IF(AND(B49='CP %'!$F$27,T49=1),'CP %'!$G$29,IF(AND(B49='CP %'!$F$27,T49&gt;=2,T49&lt;=5),'CP %'!$G$30,IF(AND(B49='CP %'!$F$27,T49&gt;=6),'CP %'!$G$31,"")))))))))),
IF(AND(A49='CP %'!$M$1,J49="CP"),
IF(AND(G49&gt;=DATE(2018,4,1),G49&lt;DATE(2018,10,1)),IF(AND(T49&gt;=1,T49&lt;=3),'CP %'!$N$4,IF(AND(T49&gt;=4,T49&lt;=6),'CP %'!$N$5,IF(T49&gt;=7,'CP %'!$N$6,""))),
IF(AND(G49&gt;=DATE(2018,10,1),G49&lt;=DATE(2018,12,31)),IF(AND(T49&gt;=1,T49&lt;=3),'CP %'!$N$9,IF(AND(T49&gt;=4,T49&lt;=6),'CP %'!$N$10,IF(T49&gt;=7,'CP %'!$N$11,""))),"")),"")))</f>
        <v>2.75E-2</v>
      </c>
      <c r="T49" s="29" t="str">
        <f>IF(AND(A49='CP %'!$B$1,Master!J49="CP",G49&gt;=DATE(2018,7,26),G49&lt;=DATE(2018,12,31)),COUNTIFS($K$2:$K$999,K49,$A$2:$A$999,'CP %'!$B$1,$G$2:$G$999,"&gt;=26-07-2018",$G$2:$G$999,"&lt;=31-12-2018"),IF(AND(A49='CP %'!$F$1,Master!J49="CP",G49&gt;=DATE(2018,4,1),G49&lt;DATE(2018,5,1)),COUNTIFS($K$2:$K$999,K49,$A$2:$A$999,'CP %'!$F$1,$G$2:$G$999,"&gt;=01-04-2018",$G$2:$G$999,"&lt;01-05-2018"),IF(AND(A49='CP %'!$F$1,Master!J49="CP",G49&gt;=DATE(2018,7,1),G49&lt;DATE(2018,8,1)),COUNTIFS($K$2:$K$999,K49,$A$2:$A$999,'CP %'!$F$1,$G$2:$G$999,"&gt;=01-07-2018",$G$2:$G$999,"&lt;01-08-2018"),IF(AND(A49='CP %'!$F$1,B49='CP %'!$F$17,Master!J49="CP",G49&gt;=DATE(2018,8,1),G49&lt;DATE(2018,10,1)),COUNTIFS($K$2:$K$999,K49,$A$2:$A$999,'CP %'!$F$1,$B$2:$B$999,'CP %'!$F$17,$G$2:$G$999,"&gt;=01-08-2018",$G$2:$G$999,"&lt;01-10-2018"),IF(AND(A49='CP %'!$F$1,B49='CP %'!$F$27,Master!J49="CP",G49&gt;=DATE(2018,10,1),G49&lt;=DATE(2018,12,31)),COUNTIFS($K$2:$K$999,K49,$A$2:$A$999,'CP %'!$F$1,$B$2:$B$999,'CP %'!$F$27,$G$2:$G$999,"&gt;=01-10-2018",$G$2:$G$999,"&lt;=31-12-2018"),IF(AND(A49='CP %'!$M$1,Master!J49="CP",G49&gt;=DATE(2018,4,1),G49&lt;DATE(2018,10,1)),COUNTIFS($K$2:$K$999,K49,$A$2:$A$999,'CP %'!$M$1,$G$2:$G$999,"&gt;=1-04-2018",$G$2:$G$999,"&lt;1-10-2018"),IF(AND(A49='CP %'!$M$1,Master!J49="CP",G49&gt;=DATE(2018,10,1),G49&lt;=DATE(2018,12,31)),COUNTIFS($K$2:$K$999,K49,$A$2:$A$999,'CP %'!$M$1,$G$2:$G$999,"&gt;=1-10-2018",$G$2:$G$999,"&lt;=31-12-2018"),"")))))))</f>
        <v/>
      </c>
      <c r="U49" s="25">
        <f t="shared" si="1"/>
        <v>445309.79432499997</v>
      </c>
    </row>
    <row r="50" spans="1:21" x14ac:dyDescent="0.25">
      <c r="A50" s="1" t="s">
        <v>69</v>
      </c>
      <c r="B50" s="1" t="s">
        <v>79</v>
      </c>
      <c r="C50" s="1" t="s">
        <v>79</v>
      </c>
      <c r="D50" s="1" t="s">
        <v>239</v>
      </c>
      <c r="E50" s="1" t="s">
        <v>91</v>
      </c>
      <c r="F50" s="1">
        <v>1740</v>
      </c>
      <c r="G50" s="27">
        <v>43269</v>
      </c>
      <c r="H50" s="25">
        <v>13920260</v>
      </c>
      <c r="I50" s="25">
        <v>13441760</v>
      </c>
      <c r="J50" s="1" t="s">
        <v>16</v>
      </c>
      <c r="K50" s="1" t="s">
        <v>178</v>
      </c>
      <c r="L50" s="25">
        <v>7299</v>
      </c>
      <c r="M50" s="25">
        <v>7299</v>
      </c>
      <c r="N50" s="1" t="s">
        <v>220</v>
      </c>
      <c r="O50" s="1" t="s">
        <v>174</v>
      </c>
      <c r="P50" s="25">
        <f t="shared" si="2"/>
        <v>0</v>
      </c>
      <c r="Q50" s="1">
        <v>0</v>
      </c>
      <c r="R50" s="2" t="s">
        <v>164</v>
      </c>
      <c r="S50" s="31">
        <f>IF(AND(A50='CP %'!$B$1,J50="CP"),
IF(AND(G50&gt;=DATE(2018,4,1),G50&lt;=DATE(2018,7,25)),2%,IF(AND(G50&gt;=DATE(2018,7,26),G50&lt;=DATE(2018,12,31),R50='CP %'!$I$2),IF(T50=1,'CP %'!$C$8,IF(AND(T50&gt;=2,T50&lt;=3),'CP %'!$C$9,IF(AND(T50&gt;=4,T50&lt;=5),'CP %'!$C$10,IF(AND(T50&gt;=6,T50&lt;=8),'CP %'!$C$11,IF(T50&gt;=9,'CP %'!$C$12,""))))),IF(AND(G50&gt;=DATE(2018,7,26),G50&lt;=DATE(2018,12,31),R50='CP %'!$I$3),IF(T50=1,'CP %'!$D$8,IF(AND(T50&gt;=2,T50&lt;=3),'CP %'!$D$9,IF(AND(T50&gt;=4,T50&lt;=5),'CP %'!$D$10,IF(AND(T50&gt;=6,T50&lt;=8),'CP %'!$D$11,IF(T50&gt;=9,'CP %'!$D$12,""))))),""))),
IF(AND(A50='CP %'!$F$1,J50="CP"),
IF(AND(G50&gt;=DATE(2018,4,1),G50&lt;DATE(2018,5,1)),IF(AND(T50&gt;=1,T50&lt;=3),'CP %'!$G$4,IF(AND(T50&gt;=4,T50&lt;=9),'CP %'!$G$5,IF(T50&gt;=10,'CP %'!$G$6,""))),
IF(AND(G50&gt;=DATE(2018,5,1),G50&lt;DATE(2018,7,1)),'CP %'!$G$8,
IF(AND(G50&gt;=DATE(2018,7,1),G50&lt;DATE(2018,8,1)),IF(AND(T50&gt;=1,T50&lt;=2),'CP %'!$G$11,IF(AND(T50&gt;=3,T50&lt;=5),'CP %'!$G$12,IF(T50&gt;=6,'CP %'!$G$13,""))),
IF(AND(G50&gt;=DATE(2018,8,1),G50&lt;DATE(2018,10,1)),IF(K50='CP %'!$F$18,'CP %'!$G$18,IF(B50='CP %'!$F$15,'CP %'!$G$15,IF(B50='CP %'!$F$16,'CP %'!$G$16,IF(AND(B50='CP %'!$F$17,T50=1),'CP %'!$G$20,IF(AND(B50='CP %'!$F$17,T50&gt;=2,T50&lt;=5),'CP %'!$G$21,IF(AND(B50='CP %'!$F$17,T50&gt;=6),'CP %'!$G$22,"")))))),
IF(AND(G50&gt;=DATE(2018,10,1),G50&lt;=DATE(2018,12,31)),IF(B50='CP %'!$F$25,'CP %'!$G$25,IF(B50='CP %'!$F$26,'CP %'!$G$26,IF(AND(B50='CP %'!$F$27,T50=1),'CP %'!$G$29,IF(AND(B50='CP %'!$F$27,T50&gt;=2,T50&lt;=5),'CP %'!$G$30,IF(AND(B50='CP %'!$F$27,T50&gt;=6),'CP %'!$G$31,"")))))))))),
IF(AND(A50='CP %'!$M$1,J50="CP"),
IF(AND(G50&gt;=DATE(2018,4,1),G50&lt;DATE(2018,10,1)),IF(AND(T50&gt;=1,T50&lt;=3),'CP %'!$N$4,IF(AND(T50&gt;=4,T50&lt;=6),'CP %'!$N$5,IF(T50&gt;=7,'CP %'!$N$6,""))),
IF(AND(G50&gt;=DATE(2018,10,1),G50&lt;=DATE(2018,12,31)),IF(AND(T50&gt;=1,T50&lt;=3),'CP %'!$N$9,IF(AND(T50&gt;=4,T50&lt;=6),'CP %'!$N$10,IF(T50&gt;=7,'CP %'!$N$11,""))),"")),"")))</f>
        <v>2.75E-2</v>
      </c>
      <c r="T50" s="29" t="str">
        <f>IF(AND(A50='CP %'!$B$1,Master!J50="CP",G50&gt;=DATE(2018,7,26),G50&lt;=DATE(2018,12,31)),COUNTIFS($K$2:$K$999,K50,$A$2:$A$999,'CP %'!$B$1,$G$2:$G$999,"&gt;=26-07-2018",$G$2:$G$999,"&lt;=31-12-2018"),IF(AND(A50='CP %'!$F$1,Master!J50="CP",G50&gt;=DATE(2018,4,1),G50&lt;DATE(2018,5,1)),COUNTIFS($K$2:$K$999,K50,$A$2:$A$999,'CP %'!$F$1,$G$2:$G$999,"&gt;=01-04-2018",$G$2:$G$999,"&lt;01-05-2018"),IF(AND(A50='CP %'!$F$1,Master!J50="CP",G50&gt;=DATE(2018,7,1),G50&lt;DATE(2018,8,1)),COUNTIFS($K$2:$K$999,K50,$A$2:$A$999,'CP %'!$F$1,$G$2:$G$999,"&gt;=01-07-2018",$G$2:$G$999,"&lt;01-08-2018"),IF(AND(A50='CP %'!$F$1,B50='CP %'!$F$17,Master!J50="CP",G50&gt;=DATE(2018,8,1),G50&lt;DATE(2018,10,1)),COUNTIFS($K$2:$K$999,K50,$A$2:$A$999,'CP %'!$F$1,$B$2:$B$999,'CP %'!$F$17,$G$2:$G$999,"&gt;=01-08-2018",$G$2:$G$999,"&lt;01-10-2018"),IF(AND(A50='CP %'!$F$1,B50='CP %'!$F$27,Master!J50="CP",G50&gt;=DATE(2018,10,1),G50&lt;=DATE(2018,12,31)),COUNTIFS($K$2:$K$999,K50,$A$2:$A$999,'CP %'!$F$1,$B$2:$B$999,'CP %'!$F$27,$G$2:$G$999,"&gt;=01-10-2018",$G$2:$G$999,"&lt;=31-12-2018"),IF(AND(A50='CP %'!$M$1,Master!J50="CP",G50&gt;=DATE(2018,4,1),G50&lt;DATE(2018,10,1)),COUNTIFS($K$2:$K$999,K50,$A$2:$A$999,'CP %'!$M$1,$G$2:$G$999,"&gt;=1-04-2018",$G$2:$G$999,"&lt;1-10-2018"),IF(AND(A50='CP %'!$M$1,Master!J50="CP",G50&gt;=DATE(2018,10,1),G50&lt;=DATE(2018,12,31)),COUNTIFS($K$2:$K$999,K50,$A$2:$A$999,'CP %'!$M$1,$G$2:$G$999,"&gt;=1-10-2018",$G$2:$G$999,"&lt;=31-12-2018"),"")))))))</f>
        <v/>
      </c>
      <c r="U50" s="25">
        <f t="shared" si="1"/>
        <v>369648.4</v>
      </c>
    </row>
    <row r="51" spans="1:21" x14ac:dyDescent="0.25">
      <c r="A51" s="1" t="s">
        <v>69</v>
      </c>
      <c r="B51" s="1" t="s">
        <v>78</v>
      </c>
      <c r="C51" s="1" t="s">
        <v>84</v>
      </c>
      <c r="D51" s="1" t="s">
        <v>240</v>
      </c>
      <c r="E51" s="1" t="s">
        <v>93</v>
      </c>
      <c r="F51" s="1">
        <v>680</v>
      </c>
      <c r="G51" s="27">
        <v>43273</v>
      </c>
      <c r="H51" s="25">
        <v>5208333.0319999997</v>
      </c>
      <c r="I51" s="25">
        <v>5021333.0319999997</v>
      </c>
      <c r="J51" s="1" t="s">
        <v>17</v>
      </c>
      <c r="K51" s="1" t="s">
        <v>105</v>
      </c>
      <c r="L51" s="25">
        <v>6999</v>
      </c>
      <c r="M51" s="25">
        <v>6869.6073999999999</v>
      </c>
      <c r="N51" s="1" t="s">
        <v>176</v>
      </c>
      <c r="O51" s="1" t="s">
        <v>170</v>
      </c>
      <c r="P51" s="25">
        <f t="shared" si="2"/>
        <v>87986.968000000081</v>
      </c>
      <c r="Q51" s="1" t="s">
        <v>171</v>
      </c>
      <c r="R51" s="2" t="s">
        <v>164</v>
      </c>
      <c r="S51" s="31" t="str">
        <f>IF(AND(A51='CP %'!$B$1,J51="CP"),
IF(AND(G51&gt;=DATE(2018,4,1),G51&lt;=DATE(2018,7,25)),2%,IF(AND(G51&gt;=DATE(2018,7,26),G51&lt;=DATE(2018,12,31),R51='CP %'!$I$2),IF(T51=1,'CP %'!$C$8,IF(AND(T51&gt;=2,T51&lt;=3),'CP %'!$C$9,IF(AND(T51&gt;=4,T51&lt;=5),'CP %'!$C$10,IF(AND(T51&gt;=6,T51&lt;=8),'CP %'!$C$11,IF(T51&gt;=9,'CP %'!$C$12,""))))),IF(AND(G51&gt;=DATE(2018,7,26),G51&lt;=DATE(2018,12,31),R51='CP %'!$I$3),IF(T51=1,'CP %'!$D$8,IF(AND(T51&gt;=2,T51&lt;=3),'CP %'!$D$9,IF(AND(T51&gt;=4,T51&lt;=5),'CP %'!$D$10,IF(AND(T51&gt;=6,T51&lt;=8),'CP %'!$D$11,IF(T51&gt;=9,'CP %'!$D$12,""))))),""))),
IF(AND(A51='CP %'!$F$1,J51="CP"),
IF(AND(G51&gt;=DATE(2018,4,1),G51&lt;DATE(2018,5,1)),IF(AND(T51&gt;=1,T51&lt;=3),'CP %'!$G$4,IF(AND(T51&gt;=4,T51&lt;=9),'CP %'!$G$5,IF(T51&gt;=10,'CP %'!$G$6,""))),
IF(AND(G51&gt;=DATE(2018,5,1),G51&lt;DATE(2018,7,1)),'CP %'!$G$8,
IF(AND(G51&gt;=DATE(2018,7,1),G51&lt;DATE(2018,8,1)),IF(AND(T51&gt;=1,T51&lt;=2),'CP %'!$G$11,IF(AND(T51&gt;=3,T51&lt;=5),'CP %'!$G$12,IF(T51&gt;=6,'CP %'!$G$13,""))),
IF(AND(G51&gt;=DATE(2018,8,1),G51&lt;DATE(2018,10,1)),IF(K51='CP %'!$F$18,'CP %'!$G$18,IF(B51='CP %'!$F$15,'CP %'!$G$15,IF(B51='CP %'!$F$16,'CP %'!$G$16,IF(AND(B51='CP %'!$F$17,T51=1),'CP %'!$G$20,IF(AND(B51='CP %'!$F$17,T51&gt;=2,T51&lt;=5),'CP %'!$G$21,IF(AND(B51='CP %'!$F$17,T51&gt;=6),'CP %'!$G$22,"")))))),
IF(AND(G51&gt;=DATE(2018,10,1),G51&lt;=DATE(2018,12,31)),IF(B51='CP %'!$F$25,'CP %'!$G$25,IF(B51='CP %'!$F$26,'CP %'!$G$26,IF(AND(B51='CP %'!$F$27,T51=1),'CP %'!$G$29,IF(AND(B51='CP %'!$F$27,T51&gt;=2,T51&lt;=5),'CP %'!$G$30,IF(AND(B51='CP %'!$F$27,T51&gt;=6),'CP %'!$G$31,"")))))))))),
IF(AND(A51='CP %'!$M$1,J51="CP"),
IF(AND(G51&gt;=DATE(2018,4,1),G51&lt;DATE(2018,10,1)),IF(AND(T51&gt;=1,T51&lt;=3),'CP %'!$N$4,IF(AND(T51&gt;=4,T51&lt;=6),'CP %'!$N$5,IF(T51&gt;=7,'CP %'!$N$6,""))),
IF(AND(G51&gt;=DATE(2018,10,1),G51&lt;=DATE(2018,12,31)),IF(AND(T51&gt;=1,T51&lt;=3),'CP %'!$N$9,IF(AND(T51&gt;=4,T51&lt;=6),'CP %'!$N$10,IF(T51&gt;=7,'CP %'!$N$11,""))),"")),"")))</f>
        <v/>
      </c>
      <c r="T51" s="29" t="str">
        <f>IF(AND(A51='CP %'!$B$1,Master!J51="CP",G51&gt;=DATE(2018,7,26),G51&lt;=DATE(2018,12,31)),COUNTIFS($K$2:$K$999,K51,$A$2:$A$999,'CP %'!$B$1,$G$2:$G$999,"&gt;=26-07-2018",$G$2:$G$999,"&lt;=31-12-2018"),IF(AND(A51='CP %'!$F$1,Master!J51="CP",G51&gt;=DATE(2018,4,1),G51&lt;DATE(2018,5,1)),COUNTIFS($K$2:$K$999,K51,$A$2:$A$999,'CP %'!$F$1,$G$2:$G$999,"&gt;=01-04-2018",$G$2:$G$999,"&lt;01-05-2018"),IF(AND(A51='CP %'!$F$1,Master!J51="CP",G51&gt;=DATE(2018,7,1),G51&lt;DATE(2018,8,1)),COUNTIFS($K$2:$K$999,K51,$A$2:$A$999,'CP %'!$F$1,$G$2:$G$999,"&gt;=01-07-2018",$G$2:$G$999,"&lt;01-08-2018"),IF(AND(A51='CP %'!$F$1,B51='CP %'!$F$17,Master!J51="CP",G51&gt;=DATE(2018,8,1),G51&lt;DATE(2018,10,1)),COUNTIFS($K$2:$K$999,K51,$A$2:$A$999,'CP %'!$F$1,$B$2:$B$999,'CP %'!$F$17,$G$2:$G$999,"&gt;=01-08-2018",$G$2:$G$999,"&lt;01-10-2018"),IF(AND(A51='CP %'!$F$1,B51='CP %'!$F$27,Master!J51="CP",G51&gt;=DATE(2018,10,1),G51&lt;=DATE(2018,12,31)),COUNTIFS($K$2:$K$999,K51,$A$2:$A$999,'CP %'!$F$1,$B$2:$B$999,'CP %'!$F$27,$G$2:$G$999,"&gt;=01-10-2018",$G$2:$G$999,"&lt;=31-12-2018"),IF(AND(A51='CP %'!$M$1,Master!J51="CP",G51&gt;=DATE(2018,4,1),G51&lt;DATE(2018,10,1)),COUNTIFS($K$2:$K$999,K51,$A$2:$A$999,'CP %'!$M$1,$G$2:$G$999,"&gt;=1-04-2018",$G$2:$G$999,"&lt;1-10-2018"),IF(AND(A51='CP %'!$M$1,Master!J51="CP",G51&gt;=DATE(2018,10,1),G51&lt;=DATE(2018,12,31)),COUNTIFS($K$2:$K$999,K51,$A$2:$A$999,'CP %'!$M$1,$G$2:$G$999,"&gt;=1-10-2018",$G$2:$G$999,"&lt;=31-12-2018"),"")))))))</f>
        <v/>
      </c>
      <c r="U51" s="25">
        <f t="shared" si="1"/>
        <v>0</v>
      </c>
    </row>
    <row r="52" spans="1:21" x14ac:dyDescent="0.25">
      <c r="A52" s="1" t="s">
        <v>69</v>
      </c>
      <c r="B52" s="1" t="s">
        <v>79</v>
      </c>
      <c r="C52" s="1" t="s">
        <v>79</v>
      </c>
      <c r="D52" s="1" t="s">
        <v>241</v>
      </c>
      <c r="E52" s="1" t="s">
        <v>91</v>
      </c>
      <c r="F52" s="1">
        <v>1735</v>
      </c>
      <c r="G52" s="27">
        <v>43273</v>
      </c>
      <c r="H52" s="25">
        <v>14618640</v>
      </c>
      <c r="I52" s="25">
        <v>14141515</v>
      </c>
      <c r="J52" s="1" t="s">
        <v>16</v>
      </c>
      <c r="K52" s="1" t="s">
        <v>185</v>
      </c>
      <c r="L52" s="25">
        <v>7599</v>
      </c>
      <c r="M52" s="25">
        <v>7599</v>
      </c>
      <c r="N52" s="1" t="s">
        <v>206</v>
      </c>
      <c r="O52" s="1" t="s">
        <v>174</v>
      </c>
      <c r="P52" s="25">
        <f t="shared" si="2"/>
        <v>0</v>
      </c>
      <c r="Q52" s="1">
        <v>0</v>
      </c>
      <c r="R52" s="2" t="s">
        <v>164</v>
      </c>
      <c r="S52" s="31">
        <f>IF(AND(A52='CP %'!$B$1,J52="CP"),
IF(AND(G52&gt;=DATE(2018,4,1),G52&lt;=DATE(2018,7,25)),2%,IF(AND(G52&gt;=DATE(2018,7,26),G52&lt;=DATE(2018,12,31),R52='CP %'!$I$2),IF(T52=1,'CP %'!$C$8,IF(AND(T52&gt;=2,T52&lt;=3),'CP %'!$C$9,IF(AND(T52&gt;=4,T52&lt;=5),'CP %'!$C$10,IF(AND(T52&gt;=6,T52&lt;=8),'CP %'!$C$11,IF(T52&gt;=9,'CP %'!$C$12,""))))),IF(AND(G52&gt;=DATE(2018,7,26),G52&lt;=DATE(2018,12,31),R52='CP %'!$I$3),IF(T52=1,'CP %'!$D$8,IF(AND(T52&gt;=2,T52&lt;=3),'CP %'!$D$9,IF(AND(T52&gt;=4,T52&lt;=5),'CP %'!$D$10,IF(AND(T52&gt;=6,T52&lt;=8),'CP %'!$D$11,IF(T52&gt;=9,'CP %'!$D$12,""))))),""))),
IF(AND(A52='CP %'!$F$1,J52="CP"),
IF(AND(G52&gt;=DATE(2018,4,1),G52&lt;DATE(2018,5,1)),IF(AND(T52&gt;=1,T52&lt;=3),'CP %'!$G$4,IF(AND(T52&gt;=4,T52&lt;=9),'CP %'!$G$5,IF(T52&gt;=10,'CP %'!$G$6,""))),
IF(AND(G52&gt;=DATE(2018,5,1),G52&lt;DATE(2018,7,1)),'CP %'!$G$8,
IF(AND(G52&gt;=DATE(2018,7,1),G52&lt;DATE(2018,8,1)),IF(AND(T52&gt;=1,T52&lt;=2),'CP %'!$G$11,IF(AND(T52&gt;=3,T52&lt;=5),'CP %'!$G$12,IF(T52&gt;=6,'CP %'!$G$13,""))),
IF(AND(G52&gt;=DATE(2018,8,1),G52&lt;DATE(2018,10,1)),IF(K52='CP %'!$F$18,'CP %'!$G$18,IF(B52='CP %'!$F$15,'CP %'!$G$15,IF(B52='CP %'!$F$16,'CP %'!$G$16,IF(AND(B52='CP %'!$F$17,T52=1),'CP %'!$G$20,IF(AND(B52='CP %'!$F$17,T52&gt;=2,T52&lt;=5),'CP %'!$G$21,IF(AND(B52='CP %'!$F$17,T52&gt;=6),'CP %'!$G$22,"")))))),
IF(AND(G52&gt;=DATE(2018,10,1),G52&lt;=DATE(2018,12,31)),IF(B52='CP %'!$F$25,'CP %'!$G$25,IF(B52='CP %'!$F$26,'CP %'!$G$26,IF(AND(B52='CP %'!$F$27,T52=1),'CP %'!$G$29,IF(AND(B52='CP %'!$F$27,T52&gt;=2,T52&lt;=5),'CP %'!$G$30,IF(AND(B52='CP %'!$F$27,T52&gt;=6),'CP %'!$G$31,"")))))))))),
IF(AND(A52='CP %'!$M$1,J52="CP"),
IF(AND(G52&gt;=DATE(2018,4,1),G52&lt;DATE(2018,10,1)),IF(AND(T52&gt;=1,T52&lt;=3),'CP %'!$N$4,IF(AND(T52&gt;=4,T52&lt;=6),'CP %'!$N$5,IF(T52&gt;=7,'CP %'!$N$6,""))),
IF(AND(G52&gt;=DATE(2018,10,1),G52&lt;=DATE(2018,12,31)),IF(AND(T52&gt;=1,T52&lt;=3),'CP %'!$N$9,IF(AND(T52&gt;=4,T52&lt;=6),'CP %'!$N$10,IF(T52&gt;=7,'CP %'!$N$11,""))),"")),"")))</f>
        <v>2.75E-2</v>
      </c>
      <c r="T52" s="29" t="str">
        <f>IF(AND(A52='CP %'!$B$1,Master!J52="CP",G52&gt;=DATE(2018,7,26),G52&lt;=DATE(2018,12,31)),COUNTIFS($K$2:$K$999,K52,$A$2:$A$999,'CP %'!$B$1,$G$2:$G$999,"&gt;=26-07-2018",$G$2:$G$999,"&lt;=31-12-2018"),IF(AND(A52='CP %'!$F$1,Master!J52="CP",G52&gt;=DATE(2018,4,1),G52&lt;DATE(2018,5,1)),COUNTIFS($K$2:$K$999,K52,$A$2:$A$999,'CP %'!$F$1,$G$2:$G$999,"&gt;=01-04-2018",$G$2:$G$999,"&lt;01-05-2018"),IF(AND(A52='CP %'!$F$1,Master!J52="CP",G52&gt;=DATE(2018,7,1),G52&lt;DATE(2018,8,1)),COUNTIFS($K$2:$K$999,K52,$A$2:$A$999,'CP %'!$F$1,$G$2:$G$999,"&gt;=01-07-2018",$G$2:$G$999,"&lt;01-08-2018"),IF(AND(A52='CP %'!$F$1,B52='CP %'!$F$17,Master!J52="CP",G52&gt;=DATE(2018,8,1),G52&lt;DATE(2018,10,1)),COUNTIFS($K$2:$K$999,K52,$A$2:$A$999,'CP %'!$F$1,$B$2:$B$999,'CP %'!$F$17,$G$2:$G$999,"&gt;=01-08-2018",$G$2:$G$999,"&lt;01-10-2018"),IF(AND(A52='CP %'!$F$1,B52='CP %'!$F$27,Master!J52="CP",G52&gt;=DATE(2018,10,1),G52&lt;=DATE(2018,12,31)),COUNTIFS($K$2:$K$999,K52,$A$2:$A$999,'CP %'!$F$1,$B$2:$B$999,'CP %'!$F$27,$G$2:$G$999,"&gt;=01-10-2018",$G$2:$G$999,"&lt;=31-12-2018"),IF(AND(A52='CP %'!$M$1,Master!J52="CP",G52&gt;=DATE(2018,4,1),G52&lt;DATE(2018,10,1)),COUNTIFS($K$2:$K$999,K52,$A$2:$A$999,'CP %'!$M$1,$G$2:$G$999,"&gt;=1-04-2018",$G$2:$G$999,"&lt;1-10-2018"),IF(AND(A52='CP %'!$M$1,Master!J52="CP",G52&gt;=DATE(2018,10,1),G52&lt;=DATE(2018,12,31)),COUNTIFS($K$2:$K$999,K52,$A$2:$A$999,'CP %'!$M$1,$G$2:$G$999,"&gt;=1-10-2018",$G$2:$G$999,"&lt;=31-12-2018"),"")))))))</f>
        <v/>
      </c>
      <c r="U52" s="25">
        <f t="shared" si="1"/>
        <v>388891.66249999998</v>
      </c>
    </row>
    <row r="53" spans="1:21" x14ac:dyDescent="0.25">
      <c r="A53" s="1" t="s">
        <v>69</v>
      </c>
      <c r="B53" s="1" t="s">
        <v>78</v>
      </c>
      <c r="C53" s="1" t="s">
        <v>84</v>
      </c>
      <c r="D53" s="1" t="s">
        <v>242</v>
      </c>
      <c r="E53" s="1" t="s">
        <v>87</v>
      </c>
      <c r="F53" s="1">
        <v>1365</v>
      </c>
      <c r="G53" s="27">
        <v>43274</v>
      </c>
      <c r="H53" s="25">
        <v>10980182.5175</v>
      </c>
      <c r="I53" s="25">
        <v>10604807.5175</v>
      </c>
      <c r="J53" s="1" t="s">
        <v>16</v>
      </c>
      <c r="K53" s="1" t="s">
        <v>96</v>
      </c>
      <c r="L53" s="25">
        <v>7193.9375</v>
      </c>
      <c r="M53" s="25">
        <v>6987.6795000000002</v>
      </c>
      <c r="N53" s="1" t="s">
        <v>176</v>
      </c>
      <c r="O53" s="1" t="s">
        <v>170</v>
      </c>
      <c r="P53" s="25">
        <f t="shared" si="2"/>
        <v>281542.16999999975</v>
      </c>
      <c r="Q53" s="1" t="s">
        <v>171</v>
      </c>
      <c r="R53" s="2" t="s">
        <v>164</v>
      </c>
      <c r="S53" s="31">
        <f>IF(AND(A53='CP %'!$B$1,J53="CP"),
IF(AND(G53&gt;=DATE(2018,4,1),G53&lt;=DATE(2018,7,25)),2%,IF(AND(G53&gt;=DATE(2018,7,26),G53&lt;=DATE(2018,12,31),R53='CP %'!$I$2),IF(T53=1,'CP %'!$C$8,IF(AND(T53&gt;=2,T53&lt;=3),'CP %'!$C$9,IF(AND(T53&gt;=4,T53&lt;=5),'CP %'!$C$10,IF(AND(T53&gt;=6,T53&lt;=8),'CP %'!$C$11,IF(T53&gt;=9,'CP %'!$C$12,""))))),IF(AND(G53&gt;=DATE(2018,7,26),G53&lt;=DATE(2018,12,31),R53='CP %'!$I$3),IF(T53=1,'CP %'!$D$8,IF(AND(T53&gt;=2,T53&lt;=3),'CP %'!$D$9,IF(AND(T53&gt;=4,T53&lt;=5),'CP %'!$D$10,IF(AND(T53&gt;=6,T53&lt;=8),'CP %'!$D$11,IF(T53&gt;=9,'CP %'!$D$12,""))))),""))),
IF(AND(A53='CP %'!$F$1,J53="CP"),
IF(AND(G53&gt;=DATE(2018,4,1),G53&lt;DATE(2018,5,1)),IF(AND(T53&gt;=1,T53&lt;=3),'CP %'!$G$4,IF(AND(T53&gt;=4,T53&lt;=9),'CP %'!$G$5,IF(T53&gt;=10,'CP %'!$G$6,""))),
IF(AND(G53&gt;=DATE(2018,5,1),G53&lt;DATE(2018,7,1)),'CP %'!$G$8,
IF(AND(G53&gt;=DATE(2018,7,1),G53&lt;DATE(2018,8,1)),IF(AND(T53&gt;=1,T53&lt;=2),'CP %'!$G$11,IF(AND(T53&gt;=3,T53&lt;=5),'CP %'!$G$12,IF(T53&gt;=6,'CP %'!$G$13,""))),
IF(AND(G53&gt;=DATE(2018,8,1),G53&lt;DATE(2018,10,1)),IF(K53='CP %'!$F$18,'CP %'!$G$18,IF(B53='CP %'!$F$15,'CP %'!$G$15,IF(B53='CP %'!$F$16,'CP %'!$G$16,IF(AND(B53='CP %'!$F$17,T53=1),'CP %'!$G$20,IF(AND(B53='CP %'!$F$17,T53&gt;=2,T53&lt;=5),'CP %'!$G$21,IF(AND(B53='CP %'!$F$17,T53&gt;=6),'CP %'!$G$22,"")))))),
IF(AND(G53&gt;=DATE(2018,10,1),G53&lt;=DATE(2018,12,31)),IF(B53='CP %'!$F$25,'CP %'!$G$25,IF(B53='CP %'!$F$26,'CP %'!$G$26,IF(AND(B53='CP %'!$F$27,T53=1),'CP %'!$G$29,IF(AND(B53='CP %'!$F$27,T53&gt;=2,T53&lt;=5),'CP %'!$G$30,IF(AND(B53='CP %'!$F$27,T53&gt;=6),'CP %'!$G$31,"")))))))))),
IF(AND(A53='CP %'!$M$1,J53="CP"),
IF(AND(G53&gt;=DATE(2018,4,1),G53&lt;DATE(2018,10,1)),IF(AND(T53&gt;=1,T53&lt;=3),'CP %'!$N$4,IF(AND(T53&gt;=4,T53&lt;=6),'CP %'!$N$5,IF(T53&gt;=7,'CP %'!$N$6,""))),
IF(AND(G53&gt;=DATE(2018,10,1),G53&lt;=DATE(2018,12,31)),IF(AND(T53&gt;=1,T53&lt;=3),'CP %'!$N$9,IF(AND(T53&gt;=4,T53&lt;=6),'CP %'!$N$10,IF(T53&gt;=7,'CP %'!$N$11,""))),"")),"")))</f>
        <v>2.75E-2</v>
      </c>
      <c r="T53" s="29" t="str">
        <f>IF(AND(A53='CP %'!$B$1,Master!J53="CP",G53&gt;=DATE(2018,7,26),G53&lt;=DATE(2018,12,31)),COUNTIFS($K$2:$K$999,K53,$A$2:$A$999,'CP %'!$B$1,$G$2:$G$999,"&gt;=26-07-2018",$G$2:$G$999,"&lt;=31-12-2018"),IF(AND(A53='CP %'!$F$1,Master!J53="CP",G53&gt;=DATE(2018,4,1),G53&lt;DATE(2018,5,1)),COUNTIFS($K$2:$K$999,K53,$A$2:$A$999,'CP %'!$F$1,$G$2:$G$999,"&gt;=01-04-2018",$G$2:$G$999,"&lt;01-05-2018"),IF(AND(A53='CP %'!$F$1,Master!J53="CP",G53&gt;=DATE(2018,7,1),G53&lt;DATE(2018,8,1)),COUNTIFS($K$2:$K$999,K53,$A$2:$A$999,'CP %'!$F$1,$G$2:$G$999,"&gt;=01-07-2018",$G$2:$G$999,"&lt;01-08-2018"),IF(AND(A53='CP %'!$F$1,B53='CP %'!$F$17,Master!J53="CP",G53&gt;=DATE(2018,8,1),G53&lt;DATE(2018,10,1)),COUNTIFS($K$2:$K$999,K53,$A$2:$A$999,'CP %'!$F$1,$B$2:$B$999,'CP %'!$F$17,$G$2:$G$999,"&gt;=01-08-2018",$G$2:$G$999,"&lt;01-10-2018"),IF(AND(A53='CP %'!$F$1,B53='CP %'!$F$27,Master!J53="CP",G53&gt;=DATE(2018,10,1),G53&lt;=DATE(2018,12,31)),COUNTIFS($K$2:$K$999,K53,$A$2:$A$999,'CP %'!$F$1,$B$2:$B$999,'CP %'!$F$27,$G$2:$G$999,"&gt;=01-10-2018",$G$2:$G$999,"&lt;=31-12-2018"),IF(AND(A53='CP %'!$M$1,Master!J53="CP",G53&gt;=DATE(2018,4,1),G53&lt;DATE(2018,10,1)),COUNTIFS($K$2:$K$999,K53,$A$2:$A$999,'CP %'!$M$1,$G$2:$G$999,"&gt;=1-04-2018",$G$2:$G$999,"&lt;1-10-2018"),IF(AND(A53='CP %'!$M$1,Master!J53="CP",G53&gt;=DATE(2018,10,1),G53&lt;=DATE(2018,12,31)),COUNTIFS($K$2:$K$999,K53,$A$2:$A$999,'CP %'!$M$1,$G$2:$G$999,"&gt;=1-10-2018",$G$2:$G$999,"&lt;=31-12-2018"),"")))))))</f>
        <v/>
      </c>
      <c r="U53" s="25">
        <f t="shared" si="1"/>
        <v>291632.20673124999</v>
      </c>
    </row>
    <row r="54" spans="1:21" x14ac:dyDescent="0.25">
      <c r="A54" s="1" t="s">
        <v>69</v>
      </c>
      <c r="B54" s="1" t="s">
        <v>78</v>
      </c>
      <c r="C54" s="1" t="s">
        <v>84</v>
      </c>
      <c r="D54" s="1" t="s">
        <v>243</v>
      </c>
      <c r="E54" s="1" t="s">
        <v>87</v>
      </c>
      <c r="F54" s="1">
        <v>1365</v>
      </c>
      <c r="G54" s="27">
        <v>43274</v>
      </c>
      <c r="H54" s="25">
        <v>10946914.737500001</v>
      </c>
      <c r="I54" s="25">
        <v>10571539.737500001</v>
      </c>
      <c r="J54" s="1" t="s">
        <v>16</v>
      </c>
      <c r="K54" s="1" t="s">
        <v>96</v>
      </c>
      <c r="L54" s="25">
        <v>7193.9375</v>
      </c>
      <c r="M54" s="25">
        <v>6988.3074999999999</v>
      </c>
      <c r="N54" s="1" t="s">
        <v>176</v>
      </c>
      <c r="O54" s="1" t="s">
        <v>170</v>
      </c>
      <c r="P54" s="25">
        <f t="shared" si="2"/>
        <v>280684.95000000013</v>
      </c>
      <c r="Q54" s="1" t="s">
        <v>171</v>
      </c>
      <c r="R54" s="2" t="s">
        <v>164</v>
      </c>
      <c r="S54" s="31">
        <f>IF(AND(A54='CP %'!$B$1,J54="CP"),
IF(AND(G54&gt;=DATE(2018,4,1),G54&lt;=DATE(2018,7,25)),2%,IF(AND(G54&gt;=DATE(2018,7,26),G54&lt;=DATE(2018,12,31),R54='CP %'!$I$2),IF(T54=1,'CP %'!$C$8,IF(AND(T54&gt;=2,T54&lt;=3),'CP %'!$C$9,IF(AND(T54&gt;=4,T54&lt;=5),'CP %'!$C$10,IF(AND(T54&gt;=6,T54&lt;=8),'CP %'!$C$11,IF(T54&gt;=9,'CP %'!$C$12,""))))),IF(AND(G54&gt;=DATE(2018,7,26),G54&lt;=DATE(2018,12,31),R54='CP %'!$I$3),IF(T54=1,'CP %'!$D$8,IF(AND(T54&gt;=2,T54&lt;=3),'CP %'!$D$9,IF(AND(T54&gt;=4,T54&lt;=5),'CP %'!$D$10,IF(AND(T54&gt;=6,T54&lt;=8),'CP %'!$D$11,IF(T54&gt;=9,'CP %'!$D$12,""))))),""))),
IF(AND(A54='CP %'!$F$1,J54="CP"),
IF(AND(G54&gt;=DATE(2018,4,1),G54&lt;DATE(2018,5,1)),IF(AND(T54&gt;=1,T54&lt;=3),'CP %'!$G$4,IF(AND(T54&gt;=4,T54&lt;=9),'CP %'!$G$5,IF(T54&gt;=10,'CP %'!$G$6,""))),
IF(AND(G54&gt;=DATE(2018,5,1),G54&lt;DATE(2018,7,1)),'CP %'!$G$8,
IF(AND(G54&gt;=DATE(2018,7,1),G54&lt;DATE(2018,8,1)),IF(AND(T54&gt;=1,T54&lt;=2),'CP %'!$G$11,IF(AND(T54&gt;=3,T54&lt;=5),'CP %'!$G$12,IF(T54&gt;=6,'CP %'!$G$13,""))),
IF(AND(G54&gt;=DATE(2018,8,1),G54&lt;DATE(2018,10,1)),IF(K54='CP %'!$F$18,'CP %'!$G$18,IF(B54='CP %'!$F$15,'CP %'!$G$15,IF(B54='CP %'!$F$16,'CP %'!$G$16,IF(AND(B54='CP %'!$F$17,T54=1),'CP %'!$G$20,IF(AND(B54='CP %'!$F$17,T54&gt;=2,T54&lt;=5),'CP %'!$G$21,IF(AND(B54='CP %'!$F$17,T54&gt;=6),'CP %'!$G$22,"")))))),
IF(AND(G54&gt;=DATE(2018,10,1),G54&lt;=DATE(2018,12,31)),IF(B54='CP %'!$F$25,'CP %'!$G$25,IF(B54='CP %'!$F$26,'CP %'!$G$26,IF(AND(B54='CP %'!$F$27,T54=1),'CP %'!$G$29,IF(AND(B54='CP %'!$F$27,T54&gt;=2,T54&lt;=5),'CP %'!$G$30,IF(AND(B54='CP %'!$F$27,T54&gt;=6),'CP %'!$G$31,"")))))))))),
IF(AND(A54='CP %'!$M$1,J54="CP"),
IF(AND(G54&gt;=DATE(2018,4,1),G54&lt;DATE(2018,10,1)),IF(AND(T54&gt;=1,T54&lt;=3),'CP %'!$N$4,IF(AND(T54&gt;=4,T54&lt;=6),'CP %'!$N$5,IF(T54&gt;=7,'CP %'!$N$6,""))),
IF(AND(G54&gt;=DATE(2018,10,1),G54&lt;=DATE(2018,12,31)),IF(AND(T54&gt;=1,T54&lt;=3),'CP %'!$N$9,IF(AND(T54&gt;=4,T54&lt;=6),'CP %'!$N$10,IF(T54&gt;=7,'CP %'!$N$11,""))),"")),"")))</f>
        <v>2.75E-2</v>
      </c>
      <c r="T54" s="29" t="str">
        <f>IF(AND(A54='CP %'!$B$1,Master!J54="CP",G54&gt;=DATE(2018,7,26),G54&lt;=DATE(2018,12,31)),COUNTIFS($K$2:$K$999,K54,$A$2:$A$999,'CP %'!$B$1,$G$2:$G$999,"&gt;=26-07-2018",$G$2:$G$999,"&lt;=31-12-2018"),IF(AND(A54='CP %'!$F$1,Master!J54="CP",G54&gt;=DATE(2018,4,1),G54&lt;DATE(2018,5,1)),COUNTIFS($K$2:$K$999,K54,$A$2:$A$999,'CP %'!$F$1,$G$2:$G$999,"&gt;=01-04-2018",$G$2:$G$999,"&lt;01-05-2018"),IF(AND(A54='CP %'!$F$1,Master!J54="CP",G54&gt;=DATE(2018,7,1),G54&lt;DATE(2018,8,1)),COUNTIFS($K$2:$K$999,K54,$A$2:$A$999,'CP %'!$F$1,$G$2:$G$999,"&gt;=01-07-2018",$G$2:$G$999,"&lt;01-08-2018"),IF(AND(A54='CP %'!$F$1,B54='CP %'!$F$17,Master!J54="CP",G54&gt;=DATE(2018,8,1),G54&lt;DATE(2018,10,1)),COUNTIFS($K$2:$K$999,K54,$A$2:$A$999,'CP %'!$F$1,$B$2:$B$999,'CP %'!$F$17,$G$2:$G$999,"&gt;=01-08-2018",$G$2:$G$999,"&lt;01-10-2018"),IF(AND(A54='CP %'!$F$1,B54='CP %'!$F$27,Master!J54="CP",G54&gt;=DATE(2018,10,1),G54&lt;=DATE(2018,12,31)),COUNTIFS($K$2:$K$999,K54,$A$2:$A$999,'CP %'!$F$1,$B$2:$B$999,'CP %'!$F$27,$G$2:$G$999,"&gt;=01-10-2018",$G$2:$G$999,"&lt;=31-12-2018"),IF(AND(A54='CP %'!$M$1,Master!J54="CP",G54&gt;=DATE(2018,4,1),G54&lt;DATE(2018,10,1)),COUNTIFS($K$2:$K$999,K54,$A$2:$A$999,'CP %'!$M$1,$G$2:$G$999,"&gt;=1-04-2018",$G$2:$G$999,"&lt;1-10-2018"),IF(AND(A54='CP %'!$M$1,Master!J54="CP",G54&gt;=DATE(2018,10,1),G54&lt;=DATE(2018,12,31)),COUNTIFS($K$2:$K$999,K54,$A$2:$A$999,'CP %'!$M$1,$G$2:$G$999,"&gt;=1-10-2018",$G$2:$G$999,"&lt;=31-12-2018"),"")))))))</f>
        <v/>
      </c>
      <c r="U54" s="25">
        <f t="shared" si="1"/>
        <v>290717.34278125002</v>
      </c>
    </row>
    <row r="55" spans="1:21" x14ac:dyDescent="0.25">
      <c r="A55" s="1" t="s">
        <v>69</v>
      </c>
      <c r="B55" s="1" t="s">
        <v>78</v>
      </c>
      <c r="C55" s="1" t="s">
        <v>84</v>
      </c>
      <c r="D55" s="1" t="s">
        <v>244</v>
      </c>
      <c r="E55" s="1" t="s">
        <v>87</v>
      </c>
      <c r="F55" s="1">
        <v>1365</v>
      </c>
      <c r="G55" s="27">
        <v>43274</v>
      </c>
      <c r="H55" s="25">
        <v>10913637.811999999</v>
      </c>
      <c r="I55" s="25">
        <v>10538262.811999999</v>
      </c>
      <c r="J55" s="1" t="s">
        <v>16</v>
      </c>
      <c r="K55" s="1" t="s">
        <v>96</v>
      </c>
      <c r="L55" s="25">
        <v>7193.9375</v>
      </c>
      <c r="M55" s="25">
        <v>6988.9287999999997</v>
      </c>
      <c r="N55" s="1" t="s">
        <v>176</v>
      </c>
      <c r="O55" s="1" t="s">
        <v>170</v>
      </c>
      <c r="P55" s="25">
        <f t="shared" si="2"/>
        <v>279836.87550000043</v>
      </c>
      <c r="Q55" s="1" t="s">
        <v>171</v>
      </c>
      <c r="R55" s="2" t="s">
        <v>164</v>
      </c>
      <c r="S55" s="31">
        <f>IF(AND(A55='CP %'!$B$1,J55="CP"),
IF(AND(G55&gt;=DATE(2018,4,1),G55&lt;=DATE(2018,7,25)),2%,IF(AND(G55&gt;=DATE(2018,7,26),G55&lt;=DATE(2018,12,31),R55='CP %'!$I$2),IF(T55=1,'CP %'!$C$8,IF(AND(T55&gt;=2,T55&lt;=3),'CP %'!$C$9,IF(AND(T55&gt;=4,T55&lt;=5),'CP %'!$C$10,IF(AND(T55&gt;=6,T55&lt;=8),'CP %'!$C$11,IF(T55&gt;=9,'CP %'!$C$12,""))))),IF(AND(G55&gt;=DATE(2018,7,26),G55&lt;=DATE(2018,12,31),R55='CP %'!$I$3),IF(T55=1,'CP %'!$D$8,IF(AND(T55&gt;=2,T55&lt;=3),'CP %'!$D$9,IF(AND(T55&gt;=4,T55&lt;=5),'CP %'!$D$10,IF(AND(T55&gt;=6,T55&lt;=8),'CP %'!$D$11,IF(T55&gt;=9,'CP %'!$D$12,""))))),""))),
IF(AND(A55='CP %'!$F$1,J55="CP"),
IF(AND(G55&gt;=DATE(2018,4,1),G55&lt;DATE(2018,5,1)),IF(AND(T55&gt;=1,T55&lt;=3),'CP %'!$G$4,IF(AND(T55&gt;=4,T55&lt;=9),'CP %'!$G$5,IF(T55&gt;=10,'CP %'!$G$6,""))),
IF(AND(G55&gt;=DATE(2018,5,1),G55&lt;DATE(2018,7,1)),'CP %'!$G$8,
IF(AND(G55&gt;=DATE(2018,7,1),G55&lt;DATE(2018,8,1)),IF(AND(T55&gt;=1,T55&lt;=2),'CP %'!$G$11,IF(AND(T55&gt;=3,T55&lt;=5),'CP %'!$G$12,IF(T55&gt;=6,'CP %'!$G$13,""))),
IF(AND(G55&gt;=DATE(2018,8,1),G55&lt;DATE(2018,10,1)),IF(K55='CP %'!$F$18,'CP %'!$G$18,IF(B55='CP %'!$F$15,'CP %'!$G$15,IF(B55='CP %'!$F$16,'CP %'!$G$16,IF(AND(B55='CP %'!$F$17,T55=1),'CP %'!$G$20,IF(AND(B55='CP %'!$F$17,T55&gt;=2,T55&lt;=5),'CP %'!$G$21,IF(AND(B55='CP %'!$F$17,T55&gt;=6),'CP %'!$G$22,"")))))),
IF(AND(G55&gt;=DATE(2018,10,1),G55&lt;=DATE(2018,12,31)),IF(B55='CP %'!$F$25,'CP %'!$G$25,IF(B55='CP %'!$F$26,'CP %'!$G$26,IF(AND(B55='CP %'!$F$27,T55=1),'CP %'!$G$29,IF(AND(B55='CP %'!$F$27,T55&gt;=2,T55&lt;=5),'CP %'!$G$30,IF(AND(B55='CP %'!$F$27,T55&gt;=6),'CP %'!$G$31,"")))))))))),
IF(AND(A55='CP %'!$M$1,J55="CP"),
IF(AND(G55&gt;=DATE(2018,4,1),G55&lt;DATE(2018,10,1)),IF(AND(T55&gt;=1,T55&lt;=3),'CP %'!$N$4,IF(AND(T55&gt;=4,T55&lt;=6),'CP %'!$N$5,IF(T55&gt;=7,'CP %'!$N$6,""))),
IF(AND(G55&gt;=DATE(2018,10,1),G55&lt;=DATE(2018,12,31)),IF(AND(T55&gt;=1,T55&lt;=3),'CP %'!$N$9,IF(AND(T55&gt;=4,T55&lt;=6),'CP %'!$N$10,IF(T55&gt;=7,'CP %'!$N$11,""))),"")),"")))</f>
        <v>2.75E-2</v>
      </c>
      <c r="T55" s="29" t="str">
        <f>IF(AND(A55='CP %'!$B$1,Master!J55="CP",G55&gt;=DATE(2018,7,26),G55&lt;=DATE(2018,12,31)),COUNTIFS($K$2:$K$999,K55,$A$2:$A$999,'CP %'!$B$1,$G$2:$G$999,"&gt;=26-07-2018",$G$2:$G$999,"&lt;=31-12-2018"),IF(AND(A55='CP %'!$F$1,Master!J55="CP",G55&gt;=DATE(2018,4,1),G55&lt;DATE(2018,5,1)),COUNTIFS($K$2:$K$999,K55,$A$2:$A$999,'CP %'!$F$1,$G$2:$G$999,"&gt;=01-04-2018",$G$2:$G$999,"&lt;01-05-2018"),IF(AND(A55='CP %'!$F$1,Master!J55="CP",G55&gt;=DATE(2018,7,1),G55&lt;DATE(2018,8,1)),COUNTIFS($K$2:$K$999,K55,$A$2:$A$999,'CP %'!$F$1,$G$2:$G$999,"&gt;=01-07-2018",$G$2:$G$999,"&lt;01-08-2018"),IF(AND(A55='CP %'!$F$1,B55='CP %'!$F$17,Master!J55="CP",G55&gt;=DATE(2018,8,1),G55&lt;DATE(2018,10,1)),COUNTIFS($K$2:$K$999,K55,$A$2:$A$999,'CP %'!$F$1,$B$2:$B$999,'CP %'!$F$17,$G$2:$G$999,"&gt;=01-08-2018",$G$2:$G$999,"&lt;01-10-2018"),IF(AND(A55='CP %'!$F$1,B55='CP %'!$F$27,Master!J55="CP",G55&gt;=DATE(2018,10,1),G55&lt;=DATE(2018,12,31)),COUNTIFS($K$2:$K$999,K55,$A$2:$A$999,'CP %'!$F$1,$B$2:$B$999,'CP %'!$F$27,$G$2:$G$999,"&gt;=01-10-2018",$G$2:$G$999,"&lt;=31-12-2018"),IF(AND(A55='CP %'!$M$1,Master!J55="CP",G55&gt;=DATE(2018,4,1),G55&lt;DATE(2018,10,1)),COUNTIFS($K$2:$K$999,K55,$A$2:$A$999,'CP %'!$M$1,$G$2:$G$999,"&gt;=1-04-2018",$G$2:$G$999,"&lt;1-10-2018"),IF(AND(A55='CP %'!$M$1,Master!J55="CP",G55&gt;=DATE(2018,10,1),G55&lt;=DATE(2018,12,31)),COUNTIFS($K$2:$K$999,K55,$A$2:$A$999,'CP %'!$M$1,$G$2:$G$999,"&gt;=1-10-2018",$G$2:$G$999,"&lt;=31-12-2018"),"")))))))</f>
        <v/>
      </c>
      <c r="U55" s="25">
        <f t="shared" si="1"/>
        <v>289802.22732999997</v>
      </c>
    </row>
    <row r="56" spans="1:21" x14ac:dyDescent="0.25">
      <c r="A56" s="1" t="s">
        <v>69</v>
      </c>
      <c r="B56" s="1" t="s">
        <v>79</v>
      </c>
      <c r="C56" s="1" t="s">
        <v>79</v>
      </c>
      <c r="D56" s="1" t="s">
        <v>245</v>
      </c>
      <c r="E56" s="1" t="s">
        <v>87</v>
      </c>
      <c r="F56" s="1">
        <v>1335</v>
      </c>
      <c r="G56" s="27">
        <v>43277</v>
      </c>
      <c r="H56" s="25">
        <v>10760343.35</v>
      </c>
      <c r="I56" s="25">
        <v>10393218.35</v>
      </c>
      <c r="J56" s="1" t="s">
        <v>15</v>
      </c>
      <c r="K56" s="1" t="s">
        <v>246</v>
      </c>
      <c r="L56" s="25">
        <v>7599</v>
      </c>
      <c r="M56" s="25">
        <v>7523.01</v>
      </c>
      <c r="N56" s="1" t="s">
        <v>247</v>
      </c>
      <c r="O56" s="1" t="s">
        <v>170</v>
      </c>
      <c r="P56" s="25">
        <f t="shared" si="2"/>
        <v>101446.6499999997</v>
      </c>
      <c r="Q56" s="1" t="s">
        <v>171</v>
      </c>
      <c r="R56" s="2" t="s">
        <v>164</v>
      </c>
      <c r="S56" s="31" t="str">
        <f>IF(AND(A56='CP %'!$B$1,J56="CP"),
IF(AND(G56&gt;=DATE(2018,4,1),G56&lt;=DATE(2018,7,25)),2%,IF(AND(G56&gt;=DATE(2018,7,26),G56&lt;=DATE(2018,12,31),R56='CP %'!$I$2),IF(T56=1,'CP %'!$C$8,IF(AND(T56&gt;=2,T56&lt;=3),'CP %'!$C$9,IF(AND(T56&gt;=4,T56&lt;=5),'CP %'!$C$10,IF(AND(T56&gt;=6,T56&lt;=8),'CP %'!$C$11,IF(T56&gt;=9,'CP %'!$C$12,""))))),IF(AND(G56&gt;=DATE(2018,7,26),G56&lt;=DATE(2018,12,31),R56='CP %'!$I$3),IF(T56=1,'CP %'!$D$8,IF(AND(T56&gt;=2,T56&lt;=3),'CP %'!$D$9,IF(AND(T56&gt;=4,T56&lt;=5),'CP %'!$D$10,IF(AND(T56&gt;=6,T56&lt;=8),'CP %'!$D$11,IF(T56&gt;=9,'CP %'!$D$12,""))))),""))),
IF(AND(A56='CP %'!$F$1,J56="CP"),
IF(AND(G56&gt;=DATE(2018,4,1),G56&lt;DATE(2018,5,1)),IF(AND(T56&gt;=1,T56&lt;=3),'CP %'!$G$4,IF(AND(T56&gt;=4,T56&lt;=9),'CP %'!$G$5,IF(T56&gt;=10,'CP %'!$G$6,""))),
IF(AND(G56&gt;=DATE(2018,5,1),G56&lt;DATE(2018,7,1)),'CP %'!$G$8,
IF(AND(G56&gt;=DATE(2018,7,1),G56&lt;DATE(2018,8,1)),IF(AND(T56&gt;=1,T56&lt;=2),'CP %'!$G$11,IF(AND(T56&gt;=3,T56&lt;=5),'CP %'!$G$12,IF(T56&gt;=6,'CP %'!$G$13,""))),
IF(AND(G56&gt;=DATE(2018,8,1),G56&lt;DATE(2018,10,1)),IF(K56='CP %'!$F$18,'CP %'!$G$18,IF(B56='CP %'!$F$15,'CP %'!$G$15,IF(B56='CP %'!$F$16,'CP %'!$G$16,IF(AND(B56='CP %'!$F$17,T56=1),'CP %'!$G$20,IF(AND(B56='CP %'!$F$17,T56&gt;=2,T56&lt;=5),'CP %'!$G$21,IF(AND(B56='CP %'!$F$17,T56&gt;=6),'CP %'!$G$22,"")))))),
IF(AND(G56&gt;=DATE(2018,10,1),G56&lt;=DATE(2018,12,31)),IF(B56='CP %'!$F$25,'CP %'!$G$25,IF(B56='CP %'!$F$26,'CP %'!$G$26,IF(AND(B56='CP %'!$F$27,T56=1),'CP %'!$G$29,IF(AND(B56='CP %'!$F$27,T56&gt;=2,T56&lt;=5),'CP %'!$G$30,IF(AND(B56='CP %'!$F$27,T56&gt;=6),'CP %'!$G$31,"")))))))))),
IF(AND(A56='CP %'!$M$1,J56="CP"),
IF(AND(G56&gt;=DATE(2018,4,1),G56&lt;DATE(2018,10,1)),IF(AND(T56&gt;=1,T56&lt;=3),'CP %'!$N$4,IF(AND(T56&gt;=4,T56&lt;=6),'CP %'!$N$5,IF(T56&gt;=7,'CP %'!$N$6,""))),
IF(AND(G56&gt;=DATE(2018,10,1),G56&lt;=DATE(2018,12,31)),IF(AND(T56&gt;=1,T56&lt;=3),'CP %'!$N$9,IF(AND(T56&gt;=4,T56&lt;=6),'CP %'!$N$10,IF(T56&gt;=7,'CP %'!$N$11,""))),"")),"")))</f>
        <v/>
      </c>
      <c r="T56" s="29" t="str">
        <f>IF(AND(A56='CP %'!$B$1,Master!J56="CP",G56&gt;=DATE(2018,7,26),G56&lt;=DATE(2018,12,31)),COUNTIFS($K$2:$K$999,K56,$A$2:$A$999,'CP %'!$B$1,$G$2:$G$999,"&gt;=26-07-2018",$G$2:$G$999,"&lt;=31-12-2018"),IF(AND(A56='CP %'!$F$1,Master!J56="CP",G56&gt;=DATE(2018,4,1),G56&lt;DATE(2018,5,1)),COUNTIFS($K$2:$K$999,K56,$A$2:$A$999,'CP %'!$F$1,$G$2:$G$999,"&gt;=01-04-2018",$G$2:$G$999,"&lt;01-05-2018"),IF(AND(A56='CP %'!$F$1,Master!J56="CP",G56&gt;=DATE(2018,7,1),G56&lt;DATE(2018,8,1)),COUNTIFS($K$2:$K$999,K56,$A$2:$A$999,'CP %'!$F$1,$G$2:$G$999,"&gt;=01-07-2018",$G$2:$G$999,"&lt;01-08-2018"),IF(AND(A56='CP %'!$F$1,B56='CP %'!$F$17,Master!J56="CP",G56&gt;=DATE(2018,8,1),G56&lt;DATE(2018,10,1)),COUNTIFS($K$2:$K$999,K56,$A$2:$A$999,'CP %'!$F$1,$B$2:$B$999,'CP %'!$F$17,$G$2:$G$999,"&gt;=01-08-2018",$G$2:$G$999,"&lt;01-10-2018"),IF(AND(A56='CP %'!$F$1,B56='CP %'!$F$27,Master!J56="CP",G56&gt;=DATE(2018,10,1),G56&lt;=DATE(2018,12,31)),COUNTIFS($K$2:$K$999,K56,$A$2:$A$999,'CP %'!$F$1,$B$2:$B$999,'CP %'!$F$27,$G$2:$G$999,"&gt;=01-10-2018",$G$2:$G$999,"&lt;=31-12-2018"),IF(AND(A56='CP %'!$M$1,Master!J56="CP",G56&gt;=DATE(2018,4,1),G56&lt;DATE(2018,10,1)),COUNTIFS($K$2:$K$999,K56,$A$2:$A$999,'CP %'!$M$1,$G$2:$G$999,"&gt;=1-04-2018",$G$2:$G$999,"&lt;1-10-2018"),IF(AND(A56='CP %'!$M$1,Master!J56="CP",G56&gt;=DATE(2018,10,1),G56&lt;=DATE(2018,12,31)),COUNTIFS($K$2:$K$999,K56,$A$2:$A$999,'CP %'!$M$1,$G$2:$G$999,"&gt;=1-10-2018",$G$2:$G$999,"&lt;=31-12-2018"),"")))))))</f>
        <v/>
      </c>
      <c r="U56" s="25">
        <f t="shared" si="1"/>
        <v>0</v>
      </c>
    </row>
    <row r="57" spans="1:21" x14ac:dyDescent="0.25">
      <c r="A57" s="1" t="s">
        <v>69</v>
      </c>
      <c r="B57" s="1" t="s">
        <v>79</v>
      </c>
      <c r="C57" s="1" t="s">
        <v>79</v>
      </c>
      <c r="D57" s="1" t="s">
        <v>248</v>
      </c>
      <c r="E57" s="1" t="s">
        <v>87</v>
      </c>
      <c r="F57" s="1">
        <v>1335</v>
      </c>
      <c r="G57" s="27">
        <v>43279</v>
      </c>
      <c r="H57" s="25">
        <v>10409225</v>
      </c>
      <c r="I57" s="25">
        <v>10042100</v>
      </c>
      <c r="J57" s="1" t="s">
        <v>15</v>
      </c>
      <c r="K57" s="1" t="s">
        <v>15</v>
      </c>
      <c r="L57" s="25">
        <v>6999</v>
      </c>
      <c r="M57" s="25">
        <v>6860</v>
      </c>
      <c r="N57" s="1" t="s">
        <v>176</v>
      </c>
      <c r="O57" s="1" t="s">
        <v>170</v>
      </c>
      <c r="P57" s="25">
        <f t="shared" si="2"/>
        <v>185565</v>
      </c>
      <c r="Q57" s="1" t="s">
        <v>171</v>
      </c>
      <c r="R57" s="2" t="s">
        <v>164</v>
      </c>
      <c r="S57" s="31" t="str">
        <f>IF(AND(A57='CP %'!$B$1,J57="CP"),
IF(AND(G57&gt;=DATE(2018,4,1),G57&lt;=DATE(2018,7,25)),2%,IF(AND(G57&gt;=DATE(2018,7,26),G57&lt;=DATE(2018,12,31),R57='CP %'!$I$2),IF(T57=1,'CP %'!$C$8,IF(AND(T57&gt;=2,T57&lt;=3),'CP %'!$C$9,IF(AND(T57&gt;=4,T57&lt;=5),'CP %'!$C$10,IF(AND(T57&gt;=6,T57&lt;=8),'CP %'!$C$11,IF(T57&gt;=9,'CP %'!$C$12,""))))),IF(AND(G57&gt;=DATE(2018,7,26),G57&lt;=DATE(2018,12,31),R57='CP %'!$I$3),IF(T57=1,'CP %'!$D$8,IF(AND(T57&gt;=2,T57&lt;=3),'CP %'!$D$9,IF(AND(T57&gt;=4,T57&lt;=5),'CP %'!$D$10,IF(AND(T57&gt;=6,T57&lt;=8),'CP %'!$D$11,IF(T57&gt;=9,'CP %'!$D$12,""))))),""))),
IF(AND(A57='CP %'!$F$1,J57="CP"),
IF(AND(G57&gt;=DATE(2018,4,1),G57&lt;DATE(2018,5,1)),IF(AND(T57&gt;=1,T57&lt;=3),'CP %'!$G$4,IF(AND(T57&gt;=4,T57&lt;=9),'CP %'!$G$5,IF(T57&gt;=10,'CP %'!$G$6,""))),
IF(AND(G57&gt;=DATE(2018,5,1),G57&lt;DATE(2018,7,1)),'CP %'!$G$8,
IF(AND(G57&gt;=DATE(2018,7,1),G57&lt;DATE(2018,8,1)),IF(AND(T57&gt;=1,T57&lt;=2),'CP %'!$G$11,IF(AND(T57&gt;=3,T57&lt;=5),'CP %'!$G$12,IF(T57&gt;=6,'CP %'!$G$13,""))),
IF(AND(G57&gt;=DATE(2018,8,1),G57&lt;DATE(2018,10,1)),IF(K57='CP %'!$F$18,'CP %'!$G$18,IF(B57='CP %'!$F$15,'CP %'!$G$15,IF(B57='CP %'!$F$16,'CP %'!$G$16,IF(AND(B57='CP %'!$F$17,T57=1),'CP %'!$G$20,IF(AND(B57='CP %'!$F$17,T57&gt;=2,T57&lt;=5),'CP %'!$G$21,IF(AND(B57='CP %'!$F$17,T57&gt;=6),'CP %'!$G$22,"")))))),
IF(AND(G57&gt;=DATE(2018,10,1),G57&lt;=DATE(2018,12,31)),IF(B57='CP %'!$F$25,'CP %'!$G$25,IF(B57='CP %'!$F$26,'CP %'!$G$26,IF(AND(B57='CP %'!$F$27,T57=1),'CP %'!$G$29,IF(AND(B57='CP %'!$F$27,T57&gt;=2,T57&lt;=5),'CP %'!$G$30,IF(AND(B57='CP %'!$F$27,T57&gt;=6),'CP %'!$G$31,"")))))))))),
IF(AND(A57='CP %'!$M$1,J57="CP"),
IF(AND(G57&gt;=DATE(2018,4,1),G57&lt;DATE(2018,10,1)),IF(AND(T57&gt;=1,T57&lt;=3),'CP %'!$N$4,IF(AND(T57&gt;=4,T57&lt;=6),'CP %'!$N$5,IF(T57&gt;=7,'CP %'!$N$6,""))),
IF(AND(G57&gt;=DATE(2018,10,1),G57&lt;=DATE(2018,12,31)),IF(AND(T57&gt;=1,T57&lt;=3),'CP %'!$N$9,IF(AND(T57&gt;=4,T57&lt;=6),'CP %'!$N$10,IF(T57&gt;=7,'CP %'!$N$11,""))),"")),"")))</f>
        <v/>
      </c>
      <c r="T57" s="29" t="str">
        <f>IF(AND(A57='CP %'!$B$1,Master!J57="CP",G57&gt;=DATE(2018,7,26),G57&lt;=DATE(2018,12,31)),COUNTIFS($K$2:$K$999,K57,$A$2:$A$999,'CP %'!$B$1,$G$2:$G$999,"&gt;=26-07-2018",$G$2:$G$999,"&lt;=31-12-2018"),IF(AND(A57='CP %'!$F$1,Master!J57="CP",G57&gt;=DATE(2018,4,1),G57&lt;DATE(2018,5,1)),COUNTIFS($K$2:$K$999,K57,$A$2:$A$999,'CP %'!$F$1,$G$2:$G$999,"&gt;=01-04-2018",$G$2:$G$999,"&lt;01-05-2018"),IF(AND(A57='CP %'!$F$1,Master!J57="CP",G57&gt;=DATE(2018,7,1),G57&lt;DATE(2018,8,1)),COUNTIFS($K$2:$K$999,K57,$A$2:$A$999,'CP %'!$F$1,$G$2:$G$999,"&gt;=01-07-2018",$G$2:$G$999,"&lt;01-08-2018"),IF(AND(A57='CP %'!$F$1,B57='CP %'!$F$17,Master!J57="CP",G57&gt;=DATE(2018,8,1),G57&lt;DATE(2018,10,1)),COUNTIFS($K$2:$K$999,K57,$A$2:$A$999,'CP %'!$F$1,$B$2:$B$999,'CP %'!$F$17,$G$2:$G$999,"&gt;=01-08-2018",$G$2:$G$999,"&lt;01-10-2018"),IF(AND(A57='CP %'!$F$1,B57='CP %'!$F$27,Master!J57="CP",G57&gt;=DATE(2018,10,1),G57&lt;=DATE(2018,12,31)),COUNTIFS($K$2:$K$999,K57,$A$2:$A$999,'CP %'!$F$1,$B$2:$B$999,'CP %'!$F$27,$G$2:$G$999,"&gt;=01-10-2018",$G$2:$G$999,"&lt;=31-12-2018"),IF(AND(A57='CP %'!$M$1,Master!J57="CP",G57&gt;=DATE(2018,4,1),G57&lt;DATE(2018,10,1)),COUNTIFS($K$2:$K$999,K57,$A$2:$A$999,'CP %'!$M$1,$G$2:$G$999,"&gt;=1-04-2018",$G$2:$G$999,"&lt;1-10-2018"),IF(AND(A57='CP %'!$M$1,Master!J57="CP",G57&gt;=DATE(2018,10,1),G57&lt;=DATE(2018,12,31)),COUNTIFS($K$2:$K$999,K57,$A$2:$A$999,'CP %'!$M$1,$G$2:$G$999,"&gt;=1-10-2018",$G$2:$G$999,"&lt;=31-12-2018"),"")))))))</f>
        <v/>
      </c>
      <c r="U57" s="25">
        <f t="shared" si="1"/>
        <v>0</v>
      </c>
    </row>
    <row r="58" spans="1:21" x14ac:dyDescent="0.25">
      <c r="A58" s="1" t="s">
        <v>69</v>
      </c>
      <c r="B58" s="1" t="s">
        <v>79</v>
      </c>
      <c r="C58" s="1" t="s">
        <v>79</v>
      </c>
      <c r="D58" s="1" t="s">
        <v>249</v>
      </c>
      <c r="E58" s="1" t="s">
        <v>91</v>
      </c>
      <c r="F58" s="1">
        <v>1735</v>
      </c>
      <c r="G58" s="27">
        <v>43279</v>
      </c>
      <c r="H58" s="25">
        <v>14228265</v>
      </c>
      <c r="I58" s="25">
        <v>13751140</v>
      </c>
      <c r="J58" s="1" t="s">
        <v>16</v>
      </c>
      <c r="K58" s="1" t="s">
        <v>185</v>
      </c>
      <c r="L58" s="25">
        <v>7299</v>
      </c>
      <c r="M58" s="25">
        <v>7299</v>
      </c>
      <c r="N58" s="1" t="s">
        <v>206</v>
      </c>
      <c r="O58" s="1" t="s">
        <v>174</v>
      </c>
      <c r="P58" s="25">
        <f t="shared" si="2"/>
        <v>0</v>
      </c>
      <c r="Q58" s="1">
        <v>0</v>
      </c>
      <c r="R58" s="2" t="s">
        <v>164</v>
      </c>
      <c r="S58" s="31">
        <f>IF(AND(A58='CP %'!$B$1,J58="CP"),
IF(AND(G58&gt;=DATE(2018,4,1),G58&lt;=DATE(2018,7,25)),2%,IF(AND(G58&gt;=DATE(2018,7,26),G58&lt;=DATE(2018,12,31),R58='CP %'!$I$2),IF(T58=1,'CP %'!$C$8,IF(AND(T58&gt;=2,T58&lt;=3),'CP %'!$C$9,IF(AND(T58&gt;=4,T58&lt;=5),'CP %'!$C$10,IF(AND(T58&gt;=6,T58&lt;=8),'CP %'!$C$11,IF(T58&gt;=9,'CP %'!$C$12,""))))),IF(AND(G58&gt;=DATE(2018,7,26),G58&lt;=DATE(2018,12,31),R58='CP %'!$I$3),IF(T58=1,'CP %'!$D$8,IF(AND(T58&gt;=2,T58&lt;=3),'CP %'!$D$9,IF(AND(T58&gt;=4,T58&lt;=5),'CP %'!$D$10,IF(AND(T58&gt;=6,T58&lt;=8),'CP %'!$D$11,IF(T58&gt;=9,'CP %'!$D$12,""))))),""))),
IF(AND(A58='CP %'!$F$1,J58="CP"),
IF(AND(G58&gt;=DATE(2018,4,1),G58&lt;DATE(2018,5,1)),IF(AND(T58&gt;=1,T58&lt;=3),'CP %'!$G$4,IF(AND(T58&gt;=4,T58&lt;=9),'CP %'!$G$5,IF(T58&gt;=10,'CP %'!$G$6,""))),
IF(AND(G58&gt;=DATE(2018,5,1),G58&lt;DATE(2018,7,1)),'CP %'!$G$8,
IF(AND(G58&gt;=DATE(2018,7,1),G58&lt;DATE(2018,8,1)),IF(AND(T58&gt;=1,T58&lt;=2),'CP %'!$G$11,IF(AND(T58&gt;=3,T58&lt;=5),'CP %'!$G$12,IF(T58&gt;=6,'CP %'!$G$13,""))),
IF(AND(G58&gt;=DATE(2018,8,1),G58&lt;DATE(2018,10,1)),IF(K58='CP %'!$F$18,'CP %'!$G$18,IF(B58='CP %'!$F$15,'CP %'!$G$15,IF(B58='CP %'!$F$16,'CP %'!$G$16,IF(AND(B58='CP %'!$F$17,T58=1),'CP %'!$G$20,IF(AND(B58='CP %'!$F$17,T58&gt;=2,T58&lt;=5),'CP %'!$G$21,IF(AND(B58='CP %'!$F$17,T58&gt;=6),'CP %'!$G$22,"")))))),
IF(AND(G58&gt;=DATE(2018,10,1),G58&lt;=DATE(2018,12,31)),IF(B58='CP %'!$F$25,'CP %'!$G$25,IF(B58='CP %'!$F$26,'CP %'!$G$26,IF(AND(B58='CP %'!$F$27,T58=1),'CP %'!$G$29,IF(AND(B58='CP %'!$F$27,T58&gt;=2,T58&lt;=5),'CP %'!$G$30,IF(AND(B58='CP %'!$F$27,T58&gt;=6),'CP %'!$G$31,"")))))))))),
IF(AND(A58='CP %'!$M$1,J58="CP"),
IF(AND(G58&gt;=DATE(2018,4,1),G58&lt;DATE(2018,10,1)),IF(AND(T58&gt;=1,T58&lt;=3),'CP %'!$N$4,IF(AND(T58&gt;=4,T58&lt;=6),'CP %'!$N$5,IF(T58&gt;=7,'CP %'!$N$6,""))),
IF(AND(G58&gt;=DATE(2018,10,1),G58&lt;=DATE(2018,12,31)),IF(AND(T58&gt;=1,T58&lt;=3),'CP %'!$N$9,IF(AND(T58&gt;=4,T58&lt;=6),'CP %'!$N$10,IF(T58&gt;=7,'CP %'!$N$11,""))),"")),"")))</f>
        <v>2.75E-2</v>
      </c>
      <c r="T58" s="29" t="str">
        <f>IF(AND(A58='CP %'!$B$1,Master!J58="CP",G58&gt;=DATE(2018,7,26),G58&lt;=DATE(2018,12,31)),COUNTIFS($K$2:$K$999,K58,$A$2:$A$999,'CP %'!$B$1,$G$2:$G$999,"&gt;=26-07-2018",$G$2:$G$999,"&lt;=31-12-2018"),IF(AND(A58='CP %'!$F$1,Master!J58="CP",G58&gt;=DATE(2018,4,1),G58&lt;DATE(2018,5,1)),COUNTIFS($K$2:$K$999,K58,$A$2:$A$999,'CP %'!$F$1,$G$2:$G$999,"&gt;=01-04-2018",$G$2:$G$999,"&lt;01-05-2018"),IF(AND(A58='CP %'!$F$1,Master!J58="CP",G58&gt;=DATE(2018,7,1),G58&lt;DATE(2018,8,1)),COUNTIFS($K$2:$K$999,K58,$A$2:$A$999,'CP %'!$F$1,$G$2:$G$999,"&gt;=01-07-2018",$G$2:$G$999,"&lt;01-08-2018"),IF(AND(A58='CP %'!$F$1,B58='CP %'!$F$17,Master!J58="CP",G58&gt;=DATE(2018,8,1),G58&lt;DATE(2018,10,1)),COUNTIFS($K$2:$K$999,K58,$A$2:$A$999,'CP %'!$F$1,$B$2:$B$999,'CP %'!$F$17,$G$2:$G$999,"&gt;=01-08-2018",$G$2:$G$999,"&lt;01-10-2018"),IF(AND(A58='CP %'!$F$1,B58='CP %'!$F$27,Master!J58="CP",G58&gt;=DATE(2018,10,1),G58&lt;=DATE(2018,12,31)),COUNTIFS($K$2:$K$999,K58,$A$2:$A$999,'CP %'!$F$1,$B$2:$B$999,'CP %'!$F$27,$G$2:$G$999,"&gt;=01-10-2018",$G$2:$G$999,"&lt;=31-12-2018"),IF(AND(A58='CP %'!$M$1,Master!J58="CP",G58&gt;=DATE(2018,4,1),G58&lt;DATE(2018,10,1)),COUNTIFS($K$2:$K$999,K58,$A$2:$A$999,'CP %'!$M$1,$G$2:$G$999,"&gt;=1-04-2018",$G$2:$G$999,"&lt;1-10-2018"),IF(AND(A58='CP %'!$M$1,Master!J58="CP",G58&gt;=DATE(2018,10,1),G58&lt;=DATE(2018,12,31)),COUNTIFS($K$2:$K$999,K58,$A$2:$A$999,'CP %'!$M$1,$G$2:$G$999,"&gt;=1-10-2018",$G$2:$G$999,"&lt;=31-12-2018"),"")))))))</f>
        <v/>
      </c>
      <c r="U58" s="25">
        <f t="shared" si="1"/>
        <v>378156.35</v>
      </c>
    </row>
    <row r="59" spans="1:21" x14ac:dyDescent="0.25">
      <c r="A59" s="1" t="s">
        <v>69</v>
      </c>
      <c r="B59" s="1" t="s">
        <v>79</v>
      </c>
      <c r="C59" s="1" t="s">
        <v>79</v>
      </c>
      <c r="D59" s="1" t="s">
        <v>250</v>
      </c>
      <c r="E59" s="1" t="s">
        <v>91</v>
      </c>
      <c r="F59" s="1">
        <v>1740</v>
      </c>
      <c r="G59" s="27">
        <v>43280</v>
      </c>
      <c r="H59" s="25">
        <v>13833260</v>
      </c>
      <c r="I59" s="25">
        <v>13354760</v>
      </c>
      <c r="J59" s="1" t="s">
        <v>16</v>
      </c>
      <c r="K59" s="1" t="s">
        <v>251</v>
      </c>
      <c r="L59" s="25">
        <v>7299</v>
      </c>
      <c r="M59" s="25">
        <v>7299</v>
      </c>
      <c r="N59" s="1" t="s">
        <v>232</v>
      </c>
      <c r="O59" s="1" t="s">
        <v>174</v>
      </c>
      <c r="P59" s="25">
        <f t="shared" si="2"/>
        <v>0</v>
      </c>
      <c r="Q59" s="1">
        <v>0</v>
      </c>
      <c r="R59" s="2" t="s">
        <v>164</v>
      </c>
      <c r="S59" s="31">
        <f>IF(AND(A59='CP %'!$B$1,J59="CP"),
IF(AND(G59&gt;=DATE(2018,4,1),G59&lt;=DATE(2018,7,25)),2%,IF(AND(G59&gt;=DATE(2018,7,26),G59&lt;=DATE(2018,12,31),R59='CP %'!$I$2),IF(T59=1,'CP %'!$C$8,IF(AND(T59&gt;=2,T59&lt;=3),'CP %'!$C$9,IF(AND(T59&gt;=4,T59&lt;=5),'CP %'!$C$10,IF(AND(T59&gt;=6,T59&lt;=8),'CP %'!$C$11,IF(T59&gt;=9,'CP %'!$C$12,""))))),IF(AND(G59&gt;=DATE(2018,7,26),G59&lt;=DATE(2018,12,31),R59='CP %'!$I$3),IF(T59=1,'CP %'!$D$8,IF(AND(T59&gt;=2,T59&lt;=3),'CP %'!$D$9,IF(AND(T59&gt;=4,T59&lt;=5),'CP %'!$D$10,IF(AND(T59&gt;=6,T59&lt;=8),'CP %'!$D$11,IF(T59&gt;=9,'CP %'!$D$12,""))))),""))),
IF(AND(A59='CP %'!$F$1,J59="CP"),
IF(AND(G59&gt;=DATE(2018,4,1),G59&lt;DATE(2018,5,1)),IF(AND(T59&gt;=1,T59&lt;=3),'CP %'!$G$4,IF(AND(T59&gt;=4,T59&lt;=9),'CP %'!$G$5,IF(T59&gt;=10,'CP %'!$G$6,""))),
IF(AND(G59&gt;=DATE(2018,5,1),G59&lt;DATE(2018,7,1)),'CP %'!$G$8,
IF(AND(G59&gt;=DATE(2018,7,1),G59&lt;DATE(2018,8,1)),IF(AND(T59&gt;=1,T59&lt;=2),'CP %'!$G$11,IF(AND(T59&gt;=3,T59&lt;=5),'CP %'!$G$12,IF(T59&gt;=6,'CP %'!$G$13,""))),
IF(AND(G59&gt;=DATE(2018,8,1),G59&lt;DATE(2018,10,1)),IF(K59='CP %'!$F$18,'CP %'!$G$18,IF(B59='CP %'!$F$15,'CP %'!$G$15,IF(B59='CP %'!$F$16,'CP %'!$G$16,IF(AND(B59='CP %'!$F$17,T59=1),'CP %'!$G$20,IF(AND(B59='CP %'!$F$17,T59&gt;=2,T59&lt;=5),'CP %'!$G$21,IF(AND(B59='CP %'!$F$17,T59&gt;=6),'CP %'!$G$22,"")))))),
IF(AND(G59&gt;=DATE(2018,10,1),G59&lt;=DATE(2018,12,31)),IF(B59='CP %'!$F$25,'CP %'!$G$25,IF(B59='CP %'!$F$26,'CP %'!$G$26,IF(AND(B59='CP %'!$F$27,T59=1),'CP %'!$G$29,IF(AND(B59='CP %'!$F$27,T59&gt;=2,T59&lt;=5),'CP %'!$G$30,IF(AND(B59='CP %'!$F$27,T59&gt;=6),'CP %'!$G$31,"")))))))))),
IF(AND(A59='CP %'!$M$1,J59="CP"),
IF(AND(G59&gt;=DATE(2018,4,1),G59&lt;DATE(2018,10,1)),IF(AND(T59&gt;=1,T59&lt;=3),'CP %'!$N$4,IF(AND(T59&gt;=4,T59&lt;=6),'CP %'!$N$5,IF(T59&gt;=7,'CP %'!$N$6,""))),
IF(AND(G59&gt;=DATE(2018,10,1),G59&lt;=DATE(2018,12,31)),IF(AND(T59&gt;=1,T59&lt;=3),'CP %'!$N$9,IF(AND(T59&gt;=4,T59&lt;=6),'CP %'!$N$10,IF(T59&gt;=7,'CP %'!$N$11,""))),"")),"")))</f>
        <v>2.75E-2</v>
      </c>
      <c r="T59" s="29" t="str">
        <f>IF(AND(A59='CP %'!$B$1,Master!J59="CP",G59&gt;=DATE(2018,7,26),G59&lt;=DATE(2018,12,31)),COUNTIFS($K$2:$K$999,K59,$A$2:$A$999,'CP %'!$B$1,$G$2:$G$999,"&gt;=26-07-2018",$G$2:$G$999,"&lt;=31-12-2018"),IF(AND(A59='CP %'!$F$1,Master!J59="CP",G59&gt;=DATE(2018,4,1),G59&lt;DATE(2018,5,1)),COUNTIFS($K$2:$K$999,K59,$A$2:$A$999,'CP %'!$F$1,$G$2:$G$999,"&gt;=01-04-2018",$G$2:$G$999,"&lt;01-05-2018"),IF(AND(A59='CP %'!$F$1,Master!J59="CP",G59&gt;=DATE(2018,7,1),G59&lt;DATE(2018,8,1)),COUNTIFS($K$2:$K$999,K59,$A$2:$A$999,'CP %'!$F$1,$G$2:$G$999,"&gt;=01-07-2018",$G$2:$G$999,"&lt;01-08-2018"),IF(AND(A59='CP %'!$F$1,B59='CP %'!$F$17,Master!J59="CP",G59&gt;=DATE(2018,8,1),G59&lt;DATE(2018,10,1)),COUNTIFS($K$2:$K$999,K59,$A$2:$A$999,'CP %'!$F$1,$B$2:$B$999,'CP %'!$F$17,$G$2:$G$999,"&gt;=01-08-2018",$G$2:$G$999,"&lt;01-10-2018"),IF(AND(A59='CP %'!$F$1,B59='CP %'!$F$27,Master!J59="CP",G59&gt;=DATE(2018,10,1),G59&lt;=DATE(2018,12,31)),COUNTIFS($K$2:$K$999,K59,$A$2:$A$999,'CP %'!$F$1,$B$2:$B$999,'CP %'!$F$27,$G$2:$G$999,"&gt;=01-10-2018",$G$2:$G$999,"&lt;=31-12-2018"),IF(AND(A59='CP %'!$M$1,Master!J59="CP",G59&gt;=DATE(2018,4,1),G59&lt;DATE(2018,10,1)),COUNTIFS($K$2:$K$999,K59,$A$2:$A$999,'CP %'!$M$1,$G$2:$G$999,"&gt;=1-04-2018",$G$2:$G$999,"&lt;1-10-2018"),IF(AND(A59='CP %'!$M$1,Master!J59="CP",G59&gt;=DATE(2018,10,1),G59&lt;=DATE(2018,12,31)),COUNTIFS($K$2:$K$999,K59,$A$2:$A$999,'CP %'!$M$1,$G$2:$G$999,"&gt;=1-10-2018",$G$2:$G$999,"&lt;=31-12-2018"),"")))))))</f>
        <v/>
      </c>
      <c r="U59" s="25">
        <f t="shared" si="1"/>
        <v>367255.9</v>
      </c>
    </row>
    <row r="60" spans="1:21" x14ac:dyDescent="0.25">
      <c r="A60" s="1" t="s">
        <v>69</v>
      </c>
      <c r="B60" s="1" t="s">
        <v>78</v>
      </c>
      <c r="C60" s="1" t="s">
        <v>84</v>
      </c>
      <c r="D60" s="1" t="s">
        <v>252</v>
      </c>
      <c r="E60" s="1" t="s">
        <v>87</v>
      </c>
      <c r="F60" s="1">
        <v>1455</v>
      </c>
      <c r="G60" s="27">
        <v>43280</v>
      </c>
      <c r="H60" s="25">
        <v>12679029.800000003</v>
      </c>
      <c r="I60" s="25">
        <v>12278904.800000003</v>
      </c>
      <c r="J60" s="1" t="s">
        <v>15</v>
      </c>
      <c r="K60" s="1" t="s">
        <v>15</v>
      </c>
      <c r="L60" s="25">
        <v>7702</v>
      </c>
      <c r="M60" s="25">
        <v>7478.56</v>
      </c>
      <c r="N60" s="1" t="s">
        <v>253</v>
      </c>
      <c r="O60" s="1" t="s">
        <v>170</v>
      </c>
      <c r="P60" s="25">
        <f t="shared" si="2"/>
        <v>325105.19999999943</v>
      </c>
      <c r="Q60" s="1" t="s">
        <v>171</v>
      </c>
      <c r="R60" s="2" t="s">
        <v>164</v>
      </c>
      <c r="S60" s="31" t="str">
        <f>IF(AND(A60='CP %'!$B$1,J60="CP"),
IF(AND(G60&gt;=DATE(2018,4,1),G60&lt;=DATE(2018,7,25)),2%,IF(AND(G60&gt;=DATE(2018,7,26),G60&lt;=DATE(2018,12,31),R60='CP %'!$I$2),IF(T60=1,'CP %'!$C$8,IF(AND(T60&gt;=2,T60&lt;=3),'CP %'!$C$9,IF(AND(T60&gt;=4,T60&lt;=5),'CP %'!$C$10,IF(AND(T60&gt;=6,T60&lt;=8),'CP %'!$C$11,IF(T60&gt;=9,'CP %'!$C$12,""))))),IF(AND(G60&gt;=DATE(2018,7,26),G60&lt;=DATE(2018,12,31),R60='CP %'!$I$3),IF(T60=1,'CP %'!$D$8,IF(AND(T60&gt;=2,T60&lt;=3),'CP %'!$D$9,IF(AND(T60&gt;=4,T60&lt;=5),'CP %'!$D$10,IF(AND(T60&gt;=6,T60&lt;=8),'CP %'!$D$11,IF(T60&gt;=9,'CP %'!$D$12,""))))),""))),
IF(AND(A60='CP %'!$F$1,J60="CP"),
IF(AND(G60&gt;=DATE(2018,4,1),G60&lt;DATE(2018,5,1)),IF(AND(T60&gt;=1,T60&lt;=3),'CP %'!$G$4,IF(AND(T60&gt;=4,T60&lt;=9),'CP %'!$G$5,IF(T60&gt;=10,'CP %'!$G$6,""))),
IF(AND(G60&gt;=DATE(2018,5,1),G60&lt;DATE(2018,7,1)),'CP %'!$G$8,
IF(AND(G60&gt;=DATE(2018,7,1),G60&lt;DATE(2018,8,1)),IF(AND(T60&gt;=1,T60&lt;=2),'CP %'!$G$11,IF(AND(T60&gt;=3,T60&lt;=5),'CP %'!$G$12,IF(T60&gt;=6,'CP %'!$G$13,""))),
IF(AND(G60&gt;=DATE(2018,8,1),G60&lt;DATE(2018,10,1)),IF(K60='CP %'!$F$18,'CP %'!$G$18,IF(B60='CP %'!$F$15,'CP %'!$G$15,IF(B60='CP %'!$F$16,'CP %'!$G$16,IF(AND(B60='CP %'!$F$17,T60=1),'CP %'!$G$20,IF(AND(B60='CP %'!$F$17,T60&gt;=2,T60&lt;=5),'CP %'!$G$21,IF(AND(B60='CP %'!$F$17,T60&gt;=6),'CP %'!$G$22,"")))))),
IF(AND(G60&gt;=DATE(2018,10,1),G60&lt;=DATE(2018,12,31)),IF(B60='CP %'!$F$25,'CP %'!$G$25,IF(B60='CP %'!$F$26,'CP %'!$G$26,IF(AND(B60='CP %'!$F$27,T60=1),'CP %'!$G$29,IF(AND(B60='CP %'!$F$27,T60&gt;=2,T60&lt;=5),'CP %'!$G$30,IF(AND(B60='CP %'!$F$27,T60&gt;=6),'CP %'!$G$31,"")))))))))),
IF(AND(A60='CP %'!$M$1,J60="CP"),
IF(AND(G60&gt;=DATE(2018,4,1),G60&lt;DATE(2018,10,1)),IF(AND(T60&gt;=1,T60&lt;=3),'CP %'!$N$4,IF(AND(T60&gt;=4,T60&lt;=6),'CP %'!$N$5,IF(T60&gt;=7,'CP %'!$N$6,""))),
IF(AND(G60&gt;=DATE(2018,10,1),G60&lt;=DATE(2018,12,31)),IF(AND(T60&gt;=1,T60&lt;=3),'CP %'!$N$9,IF(AND(T60&gt;=4,T60&lt;=6),'CP %'!$N$10,IF(T60&gt;=7,'CP %'!$N$11,""))),"")),"")))</f>
        <v/>
      </c>
      <c r="T60" s="29" t="str">
        <f>IF(AND(A60='CP %'!$B$1,Master!J60="CP",G60&gt;=DATE(2018,7,26),G60&lt;=DATE(2018,12,31)),COUNTIFS($K$2:$K$999,K60,$A$2:$A$999,'CP %'!$B$1,$G$2:$G$999,"&gt;=26-07-2018",$G$2:$G$999,"&lt;=31-12-2018"),IF(AND(A60='CP %'!$F$1,Master!J60="CP",G60&gt;=DATE(2018,4,1),G60&lt;DATE(2018,5,1)),COUNTIFS($K$2:$K$999,K60,$A$2:$A$999,'CP %'!$F$1,$G$2:$G$999,"&gt;=01-04-2018",$G$2:$G$999,"&lt;01-05-2018"),IF(AND(A60='CP %'!$F$1,Master!J60="CP",G60&gt;=DATE(2018,7,1),G60&lt;DATE(2018,8,1)),COUNTIFS($K$2:$K$999,K60,$A$2:$A$999,'CP %'!$F$1,$G$2:$G$999,"&gt;=01-07-2018",$G$2:$G$999,"&lt;01-08-2018"),IF(AND(A60='CP %'!$F$1,B60='CP %'!$F$17,Master!J60="CP",G60&gt;=DATE(2018,8,1),G60&lt;DATE(2018,10,1)),COUNTIFS($K$2:$K$999,K60,$A$2:$A$999,'CP %'!$F$1,$B$2:$B$999,'CP %'!$F$17,$G$2:$G$999,"&gt;=01-08-2018",$G$2:$G$999,"&lt;01-10-2018"),IF(AND(A60='CP %'!$F$1,B60='CP %'!$F$27,Master!J60="CP",G60&gt;=DATE(2018,10,1),G60&lt;=DATE(2018,12,31)),COUNTIFS($K$2:$K$999,K60,$A$2:$A$999,'CP %'!$F$1,$B$2:$B$999,'CP %'!$F$27,$G$2:$G$999,"&gt;=01-10-2018",$G$2:$G$999,"&lt;=31-12-2018"),IF(AND(A60='CP %'!$M$1,Master!J60="CP",G60&gt;=DATE(2018,4,1),G60&lt;DATE(2018,10,1)),COUNTIFS($K$2:$K$999,K60,$A$2:$A$999,'CP %'!$M$1,$G$2:$G$999,"&gt;=1-04-2018",$G$2:$G$999,"&lt;1-10-2018"),IF(AND(A60='CP %'!$M$1,Master!J60="CP",G60&gt;=DATE(2018,10,1),G60&lt;=DATE(2018,12,31)),COUNTIFS($K$2:$K$999,K60,$A$2:$A$999,'CP %'!$M$1,$G$2:$G$999,"&gt;=1-10-2018",$G$2:$G$999,"&lt;=31-12-2018"),"")))))))</f>
        <v/>
      </c>
      <c r="U60" s="25">
        <f t="shared" si="1"/>
        <v>0</v>
      </c>
    </row>
    <row r="61" spans="1:21" x14ac:dyDescent="0.25">
      <c r="A61" s="1" t="s">
        <v>69</v>
      </c>
      <c r="B61" s="1" t="s">
        <v>78</v>
      </c>
      <c r="C61" s="1" t="s">
        <v>86</v>
      </c>
      <c r="D61" s="1" t="s">
        <v>254</v>
      </c>
      <c r="E61" s="1" t="s">
        <v>93</v>
      </c>
      <c r="F61" s="1">
        <v>665</v>
      </c>
      <c r="G61" s="27">
        <v>43280</v>
      </c>
      <c r="H61" s="25">
        <v>5576900</v>
      </c>
      <c r="I61" s="25">
        <v>5394025</v>
      </c>
      <c r="J61" s="1" t="s">
        <v>16</v>
      </c>
      <c r="K61" s="1" t="s">
        <v>185</v>
      </c>
      <c r="L61" s="25">
        <v>7585</v>
      </c>
      <c r="M61" s="25">
        <v>7585</v>
      </c>
      <c r="N61" s="1" t="s">
        <v>255</v>
      </c>
      <c r="O61" s="1" t="s">
        <v>174</v>
      </c>
      <c r="P61" s="25">
        <f t="shared" si="2"/>
        <v>0</v>
      </c>
      <c r="Q61" s="1">
        <v>0</v>
      </c>
      <c r="R61" s="2" t="s">
        <v>164</v>
      </c>
      <c r="S61" s="31">
        <f>IF(AND(A61='CP %'!$B$1,J61="CP"),
IF(AND(G61&gt;=DATE(2018,4,1),G61&lt;=DATE(2018,7,25)),2%,IF(AND(G61&gt;=DATE(2018,7,26),G61&lt;=DATE(2018,12,31),R61='CP %'!$I$2),IF(T61=1,'CP %'!$C$8,IF(AND(T61&gt;=2,T61&lt;=3),'CP %'!$C$9,IF(AND(T61&gt;=4,T61&lt;=5),'CP %'!$C$10,IF(AND(T61&gt;=6,T61&lt;=8),'CP %'!$C$11,IF(T61&gt;=9,'CP %'!$C$12,""))))),IF(AND(G61&gt;=DATE(2018,7,26),G61&lt;=DATE(2018,12,31),R61='CP %'!$I$3),IF(T61=1,'CP %'!$D$8,IF(AND(T61&gt;=2,T61&lt;=3),'CP %'!$D$9,IF(AND(T61&gt;=4,T61&lt;=5),'CP %'!$D$10,IF(AND(T61&gt;=6,T61&lt;=8),'CP %'!$D$11,IF(T61&gt;=9,'CP %'!$D$12,""))))),""))),
IF(AND(A61='CP %'!$F$1,J61="CP"),
IF(AND(G61&gt;=DATE(2018,4,1),G61&lt;DATE(2018,5,1)),IF(AND(T61&gt;=1,T61&lt;=3),'CP %'!$G$4,IF(AND(T61&gt;=4,T61&lt;=9),'CP %'!$G$5,IF(T61&gt;=10,'CP %'!$G$6,""))),
IF(AND(G61&gt;=DATE(2018,5,1),G61&lt;DATE(2018,7,1)),'CP %'!$G$8,
IF(AND(G61&gt;=DATE(2018,7,1),G61&lt;DATE(2018,8,1)),IF(AND(T61&gt;=1,T61&lt;=2),'CP %'!$G$11,IF(AND(T61&gt;=3,T61&lt;=5),'CP %'!$G$12,IF(T61&gt;=6,'CP %'!$G$13,""))),
IF(AND(G61&gt;=DATE(2018,8,1),G61&lt;DATE(2018,10,1)),IF(K61='CP %'!$F$18,'CP %'!$G$18,IF(B61='CP %'!$F$15,'CP %'!$G$15,IF(B61='CP %'!$F$16,'CP %'!$G$16,IF(AND(B61='CP %'!$F$17,T61=1),'CP %'!$G$20,IF(AND(B61='CP %'!$F$17,T61&gt;=2,T61&lt;=5),'CP %'!$G$21,IF(AND(B61='CP %'!$F$17,T61&gt;=6),'CP %'!$G$22,"")))))),
IF(AND(G61&gt;=DATE(2018,10,1),G61&lt;=DATE(2018,12,31)),IF(B61='CP %'!$F$25,'CP %'!$G$25,IF(B61='CP %'!$F$26,'CP %'!$G$26,IF(AND(B61='CP %'!$F$27,T61=1),'CP %'!$G$29,IF(AND(B61='CP %'!$F$27,T61&gt;=2,T61&lt;=5),'CP %'!$G$30,IF(AND(B61='CP %'!$F$27,T61&gt;=6),'CP %'!$G$31,"")))))))))),
IF(AND(A61='CP %'!$M$1,J61="CP"),
IF(AND(G61&gt;=DATE(2018,4,1),G61&lt;DATE(2018,10,1)),IF(AND(T61&gt;=1,T61&lt;=3),'CP %'!$N$4,IF(AND(T61&gt;=4,T61&lt;=6),'CP %'!$N$5,IF(T61&gt;=7,'CP %'!$N$6,""))),
IF(AND(G61&gt;=DATE(2018,10,1),G61&lt;=DATE(2018,12,31)),IF(AND(T61&gt;=1,T61&lt;=3),'CP %'!$N$9,IF(AND(T61&gt;=4,T61&lt;=6),'CP %'!$N$10,IF(T61&gt;=7,'CP %'!$N$11,""))),"")),"")))</f>
        <v>2.75E-2</v>
      </c>
      <c r="T61" s="29" t="str">
        <f>IF(AND(A61='CP %'!$B$1,Master!J61="CP",G61&gt;=DATE(2018,7,26),G61&lt;=DATE(2018,12,31)),COUNTIFS($K$2:$K$999,K61,$A$2:$A$999,'CP %'!$B$1,$G$2:$G$999,"&gt;=26-07-2018",$G$2:$G$999,"&lt;=31-12-2018"),IF(AND(A61='CP %'!$F$1,Master!J61="CP",G61&gt;=DATE(2018,4,1),G61&lt;DATE(2018,5,1)),COUNTIFS($K$2:$K$999,K61,$A$2:$A$999,'CP %'!$F$1,$G$2:$G$999,"&gt;=01-04-2018",$G$2:$G$999,"&lt;01-05-2018"),IF(AND(A61='CP %'!$F$1,Master!J61="CP",G61&gt;=DATE(2018,7,1),G61&lt;DATE(2018,8,1)),COUNTIFS($K$2:$K$999,K61,$A$2:$A$999,'CP %'!$F$1,$G$2:$G$999,"&gt;=01-07-2018",$G$2:$G$999,"&lt;01-08-2018"),IF(AND(A61='CP %'!$F$1,B61='CP %'!$F$17,Master!J61="CP",G61&gt;=DATE(2018,8,1),G61&lt;DATE(2018,10,1)),COUNTIFS($K$2:$K$999,K61,$A$2:$A$999,'CP %'!$F$1,$B$2:$B$999,'CP %'!$F$17,$G$2:$G$999,"&gt;=01-08-2018",$G$2:$G$999,"&lt;01-10-2018"),IF(AND(A61='CP %'!$F$1,B61='CP %'!$F$27,Master!J61="CP",G61&gt;=DATE(2018,10,1),G61&lt;=DATE(2018,12,31)),COUNTIFS($K$2:$K$999,K61,$A$2:$A$999,'CP %'!$F$1,$B$2:$B$999,'CP %'!$F$27,$G$2:$G$999,"&gt;=01-10-2018",$G$2:$G$999,"&lt;=31-12-2018"),IF(AND(A61='CP %'!$M$1,Master!J61="CP",G61&gt;=DATE(2018,4,1),G61&lt;DATE(2018,10,1)),COUNTIFS($K$2:$K$999,K61,$A$2:$A$999,'CP %'!$M$1,$G$2:$G$999,"&gt;=1-04-2018",$G$2:$G$999,"&lt;1-10-2018"),IF(AND(A61='CP %'!$M$1,Master!J61="CP",G61&gt;=DATE(2018,10,1),G61&lt;=DATE(2018,12,31)),COUNTIFS($K$2:$K$999,K61,$A$2:$A$999,'CP %'!$M$1,$G$2:$G$999,"&gt;=1-10-2018",$G$2:$G$999,"&lt;=31-12-2018"),"")))))))</f>
        <v/>
      </c>
      <c r="U61" s="25">
        <f t="shared" si="1"/>
        <v>148335.6875</v>
      </c>
    </row>
    <row r="62" spans="1:21" x14ac:dyDescent="0.25">
      <c r="A62" s="1" t="s">
        <v>69</v>
      </c>
      <c r="B62" s="1" t="s">
        <v>82</v>
      </c>
      <c r="C62" s="1" t="s">
        <v>82</v>
      </c>
      <c r="D62" s="1" t="s">
        <v>256</v>
      </c>
      <c r="E62" s="1" t="s">
        <v>91</v>
      </c>
      <c r="F62" s="1">
        <v>2085</v>
      </c>
      <c r="G62" s="27">
        <v>43280</v>
      </c>
      <c r="H62" s="25">
        <v>18512808.053999998</v>
      </c>
      <c r="I62" s="25">
        <v>17939433.053999998</v>
      </c>
      <c r="J62" s="1" t="s">
        <v>16</v>
      </c>
      <c r="K62" s="1" t="s">
        <v>185</v>
      </c>
      <c r="L62" s="25">
        <v>8152</v>
      </c>
      <c r="M62" s="25">
        <v>7924.3324000000002</v>
      </c>
      <c r="N62" s="1" t="s">
        <v>206</v>
      </c>
      <c r="O62" s="1" t="s">
        <v>170</v>
      </c>
      <c r="P62" s="25">
        <f t="shared" si="2"/>
        <v>474686.94599999953</v>
      </c>
      <c r="Q62" s="1" t="s">
        <v>171</v>
      </c>
      <c r="R62" s="2" t="s">
        <v>164</v>
      </c>
      <c r="S62" s="31">
        <f>IF(AND(A62='CP %'!$B$1,J62="CP"),
IF(AND(G62&gt;=DATE(2018,4,1),G62&lt;=DATE(2018,7,25)),2%,IF(AND(G62&gt;=DATE(2018,7,26),G62&lt;=DATE(2018,12,31),R62='CP %'!$I$2),IF(T62=1,'CP %'!$C$8,IF(AND(T62&gt;=2,T62&lt;=3),'CP %'!$C$9,IF(AND(T62&gt;=4,T62&lt;=5),'CP %'!$C$10,IF(AND(T62&gt;=6,T62&lt;=8),'CP %'!$C$11,IF(T62&gt;=9,'CP %'!$C$12,""))))),IF(AND(G62&gt;=DATE(2018,7,26),G62&lt;=DATE(2018,12,31),R62='CP %'!$I$3),IF(T62=1,'CP %'!$D$8,IF(AND(T62&gt;=2,T62&lt;=3),'CP %'!$D$9,IF(AND(T62&gt;=4,T62&lt;=5),'CP %'!$D$10,IF(AND(T62&gt;=6,T62&lt;=8),'CP %'!$D$11,IF(T62&gt;=9,'CP %'!$D$12,""))))),""))),
IF(AND(A62='CP %'!$F$1,J62="CP"),
IF(AND(G62&gt;=DATE(2018,4,1),G62&lt;DATE(2018,5,1)),IF(AND(T62&gt;=1,T62&lt;=3),'CP %'!$G$4,IF(AND(T62&gt;=4,T62&lt;=9),'CP %'!$G$5,IF(T62&gt;=10,'CP %'!$G$6,""))),
IF(AND(G62&gt;=DATE(2018,5,1),G62&lt;DATE(2018,7,1)),'CP %'!$G$8,
IF(AND(G62&gt;=DATE(2018,7,1),G62&lt;DATE(2018,8,1)),IF(AND(T62&gt;=1,T62&lt;=2),'CP %'!$G$11,IF(AND(T62&gt;=3,T62&lt;=5),'CP %'!$G$12,IF(T62&gt;=6,'CP %'!$G$13,""))),
IF(AND(G62&gt;=DATE(2018,8,1),G62&lt;DATE(2018,10,1)),IF(K62='CP %'!$F$18,'CP %'!$G$18,IF(B62='CP %'!$F$15,'CP %'!$G$15,IF(B62='CP %'!$F$16,'CP %'!$G$16,IF(AND(B62='CP %'!$F$17,T62=1),'CP %'!$G$20,IF(AND(B62='CP %'!$F$17,T62&gt;=2,T62&lt;=5),'CP %'!$G$21,IF(AND(B62='CP %'!$F$17,T62&gt;=6),'CP %'!$G$22,"")))))),
IF(AND(G62&gt;=DATE(2018,10,1),G62&lt;=DATE(2018,12,31)),IF(B62='CP %'!$F$25,'CP %'!$G$25,IF(B62='CP %'!$F$26,'CP %'!$G$26,IF(AND(B62='CP %'!$F$27,T62=1),'CP %'!$G$29,IF(AND(B62='CP %'!$F$27,T62&gt;=2,T62&lt;=5),'CP %'!$G$30,IF(AND(B62='CP %'!$F$27,T62&gt;=6),'CP %'!$G$31,"")))))))))),
IF(AND(A62='CP %'!$M$1,J62="CP"),
IF(AND(G62&gt;=DATE(2018,4,1),G62&lt;DATE(2018,10,1)),IF(AND(T62&gt;=1,T62&lt;=3),'CP %'!$N$4,IF(AND(T62&gt;=4,T62&lt;=6),'CP %'!$N$5,IF(T62&gt;=7,'CP %'!$N$6,""))),
IF(AND(G62&gt;=DATE(2018,10,1),G62&lt;=DATE(2018,12,31)),IF(AND(T62&gt;=1,T62&lt;=3),'CP %'!$N$9,IF(AND(T62&gt;=4,T62&lt;=6),'CP %'!$N$10,IF(T62&gt;=7,'CP %'!$N$11,""))),"")),"")))</f>
        <v>2.75E-2</v>
      </c>
      <c r="T62" s="29" t="str">
        <f>IF(AND(A62='CP %'!$B$1,Master!J62="CP",G62&gt;=DATE(2018,7,26),G62&lt;=DATE(2018,12,31)),COUNTIFS($K$2:$K$999,K62,$A$2:$A$999,'CP %'!$B$1,$G$2:$G$999,"&gt;=26-07-2018",$G$2:$G$999,"&lt;=31-12-2018"),IF(AND(A62='CP %'!$F$1,Master!J62="CP",G62&gt;=DATE(2018,4,1),G62&lt;DATE(2018,5,1)),COUNTIFS($K$2:$K$999,K62,$A$2:$A$999,'CP %'!$F$1,$G$2:$G$999,"&gt;=01-04-2018",$G$2:$G$999,"&lt;01-05-2018"),IF(AND(A62='CP %'!$F$1,Master!J62="CP",G62&gt;=DATE(2018,7,1),G62&lt;DATE(2018,8,1)),COUNTIFS($K$2:$K$999,K62,$A$2:$A$999,'CP %'!$F$1,$G$2:$G$999,"&gt;=01-07-2018",$G$2:$G$999,"&lt;01-08-2018"),IF(AND(A62='CP %'!$F$1,B62='CP %'!$F$17,Master!J62="CP",G62&gt;=DATE(2018,8,1),G62&lt;DATE(2018,10,1)),COUNTIFS($K$2:$K$999,K62,$A$2:$A$999,'CP %'!$F$1,$B$2:$B$999,'CP %'!$F$17,$G$2:$G$999,"&gt;=01-08-2018",$G$2:$G$999,"&lt;01-10-2018"),IF(AND(A62='CP %'!$F$1,B62='CP %'!$F$27,Master!J62="CP",G62&gt;=DATE(2018,10,1),G62&lt;=DATE(2018,12,31)),COUNTIFS($K$2:$K$999,K62,$A$2:$A$999,'CP %'!$F$1,$B$2:$B$999,'CP %'!$F$27,$G$2:$G$999,"&gt;=01-10-2018",$G$2:$G$999,"&lt;=31-12-2018"),IF(AND(A62='CP %'!$M$1,Master!J62="CP",G62&gt;=DATE(2018,4,1),G62&lt;DATE(2018,10,1)),COUNTIFS($K$2:$K$999,K62,$A$2:$A$999,'CP %'!$M$1,$G$2:$G$999,"&gt;=1-04-2018",$G$2:$G$999,"&lt;1-10-2018"),IF(AND(A62='CP %'!$M$1,Master!J62="CP",G62&gt;=DATE(2018,10,1),G62&lt;=DATE(2018,12,31)),COUNTIFS($K$2:$K$999,K62,$A$2:$A$999,'CP %'!$M$1,$G$2:$G$999,"&gt;=1-10-2018",$G$2:$G$999,"&lt;=31-12-2018"),"")))))))</f>
        <v/>
      </c>
      <c r="U62" s="25">
        <f t="shared" si="1"/>
        <v>493334.40898499993</v>
      </c>
    </row>
    <row r="63" spans="1:21" x14ac:dyDescent="0.25">
      <c r="A63" s="1" t="s">
        <v>69</v>
      </c>
      <c r="B63" s="1" t="s">
        <v>79</v>
      </c>
      <c r="C63" s="1" t="s">
        <v>79</v>
      </c>
      <c r="D63" s="1" t="s">
        <v>257</v>
      </c>
      <c r="E63" s="1" t="s">
        <v>91</v>
      </c>
      <c r="F63" s="1">
        <v>1735</v>
      </c>
      <c r="G63" s="27">
        <v>43281</v>
      </c>
      <c r="H63" s="25">
        <v>14278580</v>
      </c>
      <c r="I63" s="25">
        <v>13801455</v>
      </c>
      <c r="J63" s="1" t="s">
        <v>15</v>
      </c>
      <c r="K63" s="1" t="s">
        <v>15</v>
      </c>
      <c r="L63" s="25">
        <v>7299</v>
      </c>
      <c r="M63" s="25">
        <v>7153</v>
      </c>
      <c r="N63" s="1" t="s">
        <v>236</v>
      </c>
      <c r="O63" s="1" t="s">
        <v>170</v>
      </c>
      <c r="P63" s="25">
        <f t="shared" si="2"/>
        <v>253310</v>
      </c>
      <c r="Q63" s="1" t="s">
        <v>171</v>
      </c>
      <c r="R63" s="2" t="s">
        <v>164</v>
      </c>
      <c r="S63" s="31" t="str">
        <f>IF(AND(A63='CP %'!$B$1,J63="CP"),
IF(AND(G63&gt;=DATE(2018,4,1),G63&lt;=DATE(2018,7,25)),2%,IF(AND(G63&gt;=DATE(2018,7,26),G63&lt;=DATE(2018,12,31),R63='CP %'!$I$2),IF(T63=1,'CP %'!$C$8,IF(AND(T63&gt;=2,T63&lt;=3),'CP %'!$C$9,IF(AND(T63&gt;=4,T63&lt;=5),'CP %'!$C$10,IF(AND(T63&gt;=6,T63&lt;=8),'CP %'!$C$11,IF(T63&gt;=9,'CP %'!$C$12,""))))),IF(AND(G63&gt;=DATE(2018,7,26),G63&lt;=DATE(2018,12,31),R63='CP %'!$I$3),IF(T63=1,'CP %'!$D$8,IF(AND(T63&gt;=2,T63&lt;=3),'CP %'!$D$9,IF(AND(T63&gt;=4,T63&lt;=5),'CP %'!$D$10,IF(AND(T63&gt;=6,T63&lt;=8),'CP %'!$D$11,IF(T63&gt;=9,'CP %'!$D$12,""))))),""))),
IF(AND(A63='CP %'!$F$1,J63="CP"),
IF(AND(G63&gt;=DATE(2018,4,1),G63&lt;DATE(2018,5,1)),IF(AND(T63&gt;=1,T63&lt;=3),'CP %'!$G$4,IF(AND(T63&gt;=4,T63&lt;=9),'CP %'!$G$5,IF(T63&gt;=10,'CP %'!$G$6,""))),
IF(AND(G63&gt;=DATE(2018,5,1),G63&lt;DATE(2018,7,1)),'CP %'!$G$8,
IF(AND(G63&gt;=DATE(2018,7,1),G63&lt;DATE(2018,8,1)),IF(AND(T63&gt;=1,T63&lt;=2),'CP %'!$G$11,IF(AND(T63&gt;=3,T63&lt;=5),'CP %'!$G$12,IF(T63&gt;=6,'CP %'!$G$13,""))),
IF(AND(G63&gt;=DATE(2018,8,1),G63&lt;DATE(2018,10,1)),IF(K63='CP %'!$F$18,'CP %'!$G$18,IF(B63='CP %'!$F$15,'CP %'!$G$15,IF(B63='CP %'!$F$16,'CP %'!$G$16,IF(AND(B63='CP %'!$F$17,T63=1),'CP %'!$G$20,IF(AND(B63='CP %'!$F$17,T63&gt;=2,T63&lt;=5),'CP %'!$G$21,IF(AND(B63='CP %'!$F$17,T63&gt;=6),'CP %'!$G$22,"")))))),
IF(AND(G63&gt;=DATE(2018,10,1),G63&lt;=DATE(2018,12,31)),IF(B63='CP %'!$F$25,'CP %'!$G$25,IF(B63='CP %'!$F$26,'CP %'!$G$26,IF(AND(B63='CP %'!$F$27,T63=1),'CP %'!$G$29,IF(AND(B63='CP %'!$F$27,T63&gt;=2,T63&lt;=5),'CP %'!$G$30,IF(AND(B63='CP %'!$F$27,T63&gt;=6),'CP %'!$G$31,"")))))))))),
IF(AND(A63='CP %'!$M$1,J63="CP"),
IF(AND(G63&gt;=DATE(2018,4,1),G63&lt;DATE(2018,10,1)),IF(AND(T63&gt;=1,T63&lt;=3),'CP %'!$N$4,IF(AND(T63&gt;=4,T63&lt;=6),'CP %'!$N$5,IF(T63&gt;=7,'CP %'!$N$6,""))),
IF(AND(G63&gt;=DATE(2018,10,1),G63&lt;=DATE(2018,12,31)),IF(AND(T63&gt;=1,T63&lt;=3),'CP %'!$N$9,IF(AND(T63&gt;=4,T63&lt;=6),'CP %'!$N$10,IF(T63&gt;=7,'CP %'!$N$11,""))),"")),"")))</f>
        <v/>
      </c>
      <c r="T63" s="29" t="str">
        <f>IF(AND(A63='CP %'!$B$1,Master!J63="CP",G63&gt;=DATE(2018,7,26),G63&lt;=DATE(2018,12,31)),COUNTIFS($K$2:$K$999,K63,$A$2:$A$999,'CP %'!$B$1,$G$2:$G$999,"&gt;=26-07-2018",$G$2:$G$999,"&lt;=31-12-2018"),IF(AND(A63='CP %'!$F$1,Master!J63="CP",G63&gt;=DATE(2018,4,1),G63&lt;DATE(2018,5,1)),COUNTIFS($K$2:$K$999,K63,$A$2:$A$999,'CP %'!$F$1,$G$2:$G$999,"&gt;=01-04-2018",$G$2:$G$999,"&lt;01-05-2018"),IF(AND(A63='CP %'!$F$1,Master!J63="CP",G63&gt;=DATE(2018,7,1),G63&lt;DATE(2018,8,1)),COUNTIFS($K$2:$K$999,K63,$A$2:$A$999,'CP %'!$F$1,$G$2:$G$999,"&gt;=01-07-2018",$G$2:$G$999,"&lt;01-08-2018"),IF(AND(A63='CP %'!$F$1,B63='CP %'!$F$17,Master!J63="CP",G63&gt;=DATE(2018,8,1),G63&lt;DATE(2018,10,1)),COUNTIFS($K$2:$K$999,K63,$A$2:$A$999,'CP %'!$F$1,$B$2:$B$999,'CP %'!$F$17,$G$2:$G$999,"&gt;=01-08-2018",$G$2:$G$999,"&lt;01-10-2018"),IF(AND(A63='CP %'!$F$1,B63='CP %'!$F$27,Master!J63="CP",G63&gt;=DATE(2018,10,1),G63&lt;=DATE(2018,12,31)),COUNTIFS($K$2:$K$999,K63,$A$2:$A$999,'CP %'!$F$1,$B$2:$B$999,'CP %'!$F$27,$G$2:$G$999,"&gt;=01-10-2018",$G$2:$G$999,"&lt;=31-12-2018"),IF(AND(A63='CP %'!$M$1,Master!J63="CP",G63&gt;=DATE(2018,4,1),G63&lt;DATE(2018,10,1)),COUNTIFS($K$2:$K$999,K63,$A$2:$A$999,'CP %'!$M$1,$G$2:$G$999,"&gt;=1-04-2018",$G$2:$G$999,"&lt;1-10-2018"),IF(AND(A63='CP %'!$M$1,Master!J63="CP",G63&gt;=DATE(2018,10,1),G63&lt;=DATE(2018,12,31)),COUNTIFS($K$2:$K$999,K63,$A$2:$A$999,'CP %'!$M$1,$G$2:$G$999,"&gt;=1-10-2018",$G$2:$G$999,"&lt;=31-12-2018"),"")))))))</f>
        <v/>
      </c>
      <c r="U63" s="25">
        <f t="shared" si="1"/>
        <v>0</v>
      </c>
    </row>
    <row r="64" spans="1:21" x14ac:dyDescent="0.25">
      <c r="A64" s="1" t="s">
        <v>69</v>
      </c>
      <c r="B64" s="1" t="s">
        <v>79</v>
      </c>
      <c r="C64" s="1" t="s">
        <v>79</v>
      </c>
      <c r="D64" s="1" t="s">
        <v>258</v>
      </c>
      <c r="E64" s="1" t="s">
        <v>91</v>
      </c>
      <c r="F64" s="1">
        <v>1735</v>
      </c>
      <c r="G64" s="27">
        <v>43281</v>
      </c>
      <c r="H64" s="25">
        <v>13280989.700000001</v>
      </c>
      <c r="I64" s="25">
        <v>12803864.700000001</v>
      </c>
      <c r="J64" s="1" t="s">
        <v>17</v>
      </c>
      <c r="K64" s="1" t="s">
        <v>106</v>
      </c>
      <c r="L64" s="25">
        <v>7299</v>
      </c>
      <c r="M64" s="25">
        <v>7153.02</v>
      </c>
      <c r="N64" s="1" t="s">
        <v>259</v>
      </c>
      <c r="O64" s="1" t="s">
        <v>170</v>
      </c>
      <c r="P64" s="25">
        <f t="shared" si="2"/>
        <v>253275.29999999923</v>
      </c>
      <c r="Q64" s="1" t="s">
        <v>171</v>
      </c>
      <c r="R64" s="2" t="s">
        <v>164</v>
      </c>
      <c r="S64" s="31" t="str">
        <f>IF(AND(A64='CP %'!$B$1,J64="CP"),
IF(AND(G64&gt;=DATE(2018,4,1),G64&lt;=DATE(2018,7,25)),2%,IF(AND(G64&gt;=DATE(2018,7,26),G64&lt;=DATE(2018,12,31),R64='CP %'!$I$2),IF(T64=1,'CP %'!$C$8,IF(AND(T64&gt;=2,T64&lt;=3),'CP %'!$C$9,IF(AND(T64&gt;=4,T64&lt;=5),'CP %'!$C$10,IF(AND(T64&gt;=6,T64&lt;=8),'CP %'!$C$11,IF(T64&gt;=9,'CP %'!$C$12,""))))),IF(AND(G64&gt;=DATE(2018,7,26),G64&lt;=DATE(2018,12,31),R64='CP %'!$I$3),IF(T64=1,'CP %'!$D$8,IF(AND(T64&gt;=2,T64&lt;=3),'CP %'!$D$9,IF(AND(T64&gt;=4,T64&lt;=5),'CP %'!$D$10,IF(AND(T64&gt;=6,T64&lt;=8),'CP %'!$D$11,IF(T64&gt;=9,'CP %'!$D$12,""))))),""))),
IF(AND(A64='CP %'!$F$1,J64="CP"),
IF(AND(G64&gt;=DATE(2018,4,1),G64&lt;DATE(2018,5,1)),IF(AND(T64&gt;=1,T64&lt;=3),'CP %'!$G$4,IF(AND(T64&gt;=4,T64&lt;=9),'CP %'!$G$5,IF(T64&gt;=10,'CP %'!$G$6,""))),
IF(AND(G64&gt;=DATE(2018,5,1),G64&lt;DATE(2018,7,1)),'CP %'!$G$8,
IF(AND(G64&gt;=DATE(2018,7,1),G64&lt;DATE(2018,8,1)),IF(AND(T64&gt;=1,T64&lt;=2),'CP %'!$G$11,IF(AND(T64&gt;=3,T64&lt;=5),'CP %'!$G$12,IF(T64&gt;=6,'CP %'!$G$13,""))),
IF(AND(G64&gt;=DATE(2018,8,1),G64&lt;DATE(2018,10,1)),IF(K64='CP %'!$F$18,'CP %'!$G$18,IF(B64='CP %'!$F$15,'CP %'!$G$15,IF(B64='CP %'!$F$16,'CP %'!$G$16,IF(AND(B64='CP %'!$F$17,T64=1),'CP %'!$G$20,IF(AND(B64='CP %'!$F$17,T64&gt;=2,T64&lt;=5),'CP %'!$G$21,IF(AND(B64='CP %'!$F$17,T64&gt;=6),'CP %'!$G$22,"")))))),
IF(AND(G64&gt;=DATE(2018,10,1),G64&lt;=DATE(2018,12,31)),IF(B64='CP %'!$F$25,'CP %'!$G$25,IF(B64='CP %'!$F$26,'CP %'!$G$26,IF(AND(B64='CP %'!$F$27,T64=1),'CP %'!$G$29,IF(AND(B64='CP %'!$F$27,T64&gt;=2,T64&lt;=5),'CP %'!$G$30,IF(AND(B64='CP %'!$F$27,T64&gt;=6),'CP %'!$G$31,"")))))))))),
IF(AND(A64='CP %'!$M$1,J64="CP"),
IF(AND(G64&gt;=DATE(2018,4,1),G64&lt;DATE(2018,10,1)),IF(AND(T64&gt;=1,T64&lt;=3),'CP %'!$N$4,IF(AND(T64&gt;=4,T64&lt;=6),'CP %'!$N$5,IF(T64&gt;=7,'CP %'!$N$6,""))),
IF(AND(G64&gt;=DATE(2018,10,1),G64&lt;=DATE(2018,12,31)),IF(AND(T64&gt;=1,T64&lt;=3),'CP %'!$N$9,IF(AND(T64&gt;=4,T64&lt;=6),'CP %'!$N$10,IF(T64&gt;=7,'CP %'!$N$11,""))),"")),"")))</f>
        <v/>
      </c>
      <c r="T64" s="29" t="str">
        <f>IF(AND(A64='CP %'!$B$1,Master!J64="CP",G64&gt;=DATE(2018,7,26),G64&lt;=DATE(2018,12,31)),COUNTIFS($K$2:$K$999,K64,$A$2:$A$999,'CP %'!$B$1,$G$2:$G$999,"&gt;=26-07-2018",$G$2:$G$999,"&lt;=31-12-2018"),IF(AND(A64='CP %'!$F$1,Master!J64="CP",G64&gt;=DATE(2018,4,1),G64&lt;DATE(2018,5,1)),COUNTIFS($K$2:$K$999,K64,$A$2:$A$999,'CP %'!$F$1,$G$2:$G$999,"&gt;=01-04-2018",$G$2:$G$999,"&lt;01-05-2018"),IF(AND(A64='CP %'!$F$1,Master!J64="CP",G64&gt;=DATE(2018,7,1),G64&lt;DATE(2018,8,1)),COUNTIFS($K$2:$K$999,K64,$A$2:$A$999,'CP %'!$F$1,$G$2:$G$999,"&gt;=01-07-2018",$G$2:$G$999,"&lt;01-08-2018"),IF(AND(A64='CP %'!$F$1,B64='CP %'!$F$17,Master!J64="CP",G64&gt;=DATE(2018,8,1),G64&lt;DATE(2018,10,1)),COUNTIFS($K$2:$K$999,K64,$A$2:$A$999,'CP %'!$F$1,$B$2:$B$999,'CP %'!$F$17,$G$2:$G$999,"&gt;=01-08-2018",$G$2:$G$999,"&lt;01-10-2018"),IF(AND(A64='CP %'!$F$1,B64='CP %'!$F$27,Master!J64="CP",G64&gt;=DATE(2018,10,1),G64&lt;=DATE(2018,12,31)),COUNTIFS($K$2:$K$999,K64,$A$2:$A$999,'CP %'!$F$1,$B$2:$B$999,'CP %'!$F$27,$G$2:$G$999,"&gt;=01-10-2018",$G$2:$G$999,"&lt;=31-12-2018"),IF(AND(A64='CP %'!$M$1,Master!J64="CP",G64&gt;=DATE(2018,4,1),G64&lt;DATE(2018,10,1)),COUNTIFS($K$2:$K$999,K64,$A$2:$A$999,'CP %'!$M$1,$G$2:$G$999,"&gt;=1-04-2018",$G$2:$G$999,"&lt;1-10-2018"),IF(AND(A64='CP %'!$M$1,Master!J64="CP",G64&gt;=DATE(2018,10,1),G64&lt;=DATE(2018,12,31)),COUNTIFS($K$2:$K$999,K64,$A$2:$A$999,'CP %'!$M$1,$G$2:$G$999,"&gt;=1-10-2018",$G$2:$G$999,"&lt;=31-12-2018"),"")))))))</f>
        <v/>
      </c>
      <c r="U64" s="25">
        <f t="shared" si="1"/>
        <v>0</v>
      </c>
    </row>
    <row r="65" spans="1:21" x14ac:dyDescent="0.25">
      <c r="A65" s="1" t="s">
        <v>69</v>
      </c>
      <c r="B65" s="1" t="s">
        <v>79</v>
      </c>
      <c r="C65" s="1" t="s">
        <v>79</v>
      </c>
      <c r="D65" s="1" t="s">
        <v>260</v>
      </c>
      <c r="E65" s="1" t="s">
        <v>89</v>
      </c>
      <c r="F65" s="1">
        <v>1970</v>
      </c>
      <c r="G65" s="27">
        <v>43281</v>
      </c>
      <c r="H65" s="25">
        <v>15623030</v>
      </c>
      <c r="I65" s="25">
        <v>15081280</v>
      </c>
      <c r="J65" s="1" t="s">
        <v>16</v>
      </c>
      <c r="K65" s="1" t="s">
        <v>107</v>
      </c>
      <c r="L65" s="25">
        <v>6999</v>
      </c>
      <c r="M65" s="25">
        <v>6999</v>
      </c>
      <c r="N65" s="1" t="s">
        <v>176</v>
      </c>
      <c r="O65" s="1" t="s">
        <v>174</v>
      </c>
      <c r="P65" s="25">
        <f t="shared" si="2"/>
        <v>0</v>
      </c>
      <c r="Q65" s="1">
        <v>0</v>
      </c>
      <c r="R65" s="2" t="s">
        <v>164</v>
      </c>
      <c r="S65" s="31">
        <f>IF(AND(A65='CP %'!$B$1,J65="CP"),
IF(AND(G65&gt;=DATE(2018,4,1),G65&lt;=DATE(2018,7,25)),2%,IF(AND(G65&gt;=DATE(2018,7,26),G65&lt;=DATE(2018,12,31),R65='CP %'!$I$2),IF(T65=1,'CP %'!$C$8,IF(AND(T65&gt;=2,T65&lt;=3),'CP %'!$C$9,IF(AND(T65&gt;=4,T65&lt;=5),'CP %'!$C$10,IF(AND(T65&gt;=6,T65&lt;=8),'CP %'!$C$11,IF(T65&gt;=9,'CP %'!$C$12,""))))),IF(AND(G65&gt;=DATE(2018,7,26),G65&lt;=DATE(2018,12,31),R65='CP %'!$I$3),IF(T65=1,'CP %'!$D$8,IF(AND(T65&gt;=2,T65&lt;=3),'CP %'!$D$9,IF(AND(T65&gt;=4,T65&lt;=5),'CP %'!$D$10,IF(AND(T65&gt;=6,T65&lt;=8),'CP %'!$D$11,IF(T65&gt;=9,'CP %'!$D$12,""))))),""))),
IF(AND(A65='CP %'!$F$1,J65="CP"),
IF(AND(G65&gt;=DATE(2018,4,1),G65&lt;DATE(2018,5,1)),IF(AND(T65&gt;=1,T65&lt;=3),'CP %'!$G$4,IF(AND(T65&gt;=4,T65&lt;=9),'CP %'!$G$5,IF(T65&gt;=10,'CP %'!$G$6,""))),
IF(AND(G65&gt;=DATE(2018,5,1),G65&lt;DATE(2018,7,1)),'CP %'!$G$8,
IF(AND(G65&gt;=DATE(2018,7,1),G65&lt;DATE(2018,8,1)),IF(AND(T65&gt;=1,T65&lt;=2),'CP %'!$G$11,IF(AND(T65&gt;=3,T65&lt;=5),'CP %'!$G$12,IF(T65&gt;=6,'CP %'!$G$13,""))),
IF(AND(G65&gt;=DATE(2018,8,1),G65&lt;DATE(2018,10,1)),IF(K65='CP %'!$F$18,'CP %'!$G$18,IF(B65='CP %'!$F$15,'CP %'!$G$15,IF(B65='CP %'!$F$16,'CP %'!$G$16,IF(AND(B65='CP %'!$F$17,T65=1),'CP %'!$G$20,IF(AND(B65='CP %'!$F$17,T65&gt;=2,T65&lt;=5),'CP %'!$G$21,IF(AND(B65='CP %'!$F$17,T65&gt;=6),'CP %'!$G$22,"")))))),
IF(AND(G65&gt;=DATE(2018,10,1),G65&lt;=DATE(2018,12,31)),IF(B65='CP %'!$F$25,'CP %'!$G$25,IF(B65='CP %'!$F$26,'CP %'!$G$26,IF(AND(B65='CP %'!$F$27,T65=1),'CP %'!$G$29,IF(AND(B65='CP %'!$F$27,T65&gt;=2,T65&lt;=5),'CP %'!$G$30,IF(AND(B65='CP %'!$F$27,T65&gt;=6),'CP %'!$G$31,"")))))))))),
IF(AND(A65='CP %'!$M$1,J65="CP"),
IF(AND(G65&gt;=DATE(2018,4,1),G65&lt;DATE(2018,10,1)),IF(AND(T65&gt;=1,T65&lt;=3),'CP %'!$N$4,IF(AND(T65&gt;=4,T65&lt;=6),'CP %'!$N$5,IF(T65&gt;=7,'CP %'!$N$6,""))),
IF(AND(G65&gt;=DATE(2018,10,1),G65&lt;=DATE(2018,12,31)),IF(AND(T65&gt;=1,T65&lt;=3),'CP %'!$N$9,IF(AND(T65&gt;=4,T65&lt;=6),'CP %'!$N$10,IF(T65&gt;=7,'CP %'!$N$11,""))),"")),"")))</f>
        <v>2.75E-2</v>
      </c>
      <c r="T65" s="29" t="str">
        <f>IF(AND(A65='CP %'!$B$1,Master!J65="CP",G65&gt;=DATE(2018,7,26),G65&lt;=DATE(2018,12,31)),COUNTIFS($K$2:$K$999,K65,$A$2:$A$999,'CP %'!$B$1,$G$2:$G$999,"&gt;=26-07-2018",$G$2:$G$999,"&lt;=31-12-2018"),IF(AND(A65='CP %'!$F$1,Master!J65="CP",G65&gt;=DATE(2018,4,1),G65&lt;DATE(2018,5,1)),COUNTIFS($K$2:$K$999,K65,$A$2:$A$999,'CP %'!$F$1,$G$2:$G$999,"&gt;=01-04-2018",$G$2:$G$999,"&lt;01-05-2018"),IF(AND(A65='CP %'!$F$1,Master!J65="CP",G65&gt;=DATE(2018,7,1),G65&lt;DATE(2018,8,1)),COUNTIFS($K$2:$K$999,K65,$A$2:$A$999,'CP %'!$F$1,$G$2:$G$999,"&gt;=01-07-2018",$G$2:$G$999,"&lt;01-08-2018"),IF(AND(A65='CP %'!$F$1,B65='CP %'!$F$17,Master!J65="CP",G65&gt;=DATE(2018,8,1),G65&lt;DATE(2018,10,1)),COUNTIFS($K$2:$K$999,K65,$A$2:$A$999,'CP %'!$F$1,$B$2:$B$999,'CP %'!$F$17,$G$2:$G$999,"&gt;=01-08-2018",$G$2:$G$999,"&lt;01-10-2018"),IF(AND(A65='CP %'!$F$1,B65='CP %'!$F$27,Master!J65="CP",G65&gt;=DATE(2018,10,1),G65&lt;=DATE(2018,12,31)),COUNTIFS($K$2:$K$999,K65,$A$2:$A$999,'CP %'!$F$1,$B$2:$B$999,'CP %'!$F$27,$G$2:$G$999,"&gt;=01-10-2018",$G$2:$G$999,"&lt;=31-12-2018"),IF(AND(A65='CP %'!$M$1,Master!J65="CP",G65&gt;=DATE(2018,4,1),G65&lt;DATE(2018,10,1)),COUNTIFS($K$2:$K$999,K65,$A$2:$A$999,'CP %'!$M$1,$G$2:$G$999,"&gt;=1-04-2018",$G$2:$G$999,"&lt;1-10-2018"),IF(AND(A65='CP %'!$M$1,Master!J65="CP",G65&gt;=DATE(2018,10,1),G65&lt;=DATE(2018,12,31)),COUNTIFS($K$2:$K$999,K65,$A$2:$A$999,'CP %'!$M$1,$G$2:$G$999,"&gt;=1-10-2018",$G$2:$G$999,"&lt;=31-12-2018"),"")))))))</f>
        <v/>
      </c>
      <c r="U65" s="25">
        <f t="shared" si="1"/>
        <v>414735.2</v>
      </c>
    </row>
    <row r="66" spans="1:21" x14ac:dyDescent="0.25">
      <c r="A66" s="1" t="s">
        <v>69</v>
      </c>
      <c r="B66" s="1" t="s">
        <v>78</v>
      </c>
      <c r="C66" s="1" t="s">
        <v>86</v>
      </c>
      <c r="D66" s="1" t="s">
        <v>261</v>
      </c>
      <c r="E66" s="1" t="s">
        <v>93</v>
      </c>
      <c r="F66" s="1">
        <v>660</v>
      </c>
      <c r="G66" s="27">
        <v>43281</v>
      </c>
      <c r="H66" s="25">
        <v>5817434.9840000002</v>
      </c>
      <c r="I66" s="25">
        <v>5635934.9840000002</v>
      </c>
      <c r="J66" s="1" t="s">
        <v>16</v>
      </c>
      <c r="K66" s="1" t="s">
        <v>185</v>
      </c>
      <c r="L66" s="25">
        <v>7585</v>
      </c>
      <c r="M66" s="25">
        <v>7358.9924000000001</v>
      </c>
      <c r="N66" s="1" t="s">
        <v>255</v>
      </c>
      <c r="O66" s="1" t="s">
        <v>170</v>
      </c>
      <c r="P66" s="25">
        <f t="shared" si="2"/>
        <v>149165.01599999995</v>
      </c>
      <c r="Q66" s="1" t="s">
        <v>171</v>
      </c>
      <c r="R66" s="2" t="s">
        <v>164</v>
      </c>
      <c r="S66" s="31">
        <f>IF(AND(A66='CP %'!$B$1,J66="CP"),
IF(AND(G66&gt;=DATE(2018,4,1),G66&lt;=DATE(2018,7,25)),2%,IF(AND(G66&gt;=DATE(2018,7,26),G66&lt;=DATE(2018,12,31),R66='CP %'!$I$2),IF(T66=1,'CP %'!$C$8,IF(AND(T66&gt;=2,T66&lt;=3),'CP %'!$C$9,IF(AND(T66&gt;=4,T66&lt;=5),'CP %'!$C$10,IF(AND(T66&gt;=6,T66&lt;=8),'CP %'!$C$11,IF(T66&gt;=9,'CP %'!$C$12,""))))),IF(AND(G66&gt;=DATE(2018,7,26),G66&lt;=DATE(2018,12,31),R66='CP %'!$I$3),IF(T66=1,'CP %'!$D$8,IF(AND(T66&gt;=2,T66&lt;=3),'CP %'!$D$9,IF(AND(T66&gt;=4,T66&lt;=5),'CP %'!$D$10,IF(AND(T66&gt;=6,T66&lt;=8),'CP %'!$D$11,IF(T66&gt;=9,'CP %'!$D$12,""))))),""))),
IF(AND(A66='CP %'!$F$1,J66="CP"),
IF(AND(G66&gt;=DATE(2018,4,1),G66&lt;DATE(2018,5,1)),IF(AND(T66&gt;=1,T66&lt;=3),'CP %'!$G$4,IF(AND(T66&gt;=4,T66&lt;=9),'CP %'!$G$5,IF(T66&gt;=10,'CP %'!$G$6,""))),
IF(AND(G66&gt;=DATE(2018,5,1),G66&lt;DATE(2018,7,1)),'CP %'!$G$8,
IF(AND(G66&gt;=DATE(2018,7,1),G66&lt;DATE(2018,8,1)),IF(AND(T66&gt;=1,T66&lt;=2),'CP %'!$G$11,IF(AND(T66&gt;=3,T66&lt;=5),'CP %'!$G$12,IF(T66&gt;=6,'CP %'!$G$13,""))),
IF(AND(G66&gt;=DATE(2018,8,1),G66&lt;DATE(2018,10,1)),IF(K66='CP %'!$F$18,'CP %'!$G$18,IF(B66='CP %'!$F$15,'CP %'!$G$15,IF(B66='CP %'!$F$16,'CP %'!$G$16,IF(AND(B66='CP %'!$F$17,T66=1),'CP %'!$G$20,IF(AND(B66='CP %'!$F$17,T66&gt;=2,T66&lt;=5),'CP %'!$G$21,IF(AND(B66='CP %'!$F$17,T66&gt;=6),'CP %'!$G$22,"")))))),
IF(AND(G66&gt;=DATE(2018,10,1),G66&lt;=DATE(2018,12,31)),IF(B66='CP %'!$F$25,'CP %'!$G$25,IF(B66='CP %'!$F$26,'CP %'!$G$26,IF(AND(B66='CP %'!$F$27,T66=1),'CP %'!$G$29,IF(AND(B66='CP %'!$F$27,T66&gt;=2,T66&lt;=5),'CP %'!$G$30,IF(AND(B66='CP %'!$F$27,T66&gt;=6),'CP %'!$G$31,"")))))))))),
IF(AND(A66='CP %'!$M$1,J66="CP"),
IF(AND(G66&gt;=DATE(2018,4,1),G66&lt;DATE(2018,10,1)),IF(AND(T66&gt;=1,T66&lt;=3),'CP %'!$N$4,IF(AND(T66&gt;=4,T66&lt;=6),'CP %'!$N$5,IF(T66&gt;=7,'CP %'!$N$6,""))),
IF(AND(G66&gt;=DATE(2018,10,1),G66&lt;=DATE(2018,12,31)),IF(AND(T66&gt;=1,T66&lt;=3),'CP %'!$N$9,IF(AND(T66&gt;=4,T66&lt;=6),'CP %'!$N$10,IF(T66&gt;=7,'CP %'!$N$11,""))),"")),"")))</f>
        <v>2.75E-2</v>
      </c>
      <c r="T66" s="29" t="str">
        <f>IF(AND(A66='CP %'!$B$1,Master!J66="CP",G66&gt;=DATE(2018,7,26),G66&lt;=DATE(2018,12,31)),COUNTIFS($K$2:$K$999,K66,$A$2:$A$999,'CP %'!$B$1,$G$2:$G$999,"&gt;=26-07-2018",$G$2:$G$999,"&lt;=31-12-2018"),IF(AND(A66='CP %'!$F$1,Master!J66="CP",G66&gt;=DATE(2018,4,1),G66&lt;DATE(2018,5,1)),COUNTIFS($K$2:$K$999,K66,$A$2:$A$999,'CP %'!$F$1,$G$2:$G$999,"&gt;=01-04-2018",$G$2:$G$999,"&lt;01-05-2018"),IF(AND(A66='CP %'!$F$1,Master!J66="CP",G66&gt;=DATE(2018,7,1),G66&lt;DATE(2018,8,1)),COUNTIFS($K$2:$K$999,K66,$A$2:$A$999,'CP %'!$F$1,$G$2:$G$999,"&gt;=01-07-2018",$G$2:$G$999,"&lt;01-08-2018"),IF(AND(A66='CP %'!$F$1,B66='CP %'!$F$17,Master!J66="CP",G66&gt;=DATE(2018,8,1),G66&lt;DATE(2018,10,1)),COUNTIFS($K$2:$K$999,K66,$A$2:$A$999,'CP %'!$F$1,$B$2:$B$999,'CP %'!$F$17,$G$2:$G$999,"&gt;=01-08-2018",$G$2:$G$999,"&lt;01-10-2018"),IF(AND(A66='CP %'!$F$1,B66='CP %'!$F$27,Master!J66="CP",G66&gt;=DATE(2018,10,1),G66&lt;=DATE(2018,12,31)),COUNTIFS($K$2:$K$999,K66,$A$2:$A$999,'CP %'!$F$1,$B$2:$B$999,'CP %'!$F$27,$G$2:$G$999,"&gt;=01-10-2018",$G$2:$G$999,"&lt;=31-12-2018"),IF(AND(A66='CP %'!$M$1,Master!J66="CP",G66&gt;=DATE(2018,4,1),G66&lt;DATE(2018,10,1)),COUNTIFS($K$2:$K$999,K66,$A$2:$A$999,'CP %'!$M$1,$G$2:$G$999,"&gt;=1-04-2018",$G$2:$G$999,"&lt;1-10-2018"),IF(AND(A66='CP %'!$M$1,Master!J66="CP",G66&gt;=DATE(2018,10,1),G66&lt;=DATE(2018,12,31)),COUNTIFS($K$2:$K$999,K66,$A$2:$A$999,'CP %'!$M$1,$G$2:$G$999,"&gt;=1-10-2018",$G$2:$G$999,"&lt;=31-12-2018"),"")))))))</f>
        <v/>
      </c>
      <c r="U66" s="25">
        <f t="shared" si="1"/>
        <v>154988.21206000002</v>
      </c>
    </row>
    <row r="67" spans="1:21" x14ac:dyDescent="0.25">
      <c r="A67" s="1" t="s">
        <v>69</v>
      </c>
      <c r="B67" s="1" t="s">
        <v>82</v>
      </c>
      <c r="C67" s="1" t="s">
        <v>82</v>
      </c>
      <c r="D67" s="1" t="s">
        <v>262</v>
      </c>
      <c r="E67" s="1" t="s">
        <v>90</v>
      </c>
      <c r="F67" s="1">
        <v>2465</v>
      </c>
      <c r="G67" s="27">
        <v>43281</v>
      </c>
      <c r="H67" s="25">
        <v>22079392</v>
      </c>
      <c r="I67" s="25">
        <v>21401517</v>
      </c>
      <c r="J67" s="1" t="s">
        <v>16</v>
      </c>
      <c r="K67" s="1" t="s">
        <v>185</v>
      </c>
      <c r="L67" s="25">
        <v>8152</v>
      </c>
      <c r="M67" s="25">
        <v>7922.3294117647056</v>
      </c>
      <c r="N67" s="1" t="s">
        <v>232</v>
      </c>
      <c r="O67" s="1" t="s">
        <v>170</v>
      </c>
      <c r="P67" s="25">
        <f t="shared" si="2"/>
        <v>566138.0000000007</v>
      </c>
      <c r="Q67" s="1" t="s">
        <v>171</v>
      </c>
      <c r="R67" s="2" t="s">
        <v>164</v>
      </c>
      <c r="S67" s="31">
        <f>IF(AND(A67='CP %'!$B$1,J67="CP"),
IF(AND(G67&gt;=DATE(2018,4,1),G67&lt;=DATE(2018,7,25)),2%,IF(AND(G67&gt;=DATE(2018,7,26),G67&lt;=DATE(2018,12,31),R67='CP %'!$I$2),IF(T67=1,'CP %'!$C$8,IF(AND(T67&gt;=2,T67&lt;=3),'CP %'!$C$9,IF(AND(T67&gt;=4,T67&lt;=5),'CP %'!$C$10,IF(AND(T67&gt;=6,T67&lt;=8),'CP %'!$C$11,IF(T67&gt;=9,'CP %'!$C$12,""))))),IF(AND(G67&gt;=DATE(2018,7,26),G67&lt;=DATE(2018,12,31),R67='CP %'!$I$3),IF(T67=1,'CP %'!$D$8,IF(AND(T67&gt;=2,T67&lt;=3),'CP %'!$D$9,IF(AND(T67&gt;=4,T67&lt;=5),'CP %'!$D$10,IF(AND(T67&gt;=6,T67&lt;=8),'CP %'!$D$11,IF(T67&gt;=9,'CP %'!$D$12,""))))),""))),
IF(AND(A67='CP %'!$F$1,J67="CP"),
IF(AND(G67&gt;=DATE(2018,4,1),G67&lt;DATE(2018,5,1)),IF(AND(T67&gt;=1,T67&lt;=3),'CP %'!$G$4,IF(AND(T67&gt;=4,T67&lt;=9),'CP %'!$G$5,IF(T67&gt;=10,'CP %'!$G$6,""))),
IF(AND(G67&gt;=DATE(2018,5,1),G67&lt;DATE(2018,7,1)),'CP %'!$G$8,
IF(AND(G67&gt;=DATE(2018,7,1),G67&lt;DATE(2018,8,1)),IF(AND(T67&gt;=1,T67&lt;=2),'CP %'!$G$11,IF(AND(T67&gt;=3,T67&lt;=5),'CP %'!$G$12,IF(T67&gt;=6,'CP %'!$G$13,""))),
IF(AND(G67&gt;=DATE(2018,8,1),G67&lt;DATE(2018,10,1)),IF(K67='CP %'!$F$18,'CP %'!$G$18,IF(B67='CP %'!$F$15,'CP %'!$G$15,IF(B67='CP %'!$F$16,'CP %'!$G$16,IF(AND(B67='CP %'!$F$17,T67=1),'CP %'!$G$20,IF(AND(B67='CP %'!$F$17,T67&gt;=2,T67&lt;=5),'CP %'!$G$21,IF(AND(B67='CP %'!$F$17,T67&gt;=6),'CP %'!$G$22,"")))))),
IF(AND(G67&gt;=DATE(2018,10,1),G67&lt;=DATE(2018,12,31)),IF(B67='CP %'!$F$25,'CP %'!$G$25,IF(B67='CP %'!$F$26,'CP %'!$G$26,IF(AND(B67='CP %'!$F$27,T67=1),'CP %'!$G$29,IF(AND(B67='CP %'!$F$27,T67&gt;=2,T67&lt;=5),'CP %'!$G$30,IF(AND(B67='CP %'!$F$27,T67&gt;=6),'CP %'!$G$31,"")))))))))),
IF(AND(A67='CP %'!$M$1,J67="CP"),
IF(AND(G67&gt;=DATE(2018,4,1),G67&lt;DATE(2018,10,1)),IF(AND(T67&gt;=1,T67&lt;=3),'CP %'!$N$4,IF(AND(T67&gt;=4,T67&lt;=6),'CP %'!$N$5,IF(T67&gt;=7,'CP %'!$N$6,""))),
IF(AND(G67&gt;=DATE(2018,10,1),G67&lt;=DATE(2018,12,31)),IF(AND(T67&gt;=1,T67&lt;=3),'CP %'!$N$9,IF(AND(T67&gt;=4,T67&lt;=6),'CP %'!$N$10,IF(T67&gt;=7,'CP %'!$N$11,""))),"")),"")))</f>
        <v>2.75E-2</v>
      </c>
      <c r="T67" s="29" t="str">
        <f>IF(AND(A67='CP %'!$B$1,Master!J67="CP",G67&gt;=DATE(2018,7,26),G67&lt;=DATE(2018,12,31)),COUNTIFS($K$2:$K$999,K67,$A$2:$A$999,'CP %'!$B$1,$G$2:$G$999,"&gt;=26-07-2018",$G$2:$G$999,"&lt;=31-12-2018"),IF(AND(A67='CP %'!$F$1,Master!J67="CP",G67&gt;=DATE(2018,4,1),G67&lt;DATE(2018,5,1)),COUNTIFS($K$2:$K$999,K67,$A$2:$A$999,'CP %'!$F$1,$G$2:$G$999,"&gt;=01-04-2018",$G$2:$G$999,"&lt;01-05-2018"),IF(AND(A67='CP %'!$F$1,Master!J67="CP",G67&gt;=DATE(2018,7,1),G67&lt;DATE(2018,8,1)),COUNTIFS($K$2:$K$999,K67,$A$2:$A$999,'CP %'!$F$1,$G$2:$G$999,"&gt;=01-07-2018",$G$2:$G$999,"&lt;01-08-2018"),IF(AND(A67='CP %'!$F$1,B67='CP %'!$F$17,Master!J67="CP",G67&gt;=DATE(2018,8,1),G67&lt;DATE(2018,10,1)),COUNTIFS($K$2:$K$999,K67,$A$2:$A$999,'CP %'!$F$1,$B$2:$B$999,'CP %'!$F$17,$G$2:$G$999,"&gt;=01-08-2018",$G$2:$G$999,"&lt;01-10-2018"),IF(AND(A67='CP %'!$F$1,B67='CP %'!$F$27,Master!J67="CP",G67&gt;=DATE(2018,10,1),G67&lt;=DATE(2018,12,31)),COUNTIFS($K$2:$K$999,K67,$A$2:$A$999,'CP %'!$F$1,$B$2:$B$999,'CP %'!$F$27,$G$2:$G$999,"&gt;=01-10-2018",$G$2:$G$999,"&lt;=31-12-2018"),IF(AND(A67='CP %'!$M$1,Master!J67="CP",G67&gt;=DATE(2018,4,1),G67&lt;DATE(2018,10,1)),COUNTIFS($K$2:$K$999,K67,$A$2:$A$999,'CP %'!$M$1,$G$2:$G$999,"&gt;=1-04-2018",$G$2:$G$999,"&lt;1-10-2018"),IF(AND(A67='CP %'!$M$1,Master!J67="CP",G67&gt;=DATE(2018,10,1),G67&lt;=DATE(2018,12,31)),COUNTIFS($K$2:$K$999,K67,$A$2:$A$999,'CP %'!$M$1,$G$2:$G$999,"&gt;=1-10-2018",$G$2:$G$999,"&lt;=31-12-2018"),"")))))))</f>
        <v/>
      </c>
      <c r="U67" s="25">
        <f t="shared" ref="U67:U130" si="3">IF(J67="CP",(S67*I67),0)</f>
        <v>588541.71750000003</v>
      </c>
    </row>
    <row r="68" spans="1:21" x14ac:dyDescent="0.25">
      <c r="A68" s="1" t="s">
        <v>69</v>
      </c>
      <c r="B68" s="1" t="s">
        <v>82</v>
      </c>
      <c r="C68" s="1" t="s">
        <v>82</v>
      </c>
      <c r="D68" s="1" t="s">
        <v>263</v>
      </c>
      <c r="E68" s="1" t="s">
        <v>90</v>
      </c>
      <c r="F68" s="1">
        <v>2465</v>
      </c>
      <c r="G68" s="27">
        <v>43281</v>
      </c>
      <c r="H68" s="25">
        <v>22019307.103</v>
      </c>
      <c r="I68" s="25">
        <v>21341432.103</v>
      </c>
      <c r="J68" s="1" t="s">
        <v>16</v>
      </c>
      <c r="K68" s="1" t="s">
        <v>185</v>
      </c>
      <c r="L68" s="25">
        <v>8152</v>
      </c>
      <c r="M68" s="25">
        <v>7922.9542000000001</v>
      </c>
      <c r="N68" s="1" t="s">
        <v>236</v>
      </c>
      <c r="O68" s="1" t="s">
        <v>170</v>
      </c>
      <c r="P68" s="25">
        <f t="shared" si="2"/>
        <v>564597.89699999965</v>
      </c>
      <c r="Q68" s="1" t="s">
        <v>171</v>
      </c>
      <c r="R68" s="2" t="s">
        <v>164</v>
      </c>
      <c r="S68" s="31">
        <f>IF(AND(A68='CP %'!$B$1,J68="CP"),
IF(AND(G68&gt;=DATE(2018,4,1),G68&lt;=DATE(2018,7,25)),2%,IF(AND(G68&gt;=DATE(2018,7,26),G68&lt;=DATE(2018,12,31),R68='CP %'!$I$2),IF(T68=1,'CP %'!$C$8,IF(AND(T68&gt;=2,T68&lt;=3),'CP %'!$C$9,IF(AND(T68&gt;=4,T68&lt;=5),'CP %'!$C$10,IF(AND(T68&gt;=6,T68&lt;=8),'CP %'!$C$11,IF(T68&gt;=9,'CP %'!$C$12,""))))),IF(AND(G68&gt;=DATE(2018,7,26),G68&lt;=DATE(2018,12,31),R68='CP %'!$I$3),IF(T68=1,'CP %'!$D$8,IF(AND(T68&gt;=2,T68&lt;=3),'CP %'!$D$9,IF(AND(T68&gt;=4,T68&lt;=5),'CP %'!$D$10,IF(AND(T68&gt;=6,T68&lt;=8),'CP %'!$D$11,IF(T68&gt;=9,'CP %'!$D$12,""))))),""))),
IF(AND(A68='CP %'!$F$1,J68="CP"),
IF(AND(G68&gt;=DATE(2018,4,1),G68&lt;DATE(2018,5,1)),IF(AND(T68&gt;=1,T68&lt;=3),'CP %'!$G$4,IF(AND(T68&gt;=4,T68&lt;=9),'CP %'!$G$5,IF(T68&gt;=10,'CP %'!$G$6,""))),
IF(AND(G68&gt;=DATE(2018,5,1),G68&lt;DATE(2018,7,1)),'CP %'!$G$8,
IF(AND(G68&gt;=DATE(2018,7,1),G68&lt;DATE(2018,8,1)),IF(AND(T68&gt;=1,T68&lt;=2),'CP %'!$G$11,IF(AND(T68&gt;=3,T68&lt;=5),'CP %'!$G$12,IF(T68&gt;=6,'CP %'!$G$13,""))),
IF(AND(G68&gt;=DATE(2018,8,1),G68&lt;DATE(2018,10,1)),IF(K68='CP %'!$F$18,'CP %'!$G$18,IF(B68='CP %'!$F$15,'CP %'!$G$15,IF(B68='CP %'!$F$16,'CP %'!$G$16,IF(AND(B68='CP %'!$F$17,T68=1),'CP %'!$G$20,IF(AND(B68='CP %'!$F$17,T68&gt;=2,T68&lt;=5),'CP %'!$G$21,IF(AND(B68='CP %'!$F$17,T68&gt;=6),'CP %'!$G$22,"")))))),
IF(AND(G68&gt;=DATE(2018,10,1),G68&lt;=DATE(2018,12,31)),IF(B68='CP %'!$F$25,'CP %'!$G$25,IF(B68='CP %'!$F$26,'CP %'!$G$26,IF(AND(B68='CP %'!$F$27,T68=1),'CP %'!$G$29,IF(AND(B68='CP %'!$F$27,T68&gt;=2,T68&lt;=5),'CP %'!$G$30,IF(AND(B68='CP %'!$F$27,T68&gt;=6),'CP %'!$G$31,"")))))))))),
IF(AND(A68='CP %'!$M$1,J68="CP"),
IF(AND(G68&gt;=DATE(2018,4,1),G68&lt;DATE(2018,10,1)),IF(AND(T68&gt;=1,T68&lt;=3),'CP %'!$N$4,IF(AND(T68&gt;=4,T68&lt;=6),'CP %'!$N$5,IF(T68&gt;=7,'CP %'!$N$6,""))),
IF(AND(G68&gt;=DATE(2018,10,1),G68&lt;=DATE(2018,12,31)),IF(AND(T68&gt;=1,T68&lt;=3),'CP %'!$N$9,IF(AND(T68&gt;=4,T68&lt;=6),'CP %'!$N$10,IF(T68&gt;=7,'CP %'!$N$11,""))),"")),"")))</f>
        <v>2.75E-2</v>
      </c>
      <c r="T68" s="29" t="str">
        <f>IF(AND(A68='CP %'!$B$1,Master!J68="CP",G68&gt;=DATE(2018,7,26),G68&lt;=DATE(2018,12,31)),COUNTIFS($K$2:$K$999,K68,$A$2:$A$999,'CP %'!$B$1,$G$2:$G$999,"&gt;=26-07-2018",$G$2:$G$999,"&lt;=31-12-2018"),IF(AND(A68='CP %'!$F$1,Master!J68="CP",G68&gt;=DATE(2018,4,1),G68&lt;DATE(2018,5,1)),COUNTIFS($K$2:$K$999,K68,$A$2:$A$999,'CP %'!$F$1,$G$2:$G$999,"&gt;=01-04-2018",$G$2:$G$999,"&lt;01-05-2018"),IF(AND(A68='CP %'!$F$1,Master!J68="CP",G68&gt;=DATE(2018,7,1),G68&lt;DATE(2018,8,1)),COUNTIFS($K$2:$K$999,K68,$A$2:$A$999,'CP %'!$F$1,$G$2:$G$999,"&gt;=01-07-2018",$G$2:$G$999,"&lt;01-08-2018"),IF(AND(A68='CP %'!$F$1,B68='CP %'!$F$17,Master!J68="CP",G68&gt;=DATE(2018,8,1),G68&lt;DATE(2018,10,1)),COUNTIFS($K$2:$K$999,K68,$A$2:$A$999,'CP %'!$F$1,$B$2:$B$999,'CP %'!$F$17,$G$2:$G$999,"&gt;=01-08-2018",$G$2:$G$999,"&lt;01-10-2018"),IF(AND(A68='CP %'!$F$1,B68='CP %'!$F$27,Master!J68="CP",G68&gt;=DATE(2018,10,1),G68&lt;=DATE(2018,12,31)),COUNTIFS($K$2:$K$999,K68,$A$2:$A$999,'CP %'!$F$1,$B$2:$B$999,'CP %'!$F$27,$G$2:$G$999,"&gt;=01-10-2018",$G$2:$G$999,"&lt;=31-12-2018"),IF(AND(A68='CP %'!$M$1,Master!J68="CP",G68&gt;=DATE(2018,4,1),G68&lt;DATE(2018,10,1)),COUNTIFS($K$2:$K$999,K68,$A$2:$A$999,'CP %'!$M$1,$G$2:$G$999,"&gt;=1-04-2018",$G$2:$G$999,"&lt;1-10-2018"),IF(AND(A68='CP %'!$M$1,Master!J68="CP",G68&gt;=DATE(2018,10,1),G68&lt;=DATE(2018,12,31)),COUNTIFS($K$2:$K$999,K68,$A$2:$A$999,'CP %'!$M$1,$G$2:$G$999,"&gt;=1-10-2018",$G$2:$G$999,"&lt;=31-12-2018"),"")))))))</f>
        <v/>
      </c>
      <c r="U68" s="25">
        <f t="shared" si="3"/>
        <v>586889.38283250004</v>
      </c>
    </row>
    <row r="69" spans="1:21" x14ac:dyDescent="0.25">
      <c r="A69" s="1" t="s">
        <v>69</v>
      </c>
      <c r="B69" s="1" t="s">
        <v>79</v>
      </c>
      <c r="C69" s="1" t="s">
        <v>79</v>
      </c>
      <c r="D69" s="1" t="s">
        <v>264</v>
      </c>
      <c r="E69" s="1" t="s">
        <v>91</v>
      </c>
      <c r="F69" s="1">
        <v>1735</v>
      </c>
      <c r="G69" s="27">
        <v>43281</v>
      </c>
      <c r="H69" s="25">
        <v>14878890</v>
      </c>
      <c r="I69" s="25">
        <v>14401765</v>
      </c>
      <c r="J69" s="1" t="s">
        <v>16</v>
      </c>
      <c r="K69" s="1" t="s">
        <v>185</v>
      </c>
      <c r="L69" s="25">
        <v>7599</v>
      </c>
      <c r="M69" s="25">
        <v>7599</v>
      </c>
      <c r="N69" s="1" t="s">
        <v>265</v>
      </c>
      <c r="O69" s="1" t="s">
        <v>174</v>
      </c>
      <c r="P69" s="25">
        <f t="shared" si="2"/>
        <v>0</v>
      </c>
      <c r="Q69" s="1">
        <v>0</v>
      </c>
      <c r="R69" s="2" t="s">
        <v>164</v>
      </c>
      <c r="S69" s="31">
        <f>IF(AND(A69='CP %'!$B$1,J69="CP"),
IF(AND(G69&gt;=DATE(2018,4,1),G69&lt;=DATE(2018,7,25)),2%,IF(AND(G69&gt;=DATE(2018,7,26),G69&lt;=DATE(2018,12,31),R69='CP %'!$I$2),IF(T69=1,'CP %'!$C$8,IF(AND(T69&gt;=2,T69&lt;=3),'CP %'!$C$9,IF(AND(T69&gt;=4,T69&lt;=5),'CP %'!$C$10,IF(AND(T69&gt;=6,T69&lt;=8),'CP %'!$C$11,IF(T69&gt;=9,'CP %'!$C$12,""))))),IF(AND(G69&gt;=DATE(2018,7,26),G69&lt;=DATE(2018,12,31),R69='CP %'!$I$3),IF(T69=1,'CP %'!$D$8,IF(AND(T69&gt;=2,T69&lt;=3),'CP %'!$D$9,IF(AND(T69&gt;=4,T69&lt;=5),'CP %'!$D$10,IF(AND(T69&gt;=6,T69&lt;=8),'CP %'!$D$11,IF(T69&gt;=9,'CP %'!$D$12,""))))),""))),
IF(AND(A69='CP %'!$F$1,J69="CP"),
IF(AND(G69&gt;=DATE(2018,4,1),G69&lt;DATE(2018,5,1)),IF(AND(T69&gt;=1,T69&lt;=3),'CP %'!$G$4,IF(AND(T69&gt;=4,T69&lt;=9),'CP %'!$G$5,IF(T69&gt;=10,'CP %'!$G$6,""))),
IF(AND(G69&gt;=DATE(2018,5,1),G69&lt;DATE(2018,7,1)),'CP %'!$G$8,
IF(AND(G69&gt;=DATE(2018,7,1),G69&lt;DATE(2018,8,1)),IF(AND(T69&gt;=1,T69&lt;=2),'CP %'!$G$11,IF(AND(T69&gt;=3,T69&lt;=5),'CP %'!$G$12,IF(T69&gt;=6,'CP %'!$G$13,""))),
IF(AND(G69&gt;=DATE(2018,8,1),G69&lt;DATE(2018,10,1)),IF(K69='CP %'!$F$18,'CP %'!$G$18,IF(B69='CP %'!$F$15,'CP %'!$G$15,IF(B69='CP %'!$F$16,'CP %'!$G$16,IF(AND(B69='CP %'!$F$17,T69=1),'CP %'!$G$20,IF(AND(B69='CP %'!$F$17,T69&gt;=2,T69&lt;=5),'CP %'!$G$21,IF(AND(B69='CP %'!$F$17,T69&gt;=6),'CP %'!$G$22,"")))))),
IF(AND(G69&gt;=DATE(2018,10,1),G69&lt;=DATE(2018,12,31)),IF(B69='CP %'!$F$25,'CP %'!$G$25,IF(B69='CP %'!$F$26,'CP %'!$G$26,IF(AND(B69='CP %'!$F$27,T69=1),'CP %'!$G$29,IF(AND(B69='CP %'!$F$27,T69&gt;=2,T69&lt;=5),'CP %'!$G$30,IF(AND(B69='CP %'!$F$27,T69&gt;=6),'CP %'!$G$31,"")))))))))),
IF(AND(A69='CP %'!$M$1,J69="CP"),
IF(AND(G69&gt;=DATE(2018,4,1),G69&lt;DATE(2018,10,1)),IF(AND(T69&gt;=1,T69&lt;=3),'CP %'!$N$4,IF(AND(T69&gt;=4,T69&lt;=6),'CP %'!$N$5,IF(T69&gt;=7,'CP %'!$N$6,""))),
IF(AND(G69&gt;=DATE(2018,10,1),G69&lt;=DATE(2018,12,31)),IF(AND(T69&gt;=1,T69&lt;=3),'CP %'!$N$9,IF(AND(T69&gt;=4,T69&lt;=6),'CP %'!$N$10,IF(T69&gt;=7,'CP %'!$N$11,""))),"")),"")))</f>
        <v>2.75E-2</v>
      </c>
      <c r="T69" s="29" t="str">
        <f>IF(AND(A69='CP %'!$B$1,Master!J69="CP",G69&gt;=DATE(2018,7,26),G69&lt;=DATE(2018,12,31)),COUNTIFS($K$2:$K$999,K69,$A$2:$A$999,'CP %'!$B$1,$G$2:$G$999,"&gt;=26-07-2018",$G$2:$G$999,"&lt;=31-12-2018"),IF(AND(A69='CP %'!$F$1,Master!J69="CP",G69&gt;=DATE(2018,4,1),G69&lt;DATE(2018,5,1)),COUNTIFS($K$2:$K$999,K69,$A$2:$A$999,'CP %'!$F$1,$G$2:$G$999,"&gt;=01-04-2018",$G$2:$G$999,"&lt;01-05-2018"),IF(AND(A69='CP %'!$F$1,Master!J69="CP",G69&gt;=DATE(2018,7,1),G69&lt;DATE(2018,8,1)),COUNTIFS($K$2:$K$999,K69,$A$2:$A$999,'CP %'!$F$1,$G$2:$G$999,"&gt;=01-07-2018",$G$2:$G$999,"&lt;01-08-2018"),IF(AND(A69='CP %'!$F$1,B69='CP %'!$F$17,Master!J69="CP",G69&gt;=DATE(2018,8,1),G69&lt;DATE(2018,10,1)),COUNTIFS($K$2:$K$999,K69,$A$2:$A$999,'CP %'!$F$1,$B$2:$B$999,'CP %'!$F$17,$G$2:$G$999,"&gt;=01-08-2018",$G$2:$G$999,"&lt;01-10-2018"),IF(AND(A69='CP %'!$F$1,B69='CP %'!$F$27,Master!J69="CP",G69&gt;=DATE(2018,10,1),G69&lt;=DATE(2018,12,31)),COUNTIFS($K$2:$K$999,K69,$A$2:$A$999,'CP %'!$F$1,$B$2:$B$999,'CP %'!$F$27,$G$2:$G$999,"&gt;=01-10-2018",$G$2:$G$999,"&lt;=31-12-2018"),IF(AND(A69='CP %'!$M$1,Master!J69="CP",G69&gt;=DATE(2018,4,1),G69&lt;DATE(2018,10,1)),COUNTIFS($K$2:$K$999,K69,$A$2:$A$999,'CP %'!$M$1,$G$2:$G$999,"&gt;=1-04-2018",$G$2:$G$999,"&lt;1-10-2018"),IF(AND(A69='CP %'!$M$1,Master!J69="CP",G69&gt;=DATE(2018,10,1),G69&lt;=DATE(2018,12,31)),COUNTIFS($K$2:$K$999,K69,$A$2:$A$999,'CP %'!$M$1,$G$2:$G$999,"&gt;=1-10-2018",$G$2:$G$999,"&lt;=31-12-2018"),"")))))))</f>
        <v/>
      </c>
      <c r="U69" s="25">
        <f t="shared" si="3"/>
        <v>396048.53749999998</v>
      </c>
    </row>
    <row r="70" spans="1:21" x14ac:dyDescent="0.25">
      <c r="A70" s="1" t="s">
        <v>69</v>
      </c>
      <c r="B70" s="1" t="s">
        <v>79</v>
      </c>
      <c r="C70" s="1" t="s">
        <v>79</v>
      </c>
      <c r="D70" s="1" t="s">
        <v>266</v>
      </c>
      <c r="E70" s="1" t="s">
        <v>91</v>
      </c>
      <c r="F70" s="1">
        <v>1735</v>
      </c>
      <c r="G70" s="27">
        <v>43281</v>
      </c>
      <c r="H70" s="25">
        <v>14922265</v>
      </c>
      <c r="I70" s="25">
        <v>14445140</v>
      </c>
      <c r="J70" s="1" t="s">
        <v>16</v>
      </c>
      <c r="K70" s="1" t="s">
        <v>185</v>
      </c>
      <c r="L70" s="25">
        <v>7599</v>
      </c>
      <c r="M70" s="25">
        <v>7599</v>
      </c>
      <c r="N70" s="1" t="s">
        <v>265</v>
      </c>
      <c r="O70" s="1" t="s">
        <v>174</v>
      </c>
      <c r="P70" s="25">
        <f t="shared" si="2"/>
        <v>0</v>
      </c>
      <c r="Q70" s="1">
        <v>0</v>
      </c>
      <c r="R70" s="2" t="s">
        <v>164</v>
      </c>
      <c r="S70" s="31">
        <f>IF(AND(A70='CP %'!$B$1,J70="CP"),
IF(AND(G70&gt;=DATE(2018,4,1),G70&lt;=DATE(2018,7,25)),2%,IF(AND(G70&gt;=DATE(2018,7,26),G70&lt;=DATE(2018,12,31),R70='CP %'!$I$2),IF(T70=1,'CP %'!$C$8,IF(AND(T70&gt;=2,T70&lt;=3),'CP %'!$C$9,IF(AND(T70&gt;=4,T70&lt;=5),'CP %'!$C$10,IF(AND(T70&gt;=6,T70&lt;=8),'CP %'!$C$11,IF(T70&gt;=9,'CP %'!$C$12,""))))),IF(AND(G70&gt;=DATE(2018,7,26),G70&lt;=DATE(2018,12,31),R70='CP %'!$I$3),IF(T70=1,'CP %'!$D$8,IF(AND(T70&gt;=2,T70&lt;=3),'CP %'!$D$9,IF(AND(T70&gt;=4,T70&lt;=5),'CP %'!$D$10,IF(AND(T70&gt;=6,T70&lt;=8),'CP %'!$D$11,IF(T70&gt;=9,'CP %'!$D$12,""))))),""))),
IF(AND(A70='CP %'!$F$1,J70="CP"),
IF(AND(G70&gt;=DATE(2018,4,1),G70&lt;DATE(2018,5,1)),IF(AND(T70&gt;=1,T70&lt;=3),'CP %'!$G$4,IF(AND(T70&gt;=4,T70&lt;=9),'CP %'!$G$5,IF(T70&gt;=10,'CP %'!$G$6,""))),
IF(AND(G70&gt;=DATE(2018,5,1),G70&lt;DATE(2018,7,1)),'CP %'!$G$8,
IF(AND(G70&gt;=DATE(2018,7,1),G70&lt;DATE(2018,8,1)),IF(AND(T70&gt;=1,T70&lt;=2),'CP %'!$G$11,IF(AND(T70&gt;=3,T70&lt;=5),'CP %'!$G$12,IF(T70&gt;=6,'CP %'!$G$13,""))),
IF(AND(G70&gt;=DATE(2018,8,1),G70&lt;DATE(2018,10,1)),IF(K70='CP %'!$F$18,'CP %'!$G$18,IF(B70='CP %'!$F$15,'CP %'!$G$15,IF(B70='CP %'!$F$16,'CP %'!$G$16,IF(AND(B70='CP %'!$F$17,T70=1),'CP %'!$G$20,IF(AND(B70='CP %'!$F$17,T70&gt;=2,T70&lt;=5),'CP %'!$G$21,IF(AND(B70='CP %'!$F$17,T70&gt;=6),'CP %'!$G$22,"")))))),
IF(AND(G70&gt;=DATE(2018,10,1),G70&lt;=DATE(2018,12,31)),IF(B70='CP %'!$F$25,'CP %'!$G$25,IF(B70='CP %'!$F$26,'CP %'!$G$26,IF(AND(B70='CP %'!$F$27,T70=1),'CP %'!$G$29,IF(AND(B70='CP %'!$F$27,T70&gt;=2,T70&lt;=5),'CP %'!$G$30,IF(AND(B70='CP %'!$F$27,T70&gt;=6),'CP %'!$G$31,"")))))))))),
IF(AND(A70='CP %'!$M$1,J70="CP"),
IF(AND(G70&gt;=DATE(2018,4,1),G70&lt;DATE(2018,10,1)),IF(AND(T70&gt;=1,T70&lt;=3),'CP %'!$N$4,IF(AND(T70&gt;=4,T70&lt;=6),'CP %'!$N$5,IF(T70&gt;=7,'CP %'!$N$6,""))),
IF(AND(G70&gt;=DATE(2018,10,1),G70&lt;=DATE(2018,12,31)),IF(AND(T70&gt;=1,T70&lt;=3),'CP %'!$N$9,IF(AND(T70&gt;=4,T70&lt;=6),'CP %'!$N$10,IF(T70&gt;=7,'CP %'!$N$11,""))),"")),"")))</f>
        <v>2.75E-2</v>
      </c>
      <c r="T70" s="29" t="str">
        <f>IF(AND(A70='CP %'!$B$1,Master!J70="CP",G70&gt;=DATE(2018,7,26),G70&lt;=DATE(2018,12,31)),COUNTIFS($K$2:$K$999,K70,$A$2:$A$999,'CP %'!$B$1,$G$2:$G$999,"&gt;=26-07-2018",$G$2:$G$999,"&lt;=31-12-2018"),IF(AND(A70='CP %'!$F$1,Master!J70="CP",G70&gt;=DATE(2018,4,1),G70&lt;DATE(2018,5,1)),COUNTIFS($K$2:$K$999,K70,$A$2:$A$999,'CP %'!$F$1,$G$2:$G$999,"&gt;=01-04-2018",$G$2:$G$999,"&lt;01-05-2018"),IF(AND(A70='CP %'!$F$1,Master!J70="CP",G70&gt;=DATE(2018,7,1),G70&lt;DATE(2018,8,1)),COUNTIFS($K$2:$K$999,K70,$A$2:$A$999,'CP %'!$F$1,$G$2:$G$999,"&gt;=01-07-2018",$G$2:$G$999,"&lt;01-08-2018"),IF(AND(A70='CP %'!$F$1,B70='CP %'!$F$17,Master!J70="CP",G70&gt;=DATE(2018,8,1),G70&lt;DATE(2018,10,1)),COUNTIFS($K$2:$K$999,K70,$A$2:$A$999,'CP %'!$F$1,$B$2:$B$999,'CP %'!$F$17,$G$2:$G$999,"&gt;=01-08-2018",$G$2:$G$999,"&lt;01-10-2018"),IF(AND(A70='CP %'!$F$1,B70='CP %'!$F$27,Master!J70="CP",G70&gt;=DATE(2018,10,1),G70&lt;=DATE(2018,12,31)),COUNTIFS($K$2:$K$999,K70,$A$2:$A$999,'CP %'!$F$1,$B$2:$B$999,'CP %'!$F$27,$G$2:$G$999,"&gt;=01-10-2018",$G$2:$G$999,"&lt;=31-12-2018"),IF(AND(A70='CP %'!$M$1,Master!J70="CP",G70&gt;=DATE(2018,4,1),G70&lt;DATE(2018,10,1)),COUNTIFS($K$2:$K$999,K70,$A$2:$A$999,'CP %'!$M$1,$G$2:$G$999,"&gt;=1-04-2018",$G$2:$G$999,"&lt;1-10-2018"),IF(AND(A70='CP %'!$M$1,Master!J70="CP",G70&gt;=DATE(2018,10,1),G70&lt;=DATE(2018,12,31)),COUNTIFS($K$2:$K$999,K70,$A$2:$A$999,'CP %'!$M$1,$G$2:$G$999,"&gt;=1-10-2018",$G$2:$G$999,"&lt;=31-12-2018"),"")))))))</f>
        <v/>
      </c>
      <c r="U70" s="25">
        <f t="shared" si="3"/>
        <v>397241.35</v>
      </c>
    </row>
    <row r="71" spans="1:21" x14ac:dyDescent="0.25">
      <c r="A71" s="1" t="s">
        <v>69</v>
      </c>
      <c r="B71" s="1" t="s">
        <v>79</v>
      </c>
      <c r="C71" s="1" t="s">
        <v>79</v>
      </c>
      <c r="D71" s="1" t="s">
        <v>267</v>
      </c>
      <c r="E71" s="1" t="s">
        <v>87</v>
      </c>
      <c r="F71" s="1">
        <v>1335</v>
      </c>
      <c r="G71" s="27">
        <v>43281</v>
      </c>
      <c r="H71" s="25">
        <v>10194290</v>
      </c>
      <c r="I71" s="25">
        <v>9827165</v>
      </c>
      <c r="J71" s="1" t="s">
        <v>16</v>
      </c>
      <c r="K71" s="1" t="s">
        <v>101</v>
      </c>
      <c r="L71" s="25">
        <v>6999</v>
      </c>
      <c r="M71" s="25">
        <v>6999</v>
      </c>
      <c r="N71" s="1" t="s">
        <v>176</v>
      </c>
      <c r="O71" s="1" t="s">
        <v>174</v>
      </c>
      <c r="P71" s="25">
        <f t="shared" si="2"/>
        <v>0</v>
      </c>
      <c r="Q71" s="1">
        <v>0</v>
      </c>
      <c r="R71" s="2" t="s">
        <v>164</v>
      </c>
      <c r="S71" s="31">
        <f>IF(AND(A71='CP %'!$B$1,J71="CP"),
IF(AND(G71&gt;=DATE(2018,4,1),G71&lt;=DATE(2018,7,25)),2%,IF(AND(G71&gt;=DATE(2018,7,26),G71&lt;=DATE(2018,12,31),R71='CP %'!$I$2),IF(T71=1,'CP %'!$C$8,IF(AND(T71&gt;=2,T71&lt;=3),'CP %'!$C$9,IF(AND(T71&gt;=4,T71&lt;=5),'CP %'!$C$10,IF(AND(T71&gt;=6,T71&lt;=8),'CP %'!$C$11,IF(T71&gt;=9,'CP %'!$C$12,""))))),IF(AND(G71&gt;=DATE(2018,7,26),G71&lt;=DATE(2018,12,31),R71='CP %'!$I$3),IF(T71=1,'CP %'!$D$8,IF(AND(T71&gt;=2,T71&lt;=3),'CP %'!$D$9,IF(AND(T71&gt;=4,T71&lt;=5),'CP %'!$D$10,IF(AND(T71&gt;=6,T71&lt;=8),'CP %'!$D$11,IF(T71&gt;=9,'CP %'!$D$12,""))))),""))),
IF(AND(A71='CP %'!$F$1,J71="CP"),
IF(AND(G71&gt;=DATE(2018,4,1),G71&lt;DATE(2018,5,1)),IF(AND(T71&gt;=1,T71&lt;=3),'CP %'!$G$4,IF(AND(T71&gt;=4,T71&lt;=9),'CP %'!$G$5,IF(T71&gt;=10,'CP %'!$G$6,""))),
IF(AND(G71&gt;=DATE(2018,5,1),G71&lt;DATE(2018,7,1)),'CP %'!$G$8,
IF(AND(G71&gt;=DATE(2018,7,1),G71&lt;DATE(2018,8,1)),IF(AND(T71&gt;=1,T71&lt;=2),'CP %'!$G$11,IF(AND(T71&gt;=3,T71&lt;=5),'CP %'!$G$12,IF(T71&gt;=6,'CP %'!$G$13,""))),
IF(AND(G71&gt;=DATE(2018,8,1),G71&lt;DATE(2018,10,1)),IF(K71='CP %'!$F$18,'CP %'!$G$18,IF(B71='CP %'!$F$15,'CP %'!$G$15,IF(B71='CP %'!$F$16,'CP %'!$G$16,IF(AND(B71='CP %'!$F$17,T71=1),'CP %'!$G$20,IF(AND(B71='CP %'!$F$17,T71&gt;=2,T71&lt;=5),'CP %'!$G$21,IF(AND(B71='CP %'!$F$17,T71&gt;=6),'CP %'!$G$22,"")))))),
IF(AND(G71&gt;=DATE(2018,10,1),G71&lt;=DATE(2018,12,31)),IF(B71='CP %'!$F$25,'CP %'!$G$25,IF(B71='CP %'!$F$26,'CP %'!$G$26,IF(AND(B71='CP %'!$F$27,T71=1),'CP %'!$G$29,IF(AND(B71='CP %'!$F$27,T71&gt;=2,T71&lt;=5),'CP %'!$G$30,IF(AND(B71='CP %'!$F$27,T71&gt;=6),'CP %'!$G$31,"")))))))))),
IF(AND(A71='CP %'!$M$1,J71="CP"),
IF(AND(G71&gt;=DATE(2018,4,1),G71&lt;DATE(2018,10,1)),IF(AND(T71&gt;=1,T71&lt;=3),'CP %'!$N$4,IF(AND(T71&gt;=4,T71&lt;=6),'CP %'!$N$5,IF(T71&gt;=7,'CP %'!$N$6,""))),
IF(AND(G71&gt;=DATE(2018,10,1),G71&lt;=DATE(2018,12,31)),IF(AND(T71&gt;=1,T71&lt;=3),'CP %'!$N$9,IF(AND(T71&gt;=4,T71&lt;=6),'CP %'!$N$10,IF(T71&gt;=7,'CP %'!$N$11,""))),"")),"")))</f>
        <v>2.75E-2</v>
      </c>
      <c r="T71" s="29" t="str">
        <f>IF(AND(A71='CP %'!$B$1,Master!J71="CP",G71&gt;=DATE(2018,7,26),G71&lt;=DATE(2018,12,31)),COUNTIFS($K$2:$K$999,K71,$A$2:$A$999,'CP %'!$B$1,$G$2:$G$999,"&gt;=26-07-2018",$G$2:$G$999,"&lt;=31-12-2018"),IF(AND(A71='CP %'!$F$1,Master!J71="CP",G71&gt;=DATE(2018,4,1),G71&lt;DATE(2018,5,1)),COUNTIFS($K$2:$K$999,K71,$A$2:$A$999,'CP %'!$F$1,$G$2:$G$999,"&gt;=01-04-2018",$G$2:$G$999,"&lt;01-05-2018"),IF(AND(A71='CP %'!$F$1,Master!J71="CP",G71&gt;=DATE(2018,7,1),G71&lt;DATE(2018,8,1)),COUNTIFS($K$2:$K$999,K71,$A$2:$A$999,'CP %'!$F$1,$G$2:$G$999,"&gt;=01-07-2018",$G$2:$G$999,"&lt;01-08-2018"),IF(AND(A71='CP %'!$F$1,B71='CP %'!$F$17,Master!J71="CP",G71&gt;=DATE(2018,8,1),G71&lt;DATE(2018,10,1)),COUNTIFS($K$2:$K$999,K71,$A$2:$A$999,'CP %'!$F$1,$B$2:$B$999,'CP %'!$F$17,$G$2:$G$999,"&gt;=01-08-2018",$G$2:$G$999,"&lt;01-10-2018"),IF(AND(A71='CP %'!$F$1,B71='CP %'!$F$27,Master!J71="CP",G71&gt;=DATE(2018,10,1),G71&lt;=DATE(2018,12,31)),COUNTIFS($K$2:$K$999,K71,$A$2:$A$999,'CP %'!$F$1,$B$2:$B$999,'CP %'!$F$27,$G$2:$G$999,"&gt;=01-10-2018",$G$2:$G$999,"&lt;=31-12-2018"),IF(AND(A71='CP %'!$M$1,Master!J71="CP",G71&gt;=DATE(2018,4,1),G71&lt;DATE(2018,10,1)),COUNTIFS($K$2:$K$999,K71,$A$2:$A$999,'CP %'!$M$1,$G$2:$G$999,"&gt;=1-04-2018",$G$2:$G$999,"&lt;1-10-2018"),IF(AND(A71='CP %'!$M$1,Master!J71="CP",G71&gt;=DATE(2018,10,1),G71&lt;=DATE(2018,12,31)),COUNTIFS($K$2:$K$999,K71,$A$2:$A$999,'CP %'!$M$1,$G$2:$G$999,"&gt;=1-10-2018",$G$2:$G$999,"&lt;=31-12-2018"),"")))))))</f>
        <v/>
      </c>
      <c r="U71" s="25">
        <f t="shared" si="3"/>
        <v>270247.03749999998</v>
      </c>
    </row>
    <row r="72" spans="1:21" x14ac:dyDescent="0.25">
      <c r="A72" s="1" t="s">
        <v>69</v>
      </c>
      <c r="B72" s="1" t="s">
        <v>79</v>
      </c>
      <c r="C72" s="1" t="s">
        <v>79</v>
      </c>
      <c r="D72" s="1" t="s">
        <v>268</v>
      </c>
      <c r="E72" s="1" t="s">
        <v>89</v>
      </c>
      <c r="F72" s="1">
        <v>1960</v>
      </c>
      <c r="G72" s="27">
        <v>43284</v>
      </c>
      <c r="H72" s="25">
        <v>15744040</v>
      </c>
      <c r="I72" s="25">
        <v>15205040</v>
      </c>
      <c r="J72" s="1" t="s">
        <v>15</v>
      </c>
      <c r="K72" s="1" t="s">
        <v>15</v>
      </c>
      <c r="L72" s="25">
        <v>6999</v>
      </c>
      <c r="M72" s="25">
        <v>6999</v>
      </c>
      <c r="N72" s="1" t="s">
        <v>176</v>
      </c>
      <c r="O72" s="1" t="s">
        <v>174</v>
      </c>
      <c r="P72" s="25">
        <f t="shared" si="2"/>
        <v>0</v>
      </c>
      <c r="Q72" s="1">
        <v>0</v>
      </c>
      <c r="R72" s="2" t="s">
        <v>164</v>
      </c>
      <c r="S72" s="31" t="str">
        <f>IF(AND(A72='CP %'!$B$1,J72="CP"),
IF(AND(G72&gt;=DATE(2018,4,1),G72&lt;=DATE(2018,7,25)),2%,IF(AND(G72&gt;=DATE(2018,7,26),G72&lt;=DATE(2018,12,31),R72='CP %'!$I$2),IF(T72=1,'CP %'!$C$8,IF(AND(T72&gt;=2,T72&lt;=3),'CP %'!$C$9,IF(AND(T72&gt;=4,T72&lt;=5),'CP %'!$C$10,IF(AND(T72&gt;=6,T72&lt;=8),'CP %'!$C$11,IF(T72&gt;=9,'CP %'!$C$12,""))))),IF(AND(G72&gt;=DATE(2018,7,26),G72&lt;=DATE(2018,12,31),R72='CP %'!$I$3),IF(T72=1,'CP %'!$D$8,IF(AND(T72&gt;=2,T72&lt;=3),'CP %'!$D$9,IF(AND(T72&gt;=4,T72&lt;=5),'CP %'!$D$10,IF(AND(T72&gt;=6,T72&lt;=8),'CP %'!$D$11,IF(T72&gt;=9,'CP %'!$D$12,""))))),""))),
IF(AND(A72='CP %'!$F$1,J72="CP"),
IF(AND(G72&gt;=DATE(2018,4,1),G72&lt;DATE(2018,5,1)),IF(AND(T72&gt;=1,T72&lt;=3),'CP %'!$G$4,IF(AND(T72&gt;=4,T72&lt;=9),'CP %'!$G$5,IF(T72&gt;=10,'CP %'!$G$6,""))),
IF(AND(G72&gt;=DATE(2018,5,1),G72&lt;DATE(2018,7,1)),'CP %'!$G$8,
IF(AND(G72&gt;=DATE(2018,7,1),G72&lt;DATE(2018,8,1)),IF(AND(T72&gt;=1,T72&lt;=2),'CP %'!$G$11,IF(AND(T72&gt;=3,T72&lt;=5),'CP %'!$G$12,IF(T72&gt;=6,'CP %'!$G$13,""))),
IF(AND(G72&gt;=DATE(2018,8,1),G72&lt;DATE(2018,10,1)),IF(K72='CP %'!$F$18,'CP %'!$G$18,IF(B72='CP %'!$F$15,'CP %'!$G$15,IF(B72='CP %'!$F$16,'CP %'!$G$16,IF(AND(B72='CP %'!$F$17,T72=1),'CP %'!$G$20,IF(AND(B72='CP %'!$F$17,T72&gt;=2,T72&lt;=5),'CP %'!$G$21,IF(AND(B72='CP %'!$F$17,T72&gt;=6),'CP %'!$G$22,"")))))),
IF(AND(G72&gt;=DATE(2018,10,1),G72&lt;=DATE(2018,12,31)),IF(B72='CP %'!$F$25,'CP %'!$G$25,IF(B72='CP %'!$F$26,'CP %'!$G$26,IF(AND(B72='CP %'!$F$27,T72=1),'CP %'!$G$29,IF(AND(B72='CP %'!$F$27,T72&gt;=2,T72&lt;=5),'CP %'!$G$30,IF(AND(B72='CP %'!$F$27,T72&gt;=6),'CP %'!$G$31,"")))))))))),
IF(AND(A72='CP %'!$M$1,J72="CP"),
IF(AND(G72&gt;=DATE(2018,4,1),G72&lt;DATE(2018,10,1)),IF(AND(T72&gt;=1,T72&lt;=3),'CP %'!$N$4,IF(AND(T72&gt;=4,T72&lt;=6),'CP %'!$N$5,IF(T72&gt;=7,'CP %'!$N$6,""))),
IF(AND(G72&gt;=DATE(2018,10,1),G72&lt;=DATE(2018,12,31)),IF(AND(T72&gt;=1,T72&lt;=3),'CP %'!$N$9,IF(AND(T72&gt;=4,T72&lt;=6),'CP %'!$N$10,IF(T72&gt;=7,'CP %'!$N$11,""))),"")),"")))</f>
        <v/>
      </c>
      <c r="T72" s="29" t="str">
        <f>IF(AND(A72='CP %'!$B$1,Master!J72="CP",G72&gt;=DATE(2018,7,26),G72&lt;=DATE(2018,12,31)),COUNTIFS($K$2:$K$999,K72,$A$2:$A$999,'CP %'!$B$1,$G$2:$G$999,"&gt;=26-07-2018",$G$2:$G$999,"&lt;=31-12-2018"),IF(AND(A72='CP %'!$F$1,Master!J72="CP",G72&gt;=DATE(2018,4,1),G72&lt;DATE(2018,5,1)),COUNTIFS($K$2:$K$999,K72,$A$2:$A$999,'CP %'!$F$1,$G$2:$G$999,"&gt;=01-04-2018",$G$2:$G$999,"&lt;01-05-2018"),IF(AND(A72='CP %'!$F$1,Master!J72="CP",G72&gt;=DATE(2018,7,1),G72&lt;DATE(2018,8,1)),COUNTIFS($K$2:$K$999,K72,$A$2:$A$999,'CP %'!$F$1,$G$2:$G$999,"&gt;=01-07-2018",$G$2:$G$999,"&lt;01-08-2018"),IF(AND(A72='CP %'!$F$1,B72='CP %'!$F$17,Master!J72="CP",G72&gt;=DATE(2018,8,1),G72&lt;DATE(2018,10,1)),COUNTIFS($K$2:$K$999,K72,$A$2:$A$999,'CP %'!$F$1,$B$2:$B$999,'CP %'!$F$17,$G$2:$G$999,"&gt;=01-08-2018",$G$2:$G$999,"&lt;01-10-2018"),IF(AND(A72='CP %'!$F$1,B72='CP %'!$F$27,Master!J72="CP",G72&gt;=DATE(2018,10,1),G72&lt;=DATE(2018,12,31)),COUNTIFS($K$2:$K$999,K72,$A$2:$A$999,'CP %'!$F$1,$B$2:$B$999,'CP %'!$F$27,$G$2:$G$999,"&gt;=01-10-2018",$G$2:$G$999,"&lt;=31-12-2018"),IF(AND(A72='CP %'!$M$1,Master!J72="CP",G72&gt;=DATE(2018,4,1),G72&lt;DATE(2018,10,1)),COUNTIFS($K$2:$K$999,K72,$A$2:$A$999,'CP %'!$M$1,$G$2:$G$999,"&gt;=1-04-2018",$G$2:$G$999,"&lt;1-10-2018"),IF(AND(A72='CP %'!$M$1,Master!J72="CP",G72&gt;=DATE(2018,10,1),G72&lt;=DATE(2018,12,31)),COUNTIFS($K$2:$K$999,K72,$A$2:$A$999,'CP %'!$M$1,$G$2:$G$999,"&gt;=1-10-2018",$G$2:$G$999,"&lt;=31-12-2018"),"")))))))</f>
        <v/>
      </c>
      <c r="U72" s="25">
        <f t="shared" si="3"/>
        <v>0</v>
      </c>
    </row>
    <row r="73" spans="1:21" x14ac:dyDescent="0.25">
      <c r="A73" s="1" t="s">
        <v>69</v>
      </c>
      <c r="B73" s="1" t="s">
        <v>79</v>
      </c>
      <c r="C73" s="1" t="s">
        <v>79</v>
      </c>
      <c r="D73" s="1" t="s">
        <v>269</v>
      </c>
      <c r="E73" s="1" t="s">
        <v>89</v>
      </c>
      <c r="F73" s="1">
        <v>1960</v>
      </c>
      <c r="G73" s="27">
        <v>43292</v>
      </c>
      <c r="H73" s="25">
        <v>16185040</v>
      </c>
      <c r="I73" s="25">
        <v>15646040</v>
      </c>
      <c r="J73" s="1" t="s">
        <v>16</v>
      </c>
      <c r="K73" s="1" t="s">
        <v>270</v>
      </c>
      <c r="L73" s="25">
        <v>7299</v>
      </c>
      <c r="M73" s="25">
        <v>7299</v>
      </c>
      <c r="N73" s="1" t="s">
        <v>232</v>
      </c>
      <c r="O73" s="1" t="s">
        <v>174</v>
      </c>
      <c r="P73" s="25">
        <f t="shared" si="2"/>
        <v>0</v>
      </c>
      <c r="Q73" s="1">
        <v>0</v>
      </c>
      <c r="R73" s="2" t="s">
        <v>164</v>
      </c>
      <c r="S73" s="31">
        <f>IF(AND(A73='CP %'!$B$1,J73="CP"),
IF(AND(G73&gt;=DATE(2018,4,1),G73&lt;=DATE(2018,7,25)),2%,IF(AND(G73&gt;=DATE(2018,7,26),G73&lt;=DATE(2018,12,31),R73='CP %'!$I$2),IF(T73=1,'CP %'!$C$8,IF(AND(T73&gt;=2,T73&lt;=3),'CP %'!$C$9,IF(AND(T73&gt;=4,T73&lt;=5),'CP %'!$C$10,IF(AND(T73&gt;=6,T73&lt;=8),'CP %'!$C$11,IF(T73&gt;=9,'CP %'!$C$12,""))))),IF(AND(G73&gt;=DATE(2018,7,26),G73&lt;=DATE(2018,12,31),R73='CP %'!$I$3),IF(T73=1,'CP %'!$D$8,IF(AND(T73&gt;=2,T73&lt;=3),'CP %'!$D$9,IF(AND(T73&gt;=4,T73&lt;=5),'CP %'!$D$10,IF(AND(T73&gt;=6,T73&lt;=8),'CP %'!$D$11,IF(T73&gt;=9,'CP %'!$D$12,""))))),""))),
IF(AND(A73='CP %'!$F$1,J73="CP"),
IF(AND(G73&gt;=DATE(2018,4,1),G73&lt;DATE(2018,5,1)),IF(AND(T73&gt;=1,T73&lt;=3),'CP %'!$G$4,IF(AND(T73&gt;=4,T73&lt;=9),'CP %'!$G$5,IF(T73&gt;=10,'CP %'!$G$6,""))),
IF(AND(G73&gt;=DATE(2018,5,1),G73&lt;DATE(2018,7,1)),'CP %'!$G$8,
IF(AND(G73&gt;=DATE(2018,7,1),G73&lt;DATE(2018,8,1)),IF(AND(T73&gt;=1,T73&lt;=2),'CP %'!$G$11,IF(AND(T73&gt;=3,T73&lt;=5),'CP %'!$G$12,IF(T73&gt;=6,'CP %'!$G$13,""))),
IF(AND(G73&gt;=DATE(2018,8,1),G73&lt;DATE(2018,10,1)),IF(K73='CP %'!$F$18,'CP %'!$G$18,IF(B73='CP %'!$F$15,'CP %'!$G$15,IF(B73='CP %'!$F$16,'CP %'!$G$16,IF(AND(B73='CP %'!$F$17,T73=1),'CP %'!$G$20,IF(AND(B73='CP %'!$F$17,T73&gt;=2,T73&lt;=5),'CP %'!$G$21,IF(AND(B73='CP %'!$F$17,T73&gt;=6),'CP %'!$G$22,"")))))),
IF(AND(G73&gt;=DATE(2018,10,1),G73&lt;=DATE(2018,12,31)),IF(B73='CP %'!$F$25,'CP %'!$G$25,IF(B73='CP %'!$F$26,'CP %'!$G$26,IF(AND(B73='CP %'!$F$27,T73=1),'CP %'!$G$29,IF(AND(B73='CP %'!$F$27,T73&gt;=2,T73&lt;=5),'CP %'!$G$30,IF(AND(B73='CP %'!$F$27,T73&gt;=6),'CP %'!$G$31,"")))))))))),
IF(AND(A73='CP %'!$M$1,J73="CP"),
IF(AND(G73&gt;=DATE(2018,4,1),G73&lt;DATE(2018,10,1)),IF(AND(T73&gt;=1,T73&lt;=3),'CP %'!$N$4,IF(AND(T73&gt;=4,T73&lt;=6),'CP %'!$N$5,IF(T73&gt;=7,'CP %'!$N$6,""))),
IF(AND(G73&gt;=DATE(2018,10,1),G73&lt;=DATE(2018,12,31)),IF(AND(T73&gt;=1,T73&lt;=3),'CP %'!$N$9,IF(AND(T73&gt;=4,T73&lt;=6),'CP %'!$N$10,IF(T73&gt;=7,'CP %'!$N$11,""))),"")),"")))</f>
        <v>2.5000000000000001E-2</v>
      </c>
      <c r="T73" s="29">
        <f>IF(AND(A73='CP %'!$B$1,Master!J73="CP",G73&gt;=DATE(2018,7,26),G73&lt;=DATE(2018,12,31)),COUNTIFS($K$2:$K$999,K73,$A$2:$A$999,'CP %'!$B$1,$G$2:$G$999,"&gt;=26-07-2018",$G$2:$G$999,"&lt;=31-12-2018"),IF(AND(A73='CP %'!$F$1,Master!J73="CP",G73&gt;=DATE(2018,4,1),G73&lt;DATE(2018,5,1)),COUNTIFS($K$2:$K$999,K73,$A$2:$A$999,'CP %'!$F$1,$G$2:$G$999,"&gt;=01-04-2018",$G$2:$G$999,"&lt;01-05-2018"),IF(AND(A73='CP %'!$F$1,Master!J73="CP",G73&gt;=DATE(2018,7,1),G73&lt;DATE(2018,8,1)),COUNTIFS($K$2:$K$999,K73,$A$2:$A$999,'CP %'!$F$1,$G$2:$G$999,"&gt;=01-07-2018",$G$2:$G$999,"&lt;01-08-2018"),IF(AND(A73='CP %'!$F$1,B73='CP %'!$F$17,Master!J73="CP",G73&gt;=DATE(2018,8,1),G73&lt;DATE(2018,10,1)),COUNTIFS($K$2:$K$999,K73,$A$2:$A$999,'CP %'!$F$1,$B$2:$B$999,'CP %'!$F$17,$G$2:$G$999,"&gt;=01-08-2018",$G$2:$G$999,"&lt;01-10-2018"),IF(AND(A73='CP %'!$F$1,B73='CP %'!$F$27,Master!J73="CP",G73&gt;=DATE(2018,10,1),G73&lt;=DATE(2018,12,31)),COUNTIFS($K$2:$K$999,K73,$A$2:$A$999,'CP %'!$F$1,$B$2:$B$999,'CP %'!$F$27,$G$2:$G$999,"&gt;=01-10-2018",$G$2:$G$999,"&lt;=31-12-2018"),IF(AND(A73='CP %'!$M$1,Master!J73="CP",G73&gt;=DATE(2018,4,1),G73&lt;DATE(2018,10,1)),COUNTIFS($K$2:$K$999,K73,$A$2:$A$999,'CP %'!$M$1,$G$2:$G$999,"&gt;=1-04-2018",$G$2:$G$999,"&lt;1-10-2018"),IF(AND(A73='CP %'!$M$1,Master!J73="CP",G73&gt;=DATE(2018,10,1),G73&lt;=DATE(2018,12,31)),COUNTIFS($K$2:$K$999,K73,$A$2:$A$999,'CP %'!$M$1,$G$2:$G$999,"&gt;=1-10-2018",$G$2:$G$999,"&lt;=31-12-2018"),"")))))))</f>
        <v>3</v>
      </c>
      <c r="U73" s="25">
        <f t="shared" si="3"/>
        <v>391151</v>
      </c>
    </row>
    <row r="74" spans="1:21" x14ac:dyDescent="0.25">
      <c r="A74" s="1" t="s">
        <v>69</v>
      </c>
      <c r="B74" s="1" t="s">
        <v>79</v>
      </c>
      <c r="C74" s="1" t="s">
        <v>79</v>
      </c>
      <c r="D74" s="1" t="s">
        <v>271</v>
      </c>
      <c r="E74" s="1" t="s">
        <v>89</v>
      </c>
      <c r="F74" s="1">
        <v>1970</v>
      </c>
      <c r="G74" s="27">
        <v>43302</v>
      </c>
      <c r="H74" s="25">
        <v>16361780</v>
      </c>
      <c r="I74" s="25">
        <v>15820030</v>
      </c>
      <c r="J74" s="1" t="s">
        <v>16</v>
      </c>
      <c r="K74" s="1" t="s">
        <v>270</v>
      </c>
      <c r="L74" s="25">
        <v>7299</v>
      </c>
      <c r="M74" s="25">
        <v>7299</v>
      </c>
      <c r="N74" s="1" t="s">
        <v>236</v>
      </c>
      <c r="O74" s="1" t="s">
        <v>174</v>
      </c>
      <c r="P74" s="25">
        <f t="shared" si="2"/>
        <v>0</v>
      </c>
      <c r="Q74" s="1">
        <v>0</v>
      </c>
      <c r="R74" s="2" t="s">
        <v>164</v>
      </c>
      <c r="S74" s="31">
        <f>IF(AND(A74='CP %'!$B$1,J74="CP"),
IF(AND(G74&gt;=DATE(2018,4,1),G74&lt;=DATE(2018,7,25)),2%,IF(AND(G74&gt;=DATE(2018,7,26),G74&lt;=DATE(2018,12,31),R74='CP %'!$I$2),IF(T74=1,'CP %'!$C$8,IF(AND(T74&gt;=2,T74&lt;=3),'CP %'!$C$9,IF(AND(T74&gt;=4,T74&lt;=5),'CP %'!$C$10,IF(AND(T74&gt;=6,T74&lt;=8),'CP %'!$C$11,IF(T74&gt;=9,'CP %'!$C$12,""))))),IF(AND(G74&gt;=DATE(2018,7,26),G74&lt;=DATE(2018,12,31),R74='CP %'!$I$3),IF(T74=1,'CP %'!$D$8,IF(AND(T74&gt;=2,T74&lt;=3),'CP %'!$D$9,IF(AND(T74&gt;=4,T74&lt;=5),'CP %'!$D$10,IF(AND(T74&gt;=6,T74&lt;=8),'CP %'!$D$11,IF(T74&gt;=9,'CP %'!$D$12,""))))),""))),
IF(AND(A74='CP %'!$F$1,J74="CP"),
IF(AND(G74&gt;=DATE(2018,4,1),G74&lt;DATE(2018,5,1)),IF(AND(T74&gt;=1,T74&lt;=3),'CP %'!$G$4,IF(AND(T74&gt;=4,T74&lt;=9),'CP %'!$G$5,IF(T74&gt;=10,'CP %'!$G$6,""))),
IF(AND(G74&gt;=DATE(2018,5,1),G74&lt;DATE(2018,7,1)),'CP %'!$G$8,
IF(AND(G74&gt;=DATE(2018,7,1),G74&lt;DATE(2018,8,1)),IF(AND(T74&gt;=1,T74&lt;=2),'CP %'!$G$11,IF(AND(T74&gt;=3,T74&lt;=5),'CP %'!$G$12,IF(T74&gt;=6,'CP %'!$G$13,""))),
IF(AND(G74&gt;=DATE(2018,8,1),G74&lt;DATE(2018,10,1)),IF(K74='CP %'!$F$18,'CP %'!$G$18,IF(B74='CP %'!$F$15,'CP %'!$G$15,IF(B74='CP %'!$F$16,'CP %'!$G$16,IF(AND(B74='CP %'!$F$17,T74=1),'CP %'!$G$20,IF(AND(B74='CP %'!$F$17,T74&gt;=2,T74&lt;=5),'CP %'!$G$21,IF(AND(B74='CP %'!$F$17,T74&gt;=6),'CP %'!$G$22,"")))))),
IF(AND(G74&gt;=DATE(2018,10,1),G74&lt;=DATE(2018,12,31)),IF(B74='CP %'!$F$25,'CP %'!$G$25,IF(B74='CP %'!$F$26,'CP %'!$G$26,IF(AND(B74='CP %'!$F$27,T74=1),'CP %'!$G$29,IF(AND(B74='CP %'!$F$27,T74&gt;=2,T74&lt;=5),'CP %'!$G$30,IF(AND(B74='CP %'!$F$27,T74&gt;=6),'CP %'!$G$31,"")))))))))),
IF(AND(A74='CP %'!$M$1,J74="CP"),
IF(AND(G74&gt;=DATE(2018,4,1),G74&lt;DATE(2018,10,1)),IF(AND(T74&gt;=1,T74&lt;=3),'CP %'!$N$4,IF(AND(T74&gt;=4,T74&lt;=6),'CP %'!$N$5,IF(T74&gt;=7,'CP %'!$N$6,""))),
IF(AND(G74&gt;=DATE(2018,10,1),G74&lt;=DATE(2018,12,31)),IF(AND(T74&gt;=1,T74&lt;=3),'CP %'!$N$9,IF(AND(T74&gt;=4,T74&lt;=6),'CP %'!$N$10,IF(T74&gt;=7,'CP %'!$N$11,""))),"")),"")))</f>
        <v>2.5000000000000001E-2</v>
      </c>
      <c r="T74" s="29">
        <f>IF(AND(A74='CP %'!$B$1,Master!J74="CP",G74&gt;=DATE(2018,7,26),G74&lt;=DATE(2018,12,31)),COUNTIFS($K$2:$K$999,K74,$A$2:$A$999,'CP %'!$B$1,$G$2:$G$999,"&gt;=26-07-2018",$G$2:$G$999,"&lt;=31-12-2018"),IF(AND(A74='CP %'!$F$1,Master!J74="CP",G74&gt;=DATE(2018,4,1),G74&lt;DATE(2018,5,1)),COUNTIFS($K$2:$K$999,K74,$A$2:$A$999,'CP %'!$F$1,$G$2:$G$999,"&gt;=01-04-2018",$G$2:$G$999,"&lt;01-05-2018"),IF(AND(A74='CP %'!$F$1,Master!J74="CP",G74&gt;=DATE(2018,7,1),G74&lt;DATE(2018,8,1)),COUNTIFS($K$2:$K$999,K74,$A$2:$A$999,'CP %'!$F$1,$G$2:$G$999,"&gt;=01-07-2018",$G$2:$G$999,"&lt;01-08-2018"),IF(AND(A74='CP %'!$F$1,B74='CP %'!$F$17,Master!J74="CP",G74&gt;=DATE(2018,8,1),G74&lt;DATE(2018,10,1)),COUNTIFS($K$2:$K$999,K74,$A$2:$A$999,'CP %'!$F$1,$B$2:$B$999,'CP %'!$F$17,$G$2:$G$999,"&gt;=01-08-2018",$G$2:$G$999,"&lt;01-10-2018"),IF(AND(A74='CP %'!$F$1,B74='CP %'!$F$27,Master!J74="CP",G74&gt;=DATE(2018,10,1),G74&lt;=DATE(2018,12,31)),COUNTIFS($K$2:$K$999,K74,$A$2:$A$999,'CP %'!$F$1,$B$2:$B$999,'CP %'!$F$27,$G$2:$G$999,"&gt;=01-10-2018",$G$2:$G$999,"&lt;=31-12-2018"),IF(AND(A74='CP %'!$M$1,Master!J74="CP",G74&gt;=DATE(2018,4,1),G74&lt;DATE(2018,10,1)),COUNTIFS($K$2:$K$999,K74,$A$2:$A$999,'CP %'!$M$1,$G$2:$G$999,"&gt;=1-04-2018",$G$2:$G$999,"&lt;1-10-2018"),IF(AND(A74='CP %'!$M$1,Master!J74="CP",G74&gt;=DATE(2018,10,1),G74&lt;=DATE(2018,12,31)),COUNTIFS($K$2:$K$999,K74,$A$2:$A$999,'CP %'!$M$1,$G$2:$G$999,"&gt;=1-10-2018",$G$2:$G$999,"&lt;=31-12-2018"),"")))))))</f>
        <v>3</v>
      </c>
      <c r="U74" s="25">
        <f t="shared" si="3"/>
        <v>395500.75</v>
      </c>
    </row>
    <row r="75" spans="1:21" x14ac:dyDescent="0.25">
      <c r="A75" s="1" t="s">
        <v>69</v>
      </c>
      <c r="B75" s="1" t="s">
        <v>79</v>
      </c>
      <c r="C75" s="1" t="s">
        <v>79</v>
      </c>
      <c r="D75" s="1" t="s">
        <v>272</v>
      </c>
      <c r="E75" s="1" t="s">
        <v>87</v>
      </c>
      <c r="F75" s="1">
        <v>1335</v>
      </c>
      <c r="G75" s="27">
        <v>43312</v>
      </c>
      <c r="H75" s="25">
        <v>10327790</v>
      </c>
      <c r="I75" s="25">
        <v>9960665</v>
      </c>
      <c r="J75" s="1" t="s">
        <v>16</v>
      </c>
      <c r="K75" s="1" t="s">
        <v>270</v>
      </c>
      <c r="L75" s="25">
        <v>6999</v>
      </c>
      <c r="M75" s="25">
        <v>6999</v>
      </c>
      <c r="N75" s="1" t="s">
        <v>176</v>
      </c>
      <c r="O75" s="1" t="s">
        <v>174</v>
      </c>
      <c r="P75" s="25">
        <f t="shared" si="2"/>
        <v>0</v>
      </c>
      <c r="Q75" s="1">
        <v>0</v>
      </c>
      <c r="R75" s="2" t="s">
        <v>164</v>
      </c>
      <c r="S75" s="31">
        <f>IF(AND(A75='CP %'!$B$1,J75="CP"),
IF(AND(G75&gt;=DATE(2018,4,1),G75&lt;=DATE(2018,7,25)),2%,IF(AND(G75&gt;=DATE(2018,7,26),G75&lt;=DATE(2018,12,31),R75='CP %'!$I$2),IF(T75=1,'CP %'!$C$8,IF(AND(T75&gt;=2,T75&lt;=3),'CP %'!$C$9,IF(AND(T75&gt;=4,T75&lt;=5),'CP %'!$C$10,IF(AND(T75&gt;=6,T75&lt;=8),'CP %'!$C$11,IF(T75&gt;=9,'CP %'!$C$12,""))))),IF(AND(G75&gt;=DATE(2018,7,26),G75&lt;=DATE(2018,12,31),R75='CP %'!$I$3),IF(T75=1,'CP %'!$D$8,IF(AND(T75&gt;=2,T75&lt;=3),'CP %'!$D$9,IF(AND(T75&gt;=4,T75&lt;=5),'CP %'!$D$10,IF(AND(T75&gt;=6,T75&lt;=8),'CP %'!$D$11,IF(T75&gt;=9,'CP %'!$D$12,""))))),""))),
IF(AND(A75='CP %'!$F$1,J75="CP"),
IF(AND(G75&gt;=DATE(2018,4,1),G75&lt;DATE(2018,5,1)),IF(AND(T75&gt;=1,T75&lt;=3),'CP %'!$G$4,IF(AND(T75&gt;=4,T75&lt;=9),'CP %'!$G$5,IF(T75&gt;=10,'CP %'!$G$6,""))),
IF(AND(G75&gt;=DATE(2018,5,1),G75&lt;DATE(2018,7,1)),'CP %'!$G$8,
IF(AND(G75&gt;=DATE(2018,7,1),G75&lt;DATE(2018,8,1)),IF(AND(T75&gt;=1,T75&lt;=2),'CP %'!$G$11,IF(AND(T75&gt;=3,T75&lt;=5),'CP %'!$G$12,IF(T75&gt;=6,'CP %'!$G$13,""))),
IF(AND(G75&gt;=DATE(2018,8,1),G75&lt;DATE(2018,10,1)),IF(K75='CP %'!$F$18,'CP %'!$G$18,IF(B75='CP %'!$F$15,'CP %'!$G$15,IF(B75='CP %'!$F$16,'CP %'!$G$16,IF(AND(B75='CP %'!$F$17,T75=1),'CP %'!$G$20,IF(AND(B75='CP %'!$F$17,T75&gt;=2,T75&lt;=5),'CP %'!$G$21,IF(AND(B75='CP %'!$F$17,T75&gt;=6),'CP %'!$G$22,"")))))),
IF(AND(G75&gt;=DATE(2018,10,1),G75&lt;=DATE(2018,12,31)),IF(B75='CP %'!$F$25,'CP %'!$G$25,IF(B75='CP %'!$F$26,'CP %'!$G$26,IF(AND(B75='CP %'!$F$27,T75=1),'CP %'!$G$29,IF(AND(B75='CP %'!$F$27,T75&gt;=2,T75&lt;=5),'CP %'!$G$30,IF(AND(B75='CP %'!$F$27,T75&gt;=6),'CP %'!$G$31,"")))))))))),
IF(AND(A75='CP %'!$M$1,J75="CP"),
IF(AND(G75&gt;=DATE(2018,4,1),G75&lt;DATE(2018,10,1)),IF(AND(T75&gt;=1,T75&lt;=3),'CP %'!$N$4,IF(AND(T75&gt;=4,T75&lt;=6),'CP %'!$N$5,IF(T75&gt;=7,'CP %'!$N$6,""))),
IF(AND(G75&gt;=DATE(2018,10,1),G75&lt;=DATE(2018,12,31)),IF(AND(T75&gt;=1,T75&lt;=3),'CP %'!$N$9,IF(AND(T75&gt;=4,T75&lt;=6),'CP %'!$N$10,IF(T75&gt;=7,'CP %'!$N$11,""))),"")),"")))</f>
        <v>2.5000000000000001E-2</v>
      </c>
      <c r="T75" s="29">
        <f>IF(AND(A75='CP %'!$B$1,Master!J75="CP",G75&gt;=DATE(2018,7,26),G75&lt;=DATE(2018,12,31)),COUNTIFS($K$2:$K$999,K75,$A$2:$A$999,'CP %'!$B$1,$G$2:$G$999,"&gt;=26-07-2018",$G$2:$G$999,"&lt;=31-12-2018"),IF(AND(A75='CP %'!$F$1,Master!J75="CP",G75&gt;=DATE(2018,4,1),G75&lt;DATE(2018,5,1)),COUNTIFS($K$2:$K$999,K75,$A$2:$A$999,'CP %'!$F$1,$G$2:$G$999,"&gt;=01-04-2018",$G$2:$G$999,"&lt;01-05-2018"),IF(AND(A75='CP %'!$F$1,Master!J75="CP",G75&gt;=DATE(2018,7,1),G75&lt;DATE(2018,8,1)),COUNTIFS($K$2:$K$999,K75,$A$2:$A$999,'CP %'!$F$1,$G$2:$G$999,"&gt;=01-07-2018",$G$2:$G$999,"&lt;01-08-2018"),IF(AND(A75='CP %'!$F$1,B75='CP %'!$F$17,Master!J75="CP",G75&gt;=DATE(2018,8,1),G75&lt;DATE(2018,10,1)),COUNTIFS($K$2:$K$999,K75,$A$2:$A$999,'CP %'!$F$1,$B$2:$B$999,'CP %'!$F$17,$G$2:$G$999,"&gt;=01-08-2018",$G$2:$G$999,"&lt;01-10-2018"),IF(AND(A75='CP %'!$F$1,B75='CP %'!$F$27,Master!J75="CP",G75&gt;=DATE(2018,10,1),G75&lt;=DATE(2018,12,31)),COUNTIFS($K$2:$K$999,K75,$A$2:$A$999,'CP %'!$F$1,$B$2:$B$999,'CP %'!$F$27,$G$2:$G$999,"&gt;=01-10-2018",$G$2:$G$999,"&lt;=31-12-2018"),IF(AND(A75='CP %'!$M$1,Master!J75="CP",G75&gt;=DATE(2018,4,1),G75&lt;DATE(2018,10,1)),COUNTIFS($K$2:$K$999,K75,$A$2:$A$999,'CP %'!$M$1,$G$2:$G$999,"&gt;=1-04-2018",$G$2:$G$999,"&lt;1-10-2018"),IF(AND(A75='CP %'!$M$1,Master!J75="CP",G75&gt;=DATE(2018,10,1),G75&lt;=DATE(2018,12,31)),COUNTIFS($K$2:$K$999,K75,$A$2:$A$999,'CP %'!$M$1,$G$2:$G$999,"&gt;=1-10-2018",$G$2:$G$999,"&lt;=31-12-2018"),"")))))))</f>
        <v>3</v>
      </c>
      <c r="U75" s="25">
        <f t="shared" si="3"/>
        <v>249016.625</v>
      </c>
    </row>
    <row r="76" spans="1:21" x14ac:dyDescent="0.25">
      <c r="A76" s="1" t="s">
        <v>69</v>
      </c>
      <c r="B76" s="1" t="s">
        <v>79</v>
      </c>
      <c r="C76" s="1" t="s">
        <v>79</v>
      </c>
      <c r="D76" s="1" t="s">
        <v>273</v>
      </c>
      <c r="E76" s="1" t="s">
        <v>91</v>
      </c>
      <c r="F76" s="1">
        <v>1740</v>
      </c>
      <c r="G76" s="27">
        <v>43294</v>
      </c>
      <c r="H76" s="25">
        <v>14137760</v>
      </c>
      <c r="I76" s="25">
        <v>13659260</v>
      </c>
      <c r="J76" s="1" t="s">
        <v>16</v>
      </c>
      <c r="K76" s="1" t="s">
        <v>274</v>
      </c>
      <c r="L76" s="25">
        <v>7299</v>
      </c>
      <c r="M76" s="25">
        <v>7299</v>
      </c>
      <c r="N76" s="1" t="s">
        <v>275</v>
      </c>
      <c r="O76" s="1" t="s">
        <v>174</v>
      </c>
      <c r="P76" s="25">
        <f t="shared" si="2"/>
        <v>0</v>
      </c>
      <c r="Q76" s="1">
        <v>0</v>
      </c>
      <c r="R76" s="2" t="s">
        <v>164</v>
      </c>
      <c r="S76" s="31">
        <f>IF(AND(A76='CP %'!$B$1,J76="CP"),
IF(AND(G76&gt;=DATE(2018,4,1),G76&lt;=DATE(2018,7,25)),2%,IF(AND(G76&gt;=DATE(2018,7,26),G76&lt;=DATE(2018,12,31),R76='CP %'!$I$2),IF(T76=1,'CP %'!$C$8,IF(AND(T76&gt;=2,T76&lt;=3),'CP %'!$C$9,IF(AND(T76&gt;=4,T76&lt;=5),'CP %'!$C$10,IF(AND(T76&gt;=6,T76&lt;=8),'CP %'!$C$11,IF(T76&gt;=9,'CP %'!$C$12,""))))),IF(AND(G76&gt;=DATE(2018,7,26),G76&lt;=DATE(2018,12,31),R76='CP %'!$I$3),IF(T76=1,'CP %'!$D$8,IF(AND(T76&gt;=2,T76&lt;=3),'CP %'!$D$9,IF(AND(T76&gt;=4,T76&lt;=5),'CP %'!$D$10,IF(AND(T76&gt;=6,T76&lt;=8),'CP %'!$D$11,IF(T76&gt;=9,'CP %'!$D$12,""))))),""))),
IF(AND(A76='CP %'!$F$1,J76="CP"),
IF(AND(G76&gt;=DATE(2018,4,1),G76&lt;DATE(2018,5,1)),IF(AND(T76&gt;=1,T76&lt;=3),'CP %'!$G$4,IF(AND(T76&gt;=4,T76&lt;=9),'CP %'!$G$5,IF(T76&gt;=10,'CP %'!$G$6,""))),
IF(AND(G76&gt;=DATE(2018,5,1),G76&lt;DATE(2018,7,1)),'CP %'!$G$8,
IF(AND(G76&gt;=DATE(2018,7,1),G76&lt;DATE(2018,8,1)),IF(AND(T76&gt;=1,T76&lt;=2),'CP %'!$G$11,IF(AND(T76&gt;=3,T76&lt;=5),'CP %'!$G$12,IF(T76&gt;=6,'CP %'!$G$13,""))),
IF(AND(G76&gt;=DATE(2018,8,1),G76&lt;DATE(2018,10,1)),IF(K76='CP %'!$F$18,'CP %'!$G$18,IF(B76='CP %'!$F$15,'CP %'!$G$15,IF(B76='CP %'!$F$16,'CP %'!$G$16,IF(AND(B76='CP %'!$F$17,T76=1),'CP %'!$G$20,IF(AND(B76='CP %'!$F$17,T76&gt;=2,T76&lt;=5),'CP %'!$G$21,IF(AND(B76='CP %'!$F$17,T76&gt;=6),'CP %'!$G$22,"")))))),
IF(AND(G76&gt;=DATE(2018,10,1),G76&lt;=DATE(2018,12,31)),IF(B76='CP %'!$F$25,'CP %'!$G$25,IF(B76='CP %'!$F$26,'CP %'!$G$26,IF(AND(B76='CP %'!$F$27,T76=1),'CP %'!$G$29,IF(AND(B76='CP %'!$F$27,T76&gt;=2,T76&lt;=5),'CP %'!$G$30,IF(AND(B76='CP %'!$F$27,T76&gt;=6),'CP %'!$G$31,"")))))))))),
IF(AND(A76='CP %'!$M$1,J76="CP"),
IF(AND(G76&gt;=DATE(2018,4,1),G76&lt;DATE(2018,10,1)),IF(AND(T76&gt;=1,T76&lt;=3),'CP %'!$N$4,IF(AND(T76&gt;=4,T76&lt;=6),'CP %'!$N$5,IF(T76&gt;=7,'CP %'!$N$6,""))),
IF(AND(G76&gt;=DATE(2018,10,1),G76&lt;=DATE(2018,12,31)),IF(AND(T76&gt;=1,T76&lt;=3),'CP %'!$N$9,IF(AND(T76&gt;=4,T76&lt;=6),'CP %'!$N$10,IF(T76&gt;=7,'CP %'!$N$11,""))),"")),"")))</f>
        <v>2.2499999999999999E-2</v>
      </c>
      <c r="T76" s="29">
        <f>IF(AND(A76='CP %'!$B$1,Master!J76="CP",G76&gt;=DATE(2018,7,26),G76&lt;=DATE(2018,12,31)),COUNTIFS($K$2:$K$999,K76,$A$2:$A$999,'CP %'!$B$1,$G$2:$G$999,"&gt;=26-07-2018",$G$2:$G$999,"&lt;=31-12-2018"),IF(AND(A76='CP %'!$F$1,Master!J76="CP",G76&gt;=DATE(2018,4,1),G76&lt;DATE(2018,5,1)),COUNTIFS($K$2:$K$999,K76,$A$2:$A$999,'CP %'!$F$1,$G$2:$G$999,"&gt;=01-04-2018",$G$2:$G$999,"&lt;01-05-2018"),IF(AND(A76='CP %'!$F$1,Master!J76="CP",G76&gt;=DATE(2018,7,1),G76&lt;DATE(2018,8,1)),COUNTIFS($K$2:$K$999,K76,$A$2:$A$999,'CP %'!$F$1,$G$2:$G$999,"&gt;=01-07-2018",$G$2:$G$999,"&lt;01-08-2018"),IF(AND(A76='CP %'!$F$1,B76='CP %'!$F$17,Master!J76="CP",G76&gt;=DATE(2018,8,1),G76&lt;DATE(2018,10,1)),COUNTIFS($K$2:$K$999,K76,$A$2:$A$999,'CP %'!$F$1,$B$2:$B$999,'CP %'!$F$17,$G$2:$G$999,"&gt;=01-08-2018",$G$2:$G$999,"&lt;01-10-2018"),IF(AND(A76='CP %'!$F$1,B76='CP %'!$F$27,Master!J76="CP",G76&gt;=DATE(2018,10,1),G76&lt;=DATE(2018,12,31)),COUNTIFS($K$2:$K$999,K76,$A$2:$A$999,'CP %'!$F$1,$B$2:$B$999,'CP %'!$F$27,$G$2:$G$999,"&gt;=01-10-2018",$G$2:$G$999,"&lt;=31-12-2018"),IF(AND(A76='CP %'!$M$1,Master!J76="CP",G76&gt;=DATE(2018,4,1),G76&lt;DATE(2018,10,1)),COUNTIFS($K$2:$K$999,K76,$A$2:$A$999,'CP %'!$M$1,$G$2:$G$999,"&gt;=1-04-2018",$G$2:$G$999,"&lt;1-10-2018"),IF(AND(A76='CP %'!$M$1,Master!J76="CP",G76&gt;=DATE(2018,10,1),G76&lt;=DATE(2018,12,31)),COUNTIFS($K$2:$K$999,K76,$A$2:$A$999,'CP %'!$M$1,$G$2:$G$999,"&gt;=1-10-2018",$G$2:$G$999,"&lt;=31-12-2018"),"")))))))</f>
        <v>1</v>
      </c>
      <c r="U76" s="25">
        <f t="shared" si="3"/>
        <v>307333.34999999998</v>
      </c>
    </row>
    <row r="77" spans="1:21" x14ac:dyDescent="0.25">
      <c r="A77" s="1" t="s">
        <v>69</v>
      </c>
      <c r="B77" s="1" t="s">
        <v>79</v>
      </c>
      <c r="C77" s="1" t="s">
        <v>79</v>
      </c>
      <c r="D77" s="1" t="s">
        <v>276</v>
      </c>
      <c r="E77" s="1" t="s">
        <v>89</v>
      </c>
      <c r="F77" s="1">
        <v>1960</v>
      </c>
      <c r="G77" s="27">
        <v>43298</v>
      </c>
      <c r="H77" s="25">
        <v>17067040</v>
      </c>
      <c r="I77" s="25">
        <v>16528040</v>
      </c>
      <c r="J77" s="1" t="s">
        <v>16</v>
      </c>
      <c r="K77" s="1" t="s">
        <v>107</v>
      </c>
      <c r="L77" s="25">
        <v>7599</v>
      </c>
      <c r="M77" s="25">
        <v>7599</v>
      </c>
      <c r="N77" s="1" t="s">
        <v>247</v>
      </c>
      <c r="O77" s="1" t="s">
        <v>174</v>
      </c>
      <c r="P77" s="25">
        <f t="shared" si="2"/>
        <v>0</v>
      </c>
      <c r="Q77" s="1">
        <v>0</v>
      </c>
      <c r="R77" s="2" t="s">
        <v>164</v>
      </c>
      <c r="S77" s="31">
        <f>IF(AND(A77='CP %'!$B$1,J77="CP"),
IF(AND(G77&gt;=DATE(2018,4,1),G77&lt;=DATE(2018,7,25)),2%,IF(AND(G77&gt;=DATE(2018,7,26),G77&lt;=DATE(2018,12,31),R77='CP %'!$I$2),IF(T77=1,'CP %'!$C$8,IF(AND(T77&gt;=2,T77&lt;=3),'CP %'!$C$9,IF(AND(T77&gt;=4,T77&lt;=5),'CP %'!$C$10,IF(AND(T77&gt;=6,T77&lt;=8),'CP %'!$C$11,IF(T77&gt;=9,'CP %'!$C$12,""))))),IF(AND(G77&gt;=DATE(2018,7,26),G77&lt;=DATE(2018,12,31),R77='CP %'!$I$3),IF(T77=1,'CP %'!$D$8,IF(AND(T77&gt;=2,T77&lt;=3),'CP %'!$D$9,IF(AND(T77&gt;=4,T77&lt;=5),'CP %'!$D$10,IF(AND(T77&gt;=6,T77&lt;=8),'CP %'!$D$11,IF(T77&gt;=9,'CP %'!$D$12,""))))),""))),
IF(AND(A77='CP %'!$F$1,J77="CP"),
IF(AND(G77&gt;=DATE(2018,4,1),G77&lt;DATE(2018,5,1)),IF(AND(T77&gt;=1,T77&lt;=3),'CP %'!$G$4,IF(AND(T77&gt;=4,T77&lt;=9),'CP %'!$G$5,IF(T77&gt;=10,'CP %'!$G$6,""))),
IF(AND(G77&gt;=DATE(2018,5,1),G77&lt;DATE(2018,7,1)),'CP %'!$G$8,
IF(AND(G77&gt;=DATE(2018,7,1),G77&lt;DATE(2018,8,1)),IF(AND(T77&gt;=1,T77&lt;=2),'CP %'!$G$11,IF(AND(T77&gt;=3,T77&lt;=5),'CP %'!$G$12,IF(T77&gt;=6,'CP %'!$G$13,""))),
IF(AND(G77&gt;=DATE(2018,8,1),G77&lt;DATE(2018,10,1)),IF(K77='CP %'!$F$18,'CP %'!$G$18,IF(B77='CP %'!$F$15,'CP %'!$G$15,IF(B77='CP %'!$F$16,'CP %'!$G$16,IF(AND(B77='CP %'!$F$17,T77=1),'CP %'!$G$20,IF(AND(B77='CP %'!$F$17,T77&gt;=2,T77&lt;=5),'CP %'!$G$21,IF(AND(B77='CP %'!$F$17,T77&gt;=6),'CP %'!$G$22,"")))))),
IF(AND(G77&gt;=DATE(2018,10,1),G77&lt;=DATE(2018,12,31)),IF(B77='CP %'!$F$25,'CP %'!$G$25,IF(B77='CP %'!$F$26,'CP %'!$G$26,IF(AND(B77='CP %'!$F$27,T77=1),'CP %'!$G$29,IF(AND(B77='CP %'!$F$27,T77&gt;=2,T77&lt;=5),'CP %'!$G$30,IF(AND(B77='CP %'!$F$27,T77&gt;=6),'CP %'!$G$31,"")))))))))),
IF(AND(A77='CP %'!$M$1,J77="CP"),
IF(AND(G77&gt;=DATE(2018,4,1),G77&lt;DATE(2018,10,1)),IF(AND(T77&gt;=1,T77&lt;=3),'CP %'!$N$4,IF(AND(T77&gt;=4,T77&lt;=6),'CP %'!$N$5,IF(T77&gt;=7,'CP %'!$N$6,""))),
IF(AND(G77&gt;=DATE(2018,10,1),G77&lt;=DATE(2018,12,31)),IF(AND(T77&gt;=1,T77&lt;=3),'CP %'!$N$9,IF(AND(T77&gt;=4,T77&lt;=6),'CP %'!$N$10,IF(T77&gt;=7,'CP %'!$N$11,""))),"")),"")))</f>
        <v>2.2499999999999999E-2</v>
      </c>
      <c r="T77" s="29">
        <f>IF(AND(A77='CP %'!$B$1,Master!J77="CP",G77&gt;=DATE(2018,7,26),G77&lt;=DATE(2018,12,31)),COUNTIFS($K$2:$K$999,K77,$A$2:$A$999,'CP %'!$B$1,$G$2:$G$999,"&gt;=26-07-2018",$G$2:$G$999,"&lt;=31-12-2018"),IF(AND(A77='CP %'!$F$1,Master!J77="CP",G77&gt;=DATE(2018,4,1),G77&lt;DATE(2018,5,1)),COUNTIFS($K$2:$K$999,K77,$A$2:$A$999,'CP %'!$F$1,$G$2:$G$999,"&gt;=01-04-2018",$G$2:$G$999,"&lt;01-05-2018"),IF(AND(A77='CP %'!$F$1,Master!J77="CP",G77&gt;=DATE(2018,7,1),G77&lt;DATE(2018,8,1)),COUNTIFS($K$2:$K$999,K77,$A$2:$A$999,'CP %'!$F$1,$G$2:$G$999,"&gt;=01-07-2018",$G$2:$G$999,"&lt;01-08-2018"),IF(AND(A77='CP %'!$F$1,B77='CP %'!$F$17,Master!J77="CP",G77&gt;=DATE(2018,8,1),G77&lt;DATE(2018,10,1)),COUNTIFS($K$2:$K$999,K77,$A$2:$A$999,'CP %'!$F$1,$B$2:$B$999,'CP %'!$F$17,$G$2:$G$999,"&gt;=01-08-2018",$G$2:$G$999,"&lt;01-10-2018"),IF(AND(A77='CP %'!$F$1,B77='CP %'!$F$27,Master!J77="CP",G77&gt;=DATE(2018,10,1),G77&lt;=DATE(2018,12,31)),COUNTIFS($K$2:$K$999,K77,$A$2:$A$999,'CP %'!$F$1,$B$2:$B$999,'CP %'!$F$27,$G$2:$G$999,"&gt;=01-10-2018",$G$2:$G$999,"&lt;=31-12-2018"),IF(AND(A77='CP %'!$M$1,Master!J77="CP",G77&gt;=DATE(2018,4,1),G77&lt;DATE(2018,10,1)),COUNTIFS($K$2:$K$999,K77,$A$2:$A$999,'CP %'!$M$1,$G$2:$G$999,"&gt;=1-04-2018",$G$2:$G$999,"&lt;1-10-2018"),IF(AND(A77='CP %'!$M$1,Master!J77="CP",G77&gt;=DATE(2018,10,1),G77&lt;=DATE(2018,12,31)),COUNTIFS($K$2:$K$999,K77,$A$2:$A$999,'CP %'!$M$1,$G$2:$G$999,"&gt;=1-10-2018",$G$2:$G$999,"&lt;=31-12-2018"),"")))))))</f>
        <v>1</v>
      </c>
      <c r="U77" s="25">
        <f t="shared" si="3"/>
        <v>371880.89999999997</v>
      </c>
    </row>
    <row r="78" spans="1:21" x14ac:dyDescent="0.25">
      <c r="A78" s="1" t="s">
        <v>69</v>
      </c>
      <c r="B78" s="1" t="s">
        <v>79</v>
      </c>
      <c r="C78" s="1" t="s">
        <v>79</v>
      </c>
      <c r="D78" s="1" t="s">
        <v>277</v>
      </c>
      <c r="E78" s="1" t="s">
        <v>91</v>
      </c>
      <c r="F78" s="1">
        <v>1735</v>
      </c>
      <c r="G78" s="27">
        <v>43287</v>
      </c>
      <c r="H78" s="25">
        <v>13490890</v>
      </c>
      <c r="I78" s="25">
        <v>13013765</v>
      </c>
      <c r="J78" s="1" t="s">
        <v>16</v>
      </c>
      <c r="K78" s="1" t="s">
        <v>178</v>
      </c>
      <c r="L78" s="25">
        <v>7299</v>
      </c>
      <c r="M78" s="25">
        <v>7299</v>
      </c>
      <c r="N78" s="1" t="s">
        <v>236</v>
      </c>
      <c r="O78" s="1" t="s">
        <v>174</v>
      </c>
      <c r="P78" s="25">
        <f t="shared" si="2"/>
        <v>0</v>
      </c>
      <c r="Q78" s="1">
        <v>0</v>
      </c>
      <c r="R78" s="2" t="s">
        <v>164</v>
      </c>
      <c r="S78" s="31">
        <f>IF(AND(A78='CP %'!$B$1,J78="CP"),
IF(AND(G78&gt;=DATE(2018,4,1),G78&lt;=DATE(2018,7,25)),2%,IF(AND(G78&gt;=DATE(2018,7,26),G78&lt;=DATE(2018,12,31),R78='CP %'!$I$2),IF(T78=1,'CP %'!$C$8,IF(AND(T78&gt;=2,T78&lt;=3),'CP %'!$C$9,IF(AND(T78&gt;=4,T78&lt;=5),'CP %'!$C$10,IF(AND(T78&gt;=6,T78&lt;=8),'CP %'!$C$11,IF(T78&gt;=9,'CP %'!$C$12,""))))),IF(AND(G78&gt;=DATE(2018,7,26),G78&lt;=DATE(2018,12,31),R78='CP %'!$I$3),IF(T78=1,'CP %'!$D$8,IF(AND(T78&gt;=2,T78&lt;=3),'CP %'!$D$9,IF(AND(T78&gt;=4,T78&lt;=5),'CP %'!$D$10,IF(AND(T78&gt;=6,T78&lt;=8),'CP %'!$D$11,IF(T78&gt;=9,'CP %'!$D$12,""))))),""))),
IF(AND(A78='CP %'!$F$1,J78="CP"),
IF(AND(G78&gt;=DATE(2018,4,1),G78&lt;DATE(2018,5,1)),IF(AND(T78&gt;=1,T78&lt;=3),'CP %'!$G$4,IF(AND(T78&gt;=4,T78&lt;=9),'CP %'!$G$5,IF(T78&gt;=10,'CP %'!$G$6,""))),
IF(AND(G78&gt;=DATE(2018,5,1),G78&lt;DATE(2018,7,1)),'CP %'!$G$8,
IF(AND(G78&gt;=DATE(2018,7,1),G78&lt;DATE(2018,8,1)),IF(AND(T78&gt;=1,T78&lt;=2),'CP %'!$G$11,IF(AND(T78&gt;=3,T78&lt;=5),'CP %'!$G$12,IF(T78&gt;=6,'CP %'!$G$13,""))),
IF(AND(G78&gt;=DATE(2018,8,1),G78&lt;DATE(2018,10,1)),IF(K78='CP %'!$F$18,'CP %'!$G$18,IF(B78='CP %'!$F$15,'CP %'!$G$15,IF(B78='CP %'!$F$16,'CP %'!$G$16,IF(AND(B78='CP %'!$F$17,T78=1),'CP %'!$G$20,IF(AND(B78='CP %'!$F$17,T78&gt;=2,T78&lt;=5),'CP %'!$G$21,IF(AND(B78='CP %'!$F$17,T78&gt;=6),'CP %'!$G$22,"")))))),
IF(AND(G78&gt;=DATE(2018,10,1),G78&lt;=DATE(2018,12,31)),IF(B78='CP %'!$F$25,'CP %'!$G$25,IF(B78='CP %'!$F$26,'CP %'!$G$26,IF(AND(B78='CP %'!$F$27,T78=1),'CP %'!$G$29,IF(AND(B78='CP %'!$F$27,T78&gt;=2,T78&lt;=5),'CP %'!$G$30,IF(AND(B78='CP %'!$F$27,T78&gt;=6),'CP %'!$G$31,"")))))))))),
IF(AND(A78='CP %'!$M$1,J78="CP"),
IF(AND(G78&gt;=DATE(2018,4,1),G78&lt;DATE(2018,10,1)),IF(AND(T78&gt;=1,T78&lt;=3),'CP %'!$N$4,IF(AND(T78&gt;=4,T78&lt;=6),'CP %'!$N$5,IF(T78&gt;=7,'CP %'!$N$6,""))),
IF(AND(G78&gt;=DATE(2018,10,1),G78&lt;=DATE(2018,12,31)),IF(AND(T78&gt;=1,T78&lt;=3),'CP %'!$N$9,IF(AND(T78&gt;=4,T78&lt;=6),'CP %'!$N$10,IF(T78&gt;=7,'CP %'!$N$11,""))),"")),"")))</f>
        <v>2.75E-2</v>
      </c>
      <c r="T78" s="29">
        <f>IF(AND(A78='CP %'!$B$1,Master!J78="CP",G78&gt;=DATE(2018,7,26),G78&lt;=DATE(2018,12,31)),COUNTIFS($K$2:$K$999,K78,$A$2:$A$999,'CP %'!$B$1,$G$2:$G$999,"&gt;=26-07-2018",$G$2:$G$999,"&lt;=31-12-2018"),IF(AND(A78='CP %'!$F$1,Master!J78="CP",G78&gt;=DATE(2018,4,1),G78&lt;DATE(2018,5,1)),COUNTIFS($K$2:$K$999,K78,$A$2:$A$999,'CP %'!$F$1,$G$2:$G$999,"&gt;=01-04-2018",$G$2:$G$999,"&lt;01-05-2018"),IF(AND(A78='CP %'!$F$1,Master!J78="CP",G78&gt;=DATE(2018,7,1),G78&lt;DATE(2018,8,1)),COUNTIFS($K$2:$K$999,K78,$A$2:$A$999,'CP %'!$F$1,$G$2:$G$999,"&gt;=01-07-2018",$G$2:$G$999,"&lt;01-08-2018"),IF(AND(A78='CP %'!$F$1,B78='CP %'!$F$17,Master!J78="CP",G78&gt;=DATE(2018,8,1),G78&lt;DATE(2018,10,1)),COUNTIFS($K$2:$K$999,K78,$A$2:$A$999,'CP %'!$F$1,$B$2:$B$999,'CP %'!$F$17,$G$2:$G$999,"&gt;=01-08-2018",$G$2:$G$999,"&lt;01-10-2018"),IF(AND(A78='CP %'!$F$1,B78='CP %'!$F$27,Master!J78="CP",G78&gt;=DATE(2018,10,1),G78&lt;=DATE(2018,12,31)),COUNTIFS($K$2:$K$999,K78,$A$2:$A$999,'CP %'!$F$1,$B$2:$B$999,'CP %'!$F$27,$G$2:$G$999,"&gt;=01-10-2018",$G$2:$G$999,"&lt;=31-12-2018"),IF(AND(A78='CP %'!$M$1,Master!J78="CP",G78&gt;=DATE(2018,4,1),G78&lt;DATE(2018,10,1)),COUNTIFS($K$2:$K$999,K78,$A$2:$A$999,'CP %'!$M$1,$G$2:$G$999,"&gt;=1-04-2018",$G$2:$G$999,"&lt;1-10-2018"),IF(AND(A78='CP %'!$M$1,Master!J78="CP",G78&gt;=DATE(2018,10,1),G78&lt;=DATE(2018,12,31)),COUNTIFS($K$2:$K$999,K78,$A$2:$A$999,'CP %'!$M$1,$G$2:$G$999,"&gt;=1-10-2018",$G$2:$G$999,"&lt;=31-12-2018"),"")))))))</f>
        <v>10</v>
      </c>
      <c r="U78" s="25">
        <f t="shared" si="3"/>
        <v>357878.53749999998</v>
      </c>
    </row>
    <row r="79" spans="1:21" x14ac:dyDescent="0.25">
      <c r="A79" s="1" t="s">
        <v>69</v>
      </c>
      <c r="B79" s="1" t="s">
        <v>79</v>
      </c>
      <c r="C79" s="1" t="s">
        <v>79</v>
      </c>
      <c r="D79" s="1" t="s">
        <v>278</v>
      </c>
      <c r="E79" s="1" t="s">
        <v>87</v>
      </c>
      <c r="F79" s="1">
        <v>1335</v>
      </c>
      <c r="G79" s="27">
        <v>43292</v>
      </c>
      <c r="H79" s="25">
        <v>9873916.7000000011</v>
      </c>
      <c r="I79" s="25">
        <v>9506791.7000000011</v>
      </c>
      <c r="J79" s="1" t="s">
        <v>17</v>
      </c>
      <c r="K79" s="1" t="s">
        <v>108</v>
      </c>
      <c r="L79" s="25">
        <v>6999</v>
      </c>
      <c r="M79" s="25">
        <v>6859.02</v>
      </c>
      <c r="N79" s="1" t="s">
        <v>176</v>
      </c>
      <c r="O79" s="1" t="s">
        <v>170</v>
      </c>
      <c r="P79" s="25">
        <f t="shared" si="2"/>
        <v>186873.29999999941</v>
      </c>
      <c r="Q79" s="1" t="s">
        <v>171</v>
      </c>
      <c r="R79" s="2" t="s">
        <v>164</v>
      </c>
      <c r="S79" s="31" t="str">
        <f>IF(AND(A79='CP %'!$B$1,J79="CP"),
IF(AND(G79&gt;=DATE(2018,4,1),G79&lt;=DATE(2018,7,25)),2%,IF(AND(G79&gt;=DATE(2018,7,26),G79&lt;=DATE(2018,12,31),R79='CP %'!$I$2),IF(T79=1,'CP %'!$C$8,IF(AND(T79&gt;=2,T79&lt;=3),'CP %'!$C$9,IF(AND(T79&gt;=4,T79&lt;=5),'CP %'!$C$10,IF(AND(T79&gt;=6,T79&lt;=8),'CP %'!$C$11,IF(T79&gt;=9,'CP %'!$C$12,""))))),IF(AND(G79&gt;=DATE(2018,7,26),G79&lt;=DATE(2018,12,31),R79='CP %'!$I$3),IF(T79=1,'CP %'!$D$8,IF(AND(T79&gt;=2,T79&lt;=3),'CP %'!$D$9,IF(AND(T79&gt;=4,T79&lt;=5),'CP %'!$D$10,IF(AND(T79&gt;=6,T79&lt;=8),'CP %'!$D$11,IF(T79&gt;=9,'CP %'!$D$12,""))))),""))),
IF(AND(A79='CP %'!$F$1,J79="CP"),
IF(AND(G79&gt;=DATE(2018,4,1),G79&lt;DATE(2018,5,1)),IF(AND(T79&gt;=1,T79&lt;=3),'CP %'!$G$4,IF(AND(T79&gt;=4,T79&lt;=9),'CP %'!$G$5,IF(T79&gt;=10,'CP %'!$G$6,""))),
IF(AND(G79&gt;=DATE(2018,5,1),G79&lt;DATE(2018,7,1)),'CP %'!$G$8,
IF(AND(G79&gt;=DATE(2018,7,1),G79&lt;DATE(2018,8,1)),IF(AND(T79&gt;=1,T79&lt;=2),'CP %'!$G$11,IF(AND(T79&gt;=3,T79&lt;=5),'CP %'!$G$12,IF(T79&gt;=6,'CP %'!$G$13,""))),
IF(AND(G79&gt;=DATE(2018,8,1),G79&lt;DATE(2018,10,1)),IF(K79='CP %'!$F$18,'CP %'!$G$18,IF(B79='CP %'!$F$15,'CP %'!$G$15,IF(B79='CP %'!$F$16,'CP %'!$G$16,IF(AND(B79='CP %'!$F$17,T79=1),'CP %'!$G$20,IF(AND(B79='CP %'!$F$17,T79&gt;=2,T79&lt;=5),'CP %'!$G$21,IF(AND(B79='CP %'!$F$17,T79&gt;=6),'CP %'!$G$22,"")))))),
IF(AND(G79&gt;=DATE(2018,10,1),G79&lt;=DATE(2018,12,31)),IF(B79='CP %'!$F$25,'CP %'!$G$25,IF(B79='CP %'!$F$26,'CP %'!$G$26,IF(AND(B79='CP %'!$F$27,T79=1),'CP %'!$G$29,IF(AND(B79='CP %'!$F$27,T79&gt;=2,T79&lt;=5),'CP %'!$G$30,IF(AND(B79='CP %'!$F$27,T79&gt;=6),'CP %'!$G$31,"")))))))))),
IF(AND(A79='CP %'!$M$1,J79="CP"),
IF(AND(G79&gt;=DATE(2018,4,1),G79&lt;DATE(2018,10,1)),IF(AND(T79&gt;=1,T79&lt;=3),'CP %'!$N$4,IF(AND(T79&gt;=4,T79&lt;=6),'CP %'!$N$5,IF(T79&gt;=7,'CP %'!$N$6,""))),
IF(AND(G79&gt;=DATE(2018,10,1),G79&lt;=DATE(2018,12,31)),IF(AND(T79&gt;=1,T79&lt;=3),'CP %'!$N$9,IF(AND(T79&gt;=4,T79&lt;=6),'CP %'!$N$10,IF(T79&gt;=7,'CP %'!$N$11,""))),"")),"")))</f>
        <v/>
      </c>
      <c r="T79" s="29" t="str">
        <f>IF(AND(A79='CP %'!$B$1,Master!J79="CP",G79&gt;=DATE(2018,7,26),G79&lt;=DATE(2018,12,31)),COUNTIFS($K$2:$K$999,K79,$A$2:$A$999,'CP %'!$B$1,$G$2:$G$999,"&gt;=26-07-2018",$G$2:$G$999,"&lt;=31-12-2018"),IF(AND(A79='CP %'!$F$1,Master!J79="CP",G79&gt;=DATE(2018,4,1),G79&lt;DATE(2018,5,1)),COUNTIFS($K$2:$K$999,K79,$A$2:$A$999,'CP %'!$F$1,$G$2:$G$999,"&gt;=01-04-2018",$G$2:$G$999,"&lt;01-05-2018"),IF(AND(A79='CP %'!$F$1,Master!J79="CP",G79&gt;=DATE(2018,7,1),G79&lt;DATE(2018,8,1)),COUNTIFS($K$2:$K$999,K79,$A$2:$A$999,'CP %'!$F$1,$G$2:$G$999,"&gt;=01-07-2018",$G$2:$G$999,"&lt;01-08-2018"),IF(AND(A79='CP %'!$F$1,B79='CP %'!$F$17,Master!J79="CP",G79&gt;=DATE(2018,8,1),G79&lt;DATE(2018,10,1)),COUNTIFS($K$2:$K$999,K79,$A$2:$A$999,'CP %'!$F$1,$B$2:$B$999,'CP %'!$F$17,$G$2:$G$999,"&gt;=01-08-2018",$G$2:$G$999,"&lt;01-10-2018"),IF(AND(A79='CP %'!$F$1,B79='CP %'!$F$27,Master!J79="CP",G79&gt;=DATE(2018,10,1),G79&lt;=DATE(2018,12,31)),COUNTIFS($K$2:$K$999,K79,$A$2:$A$999,'CP %'!$F$1,$B$2:$B$999,'CP %'!$F$27,$G$2:$G$999,"&gt;=01-10-2018",$G$2:$G$999,"&lt;=31-12-2018"),IF(AND(A79='CP %'!$M$1,Master!J79="CP",G79&gt;=DATE(2018,4,1),G79&lt;DATE(2018,10,1)),COUNTIFS($K$2:$K$999,K79,$A$2:$A$999,'CP %'!$M$1,$G$2:$G$999,"&gt;=1-04-2018",$G$2:$G$999,"&lt;1-10-2018"),IF(AND(A79='CP %'!$M$1,Master!J79="CP",G79&gt;=DATE(2018,10,1),G79&lt;=DATE(2018,12,31)),COUNTIFS($K$2:$K$999,K79,$A$2:$A$999,'CP %'!$M$1,$G$2:$G$999,"&gt;=1-10-2018",$G$2:$G$999,"&lt;=31-12-2018"),"")))))))</f>
        <v/>
      </c>
      <c r="U79" s="25">
        <f t="shared" si="3"/>
        <v>0</v>
      </c>
    </row>
    <row r="80" spans="1:21" x14ac:dyDescent="0.25">
      <c r="A80" s="1" t="s">
        <v>69</v>
      </c>
      <c r="B80" s="1" t="s">
        <v>79</v>
      </c>
      <c r="C80" s="1" t="s">
        <v>79</v>
      </c>
      <c r="D80" s="1" t="s">
        <v>279</v>
      </c>
      <c r="E80" s="1" t="s">
        <v>87</v>
      </c>
      <c r="F80" s="1">
        <v>1335</v>
      </c>
      <c r="G80" s="27">
        <v>43287</v>
      </c>
      <c r="H80" s="25">
        <v>11429165</v>
      </c>
      <c r="I80" s="25">
        <v>11062040</v>
      </c>
      <c r="J80" s="1" t="s">
        <v>16</v>
      </c>
      <c r="K80" s="1" t="s">
        <v>178</v>
      </c>
      <c r="L80" s="25">
        <v>7599</v>
      </c>
      <c r="M80" s="25">
        <v>7599</v>
      </c>
      <c r="N80" s="1" t="s">
        <v>265</v>
      </c>
      <c r="O80" s="1" t="s">
        <v>174</v>
      </c>
      <c r="P80" s="25">
        <f t="shared" si="2"/>
        <v>0</v>
      </c>
      <c r="Q80" s="1">
        <v>0</v>
      </c>
      <c r="R80" s="2" t="s">
        <v>164</v>
      </c>
      <c r="S80" s="31">
        <f>IF(AND(A80='CP %'!$B$1,J80="CP"),
IF(AND(G80&gt;=DATE(2018,4,1),G80&lt;=DATE(2018,7,25)),2%,IF(AND(G80&gt;=DATE(2018,7,26),G80&lt;=DATE(2018,12,31),R80='CP %'!$I$2),IF(T80=1,'CP %'!$C$8,IF(AND(T80&gt;=2,T80&lt;=3),'CP %'!$C$9,IF(AND(T80&gt;=4,T80&lt;=5),'CP %'!$C$10,IF(AND(T80&gt;=6,T80&lt;=8),'CP %'!$C$11,IF(T80&gt;=9,'CP %'!$C$12,""))))),IF(AND(G80&gt;=DATE(2018,7,26),G80&lt;=DATE(2018,12,31),R80='CP %'!$I$3),IF(T80=1,'CP %'!$D$8,IF(AND(T80&gt;=2,T80&lt;=3),'CP %'!$D$9,IF(AND(T80&gt;=4,T80&lt;=5),'CP %'!$D$10,IF(AND(T80&gt;=6,T80&lt;=8),'CP %'!$D$11,IF(T80&gt;=9,'CP %'!$D$12,""))))),""))),
IF(AND(A80='CP %'!$F$1,J80="CP"),
IF(AND(G80&gt;=DATE(2018,4,1),G80&lt;DATE(2018,5,1)),IF(AND(T80&gt;=1,T80&lt;=3),'CP %'!$G$4,IF(AND(T80&gt;=4,T80&lt;=9),'CP %'!$G$5,IF(T80&gt;=10,'CP %'!$G$6,""))),
IF(AND(G80&gt;=DATE(2018,5,1),G80&lt;DATE(2018,7,1)),'CP %'!$G$8,
IF(AND(G80&gt;=DATE(2018,7,1),G80&lt;DATE(2018,8,1)),IF(AND(T80&gt;=1,T80&lt;=2),'CP %'!$G$11,IF(AND(T80&gt;=3,T80&lt;=5),'CP %'!$G$12,IF(T80&gt;=6,'CP %'!$G$13,""))),
IF(AND(G80&gt;=DATE(2018,8,1),G80&lt;DATE(2018,10,1)),IF(K80='CP %'!$F$18,'CP %'!$G$18,IF(B80='CP %'!$F$15,'CP %'!$G$15,IF(B80='CP %'!$F$16,'CP %'!$G$16,IF(AND(B80='CP %'!$F$17,T80=1),'CP %'!$G$20,IF(AND(B80='CP %'!$F$17,T80&gt;=2,T80&lt;=5),'CP %'!$G$21,IF(AND(B80='CP %'!$F$17,T80&gt;=6),'CP %'!$G$22,"")))))),
IF(AND(G80&gt;=DATE(2018,10,1),G80&lt;=DATE(2018,12,31)),IF(B80='CP %'!$F$25,'CP %'!$G$25,IF(B80='CP %'!$F$26,'CP %'!$G$26,IF(AND(B80='CP %'!$F$27,T80=1),'CP %'!$G$29,IF(AND(B80='CP %'!$F$27,T80&gt;=2,T80&lt;=5),'CP %'!$G$30,IF(AND(B80='CP %'!$F$27,T80&gt;=6),'CP %'!$G$31,"")))))))))),
IF(AND(A80='CP %'!$M$1,J80="CP"),
IF(AND(G80&gt;=DATE(2018,4,1),G80&lt;DATE(2018,10,1)),IF(AND(T80&gt;=1,T80&lt;=3),'CP %'!$N$4,IF(AND(T80&gt;=4,T80&lt;=6),'CP %'!$N$5,IF(T80&gt;=7,'CP %'!$N$6,""))),
IF(AND(G80&gt;=DATE(2018,10,1),G80&lt;=DATE(2018,12,31)),IF(AND(T80&gt;=1,T80&lt;=3),'CP %'!$N$9,IF(AND(T80&gt;=4,T80&lt;=6),'CP %'!$N$10,IF(T80&gt;=7,'CP %'!$N$11,""))),"")),"")))</f>
        <v>2.75E-2</v>
      </c>
      <c r="T80" s="29">
        <f>IF(AND(A80='CP %'!$B$1,Master!J80="CP",G80&gt;=DATE(2018,7,26),G80&lt;=DATE(2018,12,31)),COUNTIFS($K$2:$K$999,K80,$A$2:$A$999,'CP %'!$B$1,$G$2:$G$999,"&gt;=26-07-2018",$G$2:$G$999,"&lt;=31-12-2018"),IF(AND(A80='CP %'!$F$1,Master!J80="CP",G80&gt;=DATE(2018,4,1),G80&lt;DATE(2018,5,1)),COUNTIFS($K$2:$K$999,K80,$A$2:$A$999,'CP %'!$F$1,$G$2:$G$999,"&gt;=01-04-2018",$G$2:$G$999,"&lt;01-05-2018"),IF(AND(A80='CP %'!$F$1,Master!J80="CP",G80&gt;=DATE(2018,7,1),G80&lt;DATE(2018,8,1)),COUNTIFS($K$2:$K$999,K80,$A$2:$A$999,'CP %'!$F$1,$G$2:$G$999,"&gt;=01-07-2018",$G$2:$G$999,"&lt;01-08-2018"),IF(AND(A80='CP %'!$F$1,B80='CP %'!$F$17,Master!J80="CP",G80&gt;=DATE(2018,8,1),G80&lt;DATE(2018,10,1)),COUNTIFS($K$2:$K$999,K80,$A$2:$A$999,'CP %'!$F$1,$B$2:$B$999,'CP %'!$F$17,$G$2:$G$999,"&gt;=01-08-2018",$G$2:$G$999,"&lt;01-10-2018"),IF(AND(A80='CP %'!$F$1,B80='CP %'!$F$27,Master!J80="CP",G80&gt;=DATE(2018,10,1),G80&lt;=DATE(2018,12,31)),COUNTIFS($K$2:$K$999,K80,$A$2:$A$999,'CP %'!$F$1,$B$2:$B$999,'CP %'!$F$27,$G$2:$G$999,"&gt;=01-10-2018",$G$2:$G$999,"&lt;=31-12-2018"),IF(AND(A80='CP %'!$M$1,Master!J80="CP",G80&gt;=DATE(2018,4,1),G80&lt;DATE(2018,10,1)),COUNTIFS($K$2:$K$999,K80,$A$2:$A$999,'CP %'!$M$1,$G$2:$G$999,"&gt;=1-04-2018",$G$2:$G$999,"&lt;1-10-2018"),IF(AND(A80='CP %'!$M$1,Master!J80="CP",G80&gt;=DATE(2018,10,1),G80&lt;=DATE(2018,12,31)),COUNTIFS($K$2:$K$999,K80,$A$2:$A$999,'CP %'!$M$1,$G$2:$G$999,"&gt;=1-10-2018",$G$2:$G$999,"&lt;=31-12-2018"),"")))))))</f>
        <v>10</v>
      </c>
      <c r="U80" s="25">
        <f t="shared" si="3"/>
        <v>304206.09999999998</v>
      </c>
    </row>
    <row r="81" spans="1:21" x14ac:dyDescent="0.25">
      <c r="A81" s="1" t="s">
        <v>69</v>
      </c>
      <c r="B81" s="1" t="s">
        <v>79</v>
      </c>
      <c r="C81" s="1" t="s">
        <v>79</v>
      </c>
      <c r="D81" s="1" t="s">
        <v>280</v>
      </c>
      <c r="E81" s="1" t="s">
        <v>87</v>
      </c>
      <c r="F81" s="1">
        <v>1335</v>
      </c>
      <c r="G81" s="27">
        <v>43287</v>
      </c>
      <c r="H81" s="25">
        <v>11462540</v>
      </c>
      <c r="I81" s="25">
        <v>11095415</v>
      </c>
      <c r="J81" s="1" t="s">
        <v>16</v>
      </c>
      <c r="K81" s="1" t="s">
        <v>178</v>
      </c>
      <c r="L81" s="25">
        <v>7599</v>
      </c>
      <c r="M81" s="25">
        <v>7599</v>
      </c>
      <c r="N81" s="1" t="s">
        <v>265</v>
      </c>
      <c r="O81" s="1" t="s">
        <v>174</v>
      </c>
      <c r="P81" s="25">
        <f t="shared" si="2"/>
        <v>0</v>
      </c>
      <c r="Q81" s="1">
        <v>0</v>
      </c>
      <c r="R81" s="2" t="s">
        <v>164</v>
      </c>
      <c r="S81" s="31">
        <f>IF(AND(A81='CP %'!$B$1,J81="CP"),
IF(AND(G81&gt;=DATE(2018,4,1),G81&lt;=DATE(2018,7,25)),2%,IF(AND(G81&gt;=DATE(2018,7,26),G81&lt;=DATE(2018,12,31),R81='CP %'!$I$2),IF(T81=1,'CP %'!$C$8,IF(AND(T81&gt;=2,T81&lt;=3),'CP %'!$C$9,IF(AND(T81&gt;=4,T81&lt;=5),'CP %'!$C$10,IF(AND(T81&gt;=6,T81&lt;=8),'CP %'!$C$11,IF(T81&gt;=9,'CP %'!$C$12,""))))),IF(AND(G81&gt;=DATE(2018,7,26),G81&lt;=DATE(2018,12,31),R81='CP %'!$I$3),IF(T81=1,'CP %'!$D$8,IF(AND(T81&gt;=2,T81&lt;=3),'CP %'!$D$9,IF(AND(T81&gt;=4,T81&lt;=5),'CP %'!$D$10,IF(AND(T81&gt;=6,T81&lt;=8),'CP %'!$D$11,IF(T81&gt;=9,'CP %'!$D$12,""))))),""))),
IF(AND(A81='CP %'!$F$1,J81="CP"),
IF(AND(G81&gt;=DATE(2018,4,1),G81&lt;DATE(2018,5,1)),IF(AND(T81&gt;=1,T81&lt;=3),'CP %'!$G$4,IF(AND(T81&gt;=4,T81&lt;=9),'CP %'!$G$5,IF(T81&gt;=10,'CP %'!$G$6,""))),
IF(AND(G81&gt;=DATE(2018,5,1),G81&lt;DATE(2018,7,1)),'CP %'!$G$8,
IF(AND(G81&gt;=DATE(2018,7,1),G81&lt;DATE(2018,8,1)),IF(AND(T81&gt;=1,T81&lt;=2),'CP %'!$G$11,IF(AND(T81&gt;=3,T81&lt;=5),'CP %'!$G$12,IF(T81&gt;=6,'CP %'!$G$13,""))),
IF(AND(G81&gt;=DATE(2018,8,1),G81&lt;DATE(2018,10,1)),IF(K81='CP %'!$F$18,'CP %'!$G$18,IF(B81='CP %'!$F$15,'CP %'!$G$15,IF(B81='CP %'!$F$16,'CP %'!$G$16,IF(AND(B81='CP %'!$F$17,T81=1),'CP %'!$G$20,IF(AND(B81='CP %'!$F$17,T81&gt;=2,T81&lt;=5),'CP %'!$G$21,IF(AND(B81='CP %'!$F$17,T81&gt;=6),'CP %'!$G$22,"")))))),
IF(AND(G81&gt;=DATE(2018,10,1),G81&lt;=DATE(2018,12,31)),IF(B81='CP %'!$F$25,'CP %'!$G$25,IF(B81='CP %'!$F$26,'CP %'!$G$26,IF(AND(B81='CP %'!$F$27,T81=1),'CP %'!$G$29,IF(AND(B81='CP %'!$F$27,T81&gt;=2,T81&lt;=5),'CP %'!$G$30,IF(AND(B81='CP %'!$F$27,T81&gt;=6),'CP %'!$G$31,"")))))))))),
IF(AND(A81='CP %'!$M$1,J81="CP"),
IF(AND(G81&gt;=DATE(2018,4,1),G81&lt;DATE(2018,10,1)),IF(AND(T81&gt;=1,T81&lt;=3),'CP %'!$N$4,IF(AND(T81&gt;=4,T81&lt;=6),'CP %'!$N$5,IF(T81&gt;=7,'CP %'!$N$6,""))),
IF(AND(G81&gt;=DATE(2018,10,1),G81&lt;=DATE(2018,12,31)),IF(AND(T81&gt;=1,T81&lt;=3),'CP %'!$N$9,IF(AND(T81&gt;=4,T81&lt;=6),'CP %'!$N$10,IF(T81&gt;=7,'CP %'!$N$11,""))),"")),"")))</f>
        <v>2.75E-2</v>
      </c>
      <c r="T81" s="29">
        <f>IF(AND(A81='CP %'!$B$1,Master!J81="CP",G81&gt;=DATE(2018,7,26),G81&lt;=DATE(2018,12,31)),COUNTIFS($K$2:$K$999,K81,$A$2:$A$999,'CP %'!$B$1,$G$2:$G$999,"&gt;=26-07-2018",$G$2:$G$999,"&lt;=31-12-2018"),IF(AND(A81='CP %'!$F$1,Master!J81="CP",G81&gt;=DATE(2018,4,1),G81&lt;DATE(2018,5,1)),COUNTIFS($K$2:$K$999,K81,$A$2:$A$999,'CP %'!$F$1,$G$2:$G$999,"&gt;=01-04-2018",$G$2:$G$999,"&lt;01-05-2018"),IF(AND(A81='CP %'!$F$1,Master!J81="CP",G81&gt;=DATE(2018,7,1),G81&lt;DATE(2018,8,1)),COUNTIFS($K$2:$K$999,K81,$A$2:$A$999,'CP %'!$F$1,$G$2:$G$999,"&gt;=01-07-2018",$G$2:$G$999,"&lt;01-08-2018"),IF(AND(A81='CP %'!$F$1,B81='CP %'!$F$17,Master!J81="CP",G81&gt;=DATE(2018,8,1),G81&lt;DATE(2018,10,1)),COUNTIFS($K$2:$K$999,K81,$A$2:$A$999,'CP %'!$F$1,$B$2:$B$999,'CP %'!$F$17,$G$2:$G$999,"&gt;=01-08-2018",$G$2:$G$999,"&lt;01-10-2018"),IF(AND(A81='CP %'!$F$1,B81='CP %'!$F$27,Master!J81="CP",G81&gt;=DATE(2018,10,1),G81&lt;=DATE(2018,12,31)),COUNTIFS($K$2:$K$999,K81,$A$2:$A$999,'CP %'!$F$1,$B$2:$B$999,'CP %'!$F$27,$G$2:$G$999,"&gt;=01-10-2018",$G$2:$G$999,"&lt;=31-12-2018"),IF(AND(A81='CP %'!$M$1,Master!J81="CP",G81&gt;=DATE(2018,4,1),G81&lt;DATE(2018,10,1)),COUNTIFS($K$2:$K$999,K81,$A$2:$A$999,'CP %'!$M$1,$G$2:$G$999,"&gt;=1-04-2018",$G$2:$G$999,"&lt;1-10-2018"),IF(AND(A81='CP %'!$M$1,Master!J81="CP",G81&gt;=DATE(2018,10,1),G81&lt;=DATE(2018,12,31)),COUNTIFS($K$2:$K$999,K81,$A$2:$A$999,'CP %'!$M$1,$G$2:$G$999,"&gt;=1-10-2018",$G$2:$G$999,"&lt;=31-12-2018"),"")))))))</f>
        <v>10</v>
      </c>
      <c r="U81" s="25">
        <f t="shared" si="3"/>
        <v>305123.91249999998</v>
      </c>
    </row>
    <row r="82" spans="1:21" x14ac:dyDescent="0.25">
      <c r="A82" s="1" t="s">
        <v>69</v>
      </c>
      <c r="B82" s="1" t="s">
        <v>79</v>
      </c>
      <c r="C82" s="1" t="s">
        <v>79</v>
      </c>
      <c r="D82" s="1" t="s">
        <v>281</v>
      </c>
      <c r="E82" s="1" t="s">
        <v>87</v>
      </c>
      <c r="F82" s="1">
        <v>1335</v>
      </c>
      <c r="G82" s="27">
        <v>43292</v>
      </c>
      <c r="H82" s="25">
        <v>10861790</v>
      </c>
      <c r="I82" s="25">
        <v>10494665</v>
      </c>
      <c r="J82" s="1" t="s">
        <v>16</v>
      </c>
      <c r="K82" s="1" t="s">
        <v>178</v>
      </c>
      <c r="L82" s="25">
        <v>7299</v>
      </c>
      <c r="M82" s="25">
        <v>7299</v>
      </c>
      <c r="N82" s="1" t="s">
        <v>232</v>
      </c>
      <c r="O82" s="1" t="s">
        <v>174</v>
      </c>
      <c r="P82" s="25">
        <f t="shared" si="2"/>
        <v>0</v>
      </c>
      <c r="Q82" s="1">
        <v>0</v>
      </c>
      <c r="R82" s="2" t="s">
        <v>164</v>
      </c>
      <c r="S82" s="31">
        <f>IF(AND(A82='CP %'!$B$1,J82="CP"),
IF(AND(G82&gt;=DATE(2018,4,1),G82&lt;=DATE(2018,7,25)),2%,IF(AND(G82&gt;=DATE(2018,7,26),G82&lt;=DATE(2018,12,31),R82='CP %'!$I$2),IF(T82=1,'CP %'!$C$8,IF(AND(T82&gt;=2,T82&lt;=3),'CP %'!$C$9,IF(AND(T82&gt;=4,T82&lt;=5),'CP %'!$C$10,IF(AND(T82&gt;=6,T82&lt;=8),'CP %'!$C$11,IF(T82&gt;=9,'CP %'!$C$12,""))))),IF(AND(G82&gt;=DATE(2018,7,26),G82&lt;=DATE(2018,12,31),R82='CP %'!$I$3),IF(T82=1,'CP %'!$D$8,IF(AND(T82&gt;=2,T82&lt;=3),'CP %'!$D$9,IF(AND(T82&gt;=4,T82&lt;=5),'CP %'!$D$10,IF(AND(T82&gt;=6,T82&lt;=8),'CP %'!$D$11,IF(T82&gt;=9,'CP %'!$D$12,""))))),""))),
IF(AND(A82='CP %'!$F$1,J82="CP"),
IF(AND(G82&gt;=DATE(2018,4,1),G82&lt;DATE(2018,5,1)),IF(AND(T82&gt;=1,T82&lt;=3),'CP %'!$G$4,IF(AND(T82&gt;=4,T82&lt;=9),'CP %'!$G$5,IF(T82&gt;=10,'CP %'!$G$6,""))),
IF(AND(G82&gt;=DATE(2018,5,1),G82&lt;DATE(2018,7,1)),'CP %'!$G$8,
IF(AND(G82&gt;=DATE(2018,7,1),G82&lt;DATE(2018,8,1)),IF(AND(T82&gt;=1,T82&lt;=2),'CP %'!$G$11,IF(AND(T82&gt;=3,T82&lt;=5),'CP %'!$G$12,IF(T82&gt;=6,'CP %'!$G$13,""))),
IF(AND(G82&gt;=DATE(2018,8,1),G82&lt;DATE(2018,10,1)),IF(K82='CP %'!$F$18,'CP %'!$G$18,IF(B82='CP %'!$F$15,'CP %'!$G$15,IF(B82='CP %'!$F$16,'CP %'!$G$16,IF(AND(B82='CP %'!$F$17,T82=1),'CP %'!$G$20,IF(AND(B82='CP %'!$F$17,T82&gt;=2,T82&lt;=5),'CP %'!$G$21,IF(AND(B82='CP %'!$F$17,T82&gt;=6),'CP %'!$G$22,"")))))),
IF(AND(G82&gt;=DATE(2018,10,1),G82&lt;=DATE(2018,12,31)),IF(B82='CP %'!$F$25,'CP %'!$G$25,IF(B82='CP %'!$F$26,'CP %'!$G$26,IF(AND(B82='CP %'!$F$27,T82=1),'CP %'!$G$29,IF(AND(B82='CP %'!$F$27,T82&gt;=2,T82&lt;=5),'CP %'!$G$30,IF(AND(B82='CP %'!$F$27,T82&gt;=6),'CP %'!$G$31,"")))))))))),
IF(AND(A82='CP %'!$M$1,J82="CP"),
IF(AND(G82&gt;=DATE(2018,4,1),G82&lt;DATE(2018,10,1)),IF(AND(T82&gt;=1,T82&lt;=3),'CP %'!$N$4,IF(AND(T82&gt;=4,T82&lt;=6),'CP %'!$N$5,IF(T82&gt;=7,'CP %'!$N$6,""))),
IF(AND(G82&gt;=DATE(2018,10,1),G82&lt;=DATE(2018,12,31)),IF(AND(T82&gt;=1,T82&lt;=3),'CP %'!$N$9,IF(AND(T82&gt;=4,T82&lt;=6),'CP %'!$N$10,IF(T82&gt;=7,'CP %'!$N$11,""))),"")),"")))</f>
        <v>2.75E-2</v>
      </c>
      <c r="T82" s="29">
        <f>IF(AND(A82='CP %'!$B$1,Master!J82="CP",G82&gt;=DATE(2018,7,26),G82&lt;=DATE(2018,12,31)),COUNTIFS($K$2:$K$999,K82,$A$2:$A$999,'CP %'!$B$1,$G$2:$G$999,"&gt;=26-07-2018",$G$2:$G$999,"&lt;=31-12-2018"),IF(AND(A82='CP %'!$F$1,Master!J82="CP",G82&gt;=DATE(2018,4,1),G82&lt;DATE(2018,5,1)),COUNTIFS($K$2:$K$999,K82,$A$2:$A$999,'CP %'!$F$1,$G$2:$G$999,"&gt;=01-04-2018",$G$2:$G$999,"&lt;01-05-2018"),IF(AND(A82='CP %'!$F$1,Master!J82="CP",G82&gt;=DATE(2018,7,1),G82&lt;DATE(2018,8,1)),COUNTIFS($K$2:$K$999,K82,$A$2:$A$999,'CP %'!$F$1,$G$2:$G$999,"&gt;=01-07-2018",$G$2:$G$999,"&lt;01-08-2018"),IF(AND(A82='CP %'!$F$1,B82='CP %'!$F$17,Master!J82="CP",G82&gt;=DATE(2018,8,1),G82&lt;DATE(2018,10,1)),COUNTIFS($K$2:$K$999,K82,$A$2:$A$999,'CP %'!$F$1,$B$2:$B$999,'CP %'!$F$17,$G$2:$G$999,"&gt;=01-08-2018",$G$2:$G$999,"&lt;01-10-2018"),IF(AND(A82='CP %'!$F$1,B82='CP %'!$F$27,Master!J82="CP",G82&gt;=DATE(2018,10,1),G82&lt;=DATE(2018,12,31)),COUNTIFS($K$2:$K$999,K82,$A$2:$A$999,'CP %'!$F$1,$B$2:$B$999,'CP %'!$F$27,$G$2:$G$999,"&gt;=01-10-2018",$G$2:$G$999,"&lt;=31-12-2018"),IF(AND(A82='CP %'!$M$1,Master!J82="CP",G82&gt;=DATE(2018,4,1),G82&lt;DATE(2018,10,1)),COUNTIFS($K$2:$K$999,K82,$A$2:$A$999,'CP %'!$M$1,$G$2:$G$999,"&gt;=1-04-2018",$G$2:$G$999,"&lt;1-10-2018"),IF(AND(A82='CP %'!$M$1,Master!J82="CP",G82&gt;=DATE(2018,10,1),G82&lt;=DATE(2018,12,31)),COUNTIFS($K$2:$K$999,K82,$A$2:$A$999,'CP %'!$M$1,$G$2:$G$999,"&gt;=1-10-2018",$G$2:$G$999,"&lt;=31-12-2018"),"")))))))</f>
        <v>10</v>
      </c>
      <c r="U82" s="25">
        <f t="shared" si="3"/>
        <v>288603.28749999998</v>
      </c>
    </row>
    <row r="83" spans="1:21" x14ac:dyDescent="0.25">
      <c r="A83" s="1" t="s">
        <v>69</v>
      </c>
      <c r="B83" s="1" t="s">
        <v>79</v>
      </c>
      <c r="C83" s="1" t="s">
        <v>79</v>
      </c>
      <c r="D83" s="1" t="s">
        <v>282</v>
      </c>
      <c r="E83" s="1" t="s">
        <v>91</v>
      </c>
      <c r="F83" s="1">
        <v>1740</v>
      </c>
      <c r="G83" s="27">
        <v>43293</v>
      </c>
      <c r="H83" s="25">
        <v>13963760</v>
      </c>
      <c r="I83" s="25">
        <v>13485260</v>
      </c>
      <c r="J83" s="1" t="s">
        <v>16</v>
      </c>
      <c r="K83" s="1" t="s">
        <v>178</v>
      </c>
      <c r="L83" s="25">
        <v>7299</v>
      </c>
      <c r="M83" s="25">
        <v>7299</v>
      </c>
      <c r="N83" s="1" t="s">
        <v>283</v>
      </c>
      <c r="O83" s="1" t="s">
        <v>174</v>
      </c>
      <c r="P83" s="25">
        <f t="shared" si="2"/>
        <v>0</v>
      </c>
      <c r="Q83" s="1">
        <v>0</v>
      </c>
      <c r="R83" s="2" t="s">
        <v>164</v>
      </c>
      <c r="S83" s="31">
        <f>IF(AND(A83='CP %'!$B$1,J83="CP"),
IF(AND(G83&gt;=DATE(2018,4,1),G83&lt;=DATE(2018,7,25)),2%,IF(AND(G83&gt;=DATE(2018,7,26),G83&lt;=DATE(2018,12,31),R83='CP %'!$I$2),IF(T83=1,'CP %'!$C$8,IF(AND(T83&gt;=2,T83&lt;=3),'CP %'!$C$9,IF(AND(T83&gt;=4,T83&lt;=5),'CP %'!$C$10,IF(AND(T83&gt;=6,T83&lt;=8),'CP %'!$C$11,IF(T83&gt;=9,'CP %'!$C$12,""))))),IF(AND(G83&gt;=DATE(2018,7,26),G83&lt;=DATE(2018,12,31),R83='CP %'!$I$3),IF(T83=1,'CP %'!$D$8,IF(AND(T83&gt;=2,T83&lt;=3),'CP %'!$D$9,IF(AND(T83&gt;=4,T83&lt;=5),'CP %'!$D$10,IF(AND(T83&gt;=6,T83&lt;=8),'CP %'!$D$11,IF(T83&gt;=9,'CP %'!$D$12,""))))),""))),
IF(AND(A83='CP %'!$F$1,J83="CP"),
IF(AND(G83&gt;=DATE(2018,4,1),G83&lt;DATE(2018,5,1)),IF(AND(T83&gt;=1,T83&lt;=3),'CP %'!$G$4,IF(AND(T83&gt;=4,T83&lt;=9),'CP %'!$G$5,IF(T83&gt;=10,'CP %'!$G$6,""))),
IF(AND(G83&gt;=DATE(2018,5,1),G83&lt;DATE(2018,7,1)),'CP %'!$G$8,
IF(AND(G83&gt;=DATE(2018,7,1),G83&lt;DATE(2018,8,1)),IF(AND(T83&gt;=1,T83&lt;=2),'CP %'!$G$11,IF(AND(T83&gt;=3,T83&lt;=5),'CP %'!$G$12,IF(T83&gt;=6,'CP %'!$G$13,""))),
IF(AND(G83&gt;=DATE(2018,8,1),G83&lt;DATE(2018,10,1)),IF(K83='CP %'!$F$18,'CP %'!$G$18,IF(B83='CP %'!$F$15,'CP %'!$G$15,IF(B83='CP %'!$F$16,'CP %'!$G$16,IF(AND(B83='CP %'!$F$17,T83=1),'CP %'!$G$20,IF(AND(B83='CP %'!$F$17,T83&gt;=2,T83&lt;=5),'CP %'!$G$21,IF(AND(B83='CP %'!$F$17,T83&gt;=6),'CP %'!$G$22,"")))))),
IF(AND(G83&gt;=DATE(2018,10,1),G83&lt;=DATE(2018,12,31)),IF(B83='CP %'!$F$25,'CP %'!$G$25,IF(B83='CP %'!$F$26,'CP %'!$G$26,IF(AND(B83='CP %'!$F$27,T83=1),'CP %'!$G$29,IF(AND(B83='CP %'!$F$27,T83&gt;=2,T83&lt;=5),'CP %'!$G$30,IF(AND(B83='CP %'!$F$27,T83&gt;=6),'CP %'!$G$31,"")))))))))),
IF(AND(A83='CP %'!$M$1,J83="CP"),
IF(AND(G83&gt;=DATE(2018,4,1),G83&lt;DATE(2018,10,1)),IF(AND(T83&gt;=1,T83&lt;=3),'CP %'!$N$4,IF(AND(T83&gt;=4,T83&lt;=6),'CP %'!$N$5,IF(T83&gt;=7,'CP %'!$N$6,""))),
IF(AND(G83&gt;=DATE(2018,10,1),G83&lt;=DATE(2018,12,31)),IF(AND(T83&gt;=1,T83&lt;=3),'CP %'!$N$9,IF(AND(T83&gt;=4,T83&lt;=6),'CP %'!$N$10,IF(T83&gt;=7,'CP %'!$N$11,""))),"")),"")))</f>
        <v>2.75E-2</v>
      </c>
      <c r="T83" s="29">
        <f>IF(AND(A83='CP %'!$B$1,Master!J83="CP",G83&gt;=DATE(2018,7,26),G83&lt;=DATE(2018,12,31)),COUNTIFS($K$2:$K$999,K83,$A$2:$A$999,'CP %'!$B$1,$G$2:$G$999,"&gt;=26-07-2018",$G$2:$G$999,"&lt;=31-12-2018"),IF(AND(A83='CP %'!$F$1,Master!J83="CP",G83&gt;=DATE(2018,4,1),G83&lt;DATE(2018,5,1)),COUNTIFS($K$2:$K$999,K83,$A$2:$A$999,'CP %'!$F$1,$G$2:$G$999,"&gt;=01-04-2018",$G$2:$G$999,"&lt;01-05-2018"),IF(AND(A83='CP %'!$F$1,Master!J83="CP",G83&gt;=DATE(2018,7,1),G83&lt;DATE(2018,8,1)),COUNTIFS($K$2:$K$999,K83,$A$2:$A$999,'CP %'!$F$1,$G$2:$G$999,"&gt;=01-07-2018",$G$2:$G$999,"&lt;01-08-2018"),IF(AND(A83='CP %'!$F$1,B83='CP %'!$F$17,Master!J83="CP",G83&gt;=DATE(2018,8,1),G83&lt;DATE(2018,10,1)),COUNTIFS($K$2:$K$999,K83,$A$2:$A$999,'CP %'!$F$1,$B$2:$B$999,'CP %'!$F$17,$G$2:$G$999,"&gt;=01-08-2018",$G$2:$G$999,"&lt;01-10-2018"),IF(AND(A83='CP %'!$F$1,B83='CP %'!$F$27,Master!J83="CP",G83&gt;=DATE(2018,10,1),G83&lt;=DATE(2018,12,31)),COUNTIFS($K$2:$K$999,K83,$A$2:$A$999,'CP %'!$F$1,$B$2:$B$999,'CP %'!$F$27,$G$2:$G$999,"&gt;=01-10-2018",$G$2:$G$999,"&lt;=31-12-2018"),IF(AND(A83='CP %'!$M$1,Master!J83="CP",G83&gt;=DATE(2018,4,1),G83&lt;DATE(2018,10,1)),COUNTIFS($K$2:$K$999,K83,$A$2:$A$999,'CP %'!$M$1,$G$2:$G$999,"&gt;=1-04-2018",$G$2:$G$999,"&lt;1-10-2018"),IF(AND(A83='CP %'!$M$1,Master!J83="CP",G83&gt;=DATE(2018,10,1),G83&lt;=DATE(2018,12,31)),COUNTIFS($K$2:$K$999,K83,$A$2:$A$999,'CP %'!$M$1,$G$2:$G$999,"&gt;=1-10-2018",$G$2:$G$999,"&lt;=31-12-2018"),"")))))))</f>
        <v>10</v>
      </c>
      <c r="U83" s="25">
        <f t="shared" si="3"/>
        <v>370844.65</v>
      </c>
    </row>
    <row r="84" spans="1:21" x14ac:dyDescent="0.25">
      <c r="A84" s="1" t="s">
        <v>69</v>
      </c>
      <c r="B84" s="1" t="s">
        <v>79</v>
      </c>
      <c r="C84" s="1" t="s">
        <v>79</v>
      </c>
      <c r="D84" s="1" t="s">
        <v>284</v>
      </c>
      <c r="E84" s="1" t="s">
        <v>91</v>
      </c>
      <c r="F84" s="1">
        <v>1740</v>
      </c>
      <c r="G84" s="27">
        <v>43293</v>
      </c>
      <c r="H84" s="25">
        <v>14050760</v>
      </c>
      <c r="I84" s="25">
        <v>13572260</v>
      </c>
      <c r="J84" s="1" t="s">
        <v>16</v>
      </c>
      <c r="K84" s="1" t="s">
        <v>178</v>
      </c>
      <c r="L84" s="25">
        <v>7299</v>
      </c>
      <c r="M84" s="25">
        <v>7299</v>
      </c>
      <c r="N84" s="1" t="s">
        <v>232</v>
      </c>
      <c r="O84" s="1" t="s">
        <v>174</v>
      </c>
      <c r="P84" s="25">
        <f t="shared" si="2"/>
        <v>0</v>
      </c>
      <c r="Q84" s="1">
        <v>0</v>
      </c>
      <c r="R84" s="2" t="s">
        <v>164</v>
      </c>
      <c r="S84" s="31">
        <f>IF(AND(A84='CP %'!$B$1,J84="CP"),
IF(AND(G84&gt;=DATE(2018,4,1),G84&lt;=DATE(2018,7,25)),2%,IF(AND(G84&gt;=DATE(2018,7,26),G84&lt;=DATE(2018,12,31),R84='CP %'!$I$2),IF(T84=1,'CP %'!$C$8,IF(AND(T84&gt;=2,T84&lt;=3),'CP %'!$C$9,IF(AND(T84&gt;=4,T84&lt;=5),'CP %'!$C$10,IF(AND(T84&gt;=6,T84&lt;=8),'CP %'!$C$11,IF(T84&gt;=9,'CP %'!$C$12,""))))),IF(AND(G84&gt;=DATE(2018,7,26),G84&lt;=DATE(2018,12,31),R84='CP %'!$I$3),IF(T84=1,'CP %'!$D$8,IF(AND(T84&gt;=2,T84&lt;=3),'CP %'!$D$9,IF(AND(T84&gt;=4,T84&lt;=5),'CP %'!$D$10,IF(AND(T84&gt;=6,T84&lt;=8),'CP %'!$D$11,IF(T84&gt;=9,'CP %'!$D$12,""))))),""))),
IF(AND(A84='CP %'!$F$1,J84="CP"),
IF(AND(G84&gt;=DATE(2018,4,1),G84&lt;DATE(2018,5,1)),IF(AND(T84&gt;=1,T84&lt;=3),'CP %'!$G$4,IF(AND(T84&gt;=4,T84&lt;=9),'CP %'!$G$5,IF(T84&gt;=10,'CP %'!$G$6,""))),
IF(AND(G84&gt;=DATE(2018,5,1),G84&lt;DATE(2018,7,1)),'CP %'!$G$8,
IF(AND(G84&gt;=DATE(2018,7,1),G84&lt;DATE(2018,8,1)),IF(AND(T84&gt;=1,T84&lt;=2),'CP %'!$G$11,IF(AND(T84&gt;=3,T84&lt;=5),'CP %'!$G$12,IF(T84&gt;=6,'CP %'!$G$13,""))),
IF(AND(G84&gt;=DATE(2018,8,1),G84&lt;DATE(2018,10,1)),IF(K84='CP %'!$F$18,'CP %'!$G$18,IF(B84='CP %'!$F$15,'CP %'!$G$15,IF(B84='CP %'!$F$16,'CP %'!$G$16,IF(AND(B84='CP %'!$F$17,T84=1),'CP %'!$G$20,IF(AND(B84='CP %'!$F$17,T84&gt;=2,T84&lt;=5),'CP %'!$G$21,IF(AND(B84='CP %'!$F$17,T84&gt;=6),'CP %'!$G$22,"")))))),
IF(AND(G84&gt;=DATE(2018,10,1),G84&lt;=DATE(2018,12,31)),IF(B84='CP %'!$F$25,'CP %'!$G$25,IF(B84='CP %'!$F$26,'CP %'!$G$26,IF(AND(B84='CP %'!$F$27,T84=1),'CP %'!$G$29,IF(AND(B84='CP %'!$F$27,T84&gt;=2,T84&lt;=5),'CP %'!$G$30,IF(AND(B84='CP %'!$F$27,T84&gt;=6),'CP %'!$G$31,"")))))))))),
IF(AND(A84='CP %'!$M$1,J84="CP"),
IF(AND(G84&gt;=DATE(2018,4,1),G84&lt;DATE(2018,10,1)),IF(AND(T84&gt;=1,T84&lt;=3),'CP %'!$N$4,IF(AND(T84&gt;=4,T84&lt;=6),'CP %'!$N$5,IF(T84&gt;=7,'CP %'!$N$6,""))),
IF(AND(G84&gt;=DATE(2018,10,1),G84&lt;=DATE(2018,12,31)),IF(AND(T84&gt;=1,T84&lt;=3),'CP %'!$N$9,IF(AND(T84&gt;=4,T84&lt;=6),'CP %'!$N$10,IF(T84&gt;=7,'CP %'!$N$11,""))),"")),"")))</f>
        <v>2.75E-2</v>
      </c>
      <c r="T84" s="29">
        <f>IF(AND(A84='CP %'!$B$1,Master!J84="CP",G84&gt;=DATE(2018,7,26),G84&lt;=DATE(2018,12,31)),COUNTIFS($K$2:$K$999,K84,$A$2:$A$999,'CP %'!$B$1,$G$2:$G$999,"&gt;=26-07-2018",$G$2:$G$999,"&lt;=31-12-2018"),IF(AND(A84='CP %'!$F$1,Master!J84="CP",G84&gt;=DATE(2018,4,1),G84&lt;DATE(2018,5,1)),COUNTIFS($K$2:$K$999,K84,$A$2:$A$999,'CP %'!$F$1,$G$2:$G$999,"&gt;=01-04-2018",$G$2:$G$999,"&lt;01-05-2018"),IF(AND(A84='CP %'!$F$1,Master!J84="CP",G84&gt;=DATE(2018,7,1),G84&lt;DATE(2018,8,1)),COUNTIFS($K$2:$K$999,K84,$A$2:$A$999,'CP %'!$F$1,$G$2:$G$999,"&gt;=01-07-2018",$G$2:$G$999,"&lt;01-08-2018"),IF(AND(A84='CP %'!$F$1,B84='CP %'!$F$17,Master!J84="CP",G84&gt;=DATE(2018,8,1),G84&lt;DATE(2018,10,1)),COUNTIFS($K$2:$K$999,K84,$A$2:$A$999,'CP %'!$F$1,$B$2:$B$999,'CP %'!$F$17,$G$2:$G$999,"&gt;=01-08-2018",$G$2:$G$999,"&lt;01-10-2018"),IF(AND(A84='CP %'!$F$1,B84='CP %'!$F$27,Master!J84="CP",G84&gt;=DATE(2018,10,1),G84&lt;=DATE(2018,12,31)),COUNTIFS($K$2:$K$999,K84,$A$2:$A$999,'CP %'!$F$1,$B$2:$B$999,'CP %'!$F$27,$G$2:$G$999,"&gt;=01-10-2018",$G$2:$G$999,"&lt;=31-12-2018"),IF(AND(A84='CP %'!$M$1,Master!J84="CP",G84&gt;=DATE(2018,4,1),G84&lt;DATE(2018,10,1)),COUNTIFS($K$2:$K$999,K84,$A$2:$A$999,'CP %'!$M$1,$G$2:$G$999,"&gt;=1-04-2018",$G$2:$G$999,"&lt;1-10-2018"),IF(AND(A84='CP %'!$M$1,Master!J84="CP",G84&gt;=DATE(2018,10,1),G84&lt;=DATE(2018,12,31)),COUNTIFS($K$2:$K$999,K84,$A$2:$A$999,'CP %'!$M$1,$G$2:$G$999,"&gt;=1-10-2018",$G$2:$G$999,"&lt;=31-12-2018"),"")))))))</f>
        <v>10</v>
      </c>
      <c r="U84" s="25">
        <f t="shared" si="3"/>
        <v>373237.15</v>
      </c>
    </row>
    <row r="85" spans="1:21" x14ac:dyDescent="0.25">
      <c r="A85" s="1" t="s">
        <v>69</v>
      </c>
      <c r="B85" s="1" t="s">
        <v>79</v>
      </c>
      <c r="C85" s="1" t="s">
        <v>79</v>
      </c>
      <c r="D85" s="1" t="s">
        <v>285</v>
      </c>
      <c r="E85" s="1" t="s">
        <v>87</v>
      </c>
      <c r="F85" s="1">
        <v>1335</v>
      </c>
      <c r="G85" s="27">
        <v>43300</v>
      </c>
      <c r="H85" s="25">
        <v>10694915</v>
      </c>
      <c r="I85" s="25">
        <v>10327790</v>
      </c>
      <c r="J85" s="1" t="s">
        <v>16</v>
      </c>
      <c r="K85" s="1" t="s">
        <v>178</v>
      </c>
      <c r="L85" s="25">
        <v>7299</v>
      </c>
      <c r="M85" s="25">
        <v>7299</v>
      </c>
      <c r="N85" s="1" t="s">
        <v>236</v>
      </c>
      <c r="O85" s="1" t="s">
        <v>174</v>
      </c>
      <c r="P85" s="25">
        <f t="shared" si="2"/>
        <v>0</v>
      </c>
      <c r="Q85" s="1">
        <v>0</v>
      </c>
      <c r="R85" s="2" t="s">
        <v>164</v>
      </c>
      <c r="S85" s="31">
        <f>IF(AND(A85='CP %'!$B$1,J85="CP"),
IF(AND(G85&gt;=DATE(2018,4,1),G85&lt;=DATE(2018,7,25)),2%,IF(AND(G85&gt;=DATE(2018,7,26),G85&lt;=DATE(2018,12,31),R85='CP %'!$I$2),IF(T85=1,'CP %'!$C$8,IF(AND(T85&gt;=2,T85&lt;=3),'CP %'!$C$9,IF(AND(T85&gt;=4,T85&lt;=5),'CP %'!$C$10,IF(AND(T85&gt;=6,T85&lt;=8),'CP %'!$C$11,IF(T85&gt;=9,'CP %'!$C$12,""))))),IF(AND(G85&gt;=DATE(2018,7,26),G85&lt;=DATE(2018,12,31),R85='CP %'!$I$3),IF(T85=1,'CP %'!$D$8,IF(AND(T85&gt;=2,T85&lt;=3),'CP %'!$D$9,IF(AND(T85&gt;=4,T85&lt;=5),'CP %'!$D$10,IF(AND(T85&gt;=6,T85&lt;=8),'CP %'!$D$11,IF(T85&gt;=9,'CP %'!$D$12,""))))),""))),
IF(AND(A85='CP %'!$F$1,J85="CP"),
IF(AND(G85&gt;=DATE(2018,4,1),G85&lt;DATE(2018,5,1)),IF(AND(T85&gt;=1,T85&lt;=3),'CP %'!$G$4,IF(AND(T85&gt;=4,T85&lt;=9),'CP %'!$G$5,IF(T85&gt;=10,'CP %'!$G$6,""))),
IF(AND(G85&gt;=DATE(2018,5,1),G85&lt;DATE(2018,7,1)),'CP %'!$G$8,
IF(AND(G85&gt;=DATE(2018,7,1),G85&lt;DATE(2018,8,1)),IF(AND(T85&gt;=1,T85&lt;=2),'CP %'!$G$11,IF(AND(T85&gt;=3,T85&lt;=5),'CP %'!$G$12,IF(T85&gt;=6,'CP %'!$G$13,""))),
IF(AND(G85&gt;=DATE(2018,8,1),G85&lt;DATE(2018,10,1)),IF(K85='CP %'!$F$18,'CP %'!$G$18,IF(B85='CP %'!$F$15,'CP %'!$G$15,IF(B85='CP %'!$F$16,'CP %'!$G$16,IF(AND(B85='CP %'!$F$17,T85=1),'CP %'!$G$20,IF(AND(B85='CP %'!$F$17,T85&gt;=2,T85&lt;=5),'CP %'!$G$21,IF(AND(B85='CP %'!$F$17,T85&gt;=6),'CP %'!$G$22,"")))))),
IF(AND(G85&gt;=DATE(2018,10,1),G85&lt;=DATE(2018,12,31)),IF(B85='CP %'!$F$25,'CP %'!$G$25,IF(B85='CP %'!$F$26,'CP %'!$G$26,IF(AND(B85='CP %'!$F$27,T85=1),'CP %'!$G$29,IF(AND(B85='CP %'!$F$27,T85&gt;=2,T85&lt;=5),'CP %'!$G$30,IF(AND(B85='CP %'!$F$27,T85&gt;=6),'CP %'!$G$31,"")))))))))),
IF(AND(A85='CP %'!$M$1,J85="CP"),
IF(AND(G85&gt;=DATE(2018,4,1),G85&lt;DATE(2018,10,1)),IF(AND(T85&gt;=1,T85&lt;=3),'CP %'!$N$4,IF(AND(T85&gt;=4,T85&lt;=6),'CP %'!$N$5,IF(T85&gt;=7,'CP %'!$N$6,""))),
IF(AND(G85&gt;=DATE(2018,10,1),G85&lt;=DATE(2018,12,31)),IF(AND(T85&gt;=1,T85&lt;=3),'CP %'!$N$9,IF(AND(T85&gt;=4,T85&lt;=6),'CP %'!$N$10,IF(T85&gt;=7,'CP %'!$N$11,""))),"")),"")))</f>
        <v>2.75E-2</v>
      </c>
      <c r="T85" s="29">
        <f>IF(AND(A85='CP %'!$B$1,Master!J85="CP",G85&gt;=DATE(2018,7,26),G85&lt;=DATE(2018,12,31)),COUNTIFS($K$2:$K$999,K85,$A$2:$A$999,'CP %'!$B$1,$G$2:$G$999,"&gt;=26-07-2018",$G$2:$G$999,"&lt;=31-12-2018"),IF(AND(A85='CP %'!$F$1,Master!J85="CP",G85&gt;=DATE(2018,4,1),G85&lt;DATE(2018,5,1)),COUNTIFS($K$2:$K$999,K85,$A$2:$A$999,'CP %'!$F$1,$G$2:$G$999,"&gt;=01-04-2018",$G$2:$G$999,"&lt;01-05-2018"),IF(AND(A85='CP %'!$F$1,Master!J85="CP",G85&gt;=DATE(2018,7,1),G85&lt;DATE(2018,8,1)),COUNTIFS($K$2:$K$999,K85,$A$2:$A$999,'CP %'!$F$1,$G$2:$G$999,"&gt;=01-07-2018",$G$2:$G$999,"&lt;01-08-2018"),IF(AND(A85='CP %'!$F$1,B85='CP %'!$F$17,Master!J85="CP",G85&gt;=DATE(2018,8,1),G85&lt;DATE(2018,10,1)),COUNTIFS($K$2:$K$999,K85,$A$2:$A$999,'CP %'!$F$1,$B$2:$B$999,'CP %'!$F$17,$G$2:$G$999,"&gt;=01-08-2018",$G$2:$G$999,"&lt;01-10-2018"),IF(AND(A85='CP %'!$F$1,B85='CP %'!$F$27,Master!J85="CP",G85&gt;=DATE(2018,10,1),G85&lt;=DATE(2018,12,31)),COUNTIFS($K$2:$K$999,K85,$A$2:$A$999,'CP %'!$F$1,$B$2:$B$999,'CP %'!$F$27,$G$2:$G$999,"&gt;=01-10-2018",$G$2:$G$999,"&lt;=31-12-2018"),IF(AND(A85='CP %'!$M$1,Master!J85="CP",G85&gt;=DATE(2018,4,1),G85&lt;DATE(2018,10,1)),COUNTIFS($K$2:$K$999,K85,$A$2:$A$999,'CP %'!$M$1,$G$2:$G$999,"&gt;=1-04-2018",$G$2:$G$999,"&lt;1-10-2018"),IF(AND(A85='CP %'!$M$1,Master!J85="CP",G85&gt;=DATE(2018,10,1),G85&lt;=DATE(2018,12,31)),COUNTIFS($K$2:$K$999,K85,$A$2:$A$999,'CP %'!$M$1,$G$2:$G$999,"&gt;=1-10-2018",$G$2:$G$999,"&lt;=31-12-2018"),"")))))))</f>
        <v>10</v>
      </c>
      <c r="U85" s="25">
        <f t="shared" si="3"/>
        <v>284014.22499999998</v>
      </c>
    </row>
    <row r="86" spans="1:21" x14ac:dyDescent="0.25">
      <c r="A86" s="1" t="s">
        <v>69</v>
      </c>
      <c r="B86" s="1" t="s">
        <v>79</v>
      </c>
      <c r="C86" s="1" t="s">
        <v>79</v>
      </c>
      <c r="D86" s="1" t="s">
        <v>286</v>
      </c>
      <c r="E86" s="1" t="s">
        <v>89</v>
      </c>
      <c r="F86" s="1">
        <v>1970</v>
      </c>
      <c r="G86" s="27">
        <v>43302</v>
      </c>
      <c r="H86" s="25">
        <v>17002030</v>
      </c>
      <c r="I86" s="25">
        <v>16460280</v>
      </c>
      <c r="J86" s="1" t="s">
        <v>16</v>
      </c>
      <c r="K86" s="1" t="s">
        <v>178</v>
      </c>
      <c r="L86" s="25">
        <v>7599</v>
      </c>
      <c r="M86" s="25">
        <v>7599</v>
      </c>
      <c r="N86" s="1" t="s">
        <v>287</v>
      </c>
      <c r="O86" s="1" t="s">
        <v>174</v>
      </c>
      <c r="P86" s="25">
        <f t="shared" si="2"/>
        <v>0</v>
      </c>
      <c r="Q86" s="1">
        <v>0</v>
      </c>
      <c r="R86" s="2" t="s">
        <v>164</v>
      </c>
      <c r="S86" s="31">
        <f>IF(AND(A86='CP %'!$B$1,J86="CP"),
IF(AND(G86&gt;=DATE(2018,4,1),G86&lt;=DATE(2018,7,25)),2%,IF(AND(G86&gt;=DATE(2018,7,26),G86&lt;=DATE(2018,12,31),R86='CP %'!$I$2),IF(T86=1,'CP %'!$C$8,IF(AND(T86&gt;=2,T86&lt;=3),'CP %'!$C$9,IF(AND(T86&gt;=4,T86&lt;=5),'CP %'!$C$10,IF(AND(T86&gt;=6,T86&lt;=8),'CP %'!$C$11,IF(T86&gt;=9,'CP %'!$C$12,""))))),IF(AND(G86&gt;=DATE(2018,7,26),G86&lt;=DATE(2018,12,31),R86='CP %'!$I$3),IF(T86=1,'CP %'!$D$8,IF(AND(T86&gt;=2,T86&lt;=3),'CP %'!$D$9,IF(AND(T86&gt;=4,T86&lt;=5),'CP %'!$D$10,IF(AND(T86&gt;=6,T86&lt;=8),'CP %'!$D$11,IF(T86&gt;=9,'CP %'!$D$12,""))))),""))),
IF(AND(A86='CP %'!$F$1,J86="CP"),
IF(AND(G86&gt;=DATE(2018,4,1),G86&lt;DATE(2018,5,1)),IF(AND(T86&gt;=1,T86&lt;=3),'CP %'!$G$4,IF(AND(T86&gt;=4,T86&lt;=9),'CP %'!$G$5,IF(T86&gt;=10,'CP %'!$G$6,""))),
IF(AND(G86&gt;=DATE(2018,5,1),G86&lt;DATE(2018,7,1)),'CP %'!$G$8,
IF(AND(G86&gt;=DATE(2018,7,1),G86&lt;DATE(2018,8,1)),IF(AND(T86&gt;=1,T86&lt;=2),'CP %'!$G$11,IF(AND(T86&gt;=3,T86&lt;=5),'CP %'!$G$12,IF(T86&gt;=6,'CP %'!$G$13,""))),
IF(AND(G86&gt;=DATE(2018,8,1),G86&lt;DATE(2018,10,1)),IF(K86='CP %'!$F$18,'CP %'!$G$18,IF(B86='CP %'!$F$15,'CP %'!$G$15,IF(B86='CP %'!$F$16,'CP %'!$G$16,IF(AND(B86='CP %'!$F$17,T86=1),'CP %'!$G$20,IF(AND(B86='CP %'!$F$17,T86&gt;=2,T86&lt;=5),'CP %'!$G$21,IF(AND(B86='CP %'!$F$17,T86&gt;=6),'CP %'!$G$22,"")))))),
IF(AND(G86&gt;=DATE(2018,10,1),G86&lt;=DATE(2018,12,31)),IF(B86='CP %'!$F$25,'CP %'!$G$25,IF(B86='CP %'!$F$26,'CP %'!$G$26,IF(AND(B86='CP %'!$F$27,T86=1),'CP %'!$G$29,IF(AND(B86='CP %'!$F$27,T86&gt;=2,T86&lt;=5),'CP %'!$G$30,IF(AND(B86='CP %'!$F$27,T86&gt;=6),'CP %'!$G$31,"")))))))))),
IF(AND(A86='CP %'!$M$1,J86="CP"),
IF(AND(G86&gt;=DATE(2018,4,1),G86&lt;DATE(2018,10,1)),IF(AND(T86&gt;=1,T86&lt;=3),'CP %'!$N$4,IF(AND(T86&gt;=4,T86&lt;=6),'CP %'!$N$5,IF(T86&gt;=7,'CP %'!$N$6,""))),
IF(AND(G86&gt;=DATE(2018,10,1),G86&lt;=DATE(2018,12,31)),IF(AND(T86&gt;=1,T86&lt;=3),'CP %'!$N$9,IF(AND(T86&gt;=4,T86&lt;=6),'CP %'!$N$10,IF(T86&gt;=7,'CP %'!$N$11,""))),"")),"")))</f>
        <v>2.75E-2</v>
      </c>
      <c r="T86" s="29">
        <f>IF(AND(A86='CP %'!$B$1,Master!J86="CP",G86&gt;=DATE(2018,7,26),G86&lt;=DATE(2018,12,31)),COUNTIFS($K$2:$K$999,K86,$A$2:$A$999,'CP %'!$B$1,$G$2:$G$999,"&gt;=26-07-2018",$G$2:$G$999,"&lt;=31-12-2018"),IF(AND(A86='CP %'!$F$1,Master!J86="CP",G86&gt;=DATE(2018,4,1),G86&lt;DATE(2018,5,1)),COUNTIFS($K$2:$K$999,K86,$A$2:$A$999,'CP %'!$F$1,$G$2:$G$999,"&gt;=01-04-2018",$G$2:$G$999,"&lt;01-05-2018"),IF(AND(A86='CP %'!$F$1,Master!J86="CP",G86&gt;=DATE(2018,7,1),G86&lt;DATE(2018,8,1)),COUNTIFS($K$2:$K$999,K86,$A$2:$A$999,'CP %'!$F$1,$G$2:$G$999,"&gt;=01-07-2018",$G$2:$G$999,"&lt;01-08-2018"),IF(AND(A86='CP %'!$F$1,B86='CP %'!$F$17,Master!J86="CP",G86&gt;=DATE(2018,8,1),G86&lt;DATE(2018,10,1)),COUNTIFS($K$2:$K$999,K86,$A$2:$A$999,'CP %'!$F$1,$B$2:$B$999,'CP %'!$F$17,$G$2:$G$999,"&gt;=01-08-2018",$G$2:$G$999,"&lt;01-10-2018"),IF(AND(A86='CP %'!$F$1,B86='CP %'!$F$27,Master!J86="CP",G86&gt;=DATE(2018,10,1),G86&lt;=DATE(2018,12,31)),COUNTIFS($K$2:$K$999,K86,$A$2:$A$999,'CP %'!$F$1,$B$2:$B$999,'CP %'!$F$27,$G$2:$G$999,"&gt;=01-10-2018",$G$2:$G$999,"&lt;=31-12-2018"),IF(AND(A86='CP %'!$M$1,Master!J86="CP",G86&gt;=DATE(2018,4,1),G86&lt;DATE(2018,10,1)),COUNTIFS($K$2:$K$999,K86,$A$2:$A$999,'CP %'!$M$1,$G$2:$G$999,"&gt;=1-04-2018",$G$2:$G$999,"&lt;1-10-2018"),IF(AND(A86='CP %'!$M$1,Master!J86="CP",G86&gt;=DATE(2018,10,1),G86&lt;=DATE(2018,12,31)),COUNTIFS($K$2:$K$999,K86,$A$2:$A$999,'CP %'!$M$1,$G$2:$G$999,"&gt;=1-10-2018",$G$2:$G$999,"&lt;=31-12-2018"),"")))))))</f>
        <v>10</v>
      </c>
      <c r="U86" s="25">
        <f t="shared" si="3"/>
        <v>452657.7</v>
      </c>
    </row>
    <row r="87" spans="1:21" x14ac:dyDescent="0.25">
      <c r="A87" s="1" t="s">
        <v>69</v>
      </c>
      <c r="B87" s="1" t="s">
        <v>79</v>
      </c>
      <c r="C87" s="1" t="s">
        <v>79</v>
      </c>
      <c r="D87" s="1" t="s">
        <v>288</v>
      </c>
      <c r="E87" s="1" t="s">
        <v>87</v>
      </c>
      <c r="F87" s="1">
        <v>1335</v>
      </c>
      <c r="G87" s="27">
        <v>43304</v>
      </c>
      <c r="H87" s="25">
        <v>10628165</v>
      </c>
      <c r="I87" s="25">
        <v>10261040</v>
      </c>
      <c r="J87" s="1" t="s">
        <v>16</v>
      </c>
      <c r="K87" s="1" t="s">
        <v>178</v>
      </c>
      <c r="L87" s="25">
        <v>7299</v>
      </c>
      <c r="M87" s="25">
        <v>7299</v>
      </c>
      <c r="N87" s="1" t="s">
        <v>236</v>
      </c>
      <c r="O87" s="1" t="s">
        <v>174</v>
      </c>
      <c r="P87" s="25">
        <f t="shared" si="2"/>
        <v>0</v>
      </c>
      <c r="Q87" s="1">
        <v>0</v>
      </c>
      <c r="R87" s="2" t="s">
        <v>164</v>
      </c>
      <c r="S87" s="31">
        <f>IF(AND(A87='CP %'!$B$1,J87="CP"),
IF(AND(G87&gt;=DATE(2018,4,1),G87&lt;=DATE(2018,7,25)),2%,IF(AND(G87&gt;=DATE(2018,7,26),G87&lt;=DATE(2018,12,31),R87='CP %'!$I$2),IF(T87=1,'CP %'!$C$8,IF(AND(T87&gt;=2,T87&lt;=3),'CP %'!$C$9,IF(AND(T87&gt;=4,T87&lt;=5),'CP %'!$C$10,IF(AND(T87&gt;=6,T87&lt;=8),'CP %'!$C$11,IF(T87&gt;=9,'CP %'!$C$12,""))))),IF(AND(G87&gt;=DATE(2018,7,26),G87&lt;=DATE(2018,12,31),R87='CP %'!$I$3),IF(T87=1,'CP %'!$D$8,IF(AND(T87&gt;=2,T87&lt;=3),'CP %'!$D$9,IF(AND(T87&gt;=4,T87&lt;=5),'CP %'!$D$10,IF(AND(T87&gt;=6,T87&lt;=8),'CP %'!$D$11,IF(T87&gt;=9,'CP %'!$D$12,""))))),""))),
IF(AND(A87='CP %'!$F$1,J87="CP"),
IF(AND(G87&gt;=DATE(2018,4,1),G87&lt;DATE(2018,5,1)),IF(AND(T87&gt;=1,T87&lt;=3),'CP %'!$G$4,IF(AND(T87&gt;=4,T87&lt;=9),'CP %'!$G$5,IF(T87&gt;=10,'CP %'!$G$6,""))),
IF(AND(G87&gt;=DATE(2018,5,1),G87&lt;DATE(2018,7,1)),'CP %'!$G$8,
IF(AND(G87&gt;=DATE(2018,7,1),G87&lt;DATE(2018,8,1)),IF(AND(T87&gt;=1,T87&lt;=2),'CP %'!$G$11,IF(AND(T87&gt;=3,T87&lt;=5),'CP %'!$G$12,IF(T87&gt;=6,'CP %'!$G$13,""))),
IF(AND(G87&gt;=DATE(2018,8,1),G87&lt;DATE(2018,10,1)),IF(K87='CP %'!$F$18,'CP %'!$G$18,IF(B87='CP %'!$F$15,'CP %'!$G$15,IF(B87='CP %'!$F$16,'CP %'!$G$16,IF(AND(B87='CP %'!$F$17,T87=1),'CP %'!$G$20,IF(AND(B87='CP %'!$F$17,T87&gt;=2,T87&lt;=5),'CP %'!$G$21,IF(AND(B87='CP %'!$F$17,T87&gt;=6),'CP %'!$G$22,"")))))),
IF(AND(G87&gt;=DATE(2018,10,1),G87&lt;=DATE(2018,12,31)),IF(B87='CP %'!$F$25,'CP %'!$G$25,IF(B87='CP %'!$F$26,'CP %'!$G$26,IF(AND(B87='CP %'!$F$27,T87=1),'CP %'!$G$29,IF(AND(B87='CP %'!$F$27,T87&gt;=2,T87&lt;=5),'CP %'!$G$30,IF(AND(B87='CP %'!$F$27,T87&gt;=6),'CP %'!$G$31,"")))))))))),
IF(AND(A87='CP %'!$M$1,J87="CP"),
IF(AND(G87&gt;=DATE(2018,4,1),G87&lt;DATE(2018,10,1)),IF(AND(T87&gt;=1,T87&lt;=3),'CP %'!$N$4,IF(AND(T87&gt;=4,T87&lt;=6),'CP %'!$N$5,IF(T87&gt;=7,'CP %'!$N$6,""))),
IF(AND(G87&gt;=DATE(2018,10,1),G87&lt;=DATE(2018,12,31)),IF(AND(T87&gt;=1,T87&lt;=3),'CP %'!$N$9,IF(AND(T87&gt;=4,T87&lt;=6),'CP %'!$N$10,IF(T87&gt;=7,'CP %'!$N$11,""))),"")),"")))</f>
        <v>2.75E-2</v>
      </c>
      <c r="T87" s="29">
        <f>IF(AND(A87='CP %'!$B$1,Master!J87="CP",G87&gt;=DATE(2018,7,26),G87&lt;=DATE(2018,12,31)),COUNTIFS($K$2:$K$999,K87,$A$2:$A$999,'CP %'!$B$1,$G$2:$G$999,"&gt;=26-07-2018",$G$2:$G$999,"&lt;=31-12-2018"),IF(AND(A87='CP %'!$F$1,Master!J87="CP",G87&gt;=DATE(2018,4,1),G87&lt;DATE(2018,5,1)),COUNTIFS($K$2:$K$999,K87,$A$2:$A$999,'CP %'!$F$1,$G$2:$G$999,"&gt;=01-04-2018",$G$2:$G$999,"&lt;01-05-2018"),IF(AND(A87='CP %'!$F$1,Master!J87="CP",G87&gt;=DATE(2018,7,1),G87&lt;DATE(2018,8,1)),COUNTIFS($K$2:$K$999,K87,$A$2:$A$999,'CP %'!$F$1,$G$2:$G$999,"&gt;=01-07-2018",$G$2:$G$999,"&lt;01-08-2018"),IF(AND(A87='CP %'!$F$1,B87='CP %'!$F$17,Master!J87="CP",G87&gt;=DATE(2018,8,1),G87&lt;DATE(2018,10,1)),COUNTIFS($K$2:$K$999,K87,$A$2:$A$999,'CP %'!$F$1,$B$2:$B$999,'CP %'!$F$17,$G$2:$G$999,"&gt;=01-08-2018",$G$2:$G$999,"&lt;01-10-2018"),IF(AND(A87='CP %'!$F$1,B87='CP %'!$F$27,Master!J87="CP",G87&gt;=DATE(2018,10,1),G87&lt;=DATE(2018,12,31)),COUNTIFS($K$2:$K$999,K87,$A$2:$A$999,'CP %'!$F$1,$B$2:$B$999,'CP %'!$F$27,$G$2:$G$999,"&gt;=01-10-2018",$G$2:$G$999,"&lt;=31-12-2018"),IF(AND(A87='CP %'!$M$1,Master!J87="CP",G87&gt;=DATE(2018,4,1),G87&lt;DATE(2018,10,1)),COUNTIFS($K$2:$K$999,K87,$A$2:$A$999,'CP %'!$M$1,$G$2:$G$999,"&gt;=1-04-2018",$G$2:$G$999,"&lt;1-10-2018"),IF(AND(A87='CP %'!$M$1,Master!J87="CP",G87&gt;=DATE(2018,10,1),G87&lt;=DATE(2018,12,31)),COUNTIFS($K$2:$K$999,K87,$A$2:$A$999,'CP %'!$M$1,$G$2:$G$999,"&gt;=1-10-2018",$G$2:$G$999,"&lt;=31-12-2018"),"")))))))</f>
        <v>10</v>
      </c>
      <c r="U87" s="25">
        <f t="shared" si="3"/>
        <v>282178.59999999998</v>
      </c>
    </row>
    <row r="88" spans="1:21" x14ac:dyDescent="0.25">
      <c r="A88" s="1" t="s">
        <v>69</v>
      </c>
      <c r="B88" s="1" t="s">
        <v>79</v>
      </c>
      <c r="C88" s="1" t="s">
        <v>79</v>
      </c>
      <c r="D88" s="1" t="s">
        <v>289</v>
      </c>
      <c r="E88" s="1" t="s">
        <v>91</v>
      </c>
      <c r="F88" s="1">
        <v>1735</v>
      </c>
      <c r="G88" s="27">
        <v>43308</v>
      </c>
      <c r="H88" s="25">
        <v>14011390</v>
      </c>
      <c r="I88" s="25">
        <v>13534265</v>
      </c>
      <c r="J88" s="1" t="s">
        <v>16</v>
      </c>
      <c r="K88" s="1" t="s">
        <v>178</v>
      </c>
      <c r="L88" s="25">
        <v>7299</v>
      </c>
      <c r="M88" s="25">
        <v>7299</v>
      </c>
      <c r="N88" s="1" t="s">
        <v>236</v>
      </c>
      <c r="O88" s="1" t="s">
        <v>174</v>
      </c>
      <c r="P88" s="25">
        <f t="shared" si="2"/>
        <v>0</v>
      </c>
      <c r="Q88" s="1">
        <v>0</v>
      </c>
      <c r="R88" s="2" t="s">
        <v>164</v>
      </c>
      <c r="S88" s="31">
        <f>IF(AND(A88='CP %'!$B$1,J88="CP"),
IF(AND(G88&gt;=DATE(2018,4,1),G88&lt;=DATE(2018,7,25)),2%,IF(AND(G88&gt;=DATE(2018,7,26),G88&lt;=DATE(2018,12,31),R88='CP %'!$I$2),IF(T88=1,'CP %'!$C$8,IF(AND(T88&gt;=2,T88&lt;=3),'CP %'!$C$9,IF(AND(T88&gt;=4,T88&lt;=5),'CP %'!$C$10,IF(AND(T88&gt;=6,T88&lt;=8),'CP %'!$C$11,IF(T88&gt;=9,'CP %'!$C$12,""))))),IF(AND(G88&gt;=DATE(2018,7,26),G88&lt;=DATE(2018,12,31),R88='CP %'!$I$3),IF(T88=1,'CP %'!$D$8,IF(AND(T88&gt;=2,T88&lt;=3),'CP %'!$D$9,IF(AND(T88&gt;=4,T88&lt;=5),'CP %'!$D$10,IF(AND(T88&gt;=6,T88&lt;=8),'CP %'!$D$11,IF(T88&gt;=9,'CP %'!$D$12,""))))),""))),
IF(AND(A88='CP %'!$F$1,J88="CP"),
IF(AND(G88&gt;=DATE(2018,4,1),G88&lt;DATE(2018,5,1)),IF(AND(T88&gt;=1,T88&lt;=3),'CP %'!$G$4,IF(AND(T88&gt;=4,T88&lt;=9),'CP %'!$G$5,IF(T88&gt;=10,'CP %'!$G$6,""))),
IF(AND(G88&gt;=DATE(2018,5,1),G88&lt;DATE(2018,7,1)),'CP %'!$G$8,
IF(AND(G88&gt;=DATE(2018,7,1),G88&lt;DATE(2018,8,1)),IF(AND(T88&gt;=1,T88&lt;=2),'CP %'!$G$11,IF(AND(T88&gt;=3,T88&lt;=5),'CP %'!$G$12,IF(T88&gt;=6,'CP %'!$G$13,""))),
IF(AND(G88&gt;=DATE(2018,8,1),G88&lt;DATE(2018,10,1)),IF(K88='CP %'!$F$18,'CP %'!$G$18,IF(B88='CP %'!$F$15,'CP %'!$G$15,IF(B88='CP %'!$F$16,'CP %'!$G$16,IF(AND(B88='CP %'!$F$17,T88=1),'CP %'!$G$20,IF(AND(B88='CP %'!$F$17,T88&gt;=2,T88&lt;=5),'CP %'!$G$21,IF(AND(B88='CP %'!$F$17,T88&gt;=6),'CP %'!$G$22,"")))))),
IF(AND(G88&gt;=DATE(2018,10,1),G88&lt;=DATE(2018,12,31)),IF(B88='CP %'!$F$25,'CP %'!$G$25,IF(B88='CP %'!$F$26,'CP %'!$G$26,IF(AND(B88='CP %'!$F$27,T88=1),'CP %'!$G$29,IF(AND(B88='CP %'!$F$27,T88&gt;=2,T88&lt;=5),'CP %'!$G$30,IF(AND(B88='CP %'!$F$27,T88&gt;=6),'CP %'!$G$31,"")))))))))),
IF(AND(A88='CP %'!$M$1,J88="CP"),
IF(AND(G88&gt;=DATE(2018,4,1),G88&lt;DATE(2018,10,1)),IF(AND(T88&gt;=1,T88&lt;=3),'CP %'!$N$4,IF(AND(T88&gt;=4,T88&lt;=6),'CP %'!$N$5,IF(T88&gt;=7,'CP %'!$N$6,""))),
IF(AND(G88&gt;=DATE(2018,10,1),G88&lt;=DATE(2018,12,31)),IF(AND(T88&gt;=1,T88&lt;=3),'CP %'!$N$9,IF(AND(T88&gt;=4,T88&lt;=6),'CP %'!$N$10,IF(T88&gt;=7,'CP %'!$N$11,""))),"")),"")))</f>
        <v>2.75E-2</v>
      </c>
      <c r="T88" s="29">
        <f>IF(AND(A88='CP %'!$B$1,Master!J88="CP",G88&gt;=DATE(2018,7,26),G88&lt;=DATE(2018,12,31)),COUNTIFS($K$2:$K$999,K88,$A$2:$A$999,'CP %'!$B$1,$G$2:$G$999,"&gt;=26-07-2018",$G$2:$G$999,"&lt;=31-12-2018"),IF(AND(A88='CP %'!$F$1,Master!J88="CP",G88&gt;=DATE(2018,4,1),G88&lt;DATE(2018,5,1)),COUNTIFS($K$2:$K$999,K88,$A$2:$A$999,'CP %'!$F$1,$G$2:$G$999,"&gt;=01-04-2018",$G$2:$G$999,"&lt;01-05-2018"),IF(AND(A88='CP %'!$F$1,Master!J88="CP",G88&gt;=DATE(2018,7,1),G88&lt;DATE(2018,8,1)),COUNTIFS($K$2:$K$999,K88,$A$2:$A$999,'CP %'!$F$1,$G$2:$G$999,"&gt;=01-07-2018",$G$2:$G$999,"&lt;01-08-2018"),IF(AND(A88='CP %'!$F$1,B88='CP %'!$F$17,Master!J88="CP",G88&gt;=DATE(2018,8,1),G88&lt;DATE(2018,10,1)),COUNTIFS($K$2:$K$999,K88,$A$2:$A$999,'CP %'!$F$1,$B$2:$B$999,'CP %'!$F$17,$G$2:$G$999,"&gt;=01-08-2018",$G$2:$G$999,"&lt;01-10-2018"),IF(AND(A88='CP %'!$F$1,B88='CP %'!$F$27,Master!J88="CP",G88&gt;=DATE(2018,10,1),G88&lt;=DATE(2018,12,31)),COUNTIFS($K$2:$K$999,K88,$A$2:$A$999,'CP %'!$F$1,$B$2:$B$999,'CP %'!$F$27,$G$2:$G$999,"&gt;=01-10-2018",$G$2:$G$999,"&lt;=31-12-2018"),IF(AND(A88='CP %'!$M$1,Master!J88="CP",G88&gt;=DATE(2018,4,1),G88&lt;DATE(2018,10,1)),COUNTIFS($K$2:$K$999,K88,$A$2:$A$999,'CP %'!$M$1,$G$2:$G$999,"&gt;=1-04-2018",$G$2:$G$999,"&lt;1-10-2018"),IF(AND(A88='CP %'!$M$1,Master!J88="CP",G88&gt;=DATE(2018,10,1),G88&lt;=DATE(2018,12,31)),COUNTIFS($K$2:$K$999,K88,$A$2:$A$999,'CP %'!$M$1,$G$2:$G$999,"&gt;=1-10-2018",$G$2:$G$999,"&lt;=31-12-2018"),"")))))))</f>
        <v>10</v>
      </c>
      <c r="U88" s="25">
        <f t="shared" si="3"/>
        <v>372192.28749999998</v>
      </c>
    </row>
    <row r="89" spans="1:21" x14ac:dyDescent="0.25">
      <c r="A89" s="1" t="s">
        <v>69</v>
      </c>
      <c r="B89" s="1" t="s">
        <v>78</v>
      </c>
      <c r="C89" s="1" t="s">
        <v>86</v>
      </c>
      <c r="D89" s="1" t="s">
        <v>290</v>
      </c>
      <c r="E89" s="1" t="s">
        <v>87</v>
      </c>
      <c r="F89" s="1">
        <v>1350</v>
      </c>
      <c r="G89" s="27">
        <v>43298</v>
      </c>
      <c r="H89" s="25">
        <v>10510255.25</v>
      </c>
      <c r="I89" s="25">
        <v>10139005.25</v>
      </c>
      <c r="J89" s="1" t="s">
        <v>16</v>
      </c>
      <c r="K89" s="1" t="s">
        <v>291</v>
      </c>
      <c r="L89" s="25">
        <v>7285</v>
      </c>
      <c r="M89" s="25">
        <v>7126.1149999999998</v>
      </c>
      <c r="N89" s="1" t="s">
        <v>176</v>
      </c>
      <c r="O89" s="1" t="s">
        <v>170</v>
      </c>
      <c r="P89" s="25">
        <f t="shared" si="2"/>
        <v>214494.75000000029</v>
      </c>
      <c r="Q89" s="1" t="s">
        <v>171</v>
      </c>
      <c r="R89" s="2" t="s">
        <v>164</v>
      </c>
      <c r="S89" s="31">
        <f>IF(AND(A89='CP %'!$B$1,J89="CP"),
IF(AND(G89&gt;=DATE(2018,4,1),G89&lt;=DATE(2018,7,25)),2%,IF(AND(G89&gt;=DATE(2018,7,26),G89&lt;=DATE(2018,12,31),R89='CP %'!$I$2),IF(T89=1,'CP %'!$C$8,IF(AND(T89&gt;=2,T89&lt;=3),'CP %'!$C$9,IF(AND(T89&gt;=4,T89&lt;=5),'CP %'!$C$10,IF(AND(T89&gt;=6,T89&lt;=8),'CP %'!$C$11,IF(T89&gt;=9,'CP %'!$C$12,""))))),IF(AND(G89&gt;=DATE(2018,7,26),G89&lt;=DATE(2018,12,31),R89='CP %'!$I$3),IF(T89=1,'CP %'!$D$8,IF(AND(T89&gt;=2,T89&lt;=3),'CP %'!$D$9,IF(AND(T89&gt;=4,T89&lt;=5),'CP %'!$D$10,IF(AND(T89&gt;=6,T89&lt;=8),'CP %'!$D$11,IF(T89&gt;=9,'CP %'!$D$12,""))))),""))),
IF(AND(A89='CP %'!$F$1,J89="CP"),
IF(AND(G89&gt;=DATE(2018,4,1),G89&lt;DATE(2018,5,1)),IF(AND(T89&gt;=1,T89&lt;=3),'CP %'!$G$4,IF(AND(T89&gt;=4,T89&lt;=9),'CP %'!$G$5,IF(T89&gt;=10,'CP %'!$G$6,""))),
IF(AND(G89&gt;=DATE(2018,5,1),G89&lt;DATE(2018,7,1)),'CP %'!$G$8,
IF(AND(G89&gt;=DATE(2018,7,1),G89&lt;DATE(2018,8,1)),IF(AND(T89&gt;=1,T89&lt;=2),'CP %'!$G$11,IF(AND(T89&gt;=3,T89&lt;=5),'CP %'!$G$12,IF(T89&gt;=6,'CP %'!$G$13,""))),
IF(AND(G89&gt;=DATE(2018,8,1),G89&lt;DATE(2018,10,1)),IF(K89='CP %'!$F$18,'CP %'!$G$18,IF(B89='CP %'!$F$15,'CP %'!$G$15,IF(B89='CP %'!$F$16,'CP %'!$G$16,IF(AND(B89='CP %'!$F$17,T89=1),'CP %'!$G$20,IF(AND(B89='CP %'!$F$17,T89&gt;=2,T89&lt;=5),'CP %'!$G$21,IF(AND(B89='CP %'!$F$17,T89&gt;=6),'CP %'!$G$22,"")))))),
IF(AND(G89&gt;=DATE(2018,10,1),G89&lt;=DATE(2018,12,31)),IF(B89='CP %'!$F$25,'CP %'!$G$25,IF(B89='CP %'!$F$26,'CP %'!$G$26,IF(AND(B89='CP %'!$F$27,T89=1),'CP %'!$G$29,IF(AND(B89='CP %'!$F$27,T89&gt;=2,T89&lt;=5),'CP %'!$G$30,IF(AND(B89='CP %'!$F$27,T89&gt;=6),'CP %'!$G$31,"")))))))))),
IF(AND(A89='CP %'!$M$1,J89="CP"),
IF(AND(G89&gt;=DATE(2018,4,1),G89&lt;DATE(2018,10,1)),IF(AND(T89&gt;=1,T89&lt;=3),'CP %'!$N$4,IF(AND(T89&gt;=4,T89&lt;=6),'CP %'!$N$5,IF(T89&gt;=7,'CP %'!$N$6,""))),
IF(AND(G89&gt;=DATE(2018,10,1),G89&lt;=DATE(2018,12,31)),IF(AND(T89&gt;=1,T89&lt;=3),'CP %'!$N$9,IF(AND(T89&gt;=4,T89&lt;=6),'CP %'!$N$10,IF(T89&gt;=7,'CP %'!$N$11,""))),"")),"")))</f>
        <v>2.2499999999999999E-2</v>
      </c>
      <c r="T89" s="29">
        <f>IF(AND(A89='CP %'!$B$1,Master!J89="CP",G89&gt;=DATE(2018,7,26),G89&lt;=DATE(2018,12,31)),COUNTIFS($K$2:$K$999,K89,$A$2:$A$999,'CP %'!$B$1,$G$2:$G$999,"&gt;=26-07-2018",$G$2:$G$999,"&lt;=31-12-2018"),IF(AND(A89='CP %'!$F$1,Master!J89="CP",G89&gt;=DATE(2018,4,1),G89&lt;DATE(2018,5,1)),COUNTIFS($K$2:$K$999,K89,$A$2:$A$999,'CP %'!$F$1,$G$2:$G$999,"&gt;=01-04-2018",$G$2:$G$999,"&lt;01-05-2018"),IF(AND(A89='CP %'!$F$1,Master!J89="CP",G89&gt;=DATE(2018,7,1),G89&lt;DATE(2018,8,1)),COUNTIFS($K$2:$K$999,K89,$A$2:$A$999,'CP %'!$F$1,$G$2:$G$999,"&gt;=01-07-2018",$G$2:$G$999,"&lt;01-08-2018"),IF(AND(A89='CP %'!$F$1,B89='CP %'!$F$17,Master!J89="CP",G89&gt;=DATE(2018,8,1),G89&lt;DATE(2018,10,1)),COUNTIFS($K$2:$K$999,K89,$A$2:$A$999,'CP %'!$F$1,$B$2:$B$999,'CP %'!$F$17,$G$2:$G$999,"&gt;=01-08-2018",$G$2:$G$999,"&lt;01-10-2018"),IF(AND(A89='CP %'!$F$1,B89='CP %'!$F$27,Master!J89="CP",G89&gt;=DATE(2018,10,1),G89&lt;=DATE(2018,12,31)),COUNTIFS($K$2:$K$999,K89,$A$2:$A$999,'CP %'!$F$1,$B$2:$B$999,'CP %'!$F$27,$G$2:$G$999,"&gt;=01-10-2018",$G$2:$G$999,"&lt;=31-12-2018"),IF(AND(A89='CP %'!$M$1,Master!J89="CP",G89&gt;=DATE(2018,4,1),G89&lt;DATE(2018,10,1)),COUNTIFS($K$2:$K$999,K89,$A$2:$A$999,'CP %'!$M$1,$G$2:$G$999,"&gt;=1-04-2018",$G$2:$G$999,"&lt;1-10-2018"),IF(AND(A89='CP %'!$M$1,Master!J89="CP",G89&gt;=DATE(2018,10,1),G89&lt;=DATE(2018,12,31)),COUNTIFS($K$2:$K$999,K89,$A$2:$A$999,'CP %'!$M$1,$G$2:$G$999,"&gt;=1-10-2018",$G$2:$G$999,"&lt;=31-12-2018"),"")))))))</f>
        <v>1</v>
      </c>
      <c r="U89" s="25">
        <f t="shared" si="3"/>
        <v>228127.61812499998</v>
      </c>
    </row>
    <row r="90" spans="1:21" x14ac:dyDescent="0.25">
      <c r="A90" s="1" t="s">
        <v>69</v>
      </c>
      <c r="B90" s="1" t="s">
        <v>79</v>
      </c>
      <c r="C90" s="1" t="s">
        <v>79</v>
      </c>
      <c r="D90" s="1" t="s">
        <v>292</v>
      </c>
      <c r="E90" s="1" t="s">
        <v>91</v>
      </c>
      <c r="F90" s="1">
        <v>1735</v>
      </c>
      <c r="G90" s="27">
        <v>43285</v>
      </c>
      <c r="H90" s="25">
        <v>14965640</v>
      </c>
      <c r="I90" s="25">
        <v>14488515</v>
      </c>
      <c r="J90" s="1" t="s">
        <v>16</v>
      </c>
      <c r="K90" s="1" t="s">
        <v>185</v>
      </c>
      <c r="L90" s="25">
        <v>7599</v>
      </c>
      <c r="M90" s="25">
        <v>7599</v>
      </c>
      <c r="N90" s="1" t="s">
        <v>247</v>
      </c>
      <c r="O90" s="1" t="s">
        <v>174</v>
      </c>
      <c r="P90" s="25">
        <f t="shared" si="2"/>
        <v>0</v>
      </c>
      <c r="Q90" s="1">
        <v>0</v>
      </c>
      <c r="R90" s="2" t="s">
        <v>164</v>
      </c>
      <c r="S90" s="31">
        <f>IF(AND(A90='CP %'!$B$1,J90="CP"),
IF(AND(G90&gt;=DATE(2018,4,1),G90&lt;=DATE(2018,7,25)),2%,IF(AND(G90&gt;=DATE(2018,7,26),G90&lt;=DATE(2018,12,31),R90='CP %'!$I$2),IF(T90=1,'CP %'!$C$8,IF(AND(T90&gt;=2,T90&lt;=3),'CP %'!$C$9,IF(AND(T90&gt;=4,T90&lt;=5),'CP %'!$C$10,IF(AND(T90&gt;=6,T90&lt;=8),'CP %'!$C$11,IF(T90&gt;=9,'CP %'!$C$12,""))))),IF(AND(G90&gt;=DATE(2018,7,26),G90&lt;=DATE(2018,12,31),R90='CP %'!$I$3),IF(T90=1,'CP %'!$D$8,IF(AND(T90&gt;=2,T90&lt;=3),'CP %'!$D$9,IF(AND(T90&gt;=4,T90&lt;=5),'CP %'!$D$10,IF(AND(T90&gt;=6,T90&lt;=8),'CP %'!$D$11,IF(T90&gt;=9,'CP %'!$D$12,""))))),""))),
IF(AND(A90='CP %'!$F$1,J90="CP"),
IF(AND(G90&gt;=DATE(2018,4,1),G90&lt;DATE(2018,5,1)),IF(AND(T90&gt;=1,T90&lt;=3),'CP %'!$G$4,IF(AND(T90&gt;=4,T90&lt;=9),'CP %'!$G$5,IF(T90&gt;=10,'CP %'!$G$6,""))),
IF(AND(G90&gt;=DATE(2018,5,1),G90&lt;DATE(2018,7,1)),'CP %'!$G$8,
IF(AND(G90&gt;=DATE(2018,7,1),G90&lt;DATE(2018,8,1)),IF(AND(T90&gt;=1,T90&lt;=2),'CP %'!$G$11,IF(AND(T90&gt;=3,T90&lt;=5),'CP %'!$G$12,IF(T90&gt;=6,'CP %'!$G$13,""))),
IF(AND(G90&gt;=DATE(2018,8,1),G90&lt;DATE(2018,10,1)),IF(K90='CP %'!$F$18,'CP %'!$G$18,IF(B90='CP %'!$F$15,'CP %'!$G$15,IF(B90='CP %'!$F$16,'CP %'!$G$16,IF(AND(B90='CP %'!$F$17,T90=1),'CP %'!$G$20,IF(AND(B90='CP %'!$F$17,T90&gt;=2,T90&lt;=5),'CP %'!$G$21,IF(AND(B90='CP %'!$F$17,T90&gt;=6),'CP %'!$G$22,"")))))),
IF(AND(G90&gt;=DATE(2018,10,1),G90&lt;=DATE(2018,12,31)),IF(B90='CP %'!$F$25,'CP %'!$G$25,IF(B90='CP %'!$F$26,'CP %'!$G$26,IF(AND(B90='CP %'!$F$27,T90=1),'CP %'!$G$29,IF(AND(B90='CP %'!$F$27,T90&gt;=2,T90&lt;=5),'CP %'!$G$30,IF(AND(B90='CP %'!$F$27,T90&gt;=6),'CP %'!$G$31,"")))))))))),
IF(AND(A90='CP %'!$M$1,J90="CP"),
IF(AND(G90&gt;=DATE(2018,4,1),G90&lt;DATE(2018,10,1)),IF(AND(T90&gt;=1,T90&lt;=3),'CP %'!$N$4,IF(AND(T90&gt;=4,T90&lt;=6),'CP %'!$N$5,IF(T90&gt;=7,'CP %'!$N$6,""))),
IF(AND(G90&gt;=DATE(2018,10,1),G90&lt;=DATE(2018,12,31)),IF(AND(T90&gt;=1,T90&lt;=3),'CP %'!$N$9,IF(AND(T90&gt;=4,T90&lt;=6),'CP %'!$N$10,IF(T90&gt;=7,'CP %'!$N$11,""))),"")),"")))</f>
        <v>2.75E-2</v>
      </c>
      <c r="T90" s="29">
        <f>IF(AND(A90='CP %'!$B$1,Master!J90="CP",G90&gt;=DATE(2018,7,26),G90&lt;=DATE(2018,12,31)),COUNTIFS($K$2:$K$999,K90,$A$2:$A$999,'CP %'!$B$1,$G$2:$G$999,"&gt;=26-07-2018",$G$2:$G$999,"&lt;=31-12-2018"),IF(AND(A90='CP %'!$F$1,Master!J90="CP",G90&gt;=DATE(2018,4,1),G90&lt;DATE(2018,5,1)),COUNTIFS($K$2:$K$999,K90,$A$2:$A$999,'CP %'!$F$1,$G$2:$G$999,"&gt;=01-04-2018",$G$2:$G$999,"&lt;01-05-2018"),IF(AND(A90='CP %'!$F$1,Master!J90="CP",G90&gt;=DATE(2018,7,1),G90&lt;DATE(2018,8,1)),COUNTIFS($K$2:$K$999,K90,$A$2:$A$999,'CP %'!$F$1,$G$2:$G$999,"&gt;=01-07-2018",$G$2:$G$999,"&lt;01-08-2018"),IF(AND(A90='CP %'!$F$1,B90='CP %'!$F$17,Master!J90="CP",G90&gt;=DATE(2018,8,1),G90&lt;DATE(2018,10,1)),COUNTIFS($K$2:$K$999,K90,$A$2:$A$999,'CP %'!$F$1,$B$2:$B$999,'CP %'!$F$17,$G$2:$G$999,"&gt;=01-08-2018",$G$2:$G$999,"&lt;01-10-2018"),IF(AND(A90='CP %'!$F$1,B90='CP %'!$F$27,Master!J90="CP",G90&gt;=DATE(2018,10,1),G90&lt;=DATE(2018,12,31)),COUNTIFS($K$2:$K$999,K90,$A$2:$A$999,'CP %'!$F$1,$B$2:$B$999,'CP %'!$F$27,$G$2:$G$999,"&gt;=01-10-2018",$G$2:$G$999,"&lt;=31-12-2018"),IF(AND(A90='CP %'!$M$1,Master!J90="CP",G90&gt;=DATE(2018,4,1),G90&lt;DATE(2018,10,1)),COUNTIFS($K$2:$K$999,K90,$A$2:$A$999,'CP %'!$M$1,$G$2:$G$999,"&gt;=1-04-2018",$G$2:$G$999,"&lt;1-10-2018"),IF(AND(A90='CP %'!$M$1,Master!J90="CP",G90&gt;=DATE(2018,10,1),G90&lt;=DATE(2018,12,31)),COUNTIFS($K$2:$K$999,K90,$A$2:$A$999,'CP %'!$M$1,$G$2:$G$999,"&gt;=1-10-2018",$G$2:$G$999,"&lt;=31-12-2018"),"")))))))</f>
        <v>16</v>
      </c>
      <c r="U90" s="25">
        <f t="shared" si="3"/>
        <v>398434.16249999998</v>
      </c>
    </row>
    <row r="91" spans="1:21" x14ac:dyDescent="0.25">
      <c r="A91" s="1" t="s">
        <v>69</v>
      </c>
      <c r="B91" s="1" t="s">
        <v>79</v>
      </c>
      <c r="C91" s="1" t="s">
        <v>79</v>
      </c>
      <c r="D91" s="1" t="s">
        <v>293</v>
      </c>
      <c r="E91" s="1" t="s">
        <v>89</v>
      </c>
      <c r="F91" s="1">
        <v>1970</v>
      </c>
      <c r="G91" s="27">
        <v>43290</v>
      </c>
      <c r="H91" s="25">
        <v>15473780</v>
      </c>
      <c r="I91" s="25">
        <v>14932030</v>
      </c>
      <c r="J91" s="1" t="s">
        <v>16</v>
      </c>
      <c r="K91" s="1" t="s">
        <v>185</v>
      </c>
      <c r="L91" s="25">
        <v>6999</v>
      </c>
      <c r="M91" s="25">
        <v>6999</v>
      </c>
      <c r="N91" s="1" t="s">
        <v>176</v>
      </c>
      <c r="O91" s="1" t="s">
        <v>174</v>
      </c>
      <c r="P91" s="25">
        <f t="shared" si="2"/>
        <v>0</v>
      </c>
      <c r="Q91" s="1">
        <v>0</v>
      </c>
      <c r="R91" s="2" t="s">
        <v>164</v>
      </c>
      <c r="S91" s="31">
        <f>IF(AND(A91='CP %'!$B$1,J91="CP"),
IF(AND(G91&gt;=DATE(2018,4,1),G91&lt;=DATE(2018,7,25)),2%,IF(AND(G91&gt;=DATE(2018,7,26),G91&lt;=DATE(2018,12,31),R91='CP %'!$I$2),IF(T91=1,'CP %'!$C$8,IF(AND(T91&gt;=2,T91&lt;=3),'CP %'!$C$9,IF(AND(T91&gt;=4,T91&lt;=5),'CP %'!$C$10,IF(AND(T91&gt;=6,T91&lt;=8),'CP %'!$C$11,IF(T91&gt;=9,'CP %'!$C$12,""))))),IF(AND(G91&gt;=DATE(2018,7,26),G91&lt;=DATE(2018,12,31),R91='CP %'!$I$3),IF(T91=1,'CP %'!$D$8,IF(AND(T91&gt;=2,T91&lt;=3),'CP %'!$D$9,IF(AND(T91&gt;=4,T91&lt;=5),'CP %'!$D$10,IF(AND(T91&gt;=6,T91&lt;=8),'CP %'!$D$11,IF(T91&gt;=9,'CP %'!$D$12,""))))),""))),
IF(AND(A91='CP %'!$F$1,J91="CP"),
IF(AND(G91&gt;=DATE(2018,4,1),G91&lt;DATE(2018,5,1)),IF(AND(T91&gt;=1,T91&lt;=3),'CP %'!$G$4,IF(AND(T91&gt;=4,T91&lt;=9),'CP %'!$G$5,IF(T91&gt;=10,'CP %'!$G$6,""))),
IF(AND(G91&gt;=DATE(2018,5,1),G91&lt;DATE(2018,7,1)),'CP %'!$G$8,
IF(AND(G91&gt;=DATE(2018,7,1),G91&lt;DATE(2018,8,1)),IF(AND(T91&gt;=1,T91&lt;=2),'CP %'!$G$11,IF(AND(T91&gt;=3,T91&lt;=5),'CP %'!$G$12,IF(T91&gt;=6,'CP %'!$G$13,""))),
IF(AND(G91&gt;=DATE(2018,8,1),G91&lt;DATE(2018,10,1)),IF(K91='CP %'!$F$18,'CP %'!$G$18,IF(B91='CP %'!$F$15,'CP %'!$G$15,IF(B91='CP %'!$F$16,'CP %'!$G$16,IF(AND(B91='CP %'!$F$17,T91=1),'CP %'!$G$20,IF(AND(B91='CP %'!$F$17,T91&gt;=2,T91&lt;=5),'CP %'!$G$21,IF(AND(B91='CP %'!$F$17,T91&gt;=6),'CP %'!$G$22,"")))))),
IF(AND(G91&gt;=DATE(2018,10,1),G91&lt;=DATE(2018,12,31)),IF(B91='CP %'!$F$25,'CP %'!$G$25,IF(B91='CP %'!$F$26,'CP %'!$G$26,IF(AND(B91='CP %'!$F$27,T91=1),'CP %'!$G$29,IF(AND(B91='CP %'!$F$27,T91&gt;=2,T91&lt;=5),'CP %'!$G$30,IF(AND(B91='CP %'!$F$27,T91&gt;=6),'CP %'!$G$31,"")))))))))),
IF(AND(A91='CP %'!$M$1,J91="CP"),
IF(AND(G91&gt;=DATE(2018,4,1),G91&lt;DATE(2018,10,1)),IF(AND(T91&gt;=1,T91&lt;=3),'CP %'!$N$4,IF(AND(T91&gt;=4,T91&lt;=6),'CP %'!$N$5,IF(T91&gt;=7,'CP %'!$N$6,""))),
IF(AND(G91&gt;=DATE(2018,10,1),G91&lt;=DATE(2018,12,31)),IF(AND(T91&gt;=1,T91&lt;=3),'CP %'!$N$9,IF(AND(T91&gt;=4,T91&lt;=6),'CP %'!$N$10,IF(T91&gt;=7,'CP %'!$N$11,""))),"")),"")))</f>
        <v>2.75E-2</v>
      </c>
      <c r="T91" s="29">
        <f>IF(AND(A91='CP %'!$B$1,Master!J91="CP",G91&gt;=DATE(2018,7,26),G91&lt;=DATE(2018,12,31)),COUNTIFS($K$2:$K$999,K91,$A$2:$A$999,'CP %'!$B$1,$G$2:$G$999,"&gt;=26-07-2018",$G$2:$G$999,"&lt;=31-12-2018"),IF(AND(A91='CP %'!$F$1,Master!J91="CP",G91&gt;=DATE(2018,4,1),G91&lt;DATE(2018,5,1)),COUNTIFS($K$2:$K$999,K91,$A$2:$A$999,'CP %'!$F$1,$G$2:$G$999,"&gt;=01-04-2018",$G$2:$G$999,"&lt;01-05-2018"),IF(AND(A91='CP %'!$F$1,Master!J91="CP",G91&gt;=DATE(2018,7,1),G91&lt;DATE(2018,8,1)),COUNTIFS($K$2:$K$999,K91,$A$2:$A$999,'CP %'!$F$1,$G$2:$G$999,"&gt;=01-07-2018",$G$2:$G$999,"&lt;01-08-2018"),IF(AND(A91='CP %'!$F$1,B91='CP %'!$F$17,Master!J91="CP",G91&gt;=DATE(2018,8,1),G91&lt;DATE(2018,10,1)),COUNTIFS($K$2:$K$999,K91,$A$2:$A$999,'CP %'!$F$1,$B$2:$B$999,'CP %'!$F$17,$G$2:$G$999,"&gt;=01-08-2018",$G$2:$G$999,"&lt;01-10-2018"),IF(AND(A91='CP %'!$F$1,B91='CP %'!$F$27,Master!J91="CP",G91&gt;=DATE(2018,10,1),G91&lt;=DATE(2018,12,31)),COUNTIFS($K$2:$K$999,K91,$A$2:$A$999,'CP %'!$F$1,$B$2:$B$999,'CP %'!$F$27,$G$2:$G$999,"&gt;=01-10-2018",$G$2:$G$999,"&lt;=31-12-2018"),IF(AND(A91='CP %'!$M$1,Master!J91="CP",G91&gt;=DATE(2018,4,1),G91&lt;DATE(2018,10,1)),COUNTIFS($K$2:$K$999,K91,$A$2:$A$999,'CP %'!$M$1,$G$2:$G$999,"&gt;=1-04-2018",$G$2:$G$999,"&lt;1-10-2018"),IF(AND(A91='CP %'!$M$1,Master!J91="CP",G91&gt;=DATE(2018,10,1),G91&lt;=DATE(2018,12,31)),COUNTIFS($K$2:$K$999,K91,$A$2:$A$999,'CP %'!$M$1,$G$2:$G$999,"&gt;=1-10-2018",$G$2:$G$999,"&lt;=31-12-2018"),"")))))))</f>
        <v>16</v>
      </c>
      <c r="U91" s="25">
        <f t="shared" si="3"/>
        <v>410630.82500000001</v>
      </c>
    </row>
    <row r="92" spans="1:21" x14ac:dyDescent="0.25">
      <c r="A92" s="1" t="s">
        <v>69</v>
      </c>
      <c r="B92" s="1" t="s">
        <v>79</v>
      </c>
      <c r="C92" s="1" t="s">
        <v>79</v>
      </c>
      <c r="D92" s="1" t="s">
        <v>294</v>
      </c>
      <c r="E92" s="1" t="s">
        <v>87</v>
      </c>
      <c r="F92" s="1">
        <v>1335</v>
      </c>
      <c r="G92" s="27">
        <v>43292</v>
      </c>
      <c r="H92" s="25">
        <v>11295665</v>
      </c>
      <c r="I92" s="25">
        <v>10928540</v>
      </c>
      <c r="J92" s="1" t="s">
        <v>16</v>
      </c>
      <c r="K92" s="1" t="s">
        <v>185</v>
      </c>
      <c r="L92" s="25">
        <v>7599</v>
      </c>
      <c r="M92" s="25">
        <v>7599</v>
      </c>
      <c r="N92" s="1" t="s">
        <v>253</v>
      </c>
      <c r="O92" s="1" t="s">
        <v>174</v>
      </c>
      <c r="P92" s="25">
        <f t="shared" si="2"/>
        <v>0</v>
      </c>
      <c r="Q92" s="1">
        <v>0</v>
      </c>
      <c r="R92" s="2" t="s">
        <v>164</v>
      </c>
      <c r="S92" s="31">
        <f>IF(AND(A92='CP %'!$B$1,J92="CP"),
IF(AND(G92&gt;=DATE(2018,4,1),G92&lt;=DATE(2018,7,25)),2%,IF(AND(G92&gt;=DATE(2018,7,26),G92&lt;=DATE(2018,12,31),R92='CP %'!$I$2),IF(T92=1,'CP %'!$C$8,IF(AND(T92&gt;=2,T92&lt;=3),'CP %'!$C$9,IF(AND(T92&gt;=4,T92&lt;=5),'CP %'!$C$10,IF(AND(T92&gt;=6,T92&lt;=8),'CP %'!$C$11,IF(T92&gt;=9,'CP %'!$C$12,""))))),IF(AND(G92&gt;=DATE(2018,7,26),G92&lt;=DATE(2018,12,31),R92='CP %'!$I$3),IF(T92=1,'CP %'!$D$8,IF(AND(T92&gt;=2,T92&lt;=3),'CP %'!$D$9,IF(AND(T92&gt;=4,T92&lt;=5),'CP %'!$D$10,IF(AND(T92&gt;=6,T92&lt;=8),'CP %'!$D$11,IF(T92&gt;=9,'CP %'!$D$12,""))))),""))),
IF(AND(A92='CP %'!$F$1,J92="CP"),
IF(AND(G92&gt;=DATE(2018,4,1),G92&lt;DATE(2018,5,1)),IF(AND(T92&gt;=1,T92&lt;=3),'CP %'!$G$4,IF(AND(T92&gt;=4,T92&lt;=9),'CP %'!$G$5,IF(T92&gt;=10,'CP %'!$G$6,""))),
IF(AND(G92&gt;=DATE(2018,5,1),G92&lt;DATE(2018,7,1)),'CP %'!$G$8,
IF(AND(G92&gt;=DATE(2018,7,1),G92&lt;DATE(2018,8,1)),IF(AND(T92&gt;=1,T92&lt;=2),'CP %'!$G$11,IF(AND(T92&gt;=3,T92&lt;=5),'CP %'!$G$12,IF(T92&gt;=6,'CP %'!$G$13,""))),
IF(AND(G92&gt;=DATE(2018,8,1),G92&lt;DATE(2018,10,1)),IF(K92='CP %'!$F$18,'CP %'!$G$18,IF(B92='CP %'!$F$15,'CP %'!$G$15,IF(B92='CP %'!$F$16,'CP %'!$G$16,IF(AND(B92='CP %'!$F$17,T92=1),'CP %'!$G$20,IF(AND(B92='CP %'!$F$17,T92&gt;=2,T92&lt;=5),'CP %'!$G$21,IF(AND(B92='CP %'!$F$17,T92&gt;=6),'CP %'!$G$22,"")))))),
IF(AND(G92&gt;=DATE(2018,10,1),G92&lt;=DATE(2018,12,31)),IF(B92='CP %'!$F$25,'CP %'!$G$25,IF(B92='CP %'!$F$26,'CP %'!$G$26,IF(AND(B92='CP %'!$F$27,T92=1),'CP %'!$G$29,IF(AND(B92='CP %'!$F$27,T92&gt;=2,T92&lt;=5),'CP %'!$G$30,IF(AND(B92='CP %'!$F$27,T92&gt;=6),'CP %'!$G$31,"")))))))))),
IF(AND(A92='CP %'!$M$1,J92="CP"),
IF(AND(G92&gt;=DATE(2018,4,1),G92&lt;DATE(2018,10,1)),IF(AND(T92&gt;=1,T92&lt;=3),'CP %'!$N$4,IF(AND(T92&gt;=4,T92&lt;=6),'CP %'!$N$5,IF(T92&gt;=7,'CP %'!$N$6,""))),
IF(AND(G92&gt;=DATE(2018,10,1),G92&lt;=DATE(2018,12,31)),IF(AND(T92&gt;=1,T92&lt;=3),'CP %'!$N$9,IF(AND(T92&gt;=4,T92&lt;=6),'CP %'!$N$10,IF(T92&gt;=7,'CP %'!$N$11,""))),"")),"")))</f>
        <v>2.75E-2</v>
      </c>
      <c r="T92" s="29">
        <f>IF(AND(A92='CP %'!$B$1,Master!J92="CP",G92&gt;=DATE(2018,7,26),G92&lt;=DATE(2018,12,31)),COUNTIFS($K$2:$K$999,K92,$A$2:$A$999,'CP %'!$B$1,$G$2:$G$999,"&gt;=26-07-2018",$G$2:$G$999,"&lt;=31-12-2018"),IF(AND(A92='CP %'!$F$1,Master!J92="CP",G92&gt;=DATE(2018,4,1),G92&lt;DATE(2018,5,1)),COUNTIFS($K$2:$K$999,K92,$A$2:$A$999,'CP %'!$F$1,$G$2:$G$999,"&gt;=01-04-2018",$G$2:$G$999,"&lt;01-05-2018"),IF(AND(A92='CP %'!$F$1,Master!J92="CP",G92&gt;=DATE(2018,7,1),G92&lt;DATE(2018,8,1)),COUNTIFS($K$2:$K$999,K92,$A$2:$A$999,'CP %'!$F$1,$G$2:$G$999,"&gt;=01-07-2018",$G$2:$G$999,"&lt;01-08-2018"),IF(AND(A92='CP %'!$F$1,B92='CP %'!$F$17,Master!J92="CP",G92&gt;=DATE(2018,8,1),G92&lt;DATE(2018,10,1)),COUNTIFS($K$2:$K$999,K92,$A$2:$A$999,'CP %'!$F$1,$B$2:$B$999,'CP %'!$F$17,$G$2:$G$999,"&gt;=01-08-2018",$G$2:$G$999,"&lt;01-10-2018"),IF(AND(A92='CP %'!$F$1,B92='CP %'!$F$27,Master!J92="CP",G92&gt;=DATE(2018,10,1),G92&lt;=DATE(2018,12,31)),COUNTIFS($K$2:$K$999,K92,$A$2:$A$999,'CP %'!$F$1,$B$2:$B$999,'CP %'!$F$27,$G$2:$G$999,"&gt;=01-10-2018",$G$2:$G$999,"&lt;=31-12-2018"),IF(AND(A92='CP %'!$M$1,Master!J92="CP",G92&gt;=DATE(2018,4,1),G92&lt;DATE(2018,10,1)),COUNTIFS($K$2:$K$999,K92,$A$2:$A$999,'CP %'!$M$1,$G$2:$G$999,"&gt;=1-04-2018",$G$2:$G$999,"&lt;1-10-2018"),IF(AND(A92='CP %'!$M$1,Master!J92="CP",G92&gt;=DATE(2018,10,1),G92&lt;=DATE(2018,12,31)),COUNTIFS($K$2:$K$999,K92,$A$2:$A$999,'CP %'!$M$1,$G$2:$G$999,"&gt;=1-10-2018",$G$2:$G$999,"&lt;=31-12-2018"),"")))))))</f>
        <v>16</v>
      </c>
      <c r="U92" s="25">
        <f t="shared" si="3"/>
        <v>300534.84999999998</v>
      </c>
    </row>
    <row r="93" spans="1:21" x14ac:dyDescent="0.25">
      <c r="A93" s="1" t="s">
        <v>69</v>
      </c>
      <c r="B93" s="1" t="s">
        <v>82</v>
      </c>
      <c r="C93" s="1" t="s">
        <v>82</v>
      </c>
      <c r="D93" s="1" t="s">
        <v>295</v>
      </c>
      <c r="E93" s="1" t="s">
        <v>90</v>
      </c>
      <c r="F93" s="1">
        <v>2465</v>
      </c>
      <c r="G93" s="27">
        <v>43295</v>
      </c>
      <c r="H93" s="25">
        <v>22830405</v>
      </c>
      <c r="I93" s="25">
        <v>22152530</v>
      </c>
      <c r="J93" s="1" t="s">
        <v>16</v>
      </c>
      <c r="K93" s="1" t="s">
        <v>185</v>
      </c>
      <c r="L93" s="25">
        <v>8152</v>
      </c>
      <c r="M93" s="25">
        <v>8152</v>
      </c>
      <c r="N93" s="1" t="s">
        <v>236</v>
      </c>
      <c r="O93" s="1" t="s">
        <v>174</v>
      </c>
      <c r="P93" s="25">
        <f t="shared" si="2"/>
        <v>0</v>
      </c>
      <c r="Q93" s="1">
        <v>0</v>
      </c>
      <c r="R93" s="2" t="s">
        <v>164</v>
      </c>
      <c r="S93" s="31">
        <f>IF(AND(A93='CP %'!$B$1,J93="CP"),
IF(AND(G93&gt;=DATE(2018,4,1),G93&lt;=DATE(2018,7,25)),2%,IF(AND(G93&gt;=DATE(2018,7,26),G93&lt;=DATE(2018,12,31),R93='CP %'!$I$2),IF(T93=1,'CP %'!$C$8,IF(AND(T93&gt;=2,T93&lt;=3),'CP %'!$C$9,IF(AND(T93&gt;=4,T93&lt;=5),'CP %'!$C$10,IF(AND(T93&gt;=6,T93&lt;=8),'CP %'!$C$11,IF(T93&gt;=9,'CP %'!$C$12,""))))),IF(AND(G93&gt;=DATE(2018,7,26),G93&lt;=DATE(2018,12,31),R93='CP %'!$I$3),IF(T93=1,'CP %'!$D$8,IF(AND(T93&gt;=2,T93&lt;=3),'CP %'!$D$9,IF(AND(T93&gt;=4,T93&lt;=5),'CP %'!$D$10,IF(AND(T93&gt;=6,T93&lt;=8),'CP %'!$D$11,IF(T93&gt;=9,'CP %'!$D$12,""))))),""))),
IF(AND(A93='CP %'!$F$1,J93="CP"),
IF(AND(G93&gt;=DATE(2018,4,1),G93&lt;DATE(2018,5,1)),IF(AND(T93&gt;=1,T93&lt;=3),'CP %'!$G$4,IF(AND(T93&gt;=4,T93&lt;=9),'CP %'!$G$5,IF(T93&gt;=10,'CP %'!$G$6,""))),
IF(AND(G93&gt;=DATE(2018,5,1),G93&lt;DATE(2018,7,1)),'CP %'!$G$8,
IF(AND(G93&gt;=DATE(2018,7,1),G93&lt;DATE(2018,8,1)),IF(AND(T93&gt;=1,T93&lt;=2),'CP %'!$G$11,IF(AND(T93&gt;=3,T93&lt;=5),'CP %'!$G$12,IF(T93&gt;=6,'CP %'!$G$13,""))),
IF(AND(G93&gt;=DATE(2018,8,1),G93&lt;DATE(2018,10,1)),IF(K93='CP %'!$F$18,'CP %'!$G$18,IF(B93='CP %'!$F$15,'CP %'!$G$15,IF(B93='CP %'!$F$16,'CP %'!$G$16,IF(AND(B93='CP %'!$F$17,T93=1),'CP %'!$G$20,IF(AND(B93='CP %'!$F$17,T93&gt;=2,T93&lt;=5),'CP %'!$G$21,IF(AND(B93='CP %'!$F$17,T93&gt;=6),'CP %'!$G$22,"")))))),
IF(AND(G93&gt;=DATE(2018,10,1),G93&lt;=DATE(2018,12,31)),IF(B93='CP %'!$F$25,'CP %'!$G$25,IF(B93='CP %'!$F$26,'CP %'!$G$26,IF(AND(B93='CP %'!$F$27,T93=1),'CP %'!$G$29,IF(AND(B93='CP %'!$F$27,T93&gt;=2,T93&lt;=5),'CP %'!$G$30,IF(AND(B93='CP %'!$F$27,T93&gt;=6),'CP %'!$G$31,"")))))))))),
IF(AND(A93='CP %'!$M$1,J93="CP"),
IF(AND(G93&gt;=DATE(2018,4,1),G93&lt;DATE(2018,10,1)),IF(AND(T93&gt;=1,T93&lt;=3),'CP %'!$N$4,IF(AND(T93&gt;=4,T93&lt;=6),'CP %'!$N$5,IF(T93&gt;=7,'CP %'!$N$6,""))),
IF(AND(G93&gt;=DATE(2018,10,1),G93&lt;=DATE(2018,12,31)),IF(AND(T93&gt;=1,T93&lt;=3),'CP %'!$N$9,IF(AND(T93&gt;=4,T93&lt;=6),'CP %'!$N$10,IF(T93&gt;=7,'CP %'!$N$11,""))),"")),"")))</f>
        <v>2.75E-2</v>
      </c>
      <c r="T93" s="29">
        <f>IF(AND(A93='CP %'!$B$1,Master!J93="CP",G93&gt;=DATE(2018,7,26),G93&lt;=DATE(2018,12,31)),COUNTIFS($K$2:$K$999,K93,$A$2:$A$999,'CP %'!$B$1,$G$2:$G$999,"&gt;=26-07-2018",$G$2:$G$999,"&lt;=31-12-2018"),IF(AND(A93='CP %'!$F$1,Master!J93="CP",G93&gt;=DATE(2018,4,1),G93&lt;DATE(2018,5,1)),COUNTIFS($K$2:$K$999,K93,$A$2:$A$999,'CP %'!$F$1,$G$2:$G$999,"&gt;=01-04-2018",$G$2:$G$999,"&lt;01-05-2018"),IF(AND(A93='CP %'!$F$1,Master!J93="CP",G93&gt;=DATE(2018,7,1),G93&lt;DATE(2018,8,1)),COUNTIFS($K$2:$K$999,K93,$A$2:$A$999,'CP %'!$F$1,$G$2:$G$999,"&gt;=01-07-2018",$G$2:$G$999,"&lt;01-08-2018"),IF(AND(A93='CP %'!$F$1,B93='CP %'!$F$17,Master!J93="CP",G93&gt;=DATE(2018,8,1),G93&lt;DATE(2018,10,1)),COUNTIFS($K$2:$K$999,K93,$A$2:$A$999,'CP %'!$F$1,$B$2:$B$999,'CP %'!$F$17,$G$2:$G$999,"&gt;=01-08-2018",$G$2:$G$999,"&lt;01-10-2018"),IF(AND(A93='CP %'!$F$1,B93='CP %'!$F$27,Master!J93="CP",G93&gt;=DATE(2018,10,1),G93&lt;=DATE(2018,12,31)),COUNTIFS($K$2:$K$999,K93,$A$2:$A$999,'CP %'!$F$1,$B$2:$B$999,'CP %'!$F$27,$G$2:$G$999,"&gt;=01-10-2018",$G$2:$G$999,"&lt;=31-12-2018"),IF(AND(A93='CP %'!$M$1,Master!J93="CP",G93&gt;=DATE(2018,4,1),G93&lt;DATE(2018,10,1)),COUNTIFS($K$2:$K$999,K93,$A$2:$A$999,'CP %'!$M$1,$G$2:$G$999,"&gt;=1-04-2018",$G$2:$G$999,"&lt;1-10-2018"),IF(AND(A93='CP %'!$M$1,Master!J93="CP",G93&gt;=DATE(2018,10,1),G93&lt;=DATE(2018,12,31)),COUNTIFS($K$2:$K$999,K93,$A$2:$A$999,'CP %'!$M$1,$G$2:$G$999,"&gt;=1-10-2018",$G$2:$G$999,"&lt;=31-12-2018"),"")))))))</f>
        <v>16</v>
      </c>
      <c r="U93" s="25">
        <f t="shared" si="3"/>
        <v>609194.57499999995</v>
      </c>
    </row>
    <row r="94" spans="1:21" x14ac:dyDescent="0.25">
      <c r="A94" s="1" t="s">
        <v>69</v>
      </c>
      <c r="B94" s="1" t="s">
        <v>82</v>
      </c>
      <c r="C94" s="1" t="s">
        <v>82</v>
      </c>
      <c r="D94" s="1" t="s">
        <v>296</v>
      </c>
      <c r="E94" s="1" t="s">
        <v>90</v>
      </c>
      <c r="F94" s="1">
        <v>2465</v>
      </c>
      <c r="G94" s="27">
        <v>43295</v>
      </c>
      <c r="H94" s="25">
        <v>22830405</v>
      </c>
      <c r="I94" s="25">
        <v>22152530</v>
      </c>
      <c r="J94" s="1" t="s">
        <v>16</v>
      </c>
      <c r="K94" s="1" t="s">
        <v>185</v>
      </c>
      <c r="L94" s="25">
        <v>8152</v>
      </c>
      <c r="M94" s="25">
        <v>8152</v>
      </c>
      <c r="N94" s="1" t="s">
        <v>236</v>
      </c>
      <c r="O94" s="1" t="s">
        <v>174</v>
      </c>
      <c r="P94" s="25">
        <f t="shared" ref="P94:P157" si="4">IF(M94&lt;L94,((L94-M94)*F94),0)</f>
        <v>0</v>
      </c>
      <c r="Q94" s="1">
        <v>0</v>
      </c>
      <c r="R94" s="2" t="s">
        <v>164</v>
      </c>
      <c r="S94" s="31">
        <f>IF(AND(A94='CP %'!$B$1,J94="CP"),
IF(AND(G94&gt;=DATE(2018,4,1),G94&lt;=DATE(2018,7,25)),2%,IF(AND(G94&gt;=DATE(2018,7,26),G94&lt;=DATE(2018,12,31),R94='CP %'!$I$2),IF(T94=1,'CP %'!$C$8,IF(AND(T94&gt;=2,T94&lt;=3),'CP %'!$C$9,IF(AND(T94&gt;=4,T94&lt;=5),'CP %'!$C$10,IF(AND(T94&gt;=6,T94&lt;=8),'CP %'!$C$11,IF(T94&gt;=9,'CP %'!$C$12,""))))),IF(AND(G94&gt;=DATE(2018,7,26),G94&lt;=DATE(2018,12,31),R94='CP %'!$I$3),IF(T94=1,'CP %'!$D$8,IF(AND(T94&gt;=2,T94&lt;=3),'CP %'!$D$9,IF(AND(T94&gt;=4,T94&lt;=5),'CP %'!$D$10,IF(AND(T94&gt;=6,T94&lt;=8),'CP %'!$D$11,IF(T94&gt;=9,'CP %'!$D$12,""))))),""))),
IF(AND(A94='CP %'!$F$1,J94="CP"),
IF(AND(G94&gt;=DATE(2018,4,1),G94&lt;DATE(2018,5,1)),IF(AND(T94&gt;=1,T94&lt;=3),'CP %'!$G$4,IF(AND(T94&gt;=4,T94&lt;=9),'CP %'!$G$5,IF(T94&gt;=10,'CP %'!$G$6,""))),
IF(AND(G94&gt;=DATE(2018,5,1),G94&lt;DATE(2018,7,1)),'CP %'!$G$8,
IF(AND(G94&gt;=DATE(2018,7,1),G94&lt;DATE(2018,8,1)),IF(AND(T94&gt;=1,T94&lt;=2),'CP %'!$G$11,IF(AND(T94&gt;=3,T94&lt;=5),'CP %'!$G$12,IF(T94&gt;=6,'CP %'!$G$13,""))),
IF(AND(G94&gt;=DATE(2018,8,1),G94&lt;DATE(2018,10,1)),IF(K94='CP %'!$F$18,'CP %'!$G$18,IF(B94='CP %'!$F$15,'CP %'!$G$15,IF(B94='CP %'!$F$16,'CP %'!$G$16,IF(AND(B94='CP %'!$F$17,T94=1),'CP %'!$G$20,IF(AND(B94='CP %'!$F$17,T94&gt;=2,T94&lt;=5),'CP %'!$G$21,IF(AND(B94='CP %'!$F$17,T94&gt;=6),'CP %'!$G$22,"")))))),
IF(AND(G94&gt;=DATE(2018,10,1),G94&lt;=DATE(2018,12,31)),IF(B94='CP %'!$F$25,'CP %'!$G$25,IF(B94='CP %'!$F$26,'CP %'!$G$26,IF(AND(B94='CP %'!$F$27,T94=1),'CP %'!$G$29,IF(AND(B94='CP %'!$F$27,T94&gt;=2,T94&lt;=5),'CP %'!$G$30,IF(AND(B94='CP %'!$F$27,T94&gt;=6),'CP %'!$G$31,"")))))))))),
IF(AND(A94='CP %'!$M$1,J94="CP"),
IF(AND(G94&gt;=DATE(2018,4,1),G94&lt;DATE(2018,10,1)),IF(AND(T94&gt;=1,T94&lt;=3),'CP %'!$N$4,IF(AND(T94&gt;=4,T94&lt;=6),'CP %'!$N$5,IF(T94&gt;=7,'CP %'!$N$6,""))),
IF(AND(G94&gt;=DATE(2018,10,1),G94&lt;=DATE(2018,12,31)),IF(AND(T94&gt;=1,T94&lt;=3),'CP %'!$N$9,IF(AND(T94&gt;=4,T94&lt;=6),'CP %'!$N$10,IF(T94&gt;=7,'CP %'!$N$11,""))),"")),"")))</f>
        <v>2.75E-2</v>
      </c>
      <c r="T94" s="29">
        <f>IF(AND(A94='CP %'!$B$1,Master!J94="CP",G94&gt;=DATE(2018,7,26),G94&lt;=DATE(2018,12,31)),COUNTIFS($K$2:$K$999,K94,$A$2:$A$999,'CP %'!$B$1,$G$2:$G$999,"&gt;=26-07-2018",$G$2:$G$999,"&lt;=31-12-2018"),IF(AND(A94='CP %'!$F$1,Master!J94="CP",G94&gt;=DATE(2018,4,1),G94&lt;DATE(2018,5,1)),COUNTIFS($K$2:$K$999,K94,$A$2:$A$999,'CP %'!$F$1,$G$2:$G$999,"&gt;=01-04-2018",$G$2:$G$999,"&lt;01-05-2018"),IF(AND(A94='CP %'!$F$1,Master!J94="CP",G94&gt;=DATE(2018,7,1),G94&lt;DATE(2018,8,1)),COUNTIFS($K$2:$K$999,K94,$A$2:$A$999,'CP %'!$F$1,$G$2:$G$999,"&gt;=01-07-2018",$G$2:$G$999,"&lt;01-08-2018"),IF(AND(A94='CP %'!$F$1,B94='CP %'!$F$17,Master!J94="CP",G94&gt;=DATE(2018,8,1),G94&lt;DATE(2018,10,1)),COUNTIFS($K$2:$K$999,K94,$A$2:$A$999,'CP %'!$F$1,$B$2:$B$999,'CP %'!$F$17,$G$2:$G$999,"&gt;=01-08-2018",$G$2:$G$999,"&lt;01-10-2018"),IF(AND(A94='CP %'!$F$1,B94='CP %'!$F$27,Master!J94="CP",G94&gt;=DATE(2018,10,1),G94&lt;=DATE(2018,12,31)),COUNTIFS($K$2:$K$999,K94,$A$2:$A$999,'CP %'!$F$1,$B$2:$B$999,'CP %'!$F$27,$G$2:$G$999,"&gt;=01-10-2018",$G$2:$G$999,"&lt;=31-12-2018"),IF(AND(A94='CP %'!$M$1,Master!J94="CP",G94&gt;=DATE(2018,4,1),G94&lt;DATE(2018,10,1)),COUNTIFS($K$2:$K$999,K94,$A$2:$A$999,'CP %'!$M$1,$G$2:$G$999,"&gt;=1-04-2018",$G$2:$G$999,"&lt;1-10-2018"),IF(AND(A94='CP %'!$M$1,Master!J94="CP",G94&gt;=DATE(2018,10,1),G94&lt;=DATE(2018,12,31)),COUNTIFS($K$2:$K$999,K94,$A$2:$A$999,'CP %'!$M$1,$G$2:$G$999,"&gt;=1-10-2018",$G$2:$G$999,"&lt;=31-12-2018"),"")))))))</f>
        <v>16</v>
      </c>
      <c r="U94" s="25">
        <f t="shared" si="3"/>
        <v>609194.57499999995</v>
      </c>
    </row>
    <row r="95" spans="1:21" x14ac:dyDescent="0.25">
      <c r="A95" s="1" t="s">
        <v>69</v>
      </c>
      <c r="B95" s="1" t="s">
        <v>79</v>
      </c>
      <c r="C95" s="1" t="s">
        <v>79</v>
      </c>
      <c r="D95" s="1" t="s">
        <v>297</v>
      </c>
      <c r="E95" s="1" t="s">
        <v>91</v>
      </c>
      <c r="F95" s="1">
        <v>1740</v>
      </c>
      <c r="G95" s="27">
        <v>43300</v>
      </c>
      <c r="H95" s="25">
        <v>14224760</v>
      </c>
      <c r="I95" s="25">
        <v>13746260</v>
      </c>
      <c r="J95" s="1" t="s">
        <v>16</v>
      </c>
      <c r="K95" s="1" t="s">
        <v>185</v>
      </c>
      <c r="L95" s="25">
        <v>7599</v>
      </c>
      <c r="M95" s="25">
        <v>7599</v>
      </c>
      <c r="N95" s="1" t="s">
        <v>298</v>
      </c>
      <c r="O95" s="1" t="s">
        <v>174</v>
      </c>
      <c r="P95" s="25">
        <f t="shared" si="4"/>
        <v>0</v>
      </c>
      <c r="Q95" s="1">
        <v>0</v>
      </c>
      <c r="R95" s="2" t="s">
        <v>164</v>
      </c>
      <c r="S95" s="31">
        <f>IF(AND(A95='CP %'!$B$1,J95="CP"),
IF(AND(G95&gt;=DATE(2018,4,1),G95&lt;=DATE(2018,7,25)),2%,IF(AND(G95&gt;=DATE(2018,7,26),G95&lt;=DATE(2018,12,31),R95='CP %'!$I$2),IF(T95=1,'CP %'!$C$8,IF(AND(T95&gt;=2,T95&lt;=3),'CP %'!$C$9,IF(AND(T95&gt;=4,T95&lt;=5),'CP %'!$C$10,IF(AND(T95&gt;=6,T95&lt;=8),'CP %'!$C$11,IF(T95&gt;=9,'CP %'!$C$12,""))))),IF(AND(G95&gt;=DATE(2018,7,26),G95&lt;=DATE(2018,12,31),R95='CP %'!$I$3),IF(T95=1,'CP %'!$D$8,IF(AND(T95&gt;=2,T95&lt;=3),'CP %'!$D$9,IF(AND(T95&gt;=4,T95&lt;=5),'CP %'!$D$10,IF(AND(T95&gt;=6,T95&lt;=8),'CP %'!$D$11,IF(T95&gt;=9,'CP %'!$D$12,""))))),""))),
IF(AND(A95='CP %'!$F$1,J95="CP"),
IF(AND(G95&gt;=DATE(2018,4,1),G95&lt;DATE(2018,5,1)),IF(AND(T95&gt;=1,T95&lt;=3),'CP %'!$G$4,IF(AND(T95&gt;=4,T95&lt;=9),'CP %'!$G$5,IF(T95&gt;=10,'CP %'!$G$6,""))),
IF(AND(G95&gt;=DATE(2018,5,1),G95&lt;DATE(2018,7,1)),'CP %'!$G$8,
IF(AND(G95&gt;=DATE(2018,7,1),G95&lt;DATE(2018,8,1)),IF(AND(T95&gt;=1,T95&lt;=2),'CP %'!$G$11,IF(AND(T95&gt;=3,T95&lt;=5),'CP %'!$G$12,IF(T95&gt;=6,'CP %'!$G$13,""))),
IF(AND(G95&gt;=DATE(2018,8,1),G95&lt;DATE(2018,10,1)),IF(K95='CP %'!$F$18,'CP %'!$G$18,IF(B95='CP %'!$F$15,'CP %'!$G$15,IF(B95='CP %'!$F$16,'CP %'!$G$16,IF(AND(B95='CP %'!$F$17,T95=1),'CP %'!$G$20,IF(AND(B95='CP %'!$F$17,T95&gt;=2,T95&lt;=5),'CP %'!$G$21,IF(AND(B95='CP %'!$F$17,T95&gt;=6),'CP %'!$G$22,"")))))),
IF(AND(G95&gt;=DATE(2018,10,1),G95&lt;=DATE(2018,12,31)),IF(B95='CP %'!$F$25,'CP %'!$G$25,IF(B95='CP %'!$F$26,'CP %'!$G$26,IF(AND(B95='CP %'!$F$27,T95=1),'CP %'!$G$29,IF(AND(B95='CP %'!$F$27,T95&gt;=2,T95&lt;=5),'CP %'!$G$30,IF(AND(B95='CP %'!$F$27,T95&gt;=6),'CP %'!$G$31,"")))))))))),
IF(AND(A95='CP %'!$M$1,J95="CP"),
IF(AND(G95&gt;=DATE(2018,4,1),G95&lt;DATE(2018,10,1)),IF(AND(T95&gt;=1,T95&lt;=3),'CP %'!$N$4,IF(AND(T95&gt;=4,T95&lt;=6),'CP %'!$N$5,IF(T95&gt;=7,'CP %'!$N$6,""))),
IF(AND(G95&gt;=DATE(2018,10,1),G95&lt;=DATE(2018,12,31)),IF(AND(T95&gt;=1,T95&lt;=3),'CP %'!$N$9,IF(AND(T95&gt;=4,T95&lt;=6),'CP %'!$N$10,IF(T95&gt;=7,'CP %'!$N$11,""))),"")),"")))</f>
        <v>2.75E-2</v>
      </c>
      <c r="T95" s="29">
        <f>IF(AND(A95='CP %'!$B$1,Master!J95="CP",G95&gt;=DATE(2018,7,26),G95&lt;=DATE(2018,12,31)),COUNTIFS($K$2:$K$999,K95,$A$2:$A$999,'CP %'!$B$1,$G$2:$G$999,"&gt;=26-07-2018",$G$2:$G$999,"&lt;=31-12-2018"),IF(AND(A95='CP %'!$F$1,Master!J95="CP",G95&gt;=DATE(2018,4,1),G95&lt;DATE(2018,5,1)),COUNTIFS($K$2:$K$999,K95,$A$2:$A$999,'CP %'!$F$1,$G$2:$G$999,"&gt;=01-04-2018",$G$2:$G$999,"&lt;01-05-2018"),IF(AND(A95='CP %'!$F$1,Master!J95="CP",G95&gt;=DATE(2018,7,1),G95&lt;DATE(2018,8,1)),COUNTIFS($K$2:$K$999,K95,$A$2:$A$999,'CP %'!$F$1,$G$2:$G$999,"&gt;=01-07-2018",$G$2:$G$999,"&lt;01-08-2018"),IF(AND(A95='CP %'!$F$1,B95='CP %'!$F$17,Master!J95="CP",G95&gt;=DATE(2018,8,1),G95&lt;DATE(2018,10,1)),COUNTIFS($K$2:$K$999,K95,$A$2:$A$999,'CP %'!$F$1,$B$2:$B$999,'CP %'!$F$17,$G$2:$G$999,"&gt;=01-08-2018",$G$2:$G$999,"&lt;01-10-2018"),IF(AND(A95='CP %'!$F$1,B95='CP %'!$F$27,Master!J95="CP",G95&gt;=DATE(2018,10,1),G95&lt;=DATE(2018,12,31)),COUNTIFS($K$2:$K$999,K95,$A$2:$A$999,'CP %'!$F$1,$B$2:$B$999,'CP %'!$F$27,$G$2:$G$999,"&gt;=01-10-2018",$G$2:$G$999,"&lt;=31-12-2018"),IF(AND(A95='CP %'!$M$1,Master!J95="CP",G95&gt;=DATE(2018,4,1),G95&lt;DATE(2018,10,1)),COUNTIFS($K$2:$K$999,K95,$A$2:$A$999,'CP %'!$M$1,$G$2:$G$999,"&gt;=1-04-2018",$G$2:$G$999,"&lt;1-10-2018"),IF(AND(A95='CP %'!$M$1,Master!J95="CP",G95&gt;=DATE(2018,10,1),G95&lt;=DATE(2018,12,31)),COUNTIFS($K$2:$K$999,K95,$A$2:$A$999,'CP %'!$M$1,$G$2:$G$999,"&gt;=1-10-2018",$G$2:$G$999,"&lt;=31-12-2018"),"")))))))</f>
        <v>16</v>
      </c>
      <c r="U95" s="25">
        <f t="shared" si="3"/>
        <v>378022.15</v>
      </c>
    </row>
    <row r="96" spans="1:21" x14ac:dyDescent="0.25">
      <c r="A96" s="1" t="s">
        <v>69</v>
      </c>
      <c r="B96" s="1" t="s">
        <v>82</v>
      </c>
      <c r="C96" s="1" t="s">
        <v>82</v>
      </c>
      <c r="D96" s="1" t="s">
        <v>299</v>
      </c>
      <c r="E96" s="1" t="s">
        <v>90</v>
      </c>
      <c r="F96" s="1">
        <v>2465</v>
      </c>
      <c r="G96" s="27">
        <v>43301</v>
      </c>
      <c r="H96" s="25">
        <v>21990905</v>
      </c>
      <c r="I96" s="25">
        <v>21313030</v>
      </c>
      <c r="J96" s="1" t="s">
        <v>16</v>
      </c>
      <c r="K96" s="1" t="s">
        <v>185</v>
      </c>
      <c r="L96" s="25">
        <v>8152</v>
      </c>
      <c r="M96" s="25">
        <v>8152</v>
      </c>
      <c r="N96" s="1" t="s">
        <v>232</v>
      </c>
      <c r="O96" s="1" t="s">
        <v>174</v>
      </c>
      <c r="P96" s="25">
        <f t="shared" si="4"/>
        <v>0</v>
      </c>
      <c r="Q96" s="1">
        <v>0</v>
      </c>
      <c r="R96" s="2" t="s">
        <v>164</v>
      </c>
      <c r="S96" s="31">
        <f>IF(AND(A96='CP %'!$B$1,J96="CP"),
IF(AND(G96&gt;=DATE(2018,4,1),G96&lt;=DATE(2018,7,25)),2%,IF(AND(G96&gt;=DATE(2018,7,26),G96&lt;=DATE(2018,12,31),R96='CP %'!$I$2),IF(T96=1,'CP %'!$C$8,IF(AND(T96&gt;=2,T96&lt;=3),'CP %'!$C$9,IF(AND(T96&gt;=4,T96&lt;=5),'CP %'!$C$10,IF(AND(T96&gt;=6,T96&lt;=8),'CP %'!$C$11,IF(T96&gt;=9,'CP %'!$C$12,""))))),IF(AND(G96&gt;=DATE(2018,7,26),G96&lt;=DATE(2018,12,31),R96='CP %'!$I$3),IF(T96=1,'CP %'!$D$8,IF(AND(T96&gt;=2,T96&lt;=3),'CP %'!$D$9,IF(AND(T96&gt;=4,T96&lt;=5),'CP %'!$D$10,IF(AND(T96&gt;=6,T96&lt;=8),'CP %'!$D$11,IF(T96&gt;=9,'CP %'!$D$12,""))))),""))),
IF(AND(A96='CP %'!$F$1,J96="CP"),
IF(AND(G96&gt;=DATE(2018,4,1),G96&lt;DATE(2018,5,1)),IF(AND(T96&gt;=1,T96&lt;=3),'CP %'!$G$4,IF(AND(T96&gt;=4,T96&lt;=9),'CP %'!$G$5,IF(T96&gt;=10,'CP %'!$G$6,""))),
IF(AND(G96&gt;=DATE(2018,5,1),G96&lt;DATE(2018,7,1)),'CP %'!$G$8,
IF(AND(G96&gt;=DATE(2018,7,1),G96&lt;DATE(2018,8,1)),IF(AND(T96&gt;=1,T96&lt;=2),'CP %'!$G$11,IF(AND(T96&gt;=3,T96&lt;=5),'CP %'!$G$12,IF(T96&gt;=6,'CP %'!$G$13,""))),
IF(AND(G96&gt;=DATE(2018,8,1),G96&lt;DATE(2018,10,1)),IF(K96='CP %'!$F$18,'CP %'!$G$18,IF(B96='CP %'!$F$15,'CP %'!$G$15,IF(B96='CP %'!$F$16,'CP %'!$G$16,IF(AND(B96='CP %'!$F$17,T96=1),'CP %'!$G$20,IF(AND(B96='CP %'!$F$17,T96&gt;=2,T96&lt;=5),'CP %'!$G$21,IF(AND(B96='CP %'!$F$17,T96&gt;=6),'CP %'!$G$22,"")))))),
IF(AND(G96&gt;=DATE(2018,10,1),G96&lt;=DATE(2018,12,31)),IF(B96='CP %'!$F$25,'CP %'!$G$25,IF(B96='CP %'!$F$26,'CP %'!$G$26,IF(AND(B96='CP %'!$F$27,T96=1),'CP %'!$G$29,IF(AND(B96='CP %'!$F$27,T96&gt;=2,T96&lt;=5),'CP %'!$G$30,IF(AND(B96='CP %'!$F$27,T96&gt;=6),'CP %'!$G$31,"")))))))))),
IF(AND(A96='CP %'!$M$1,J96="CP"),
IF(AND(G96&gt;=DATE(2018,4,1),G96&lt;DATE(2018,10,1)),IF(AND(T96&gt;=1,T96&lt;=3),'CP %'!$N$4,IF(AND(T96&gt;=4,T96&lt;=6),'CP %'!$N$5,IF(T96&gt;=7,'CP %'!$N$6,""))),
IF(AND(G96&gt;=DATE(2018,10,1),G96&lt;=DATE(2018,12,31)),IF(AND(T96&gt;=1,T96&lt;=3),'CP %'!$N$9,IF(AND(T96&gt;=4,T96&lt;=6),'CP %'!$N$10,IF(T96&gt;=7,'CP %'!$N$11,""))),"")),"")))</f>
        <v>2.75E-2</v>
      </c>
      <c r="T96" s="29">
        <f>IF(AND(A96='CP %'!$B$1,Master!J96="CP",G96&gt;=DATE(2018,7,26),G96&lt;=DATE(2018,12,31)),COUNTIFS($K$2:$K$999,K96,$A$2:$A$999,'CP %'!$B$1,$G$2:$G$999,"&gt;=26-07-2018",$G$2:$G$999,"&lt;=31-12-2018"),IF(AND(A96='CP %'!$F$1,Master!J96="CP",G96&gt;=DATE(2018,4,1),G96&lt;DATE(2018,5,1)),COUNTIFS($K$2:$K$999,K96,$A$2:$A$999,'CP %'!$F$1,$G$2:$G$999,"&gt;=01-04-2018",$G$2:$G$999,"&lt;01-05-2018"),IF(AND(A96='CP %'!$F$1,Master!J96="CP",G96&gt;=DATE(2018,7,1),G96&lt;DATE(2018,8,1)),COUNTIFS($K$2:$K$999,K96,$A$2:$A$999,'CP %'!$F$1,$G$2:$G$999,"&gt;=01-07-2018",$G$2:$G$999,"&lt;01-08-2018"),IF(AND(A96='CP %'!$F$1,B96='CP %'!$F$17,Master!J96="CP",G96&gt;=DATE(2018,8,1),G96&lt;DATE(2018,10,1)),COUNTIFS($K$2:$K$999,K96,$A$2:$A$999,'CP %'!$F$1,$B$2:$B$999,'CP %'!$F$17,$G$2:$G$999,"&gt;=01-08-2018",$G$2:$G$999,"&lt;01-10-2018"),IF(AND(A96='CP %'!$F$1,B96='CP %'!$F$27,Master!J96="CP",G96&gt;=DATE(2018,10,1),G96&lt;=DATE(2018,12,31)),COUNTIFS($K$2:$K$999,K96,$A$2:$A$999,'CP %'!$F$1,$B$2:$B$999,'CP %'!$F$27,$G$2:$G$999,"&gt;=01-10-2018",$G$2:$G$999,"&lt;=31-12-2018"),IF(AND(A96='CP %'!$M$1,Master!J96="CP",G96&gt;=DATE(2018,4,1),G96&lt;DATE(2018,10,1)),COUNTIFS($K$2:$K$999,K96,$A$2:$A$999,'CP %'!$M$1,$G$2:$G$999,"&gt;=1-04-2018",$G$2:$G$999,"&lt;1-10-2018"),IF(AND(A96='CP %'!$M$1,Master!J96="CP",G96&gt;=DATE(2018,10,1),G96&lt;=DATE(2018,12,31)),COUNTIFS($K$2:$K$999,K96,$A$2:$A$999,'CP %'!$M$1,$G$2:$G$999,"&gt;=1-10-2018",$G$2:$G$999,"&lt;=31-12-2018"),"")))))))</f>
        <v>16</v>
      </c>
      <c r="U96" s="25">
        <f t="shared" si="3"/>
        <v>586108.32499999995</v>
      </c>
    </row>
    <row r="97" spans="1:21" x14ac:dyDescent="0.25">
      <c r="A97" s="1" t="s">
        <v>69</v>
      </c>
      <c r="B97" s="1" t="s">
        <v>79</v>
      </c>
      <c r="C97" s="1" t="s">
        <v>79</v>
      </c>
      <c r="D97" s="1" t="s">
        <v>300</v>
      </c>
      <c r="E97" s="1" t="s">
        <v>91</v>
      </c>
      <c r="F97" s="1">
        <v>1735</v>
      </c>
      <c r="G97" s="27">
        <v>43307</v>
      </c>
      <c r="H97" s="25">
        <v>14835515</v>
      </c>
      <c r="I97" s="25">
        <v>14358390</v>
      </c>
      <c r="J97" s="1" t="s">
        <v>16</v>
      </c>
      <c r="K97" s="1" t="s">
        <v>185</v>
      </c>
      <c r="L97" s="25">
        <v>7599</v>
      </c>
      <c r="M97" s="25">
        <v>7599</v>
      </c>
      <c r="N97" s="1" t="s">
        <v>298</v>
      </c>
      <c r="O97" s="1" t="s">
        <v>174</v>
      </c>
      <c r="P97" s="25">
        <f t="shared" si="4"/>
        <v>0</v>
      </c>
      <c r="Q97" s="1">
        <v>0</v>
      </c>
      <c r="R97" s="2" t="s">
        <v>164</v>
      </c>
      <c r="S97" s="31">
        <f>IF(AND(A97='CP %'!$B$1,J97="CP"),
IF(AND(G97&gt;=DATE(2018,4,1),G97&lt;=DATE(2018,7,25)),2%,IF(AND(G97&gt;=DATE(2018,7,26),G97&lt;=DATE(2018,12,31),R97='CP %'!$I$2),IF(T97=1,'CP %'!$C$8,IF(AND(T97&gt;=2,T97&lt;=3),'CP %'!$C$9,IF(AND(T97&gt;=4,T97&lt;=5),'CP %'!$C$10,IF(AND(T97&gt;=6,T97&lt;=8),'CP %'!$C$11,IF(T97&gt;=9,'CP %'!$C$12,""))))),IF(AND(G97&gt;=DATE(2018,7,26),G97&lt;=DATE(2018,12,31),R97='CP %'!$I$3),IF(T97=1,'CP %'!$D$8,IF(AND(T97&gt;=2,T97&lt;=3),'CP %'!$D$9,IF(AND(T97&gt;=4,T97&lt;=5),'CP %'!$D$10,IF(AND(T97&gt;=6,T97&lt;=8),'CP %'!$D$11,IF(T97&gt;=9,'CP %'!$D$12,""))))),""))),
IF(AND(A97='CP %'!$F$1,J97="CP"),
IF(AND(G97&gt;=DATE(2018,4,1),G97&lt;DATE(2018,5,1)),IF(AND(T97&gt;=1,T97&lt;=3),'CP %'!$G$4,IF(AND(T97&gt;=4,T97&lt;=9),'CP %'!$G$5,IF(T97&gt;=10,'CP %'!$G$6,""))),
IF(AND(G97&gt;=DATE(2018,5,1),G97&lt;DATE(2018,7,1)),'CP %'!$G$8,
IF(AND(G97&gt;=DATE(2018,7,1),G97&lt;DATE(2018,8,1)),IF(AND(T97&gt;=1,T97&lt;=2),'CP %'!$G$11,IF(AND(T97&gt;=3,T97&lt;=5),'CP %'!$G$12,IF(T97&gt;=6,'CP %'!$G$13,""))),
IF(AND(G97&gt;=DATE(2018,8,1),G97&lt;DATE(2018,10,1)),IF(K97='CP %'!$F$18,'CP %'!$G$18,IF(B97='CP %'!$F$15,'CP %'!$G$15,IF(B97='CP %'!$F$16,'CP %'!$G$16,IF(AND(B97='CP %'!$F$17,T97=1),'CP %'!$G$20,IF(AND(B97='CP %'!$F$17,T97&gt;=2,T97&lt;=5),'CP %'!$G$21,IF(AND(B97='CP %'!$F$17,T97&gt;=6),'CP %'!$G$22,"")))))),
IF(AND(G97&gt;=DATE(2018,10,1),G97&lt;=DATE(2018,12,31)),IF(B97='CP %'!$F$25,'CP %'!$G$25,IF(B97='CP %'!$F$26,'CP %'!$G$26,IF(AND(B97='CP %'!$F$27,T97=1),'CP %'!$G$29,IF(AND(B97='CP %'!$F$27,T97&gt;=2,T97&lt;=5),'CP %'!$G$30,IF(AND(B97='CP %'!$F$27,T97&gt;=6),'CP %'!$G$31,"")))))))))),
IF(AND(A97='CP %'!$M$1,J97="CP"),
IF(AND(G97&gt;=DATE(2018,4,1),G97&lt;DATE(2018,10,1)),IF(AND(T97&gt;=1,T97&lt;=3),'CP %'!$N$4,IF(AND(T97&gt;=4,T97&lt;=6),'CP %'!$N$5,IF(T97&gt;=7,'CP %'!$N$6,""))),
IF(AND(G97&gt;=DATE(2018,10,1),G97&lt;=DATE(2018,12,31)),IF(AND(T97&gt;=1,T97&lt;=3),'CP %'!$N$9,IF(AND(T97&gt;=4,T97&lt;=6),'CP %'!$N$10,IF(T97&gt;=7,'CP %'!$N$11,""))),"")),"")))</f>
        <v>2.75E-2</v>
      </c>
      <c r="T97" s="29">
        <f>IF(AND(A97='CP %'!$B$1,Master!J97="CP",G97&gt;=DATE(2018,7,26),G97&lt;=DATE(2018,12,31)),COUNTIFS($K$2:$K$999,K97,$A$2:$A$999,'CP %'!$B$1,$G$2:$G$999,"&gt;=26-07-2018",$G$2:$G$999,"&lt;=31-12-2018"),IF(AND(A97='CP %'!$F$1,Master!J97="CP",G97&gt;=DATE(2018,4,1),G97&lt;DATE(2018,5,1)),COUNTIFS($K$2:$K$999,K97,$A$2:$A$999,'CP %'!$F$1,$G$2:$G$999,"&gt;=01-04-2018",$G$2:$G$999,"&lt;01-05-2018"),IF(AND(A97='CP %'!$F$1,Master!J97="CP",G97&gt;=DATE(2018,7,1),G97&lt;DATE(2018,8,1)),COUNTIFS($K$2:$K$999,K97,$A$2:$A$999,'CP %'!$F$1,$G$2:$G$999,"&gt;=01-07-2018",$G$2:$G$999,"&lt;01-08-2018"),IF(AND(A97='CP %'!$F$1,B97='CP %'!$F$17,Master!J97="CP",G97&gt;=DATE(2018,8,1),G97&lt;DATE(2018,10,1)),COUNTIFS($K$2:$K$999,K97,$A$2:$A$999,'CP %'!$F$1,$B$2:$B$999,'CP %'!$F$17,$G$2:$G$999,"&gt;=01-08-2018",$G$2:$G$999,"&lt;01-10-2018"),IF(AND(A97='CP %'!$F$1,B97='CP %'!$F$27,Master!J97="CP",G97&gt;=DATE(2018,10,1),G97&lt;=DATE(2018,12,31)),COUNTIFS($K$2:$K$999,K97,$A$2:$A$999,'CP %'!$F$1,$B$2:$B$999,'CP %'!$F$27,$G$2:$G$999,"&gt;=01-10-2018",$G$2:$G$999,"&lt;=31-12-2018"),IF(AND(A97='CP %'!$M$1,Master!J97="CP",G97&gt;=DATE(2018,4,1),G97&lt;DATE(2018,10,1)),COUNTIFS($K$2:$K$999,K97,$A$2:$A$999,'CP %'!$M$1,$G$2:$G$999,"&gt;=1-04-2018",$G$2:$G$999,"&lt;1-10-2018"),IF(AND(A97='CP %'!$M$1,Master!J97="CP",G97&gt;=DATE(2018,10,1),G97&lt;=DATE(2018,12,31)),COUNTIFS($K$2:$K$999,K97,$A$2:$A$999,'CP %'!$M$1,$G$2:$G$999,"&gt;=1-10-2018",$G$2:$G$999,"&lt;=31-12-2018"),"")))))))</f>
        <v>16</v>
      </c>
      <c r="U97" s="25">
        <f t="shared" si="3"/>
        <v>394855.72499999998</v>
      </c>
    </row>
    <row r="98" spans="1:21" x14ac:dyDescent="0.25">
      <c r="A98" s="1" t="s">
        <v>69</v>
      </c>
      <c r="B98" s="1" t="s">
        <v>79</v>
      </c>
      <c r="C98" s="1" t="s">
        <v>79</v>
      </c>
      <c r="D98" s="1" t="s">
        <v>301</v>
      </c>
      <c r="E98" s="1" t="s">
        <v>91</v>
      </c>
      <c r="F98" s="1">
        <v>1735</v>
      </c>
      <c r="G98" s="27">
        <v>43307</v>
      </c>
      <c r="H98" s="25">
        <v>13725115</v>
      </c>
      <c r="I98" s="25">
        <v>13247990</v>
      </c>
      <c r="J98" s="1" t="s">
        <v>17</v>
      </c>
      <c r="K98" s="1" t="s">
        <v>110</v>
      </c>
      <c r="L98" s="25">
        <v>6999</v>
      </c>
      <c r="M98" s="25">
        <v>6859</v>
      </c>
      <c r="N98" s="1" t="s">
        <v>176</v>
      </c>
      <c r="O98" s="1" t="s">
        <v>170</v>
      </c>
      <c r="P98" s="25">
        <f t="shared" si="4"/>
        <v>242900</v>
      </c>
      <c r="Q98" s="1" t="s">
        <v>171</v>
      </c>
      <c r="R98" s="2" t="s">
        <v>164</v>
      </c>
      <c r="S98" s="31" t="str">
        <f>IF(AND(A98='CP %'!$B$1,J98="CP"),
IF(AND(G98&gt;=DATE(2018,4,1),G98&lt;=DATE(2018,7,25)),2%,IF(AND(G98&gt;=DATE(2018,7,26),G98&lt;=DATE(2018,12,31),R98='CP %'!$I$2),IF(T98=1,'CP %'!$C$8,IF(AND(T98&gt;=2,T98&lt;=3),'CP %'!$C$9,IF(AND(T98&gt;=4,T98&lt;=5),'CP %'!$C$10,IF(AND(T98&gt;=6,T98&lt;=8),'CP %'!$C$11,IF(T98&gt;=9,'CP %'!$C$12,""))))),IF(AND(G98&gt;=DATE(2018,7,26),G98&lt;=DATE(2018,12,31),R98='CP %'!$I$3),IF(T98=1,'CP %'!$D$8,IF(AND(T98&gt;=2,T98&lt;=3),'CP %'!$D$9,IF(AND(T98&gt;=4,T98&lt;=5),'CP %'!$D$10,IF(AND(T98&gt;=6,T98&lt;=8),'CP %'!$D$11,IF(T98&gt;=9,'CP %'!$D$12,""))))),""))),
IF(AND(A98='CP %'!$F$1,J98="CP"),
IF(AND(G98&gt;=DATE(2018,4,1),G98&lt;DATE(2018,5,1)),IF(AND(T98&gt;=1,T98&lt;=3),'CP %'!$G$4,IF(AND(T98&gt;=4,T98&lt;=9),'CP %'!$G$5,IF(T98&gt;=10,'CP %'!$G$6,""))),
IF(AND(G98&gt;=DATE(2018,5,1),G98&lt;DATE(2018,7,1)),'CP %'!$G$8,
IF(AND(G98&gt;=DATE(2018,7,1),G98&lt;DATE(2018,8,1)),IF(AND(T98&gt;=1,T98&lt;=2),'CP %'!$G$11,IF(AND(T98&gt;=3,T98&lt;=5),'CP %'!$G$12,IF(T98&gt;=6,'CP %'!$G$13,""))),
IF(AND(G98&gt;=DATE(2018,8,1),G98&lt;DATE(2018,10,1)),IF(K98='CP %'!$F$18,'CP %'!$G$18,IF(B98='CP %'!$F$15,'CP %'!$G$15,IF(B98='CP %'!$F$16,'CP %'!$G$16,IF(AND(B98='CP %'!$F$17,T98=1),'CP %'!$G$20,IF(AND(B98='CP %'!$F$17,T98&gt;=2,T98&lt;=5),'CP %'!$G$21,IF(AND(B98='CP %'!$F$17,T98&gt;=6),'CP %'!$G$22,"")))))),
IF(AND(G98&gt;=DATE(2018,10,1),G98&lt;=DATE(2018,12,31)),IF(B98='CP %'!$F$25,'CP %'!$G$25,IF(B98='CP %'!$F$26,'CP %'!$G$26,IF(AND(B98='CP %'!$F$27,T98=1),'CP %'!$G$29,IF(AND(B98='CP %'!$F$27,T98&gt;=2,T98&lt;=5),'CP %'!$G$30,IF(AND(B98='CP %'!$F$27,T98&gt;=6),'CP %'!$G$31,"")))))))))),
IF(AND(A98='CP %'!$M$1,J98="CP"),
IF(AND(G98&gt;=DATE(2018,4,1),G98&lt;DATE(2018,10,1)),IF(AND(T98&gt;=1,T98&lt;=3),'CP %'!$N$4,IF(AND(T98&gt;=4,T98&lt;=6),'CP %'!$N$5,IF(T98&gt;=7,'CP %'!$N$6,""))),
IF(AND(G98&gt;=DATE(2018,10,1),G98&lt;=DATE(2018,12,31)),IF(AND(T98&gt;=1,T98&lt;=3),'CP %'!$N$9,IF(AND(T98&gt;=4,T98&lt;=6),'CP %'!$N$10,IF(T98&gt;=7,'CP %'!$N$11,""))),"")),"")))</f>
        <v/>
      </c>
      <c r="T98" s="29" t="str">
        <f>IF(AND(A98='CP %'!$B$1,Master!J98="CP",G98&gt;=DATE(2018,7,26),G98&lt;=DATE(2018,12,31)),COUNTIFS($K$2:$K$999,K98,$A$2:$A$999,'CP %'!$B$1,$G$2:$G$999,"&gt;=26-07-2018",$G$2:$G$999,"&lt;=31-12-2018"),IF(AND(A98='CP %'!$F$1,Master!J98="CP",G98&gt;=DATE(2018,4,1),G98&lt;DATE(2018,5,1)),COUNTIFS($K$2:$K$999,K98,$A$2:$A$999,'CP %'!$F$1,$G$2:$G$999,"&gt;=01-04-2018",$G$2:$G$999,"&lt;01-05-2018"),IF(AND(A98='CP %'!$F$1,Master!J98="CP",G98&gt;=DATE(2018,7,1),G98&lt;DATE(2018,8,1)),COUNTIFS($K$2:$K$999,K98,$A$2:$A$999,'CP %'!$F$1,$G$2:$G$999,"&gt;=01-07-2018",$G$2:$G$999,"&lt;01-08-2018"),IF(AND(A98='CP %'!$F$1,B98='CP %'!$F$17,Master!J98="CP",G98&gt;=DATE(2018,8,1),G98&lt;DATE(2018,10,1)),COUNTIFS($K$2:$K$999,K98,$A$2:$A$999,'CP %'!$F$1,$B$2:$B$999,'CP %'!$F$17,$G$2:$G$999,"&gt;=01-08-2018",$G$2:$G$999,"&lt;01-10-2018"),IF(AND(A98='CP %'!$F$1,B98='CP %'!$F$27,Master!J98="CP",G98&gt;=DATE(2018,10,1),G98&lt;=DATE(2018,12,31)),COUNTIFS($K$2:$K$999,K98,$A$2:$A$999,'CP %'!$F$1,$B$2:$B$999,'CP %'!$F$27,$G$2:$G$999,"&gt;=01-10-2018",$G$2:$G$999,"&lt;=31-12-2018"),IF(AND(A98='CP %'!$M$1,Master!J98="CP",G98&gt;=DATE(2018,4,1),G98&lt;DATE(2018,10,1)),COUNTIFS($K$2:$K$999,K98,$A$2:$A$999,'CP %'!$M$1,$G$2:$G$999,"&gt;=1-04-2018",$G$2:$G$999,"&lt;1-10-2018"),IF(AND(A98='CP %'!$M$1,Master!J98="CP",G98&gt;=DATE(2018,10,1),G98&lt;=DATE(2018,12,31)),COUNTIFS($K$2:$K$999,K98,$A$2:$A$999,'CP %'!$M$1,$G$2:$G$999,"&gt;=1-10-2018",$G$2:$G$999,"&lt;=31-12-2018"),"")))))))</f>
        <v/>
      </c>
      <c r="U98" s="25">
        <f t="shared" si="3"/>
        <v>0</v>
      </c>
    </row>
    <row r="99" spans="1:21" x14ac:dyDescent="0.25">
      <c r="A99" s="1" t="s">
        <v>69</v>
      </c>
      <c r="B99" s="1" t="s">
        <v>79</v>
      </c>
      <c r="C99" s="1" t="s">
        <v>79</v>
      </c>
      <c r="D99" s="1" t="s">
        <v>302</v>
      </c>
      <c r="E99" s="1" t="s">
        <v>91</v>
      </c>
      <c r="F99" s="1">
        <v>1740</v>
      </c>
      <c r="G99" s="27">
        <v>43308</v>
      </c>
      <c r="H99" s="25">
        <v>14311760</v>
      </c>
      <c r="I99" s="25">
        <v>13833260</v>
      </c>
      <c r="J99" s="1" t="s">
        <v>16</v>
      </c>
      <c r="K99" s="1" t="s">
        <v>185</v>
      </c>
      <c r="L99" s="25">
        <v>7599</v>
      </c>
      <c r="M99" s="25">
        <v>7599</v>
      </c>
      <c r="N99" s="1" t="s">
        <v>265</v>
      </c>
      <c r="O99" s="1" t="s">
        <v>174</v>
      </c>
      <c r="P99" s="25">
        <f t="shared" si="4"/>
        <v>0</v>
      </c>
      <c r="Q99" s="1">
        <v>0</v>
      </c>
      <c r="R99" s="2" t="s">
        <v>164</v>
      </c>
      <c r="S99" s="31">
        <f>IF(AND(A99='CP %'!$B$1,J99="CP"),
IF(AND(G99&gt;=DATE(2018,4,1),G99&lt;=DATE(2018,7,25)),2%,IF(AND(G99&gt;=DATE(2018,7,26),G99&lt;=DATE(2018,12,31),R99='CP %'!$I$2),IF(T99=1,'CP %'!$C$8,IF(AND(T99&gt;=2,T99&lt;=3),'CP %'!$C$9,IF(AND(T99&gt;=4,T99&lt;=5),'CP %'!$C$10,IF(AND(T99&gt;=6,T99&lt;=8),'CP %'!$C$11,IF(T99&gt;=9,'CP %'!$C$12,""))))),IF(AND(G99&gt;=DATE(2018,7,26),G99&lt;=DATE(2018,12,31),R99='CP %'!$I$3),IF(T99=1,'CP %'!$D$8,IF(AND(T99&gt;=2,T99&lt;=3),'CP %'!$D$9,IF(AND(T99&gt;=4,T99&lt;=5),'CP %'!$D$10,IF(AND(T99&gt;=6,T99&lt;=8),'CP %'!$D$11,IF(T99&gt;=9,'CP %'!$D$12,""))))),""))),
IF(AND(A99='CP %'!$F$1,J99="CP"),
IF(AND(G99&gt;=DATE(2018,4,1),G99&lt;DATE(2018,5,1)),IF(AND(T99&gt;=1,T99&lt;=3),'CP %'!$G$4,IF(AND(T99&gt;=4,T99&lt;=9),'CP %'!$G$5,IF(T99&gt;=10,'CP %'!$G$6,""))),
IF(AND(G99&gt;=DATE(2018,5,1),G99&lt;DATE(2018,7,1)),'CP %'!$G$8,
IF(AND(G99&gt;=DATE(2018,7,1),G99&lt;DATE(2018,8,1)),IF(AND(T99&gt;=1,T99&lt;=2),'CP %'!$G$11,IF(AND(T99&gt;=3,T99&lt;=5),'CP %'!$G$12,IF(T99&gt;=6,'CP %'!$G$13,""))),
IF(AND(G99&gt;=DATE(2018,8,1),G99&lt;DATE(2018,10,1)),IF(K99='CP %'!$F$18,'CP %'!$G$18,IF(B99='CP %'!$F$15,'CP %'!$G$15,IF(B99='CP %'!$F$16,'CP %'!$G$16,IF(AND(B99='CP %'!$F$17,T99=1),'CP %'!$G$20,IF(AND(B99='CP %'!$F$17,T99&gt;=2,T99&lt;=5),'CP %'!$G$21,IF(AND(B99='CP %'!$F$17,T99&gt;=6),'CP %'!$G$22,"")))))),
IF(AND(G99&gt;=DATE(2018,10,1),G99&lt;=DATE(2018,12,31)),IF(B99='CP %'!$F$25,'CP %'!$G$25,IF(B99='CP %'!$F$26,'CP %'!$G$26,IF(AND(B99='CP %'!$F$27,T99=1),'CP %'!$G$29,IF(AND(B99='CP %'!$F$27,T99&gt;=2,T99&lt;=5),'CP %'!$G$30,IF(AND(B99='CP %'!$F$27,T99&gt;=6),'CP %'!$G$31,"")))))))))),
IF(AND(A99='CP %'!$M$1,J99="CP"),
IF(AND(G99&gt;=DATE(2018,4,1),G99&lt;DATE(2018,10,1)),IF(AND(T99&gt;=1,T99&lt;=3),'CP %'!$N$4,IF(AND(T99&gt;=4,T99&lt;=6),'CP %'!$N$5,IF(T99&gt;=7,'CP %'!$N$6,""))),
IF(AND(G99&gt;=DATE(2018,10,1),G99&lt;=DATE(2018,12,31)),IF(AND(T99&gt;=1,T99&lt;=3),'CP %'!$N$9,IF(AND(T99&gt;=4,T99&lt;=6),'CP %'!$N$10,IF(T99&gt;=7,'CP %'!$N$11,""))),"")),"")))</f>
        <v>2.75E-2</v>
      </c>
      <c r="T99" s="29">
        <f>IF(AND(A99='CP %'!$B$1,Master!J99="CP",G99&gt;=DATE(2018,7,26),G99&lt;=DATE(2018,12,31)),COUNTIFS($K$2:$K$999,K99,$A$2:$A$999,'CP %'!$B$1,$G$2:$G$999,"&gt;=26-07-2018",$G$2:$G$999,"&lt;=31-12-2018"),IF(AND(A99='CP %'!$F$1,Master!J99="CP",G99&gt;=DATE(2018,4,1),G99&lt;DATE(2018,5,1)),COUNTIFS($K$2:$K$999,K99,$A$2:$A$999,'CP %'!$F$1,$G$2:$G$999,"&gt;=01-04-2018",$G$2:$G$999,"&lt;01-05-2018"),IF(AND(A99='CP %'!$F$1,Master!J99="CP",G99&gt;=DATE(2018,7,1),G99&lt;DATE(2018,8,1)),COUNTIFS($K$2:$K$999,K99,$A$2:$A$999,'CP %'!$F$1,$G$2:$G$999,"&gt;=01-07-2018",$G$2:$G$999,"&lt;01-08-2018"),IF(AND(A99='CP %'!$F$1,B99='CP %'!$F$17,Master!J99="CP",G99&gt;=DATE(2018,8,1),G99&lt;DATE(2018,10,1)),COUNTIFS($K$2:$K$999,K99,$A$2:$A$999,'CP %'!$F$1,$B$2:$B$999,'CP %'!$F$17,$G$2:$G$999,"&gt;=01-08-2018",$G$2:$G$999,"&lt;01-10-2018"),IF(AND(A99='CP %'!$F$1,B99='CP %'!$F$27,Master!J99="CP",G99&gt;=DATE(2018,10,1),G99&lt;=DATE(2018,12,31)),COUNTIFS($K$2:$K$999,K99,$A$2:$A$999,'CP %'!$F$1,$B$2:$B$999,'CP %'!$F$27,$G$2:$G$999,"&gt;=01-10-2018",$G$2:$G$999,"&lt;=31-12-2018"),IF(AND(A99='CP %'!$M$1,Master!J99="CP",G99&gt;=DATE(2018,4,1),G99&lt;DATE(2018,10,1)),COUNTIFS($K$2:$K$999,K99,$A$2:$A$999,'CP %'!$M$1,$G$2:$G$999,"&gt;=1-04-2018",$G$2:$G$999,"&lt;1-10-2018"),IF(AND(A99='CP %'!$M$1,Master!J99="CP",G99&gt;=DATE(2018,10,1),G99&lt;=DATE(2018,12,31)),COUNTIFS($K$2:$K$999,K99,$A$2:$A$999,'CP %'!$M$1,$G$2:$G$999,"&gt;=1-10-2018",$G$2:$G$999,"&lt;=31-12-2018"),"")))))))</f>
        <v>16</v>
      </c>
      <c r="U99" s="25">
        <f t="shared" si="3"/>
        <v>380414.65</v>
      </c>
    </row>
    <row r="100" spans="1:21" x14ac:dyDescent="0.25">
      <c r="A100" s="1" t="s">
        <v>69</v>
      </c>
      <c r="B100" s="1" t="s">
        <v>79</v>
      </c>
      <c r="C100" s="1" t="s">
        <v>79</v>
      </c>
      <c r="D100" s="1" t="s">
        <v>303</v>
      </c>
      <c r="E100" s="1" t="s">
        <v>89</v>
      </c>
      <c r="F100" s="1">
        <v>1970</v>
      </c>
      <c r="G100" s="27">
        <v>43312</v>
      </c>
      <c r="H100" s="25">
        <v>16017030</v>
      </c>
      <c r="I100" s="25">
        <v>15475280</v>
      </c>
      <c r="J100" s="1" t="s">
        <v>16</v>
      </c>
      <c r="K100" s="1" t="s">
        <v>185</v>
      </c>
      <c r="L100" s="25">
        <v>6999</v>
      </c>
      <c r="M100" s="25">
        <v>6999</v>
      </c>
      <c r="N100" s="1" t="s">
        <v>176</v>
      </c>
      <c r="O100" s="1" t="s">
        <v>174</v>
      </c>
      <c r="P100" s="25">
        <f t="shared" si="4"/>
        <v>0</v>
      </c>
      <c r="Q100" s="1">
        <v>0</v>
      </c>
      <c r="R100" s="2" t="s">
        <v>164</v>
      </c>
      <c r="S100" s="31">
        <f>IF(AND(A100='CP %'!$B$1,J100="CP"),
IF(AND(G100&gt;=DATE(2018,4,1),G100&lt;=DATE(2018,7,25)),2%,IF(AND(G100&gt;=DATE(2018,7,26),G100&lt;=DATE(2018,12,31),R100='CP %'!$I$2),IF(T100=1,'CP %'!$C$8,IF(AND(T100&gt;=2,T100&lt;=3),'CP %'!$C$9,IF(AND(T100&gt;=4,T100&lt;=5),'CP %'!$C$10,IF(AND(T100&gt;=6,T100&lt;=8),'CP %'!$C$11,IF(T100&gt;=9,'CP %'!$C$12,""))))),IF(AND(G100&gt;=DATE(2018,7,26),G100&lt;=DATE(2018,12,31),R100='CP %'!$I$3),IF(T100=1,'CP %'!$D$8,IF(AND(T100&gt;=2,T100&lt;=3),'CP %'!$D$9,IF(AND(T100&gt;=4,T100&lt;=5),'CP %'!$D$10,IF(AND(T100&gt;=6,T100&lt;=8),'CP %'!$D$11,IF(T100&gt;=9,'CP %'!$D$12,""))))),""))),
IF(AND(A100='CP %'!$F$1,J100="CP"),
IF(AND(G100&gt;=DATE(2018,4,1),G100&lt;DATE(2018,5,1)),IF(AND(T100&gt;=1,T100&lt;=3),'CP %'!$G$4,IF(AND(T100&gt;=4,T100&lt;=9),'CP %'!$G$5,IF(T100&gt;=10,'CP %'!$G$6,""))),
IF(AND(G100&gt;=DATE(2018,5,1),G100&lt;DATE(2018,7,1)),'CP %'!$G$8,
IF(AND(G100&gt;=DATE(2018,7,1),G100&lt;DATE(2018,8,1)),IF(AND(T100&gt;=1,T100&lt;=2),'CP %'!$G$11,IF(AND(T100&gt;=3,T100&lt;=5),'CP %'!$G$12,IF(T100&gt;=6,'CP %'!$G$13,""))),
IF(AND(G100&gt;=DATE(2018,8,1),G100&lt;DATE(2018,10,1)),IF(K100='CP %'!$F$18,'CP %'!$G$18,IF(B100='CP %'!$F$15,'CP %'!$G$15,IF(B100='CP %'!$F$16,'CP %'!$G$16,IF(AND(B100='CP %'!$F$17,T100=1),'CP %'!$G$20,IF(AND(B100='CP %'!$F$17,T100&gt;=2,T100&lt;=5),'CP %'!$G$21,IF(AND(B100='CP %'!$F$17,T100&gt;=6),'CP %'!$G$22,"")))))),
IF(AND(G100&gt;=DATE(2018,10,1),G100&lt;=DATE(2018,12,31)),IF(B100='CP %'!$F$25,'CP %'!$G$25,IF(B100='CP %'!$F$26,'CP %'!$G$26,IF(AND(B100='CP %'!$F$27,T100=1),'CP %'!$G$29,IF(AND(B100='CP %'!$F$27,T100&gt;=2,T100&lt;=5),'CP %'!$G$30,IF(AND(B100='CP %'!$F$27,T100&gt;=6),'CP %'!$G$31,"")))))))))),
IF(AND(A100='CP %'!$M$1,J100="CP"),
IF(AND(G100&gt;=DATE(2018,4,1),G100&lt;DATE(2018,10,1)),IF(AND(T100&gt;=1,T100&lt;=3),'CP %'!$N$4,IF(AND(T100&gt;=4,T100&lt;=6),'CP %'!$N$5,IF(T100&gt;=7,'CP %'!$N$6,""))),
IF(AND(G100&gt;=DATE(2018,10,1),G100&lt;=DATE(2018,12,31)),IF(AND(T100&gt;=1,T100&lt;=3),'CP %'!$N$9,IF(AND(T100&gt;=4,T100&lt;=6),'CP %'!$N$10,IF(T100&gt;=7,'CP %'!$N$11,""))),"")),"")))</f>
        <v>2.75E-2</v>
      </c>
      <c r="T100" s="29">
        <f>IF(AND(A100='CP %'!$B$1,Master!J100="CP",G100&gt;=DATE(2018,7,26),G100&lt;=DATE(2018,12,31)),COUNTIFS($K$2:$K$999,K100,$A$2:$A$999,'CP %'!$B$1,$G$2:$G$999,"&gt;=26-07-2018",$G$2:$G$999,"&lt;=31-12-2018"),IF(AND(A100='CP %'!$F$1,Master!J100="CP",G100&gt;=DATE(2018,4,1),G100&lt;DATE(2018,5,1)),COUNTIFS($K$2:$K$999,K100,$A$2:$A$999,'CP %'!$F$1,$G$2:$G$999,"&gt;=01-04-2018",$G$2:$G$999,"&lt;01-05-2018"),IF(AND(A100='CP %'!$F$1,Master!J100="CP",G100&gt;=DATE(2018,7,1),G100&lt;DATE(2018,8,1)),COUNTIFS($K$2:$K$999,K100,$A$2:$A$999,'CP %'!$F$1,$G$2:$G$999,"&gt;=01-07-2018",$G$2:$G$999,"&lt;01-08-2018"),IF(AND(A100='CP %'!$F$1,B100='CP %'!$F$17,Master!J100="CP",G100&gt;=DATE(2018,8,1),G100&lt;DATE(2018,10,1)),COUNTIFS($K$2:$K$999,K100,$A$2:$A$999,'CP %'!$F$1,$B$2:$B$999,'CP %'!$F$17,$G$2:$G$999,"&gt;=01-08-2018",$G$2:$G$999,"&lt;01-10-2018"),IF(AND(A100='CP %'!$F$1,B100='CP %'!$F$27,Master!J100="CP",G100&gt;=DATE(2018,10,1),G100&lt;=DATE(2018,12,31)),COUNTIFS($K$2:$K$999,K100,$A$2:$A$999,'CP %'!$F$1,$B$2:$B$999,'CP %'!$F$27,$G$2:$G$999,"&gt;=01-10-2018",$G$2:$G$999,"&lt;=31-12-2018"),IF(AND(A100='CP %'!$M$1,Master!J100="CP",G100&gt;=DATE(2018,4,1),G100&lt;DATE(2018,10,1)),COUNTIFS($K$2:$K$999,K100,$A$2:$A$999,'CP %'!$M$1,$G$2:$G$999,"&gt;=1-04-2018",$G$2:$G$999,"&lt;1-10-2018"),IF(AND(A100='CP %'!$M$1,Master!J100="CP",G100&gt;=DATE(2018,10,1),G100&lt;=DATE(2018,12,31)),COUNTIFS($K$2:$K$999,K100,$A$2:$A$999,'CP %'!$M$1,$G$2:$G$999,"&gt;=1-10-2018",$G$2:$G$999,"&lt;=31-12-2018"),"")))))))</f>
        <v>16</v>
      </c>
      <c r="U100" s="25">
        <f t="shared" si="3"/>
        <v>425570.2</v>
      </c>
    </row>
    <row r="101" spans="1:21" x14ac:dyDescent="0.25">
      <c r="A101" s="1" t="s">
        <v>69</v>
      </c>
      <c r="B101" s="1" t="s">
        <v>79</v>
      </c>
      <c r="C101" s="1" t="s">
        <v>79</v>
      </c>
      <c r="D101" s="1" t="s">
        <v>304</v>
      </c>
      <c r="E101" s="1" t="s">
        <v>89</v>
      </c>
      <c r="F101" s="1">
        <v>1960</v>
      </c>
      <c r="G101" s="27">
        <v>43312</v>
      </c>
      <c r="H101" s="25">
        <v>17165040</v>
      </c>
      <c r="I101" s="25">
        <v>16626040</v>
      </c>
      <c r="J101" s="1" t="s">
        <v>16</v>
      </c>
      <c r="K101" s="1" t="s">
        <v>185</v>
      </c>
      <c r="L101" s="25">
        <v>7599</v>
      </c>
      <c r="M101" s="25">
        <v>7599</v>
      </c>
      <c r="N101" s="1" t="s">
        <v>253</v>
      </c>
      <c r="O101" s="1" t="s">
        <v>174</v>
      </c>
      <c r="P101" s="25">
        <f t="shared" si="4"/>
        <v>0</v>
      </c>
      <c r="Q101" s="1">
        <v>0</v>
      </c>
      <c r="R101" s="2" t="s">
        <v>164</v>
      </c>
      <c r="S101" s="31">
        <f>IF(AND(A101='CP %'!$B$1,J101="CP"),
IF(AND(G101&gt;=DATE(2018,4,1),G101&lt;=DATE(2018,7,25)),2%,IF(AND(G101&gt;=DATE(2018,7,26),G101&lt;=DATE(2018,12,31),R101='CP %'!$I$2),IF(T101=1,'CP %'!$C$8,IF(AND(T101&gt;=2,T101&lt;=3),'CP %'!$C$9,IF(AND(T101&gt;=4,T101&lt;=5),'CP %'!$C$10,IF(AND(T101&gt;=6,T101&lt;=8),'CP %'!$C$11,IF(T101&gt;=9,'CP %'!$C$12,""))))),IF(AND(G101&gt;=DATE(2018,7,26),G101&lt;=DATE(2018,12,31),R101='CP %'!$I$3),IF(T101=1,'CP %'!$D$8,IF(AND(T101&gt;=2,T101&lt;=3),'CP %'!$D$9,IF(AND(T101&gt;=4,T101&lt;=5),'CP %'!$D$10,IF(AND(T101&gt;=6,T101&lt;=8),'CP %'!$D$11,IF(T101&gt;=9,'CP %'!$D$12,""))))),""))),
IF(AND(A101='CP %'!$F$1,J101="CP"),
IF(AND(G101&gt;=DATE(2018,4,1),G101&lt;DATE(2018,5,1)),IF(AND(T101&gt;=1,T101&lt;=3),'CP %'!$G$4,IF(AND(T101&gt;=4,T101&lt;=9),'CP %'!$G$5,IF(T101&gt;=10,'CP %'!$G$6,""))),
IF(AND(G101&gt;=DATE(2018,5,1),G101&lt;DATE(2018,7,1)),'CP %'!$G$8,
IF(AND(G101&gt;=DATE(2018,7,1),G101&lt;DATE(2018,8,1)),IF(AND(T101&gt;=1,T101&lt;=2),'CP %'!$G$11,IF(AND(T101&gt;=3,T101&lt;=5),'CP %'!$G$12,IF(T101&gt;=6,'CP %'!$G$13,""))),
IF(AND(G101&gt;=DATE(2018,8,1),G101&lt;DATE(2018,10,1)),IF(K101='CP %'!$F$18,'CP %'!$G$18,IF(B101='CP %'!$F$15,'CP %'!$G$15,IF(B101='CP %'!$F$16,'CP %'!$G$16,IF(AND(B101='CP %'!$F$17,T101=1),'CP %'!$G$20,IF(AND(B101='CP %'!$F$17,T101&gt;=2,T101&lt;=5),'CP %'!$G$21,IF(AND(B101='CP %'!$F$17,T101&gt;=6),'CP %'!$G$22,"")))))),
IF(AND(G101&gt;=DATE(2018,10,1),G101&lt;=DATE(2018,12,31)),IF(B101='CP %'!$F$25,'CP %'!$G$25,IF(B101='CP %'!$F$26,'CP %'!$G$26,IF(AND(B101='CP %'!$F$27,T101=1),'CP %'!$G$29,IF(AND(B101='CP %'!$F$27,T101&gt;=2,T101&lt;=5),'CP %'!$G$30,IF(AND(B101='CP %'!$F$27,T101&gt;=6),'CP %'!$G$31,"")))))))))),
IF(AND(A101='CP %'!$M$1,J101="CP"),
IF(AND(G101&gt;=DATE(2018,4,1),G101&lt;DATE(2018,10,1)),IF(AND(T101&gt;=1,T101&lt;=3),'CP %'!$N$4,IF(AND(T101&gt;=4,T101&lt;=6),'CP %'!$N$5,IF(T101&gt;=7,'CP %'!$N$6,""))),
IF(AND(G101&gt;=DATE(2018,10,1),G101&lt;=DATE(2018,12,31)),IF(AND(T101&gt;=1,T101&lt;=3),'CP %'!$N$9,IF(AND(T101&gt;=4,T101&lt;=6),'CP %'!$N$10,IF(T101&gt;=7,'CP %'!$N$11,""))),"")),"")))</f>
        <v>2.75E-2</v>
      </c>
      <c r="T101" s="29">
        <f>IF(AND(A101='CP %'!$B$1,Master!J101="CP",G101&gt;=DATE(2018,7,26),G101&lt;=DATE(2018,12,31)),COUNTIFS($K$2:$K$999,K101,$A$2:$A$999,'CP %'!$B$1,$G$2:$G$999,"&gt;=26-07-2018",$G$2:$G$999,"&lt;=31-12-2018"),IF(AND(A101='CP %'!$F$1,Master!J101="CP",G101&gt;=DATE(2018,4,1),G101&lt;DATE(2018,5,1)),COUNTIFS($K$2:$K$999,K101,$A$2:$A$999,'CP %'!$F$1,$G$2:$G$999,"&gt;=01-04-2018",$G$2:$G$999,"&lt;01-05-2018"),IF(AND(A101='CP %'!$F$1,Master!J101="CP",G101&gt;=DATE(2018,7,1),G101&lt;DATE(2018,8,1)),COUNTIFS($K$2:$K$999,K101,$A$2:$A$999,'CP %'!$F$1,$G$2:$G$999,"&gt;=01-07-2018",$G$2:$G$999,"&lt;01-08-2018"),IF(AND(A101='CP %'!$F$1,B101='CP %'!$F$17,Master!J101="CP",G101&gt;=DATE(2018,8,1),G101&lt;DATE(2018,10,1)),COUNTIFS($K$2:$K$999,K101,$A$2:$A$999,'CP %'!$F$1,$B$2:$B$999,'CP %'!$F$17,$G$2:$G$999,"&gt;=01-08-2018",$G$2:$G$999,"&lt;01-10-2018"),IF(AND(A101='CP %'!$F$1,B101='CP %'!$F$27,Master!J101="CP",G101&gt;=DATE(2018,10,1),G101&lt;=DATE(2018,12,31)),COUNTIFS($K$2:$K$999,K101,$A$2:$A$999,'CP %'!$F$1,$B$2:$B$999,'CP %'!$F$27,$G$2:$G$999,"&gt;=01-10-2018",$G$2:$G$999,"&lt;=31-12-2018"),IF(AND(A101='CP %'!$M$1,Master!J101="CP",G101&gt;=DATE(2018,4,1),G101&lt;DATE(2018,10,1)),COUNTIFS($K$2:$K$999,K101,$A$2:$A$999,'CP %'!$M$1,$G$2:$G$999,"&gt;=1-04-2018",$G$2:$G$999,"&lt;1-10-2018"),IF(AND(A101='CP %'!$M$1,Master!J101="CP",G101&gt;=DATE(2018,10,1),G101&lt;=DATE(2018,12,31)),COUNTIFS($K$2:$K$999,K101,$A$2:$A$999,'CP %'!$M$1,$G$2:$G$999,"&gt;=1-10-2018",$G$2:$G$999,"&lt;=31-12-2018"),"")))))))</f>
        <v>16</v>
      </c>
      <c r="U101" s="25">
        <f t="shared" si="3"/>
        <v>457216.1</v>
      </c>
    </row>
    <row r="102" spans="1:21" x14ac:dyDescent="0.25">
      <c r="A102" s="1" t="s">
        <v>69</v>
      </c>
      <c r="B102" s="1" t="s">
        <v>79</v>
      </c>
      <c r="C102" s="1" t="s">
        <v>79</v>
      </c>
      <c r="D102" s="1" t="s">
        <v>305</v>
      </c>
      <c r="E102" s="1" t="s">
        <v>91</v>
      </c>
      <c r="F102" s="1">
        <v>1740</v>
      </c>
      <c r="G102" s="27">
        <v>43312</v>
      </c>
      <c r="H102" s="25">
        <v>15320760</v>
      </c>
      <c r="I102" s="25">
        <v>14842260</v>
      </c>
      <c r="J102" s="1" t="s">
        <v>16</v>
      </c>
      <c r="K102" s="1" t="s">
        <v>185</v>
      </c>
      <c r="L102" s="25">
        <v>7599</v>
      </c>
      <c r="M102" s="25">
        <v>7599</v>
      </c>
      <c r="N102" s="1" t="s">
        <v>287</v>
      </c>
      <c r="O102" s="1" t="s">
        <v>174</v>
      </c>
      <c r="P102" s="25">
        <f t="shared" si="4"/>
        <v>0</v>
      </c>
      <c r="Q102" s="1">
        <v>0</v>
      </c>
      <c r="R102" s="2" t="s">
        <v>164</v>
      </c>
      <c r="S102" s="31">
        <f>IF(AND(A102='CP %'!$B$1,J102="CP"),
IF(AND(G102&gt;=DATE(2018,4,1),G102&lt;=DATE(2018,7,25)),2%,IF(AND(G102&gt;=DATE(2018,7,26),G102&lt;=DATE(2018,12,31),R102='CP %'!$I$2),IF(T102=1,'CP %'!$C$8,IF(AND(T102&gt;=2,T102&lt;=3),'CP %'!$C$9,IF(AND(T102&gt;=4,T102&lt;=5),'CP %'!$C$10,IF(AND(T102&gt;=6,T102&lt;=8),'CP %'!$C$11,IF(T102&gt;=9,'CP %'!$C$12,""))))),IF(AND(G102&gt;=DATE(2018,7,26),G102&lt;=DATE(2018,12,31),R102='CP %'!$I$3),IF(T102=1,'CP %'!$D$8,IF(AND(T102&gt;=2,T102&lt;=3),'CP %'!$D$9,IF(AND(T102&gt;=4,T102&lt;=5),'CP %'!$D$10,IF(AND(T102&gt;=6,T102&lt;=8),'CP %'!$D$11,IF(T102&gt;=9,'CP %'!$D$12,""))))),""))),
IF(AND(A102='CP %'!$F$1,J102="CP"),
IF(AND(G102&gt;=DATE(2018,4,1),G102&lt;DATE(2018,5,1)),IF(AND(T102&gt;=1,T102&lt;=3),'CP %'!$G$4,IF(AND(T102&gt;=4,T102&lt;=9),'CP %'!$G$5,IF(T102&gt;=10,'CP %'!$G$6,""))),
IF(AND(G102&gt;=DATE(2018,5,1),G102&lt;DATE(2018,7,1)),'CP %'!$G$8,
IF(AND(G102&gt;=DATE(2018,7,1),G102&lt;DATE(2018,8,1)),IF(AND(T102&gt;=1,T102&lt;=2),'CP %'!$G$11,IF(AND(T102&gt;=3,T102&lt;=5),'CP %'!$G$12,IF(T102&gt;=6,'CP %'!$G$13,""))),
IF(AND(G102&gt;=DATE(2018,8,1),G102&lt;DATE(2018,10,1)),IF(K102='CP %'!$F$18,'CP %'!$G$18,IF(B102='CP %'!$F$15,'CP %'!$G$15,IF(B102='CP %'!$F$16,'CP %'!$G$16,IF(AND(B102='CP %'!$F$17,T102=1),'CP %'!$G$20,IF(AND(B102='CP %'!$F$17,T102&gt;=2,T102&lt;=5),'CP %'!$G$21,IF(AND(B102='CP %'!$F$17,T102&gt;=6),'CP %'!$G$22,"")))))),
IF(AND(G102&gt;=DATE(2018,10,1),G102&lt;=DATE(2018,12,31)),IF(B102='CP %'!$F$25,'CP %'!$G$25,IF(B102='CP %'!$F$26,'CP %'!$G$26,IF(AND(B102='CP %'!$F$27,T102=1),'CP %'!$G$29,IF(AND(B102='CP %'!$F$27,T102&gt;=2,T102&lt;=5),'CP %'!$G$30,IF(AND(B102='CP %'!$F$27,T102&gt;=6),'CP %'!$G$31,"")))))))))),
IF(AND(A102='CP %'!$M$1,J102="CP"),
IF(AND(G102&gt;=DATE(2018,4,1),G102&lt;DATE(2018,10,1)),IF(AND(T102&gt;=1,T102&lt;=3),'CP %'!$N$4,IF(AND(T102&gt;=4,T102&lt;=6),'CP %'!$N$5,IF(T102&gt;=7,'CP %'!$N$6,""))),
IF(AND(G102&gt;=DATE(2018,10,1),G102&lt;=DATE(2018,12,31)),IF(AND(T102&gt;=1,T102&lt;=3),'CP %'!$N$9,IF(AND(T102&gt;=4,T102&lt;=6),'CP %'!$N$10,IF(T102&gt;=7,'CP %'!$N$11,""))),"")),"")))</f>
        <v>2.75E-2</v>
      </c>
      <c r="T102" s="29">
        <f>IF(AND(A102='CP %'!$B$1,Master!J102="CP",G102&gt;=DATE(2018,7,26),G102&lt;=DATE(2018,12,31)),COUNTIFS($K$2:$K$999,K102,$A$2:$A$999,'CP %'!$B$1,$G$2:$G$999,"&gt;=26-07-2018",$G$2:$G$999,"&lt;=31-12-2018"),IF(AND(A102='CP %'!$F$1,Master!J102="CP",G102&gt;=DATE(2018,4,1),G102&lt;DATE(2018,5,1)),COUNTIFS($K$2:$K$999,K102,$A$2:$A$999,'CP %'!$F$1,$G$2:$G$999,"&gt;=01-04-2018",$G$2:$G$999,"&lt;01-05-2018"),IF(AND(A102='CP %'!$F$1,Master!J102="CP",G102&gt;=DATE(2018,7,1),G102&lt;DATE(2018,8,1)),COUNTIFS($K$2:$K$999,K102,$A$2:$A$999,'CP %'!$F$1,$G$2:$G$999,"&gt;=01-07-2018",$G$2:$G$999,"&lt;01-08-2018"),IF(AND(A102='CP %'!$F$1,B102='CP %'!$F$17,Master!J102="CP",G102&gt;=DATE(2018,8,1),G102&lt;DATE(2018,10,1)),COUNTIFS($K$2:$K$999,K102,$A$2:$A$999,'CP %'!$F$1,$B$2:$B$999,'CP %'!$F$17,$G$2:$G$999,"&gt;=01-08-2018",$G$2:$G$999,"&lt;01-10-2018"),IF(AND(A102='CP %'!$F$1,B102='CP %'!$F$27,Master!J102="CP",G102&gt;=DATE(2018,10,1),G102&lt;=DATE(2018,12,31)),COUNTIFS($K$2:$K$999,K102,$A$2:$A$999,'CP %'!$F$1,$B$2:$B$999,'CP %'!$F$27,$G$2:$G$999,"&gt;=01-10-2018",$G$2:$G$999,"&lt;=31-12-2018"),IF(AND(A102='CP %'!$M$1,Master!J102="CP",G102&gt;=DATE(2018,4,1),G102&lt;DATE(2018,10,1)),COUNTIFS($K$2:$K$999,K102,$A$2:$A$999,'CP %'!$M$1,$G$2:$G$999,"&gt;=1-04-2018",$G$2:$G$999,"&lt;1-10-2018"),IF(AND(A102='CP %'!$M$1,Master!J102="CP",G102&gt;=DATE(2018,10,1),G102&lt;=DATE(2018,12,31)),COUNTIFS($K$2:$K$999,K102,$A$2:$A$999,'CP %'!$M$1,$G$2:$G$999,"&gt;=1-10-2018",$G$2:$G$999,"&lt;=31-12-2018"),"")))))))</f>
        <v>16</v>
      </c>
      <c r="U102" s="25">
        <f t="shared" si="3"/>
        <v>408162.15</v>
      </c>
    </row>
    <row r="103" spans="1:21" x14ac:dyDescent="0.25">
      <c r="A103" s="1" t="s">
        <v>69</v>
      </c>
      <c r="B103" s="1" t="s">
        <v>79</v>
      </c>
      <c r="C103" s="1" t="s">
        <v>79</v>
      </c>
      <c r="D103" s="1" t="s">
        <v>306</v>
      </c>
      <c r="E103" s="1" t="s">
        <v>89</v>
      </c>
      <c r="F103" s="1">
        <v>1960</v>
      </c>
      <c r="G103" s="27">
        <v>43312</v>
      </c>
      <c r="H103" s="25">
        <v>17263040</v>
      </c>
      <c r="I103" s="25">
        <v>16724040</v>
      </c>
      <c r="J103" s="1" t="s">
        <v>16</v>
      </c>
      <c r="K103" s="1" t="s">
        <v>185</v>
      </c>
      <c r="L103" s="25">
        <v>7599</v>
      </c>
      <c r="M103" s="25">
        <v>7599</v>
      </c>
      <c r="N103" s="1" t="s">
        <v>287</v>
      </c>
      <c r="O103" s="1" t="s">
        <v>174</v>
      </c>
      <c r="P103" s="25">
        <f t="shared" si="4"/>
        <v>0</v>
      </c>
      <c r="Q103" s="1">
        <v>0</v>
      </c>
      <c r="R103" s="2" t="s">
        <v>164</v>
      </c>
      <c r="S103" s="31">
        <f>IF(AND(A103='CP %'!$B$1,J103="CP"),
IF(AND(G103&gt;=DATE(2018,4,1),G103&lt;=DATE(2018,7,25)),2%,IF(AND(G103&gt;=DATE(2018,7,26),G103&lt;=DATE(2018,12,31),R103='CP %'!$I$2),IF(T103=1,'CP %'!$C$8,IF(AND(T103&gt;=2,T103&lt;=3),'CP %'!$C$9,IF(AND(T103&gt;=4,T103&lt;=5),'CP %'!$C$10,IF(AND(T103&gt;=6,T103&lt;=8),'CP %'!$C$11,IF(T103&gt;=9,'CP %'!$C$12,""))))),IF(AND(G103&gt;=DATE(2018,7,26),G103&lt;=DATE(2018,12,31),R103='CP %'!$I$3),IF(T103=1,'CP %'!$D$8,IF(AND(T103&gt;=2,T103&lt;=3),'CP %'!$D$9,IF(AND(T103&gt;=4,T103&lt;=5),'CP %'!$D$10,IF(AND(T103&gt;=6,T103&lt;=8),'CP %'!$D$11,IF(T103&gt;=9,'CP %'!$D$12,""))))),""))),
IF(AND(A103='CP %'!$F$1,J103="CP"),
IF(AND(G103&gt;=DATE(2018,4,1),G103&lt;DATE(2018,5,1)),IF(AND(T103&gt;=1,T103&lt;=3),'CP %'!$G$4,IF(AND(T103&gt;=4,T103&lt;=9),'CP %'!$G$5,IF(T103&gt;=10,'CP %'!$G$6,""))),
IF(AND(G103&gt;=DATE(2018,5,1),G103&lt;DATE(2018,7,1)),'CP %'!$G$8,
IF(AND(G103&gt;=DATE(2018,7,1),G103&lt;DATE(2018,8,1)),IF(AND(T103&gt;=1,T103&lt;=2),'CP %'!$G$11,IF(AND(T103&gt;=3,T103&lt;=5),'CP %'!$G$12,IF(T103&gt;=6,'CP %'!$G$13,""))),
IF(AND(G103&gt;=DATE(2018,8,1),G103&lt;DATE(2018,10,1)),IF(K103='CP %'!$F$18,'CP %'!$G$18,IF(B103='CP %'!$F$15,'CP %'!$G$15,IF(B103='CP %'!$F$16,'CP %'!$G$16,IF(AND(B103='CP %'!$F$17,T103=1),'CP %'!$G$20,IF(AND(B103='CP %'!$F$17,T103&gt;=2,T103&lt;=5),'CP %'!$G$21,IF(AND(B103='CP %'!$F$17,T103&gt;=6),'CP %'!$G$22,"")))))),
IF(AND(G103&gt;=DATE(2018,10,1),G103&lt;=DATE(2018,12,31)),IF(B103='CP %'!$F$25,'CP %'!$G$25,IF(B103='CP %'!$F$26,'CP %'!$G$26,IF(AND(B103='CP %'!$F$27,T103=1),'CP %'!$G$29,IF(AND(B103='CP %'!$F$27,T103&gt;=2,T103&lt;=5),'CP %'!$G$30,IF(AND(B103='CP %'!$F$27,T103&gt;=6),'CP %'!$G$31,"")))))))))),
IF(AND(A103='CP %'!$M$1,J103="CP"),
IF(AND(G103&gt;=DATE(2018,4,1),G103&lt;DATE(2018,10,1)),IF(AND(T103&gt;=1,T103&lt;=3),'CP %'!$N$4,IF(AND(T103&gt;=4,T103&lt;=6),'CP %'!$N$5,IF(T103&gt;=7,'CP %'!$N$6,""))),
IF(AND(G103&gt;=DATE(2018,10,1),G103&lt;=DATE(2018,12,31)),IF(AND(T103&gt;=1,T103&lt;=3),'CP %'!$N$9,IF(AND(T103&gt;=4,T103&lt;=6),'CP %'!$N$10,IF(T103&gt;=7,'CP %'!$N$11,""))),"")),"")))</f>
        <v>2.75E-2</v>
      </c>
      <c r="T103" s="29">
        <f>IF(AND(A103='CP %'!$B$1,Master!J103="CP",G103&gt;=DATE(2018,7,26),G103&lt;=DATE(2018,12,31)),COUNTIFS($K$2:$K$999,K103,$A$2:$A$999,'CP %'!$B$1,$G$2:$G$999,"&gt;=26-07-2018",$G$2:$G$999,"&lt;=31-12-2018"),IF(AND(A103='CP %'!$F$1,Master!J103="CP",G103&gt;=DATE(2018,4,1),G103&lt;DATE(2018,5,1)),COUNTIFS($K$2:$K$999,K103,$A$2:$A$999,'CP %'!$F$1,$G$2:$G$999,"&gt;=01-04-2018",$G$2:$G$999,"&lt;01-05-2018"),IF(AND(A103='CP %'!$F$1,Master!J103="CP",G103&gt;=DATE(2018,7,1),G103&lt;DATE(2018,8,1)),COUNTIFS($K$2:$K$999,K103,$A$2:$A$999,'CP %'!$F$1,$G$2:$G$999,"&gt;=01-07-2018",$G$2:$G$999,"&lt;01-08-2018"),IF(AND(A103='CP %'!$F$1,B103='CP %'!$F$17,Master!J103="CP",G103&gt;=DATE(2018,8,1),G103&lt;DATE(2018,10,1)),COUNTIFS($K$2:$K$999,K103,$A$2:$A$999,'CP %'!$F$1,$B$2:$B$999,'CP %'!$F$17,$G$2:$G$999,"&gt;=01-08-2018",$G$2:$G$999,"&lt;01-10-2018"),IF(AND(A103='CP %'!$F$1,B103='CP %'!$F$27,Master!J103="CP",G103&gt;=DATE(2018,10,1),G103&lt;=DATE(2018,12,31)),COUNTIFS($K$2:$K$999,K103,$A$2:$A$999,'CP %'!$F$1,$B$2:$B$999,'CP %'!$F$27,$G$2:$G$999,"&gt;=01-10-2018",$G$2:$G$999,"&lt;=31-12-2018"),IF(AND(A103='CP %'!$M$1,Master!J103="CP",G103&gt;=DATE(2018,4,1),G103&lt;DATE(2018,10,1)),COUNTIFS($K$2:$K$999,K103,$A$2:$A$999,'CP %'!$M$1,$G$2:$G$999,"&gt;=1-04-2018",$G$2:$G$999,"&lt;1-10-2018"),IF(AND(A103='CP %'!$M$1,Master!J103="CP",G103&gt;=DATE(2018,10,1),G103&lt;=DATE(2018,12,31)),COUNTIFS($K$2:$K$999,K103,$A$2:$A$999,'CP %'!$M$1,$G$2:$G$999,"&gt;=1-10-2018",$G$2:$G$999,"&lt;=31-12-2018"),"")))))))</f>
        <v>16</v>
      </c>
      <c r="U103" s="25">
        <f t="shared" si="3"/>
        <v>459911.1</v>
      </c>
    </row>
    <row r="104" spans="1:21" x14ac:dyDescent="0.25">
      <c r="A104" s="1" t="s">
        <v>69</v>
      </c>
      <c r="B104" s="1" t="s">
        <v>79</v>
      </c>
      <c r="C104" s="1" t="s">
        <v>79</v>
      </c>
      <c r="D104" s="1" t="s">
        <v>307</v>
      </c>
      <c r="E104" s="1" t="s">
        <v>91</v>
      </c>
      <c r="F104" s="1">
        <v>1735</v>
      </c>
      <c r="G104" s="27">
        <v>43312</v>
      </c>
      <c r="H104" s="25">
        <v>13638365</v>
      </c>
      <c r="I104" s="25">
        <v>13161240</v>
      </c>
      <c r="J104" s="1" t="s">
        <v>17</v>
      </c>
      <c r="K104" s="1" t="s">
        <v>113</v>
      </c>
      <c r="L104" s="25">
        <v>6999</v>
      </c>
      <c r="M104" s="25">
        <v>6859</v>
      </c>
      <c r="N104" s="1" t="s">
        <v>176</v>
      </c>
      <c r="O104" s="1" t="s">
        <v>170</v>
      </c>
      <c r="P104" s="25">
        <f t="shared" si="4"/>
        <v>242900</v>
      </c>
      <c r="Q104" s="1" t="s">
        <v>171</v>
      </c>
      <c r="R104" s="2" t="s">
        <v>164</v>
      </c>
      <c r="S104" s="31" t="str">
        <f>IF(AND(A104='CP %'!$B$1,J104="CP"),
IF(AND(G104&gt;=DATE(2018,4,1),G104&lt;=DATE(2018,7,25)),2%,IF(AND(G104&gt;=DATE(2018,7,26),G104&lt;=DATE(2018,12,31),R104='CP %'!$I$2),IF(T104=1,'CP %'!$C$8,IF(AND(T104&gt;=2,T104&lt;=3),'CP %'!$C$9,IF(AND(T104&gt;=4,T104&lt;=5),'CP %'!$C$10,IF(AND(T104&gt;=6,T104&lt;=8),'CP %'!$C$11,IF(T104&gt;=9,'CP %'!$C$12,""))))),IF(AND(G104&gt;=DATE(2018,7,26),G104&lt;=DATE(2018,12,31),R104='CP %'!$I$3),IF(T104=1,'CP %'!$D$8,IF(AND(T104&gt;=2,T104&lt;=3),'CP %'!$D$9,IF(AND(T104&gt;=4,T104&lt;=5),'CP %'!$D$10,IF(AND(T104&gt;=6,T104&lt;=8),'CP %'!$D$11,IF(T104&gt;=9,'CP %'!$D$12,""))))),""))),
IF(AND(A104='CP %'!$F$1,J104="CP"),
IF(AND(G104&gt;=DATE(2018,4,1),G104&lt;DATE(2018,5,1)),IF(AND(T104&gt;=1,T104&lt;=3),'CP %'!$G$4,IF(AND(T104&gt;=4,T104&lt;=9),'CP %'!$G$5,IF(T104&gt;=10,'CP %'!$G$6,""))),
IF(AND(G104&gt;=DATE(2018,5,1),G104&lt;DATE(2018,7,1)),'CP %'!$G$8,
IF(AND(G104&gt;=DATE(2018,7,1),G104&lt;DATE(2018,8,1)),IF(AND(T104&gt;=1,T104&lt;=2),'CP %'!$G$11,IF(AND(T104&gt;=3,T104&lt;=5),'CP %'!$G$12,IF(T104&gt;=6,'CP %'!$G$13,""))),
IF(AND(G104&gt;=DATE(2018,8,1),G104&lt;DATE(2018,10,1)),IF(K104='CP %'!$F$18,'CP %'!$G$18,IF(B104='CP %'!$F$15,'CP %'!$G$15,IF(B104='CP %'!$F$16,'CP %'!$G$16,IF(AND(B104='CP %'!$F$17,T104=1),'CP %'!$G$20,IF(AND(B104='CP %'!$F$17,T104&gt;=2,T104&lt;=5),'CP %'!$G$21,IF(AND(B104='CP %'!$F$17,T104&gt;=6),'CP %'!$G$22,"")))))),
IF(AND(G104&gt;=DATE(2018,10,1),G104&lt;=DATE(2018,12,31)),IF(B104='CP %'!$F$25,'CP %'!$G$25,IF(B104='CP %'!$F$26,'CP %'!$G$26,IF(AND(B104='CP %'!$F$27,T104=1),'CP %'!$G$29,IF(AND(B104='CP %'!$F$27,T104&gt;=2,T104&lt;=5),'CP %'!$G$30,IF(AND(B104='CP %'!$F$27,T104&gt;=6),'CP %'!$G$31,"")))))))))),
IF(AND(A104='CP %'!$M$1,J104="CP"),
IF(AND(G104&gt;=DATE(2018,4,1),G104&lt;DATE(2018,10,1)),IF(AND(T104&gt;=1,T104&lt;=3),'CP %'!$N$4,IF(AND(T104&gt;=4,T104&lt;=6),'CP %'!$N$5,IF(T104&gt;=7,'CP %'!$N$6,""))),
IF(AND(G104&gt;=DATE(2018,10,1),G104&lt;=DATE(2018,12,31)),IF(AND(T104&gt;=1,T104&lt;=3),'CP %'!$N$9,IF(AND(T104&gt;=4,T104&lt;=6),'CP %'!$N$10,IF(T104&gt;=7,'CP %'!$N$11,""))),"")),"")))</f>
        <v/>
      </c>
      <c r="T104" s="29" t="str">
        <f>IF(AND(A104='CP %'!$B$1,Master!J104="CP",G104&gt;=DATE(2018,7,26),G104&lt;=DATE(2018,12,31)),COUNTIFS($K$2:$K$999,K104,$A$2:$A$999,'CP %'!$B$1,$G$2:$G$999,"&gt;=26-07-2018",$G$2:$G$999,"&lt;=31-12-2018"),IF(AND(A104='CP %'!$F$1,Master!J104="CP",G104&gt;=DATE(2018,4,1),G104&lt;DATE(2018,5,1)),COUNTIFS($K$2:$K$999,K104,$A$2:$A$999,'CP %'!$F$1,$G$2:$G$999,"&gt;=01-04-2018",$G$2:$G$999,"&lt;01-05-2018"),IF(AND(A104='CP %'!$F$1,Master!J104="CP",G104&gt;=DATE(2018,7,1),G104&lt;DATE(2018,8,1)),COUNTIFS($K$2:$K$999,K104,$A$2:$A$999,'CP %'!$F$1,$G$2:$G$999,"&gt;=01-07-2018",$G$2:$G$999,"&lt;01-08-2018"),IF(AND(A104='CP %'!$F$1,B104='CP %'!$F$17,Master!J104="CP",G104&gt;=DATE(2018,8,1),G104&lt;DATE(2018,10,1)),COUNTIFS($K$2:$K$999,K104,$A$2:$A$999,'CP %'!$F$1,$B$2:$B$999,'CP %'!$F$17,$G$2:$G$999,"&gt;=01-08-2018",$G$2:$G$999,"&lt;01-10-2018"),IF(AND(A104='CP %'!$F$1,B104='CP %'!$F$27,Master!J104="CP",G104&gt;=DATE(2018,10,1),G104&lt;=DATE(2018,12,31)),COUNTIFS($K$2:$K$999,K104,$A$2:$A$999,'CP %'!$F$1,$B$2:$B$999,'CP %'!$F$27,$G$2:$G$999,"&gt;=01-10-2018",$G$2:$G$999,"&lt;=31-12-2018"),IF(AND(A104='CP %'!$M$1,Master!J104="CP",G104&gt;=DATE(2018,4,1),G104&lt;DATE(2018,10,1)),COUNTIFS($K$2:$K$999,K104,$A$2:$A$999,'CP %'!$M$1,$G$2:$G$999,"&gt;=1-04-2018",$G$2:$G$999,"&lt;1-10-2018"),IF(AND(A104='CP %'!$M$1,Master!J104="CP",G104&gt;=DATE(2018,10,1),G104&lt;=DATE(2018,12,31)),COUNTIFS($K$2:$K$999,K104,$A$2:$A$999,'CP %'!$M$1,$G$2:$G$999,"&gt;=1-10-2018",$G$2:$G$999,"&lt;=31-12-2018"),"")))))))</f>
        <v/>
      </c>
      <c r="U104" s="25">
        <f t="shared" si="3"/>
        <v>0</v>
      </c>
    </row>
    <row r="105" spans="1:21" x14ac:dyDescent="0.25">
      <c r="A105" s="1" t="s">
        <v>69</v>
      </c>
      <c r="B105" s="1" t="s">
        <v>79</v>
      </c>
      <c r="C105" s="1" t="s">
        <v>79</v>
      </c>
      <c r="D105" s="1" t="s">
        <v>308</v>
      </c>
      <c r="E105" s="1" t="s">
        <v>89</v>
      </c>
      <c r="F105" s="1">
        <v>1960</v>
      </c>
      <c r="G105" s="27">
        <v>43312</v>
      </c>
      <c r="H105" s="25">
        <v>15420640</v>
      </c>
      <c r="I105" s="25">
        <v>14881640</v>
      </c>
      <c r="J105" s="1" t="s">
        <v>17</v>
      </c>
      <c r="K105" s="1" t="s">
        <v>111</v>
      </c>
      <c r="L105" s="25">
        <v>6999</v>
      </c>
      <c r="M105" s="25">
        <v>6859</v>
      </c>
      <c r="N105" s="1" t="s">
        <v>176</v>
      </c>
      <c r="O105" s="1" t="s">
        <v>170</v>
      </c>
      <c r="P105" s="25">
        <f t="shared" si="4"/>
        <v>274400</v>
      </c>
      <c r="Q105" s="1" t="s">
        <v>171</v>
      </c>
      <c r="R105" s="2" t="s">
        <v>164</v>
      </c>
      <c r="S105" s="31" t="str">
        <f>IF(AND(A105='CP %'!$B$1,J105="CP"),
IF(AND(G105&gt;=DATE(2018,4,1),G105&lt;=DATE(2018,7,25)),2%,IF(AND(G105&gt;=DATE(2018,7,26),G105&lt;=DATE(2018,12,31),R105='CP %'!$I$2),IF(T105=1,'CP %'!$C$8,IF(AND(T105&gt;=2,T105&lt;=3),'CP %'!$C$9,IF(AND(T105&gt;=4,T105&lt;=5),'CP %'!$C$10,IF(AND(T105&gt;=6,T105&lt;=8),'CP %'!$C$11,IF(T105&gt;=9,'CP %'!$C$12,""))))),IF(AND(G105&gt;=DATE(2018,7,26),G105&lt;=DATE(2018,12,31),R105='CP %'!$I$3),IF(T105=1,'CP %'!$D$8,IF(AND(T105&gt;=2,T105&lt;=3),'CP %'!$D$9,IF(AND(T105&gt;=4,T105&lt;=5),'CP %'!$D$10,IF(AND(T105&gt;=6,T105&lt;=8),'CP %'!$D$11,IF(T105&gt;=9,'CP %'!$D$12,""))))),""))),
IF(AND(A105='CP %'!$F$1,J105="CP"),
IF(AND(G105&gt;=DATE(2018,4,1),G105&lt;DATE(2018,5,1)),IF(AND(T105&gt;=1,T105&lt;=3),'CP %'!$G$4,IF(AND(T105&gt;=4,T105&lt;=9),'CP %'!$G$5,IF(T105&gt;=10,'CP %'!$G$6,""))),
IF(AND(G105&gt;=DATE(2018,5,1),G105&lt;DATE(2018,7,1)),'CP %'!$G$8,
IF(AND(G105&gt;=DATE(2018,7,1),G105&lt;DATE(2018,8,1)),IF(AND(T105&gt;=1,T105&lt;=2),'CP %'!$G$11,IF(AND(T105&gt;=3,T105&lt;=5),'CP %'!$G$12,IF(T105&gt;=6,'CP %'!$G$13,""))),
IF(AND(G105&gt;=DATE(2018,8,1),G105&lt;DATE(2018,10,1)),IF(K105='CP %'!$F$18,'CP %'!$G$18,IF(B105='CP %'!$F$15,'CP %'!$G$15,IF(B105='CP %'!$F$16,'CP %'!$G$16,IF(AND(B105='CP %'!$F$17,T105=1),'CP %'!$G$20,IF(AND(B105='CP %'!$F$17,T105&gt;=2,T105&lt;=5),'CP %'!$G$21,IF(AND(B105='CP %'!$F$17,T105&gt;=6),'CP %'!$G$22,"")))))),
IF(AND(G105&gt;=DATE(2018,10,1),G105&lt;=DATE(2018,12,31)),IF(B105='CP %'!$F$25,'CP %'!$G$25,IF(B105='CP %'!$F$26,'CP %'!$G$26,IF(AND(B105='CP %'!$F$27,T105=1),'CP %'!$G$29,IF(AND(B105='CP %'!$F$27,T105&gt;=2,T105&lt;=5),'CP %'!$G$30,IF(AND(B105='CP %'!$F$27,T105&gt;=6),'CP %'!$G$31,"")))))))))),
IF(AND(A105='CP %'!$M$1,J105="CP"),
IF(AND(G105&gt;=DATE(2018,4,1),G105&lt;DATE(2018,10,1)),IF(AND(T105&gt;=1,T105&lt;=3),'CP %'!$N$4,IF(AND(T105&gt;=4,T105&lt;=6),'CP %'!$N$5,IF(T105&gt;=7,'CP %'!$N$6,""))),
IF(AND(G105&gt;=DATE(2018,10,1),G105&lt;=DATE(2018,12,31)),IF(AND(T105&gt;=1,T105&lt;=3),'CP %'!$N$9,IF(AND(T105&gt;=4,T105&lt;=6),'CP %'!$N$10,IF(T105&gt;=7,'CP %'!$N$11,""))),"")),"")))</f>
        <v/>
      </c>
      <c r="T105" s="29" t="str">
        <f>IF(AND(A105='CP %'!$B$1,Master!J105="CP",G105&gt;=DATE(2018,7,26),G105&lt;=DATE(2018,12,31)),COUNTIFS($K$2:$K$999,K105,$A$2:$A$999,'CP %'!$B$1,$G$2:$G$999,"&gt;=26-07-2018",$G$2:$G$999,"&lt;=31-12-2018"),IF(AND(A105='CP %'!$F$1,Master!J105="CP",G105&gt;=DATE(2018,4,1),G105&lt;DATE(2018,5,1)),COUNTIFS($K$2:$K$999,K105,$A$2:$A$999,'CP %'!$F$1,$G$2:$G$999,"&gt;=01-04-2018",$G$2:$G$999,"&lt;01-05-2018"),IF(AND(A105='CP %'!$F$1,Master!J105="CP",G105&gt;=DATE(2018,7,1),G105&lt;DATE(2018,8,1)),COUNTIFS($K$2:$K$999,K105,$A$2:$A$999,'CP %'!$F$1,$G$2:$G$999,"&gt;=01-07-2018",$G$2:$G$999,"&lt;01-08-2018"),IF(AND(A105='CP %'!$F$1,B105='CP %'!$F$17,Master!J105="CP",G105&gt;=DATE(2018,8,1),G105&lt;DATE(2018,10,1)),COUNTIFS($K$2:$K$999,K105,$A$2:$A$999,'CP %'!$F$1,$B$2:$B$999,'CP %'!$F$17,$G$2:$G$999,"&gt;=01-08-2018",$G$2:$G$999,"&lt;01-10-2018"),IF(AND(A105='CP %'!$F$1,B105='CP %'!$F$27,Master!J105="CP",G105&gt;=DATE(2018,10,1),G105&lt;=DATE(2018,12,31)),COUNTIFS($K$2:$K$999,K105,$A$2:$A$999,'CP %'!$F$1,$B$2:$B$999,'CP %'!$F$27,$G$2:$G$999,"&gt;=01-10-2018",$G$2:$G$999,"&lt;=31-12-2018"),IF(AND(A105='CP %'!$M$1,Master!J105="CP",G105&gt;=DATE(2018,4,1),G105&lt;DATE(2018,10,1)),COUNTIFS($K$2:$K$999,K105,$A$2:$A$999,'CP %'!$M$1,$G$2:$G$999,"&gt;=1-04-2018",$G$2:$G$999,"&lt;1-10-2018"),IF(AND(A105='CP %'!$M$1,Master!J105="CP",G105&gt;=DATE(2018,10,1),G105&lt;=DATE(2018,12,31)),COUNTIFS($K$2:$K$999,K105,$A$2:$A$999,'CP %'!$M$1,$G$2:$G$999,"&gt;=1-10-2018",$G$2:$G$999,"&lt;=31-12-2018"),"")))))))</f>
        <v/>
      </c>
      <c r="U105" s="25">
        <f t="shared" si="3"/>
        <v>0</v>
      </c>
    </row>
    <row r="106" spans="1:21" x14ac:dyDescent="0.25">
      <c r="A106" s="1" t="s">
        <v>69</v>
      </c>
      <c r="B106" s="1" t="s">
        <v>79</v>
      </c>
      <c r="C106" s="1" t="s">
        <v>79</v>
      </c>
      <c r="D106" s="1" t="s">
        <v>309</v>
      </c>
      <c r="E106" s="1" t="s">
        <v>89</v>
      </c>
      <c r="F106" s="1">
        <v>1960</v>
      </c>
      <c r="G106" s="27">
        <v>43312</v>
      </c>
      <c r="H106" s="25">
        <v>15567640</v>
      </c>
      <c r="I106" s="25">
        <v>15028640</v>
      </c>
      <c r="J106" s="1" t="s">
        <v>17</v>
      </c>
      <c r="K106" s="1" t="s">
        <v>112</v>
      </c>
      <c r="L106" s="25">
        <v>6999</v>
      </c>
      <c r="M106" s="25">
        <v>6859</v>
      </c>
      <c r="N106" s="1" t="s">
        <v>176</v>
      </c>
      <c r="O106" s="1" t="s">
        <v>170</v>
      </c>
      <c r="P106" s="25">
        <f t="shared" si="4"/>
        <v>274400</v>
      </c>
      <c r="Q106" s="1" t="s">
        <v>171</v>
      </c>
      <c r="R106" s="2" t="s">
        <v>164</v>
      </c>
      <c r="S106" s="31" t="str">
        <f>IF(AND(A106='CP %'!$B$1,J106="CP"),
IF(AND(G106&gt;=DATE(2018,4,1),G106&lt;=DATE(2018,7,25)),2%,IF(AND(G106&gt;=DATE(2018,7,26),G106&lt;=DATE(2018,12,31),R106='CP %'!$I$2),IF(T106=1,'CP %'!$C$8,IF(AND(T106&gt;=2,T106&lt;=3),'CP %'!$C$9,IF(AND(T106&gt;=4,T106&lt;=5),'CP %'!$C$10,IF(AND(T106&gt;=6,T106&lt;=8),'CP %'!$C$11,IF(T106&gt;=9,'CP %'!$C$12,""))))),IF(AND(G106&gt;=DATE(2018,7,26),G106&lt;=DATE(2018,12,31),R106='CP %'!$I$3),IF(T106=1,'CP %'!$D$8,IF(AND(T106&gt;=2,T106&lt;=3),'CP %'!$D$9,IF(AND(T106&gt;=4,T106&lt;=5),'CP %'!$D$10,IF(AND(T106&gt;=6,T106&lt;=8),'CP %'!$D$11,IF(T106&gt;=9,'CP %'!$D$12,""))))),""))),
IF(AND(A106='CP %'!$F$1,J106="CP"),
IF(AND(G106&gt;=DATE(2018,4,1),G106&lt;DATE(2018,5,1)),IF(AND(T106&gt;=1,T106&lt;=3),'CP %'!$G$4,IF(AND(T106&gt;=4,T106&lt;=9),'CP %'!$G$5,IF(T106&gt;=10,'CP %'!$G$6,""))),
IF(AND(G106&gt;=DATE(2018,5,1),G106&lt;DATE(2018,7,1)),'CP %'!$G$8,
IF(AND(G106&gt;=DATE(2018,7,1),G106&lt;DATE(2018,8,1)),IF(AND(T106&gt;=1,T106&lt;=2),'CP %'!$G$11,IF(AND(T106&gt;=3,T106&lt;=5),'CP %'!$G$12,IF(T106&gt;=6,'CP %'!$G$13,""))),
IF(AND(G106&gt;=DATE(2018,8,1),G106&lt;DATE(2018,10,1)),IF(K106='CP %'!$F$18,'CP %'!$G$18,IF(B106='CP %'!$F$15,'CP %'!$G$15,IF(B106='CP %'!$F$16,'CP %'!$G$16,IF(AND(B106='CP %'!$F$17,T106=1),'CP %'!$G$20,IF(AND(B106='CP %'!$F$17,T106&gt;=2,T106&lt;=5),'CP %'!$G$21,IF(AND(B106='CP %'!$F$17,T106&gt;=6),'CP %'!$G$22,"")))))),
IF(AND(G106&gt;=DATE(2018,10,1),G106&lt;=DATE(2018,12,31)),IF(B106='CP %'!$F$25,'CP %'!$G$25,IF(B106='CP %'!$F$26,'CP %'!$G$26,IF(AND(B106='CP %'!$F$27,T106=1),'CP %'!$G$29,IF(AND(B106='CP %'!$F$27,T106&gt;=2,T106&lt;=5),'CP %'!$G$30,IF(AND(B106='CP %'!$F$27,T106&gt;=6),'CP %'!$G$31,"")))))))))),
IF(AND(A106='CP %'!$M$1,J106="CP"),
IF(AND(G106&gt;=DATE(2018,4,1),G106&lt;DATE(2018,10,1)),IF(AND(T106&gt;=1,T106&lt;=3),'CP %'!$N$4,IF(AND(T106&gt;=4,T106&lt;=6),'CP %'!$N$5,IF(T106&gt;=7,'CP %'!$N$6,""))),
IF(AND(G106&gt;=DATE(2018,10,1),G106&lt;=DATE(2018,12,31)),IF(AND(T106&gt;=1,T106&lt;=3),'CP %'!$N$9,IF(AND(T106&gt;=4,T106&lt;=6),'CP %'!$N$10,IF(T106&gt;=7,'CP %'!$N$11,""))),"")),"")))</f>
        <v/>
      </c>
      <c r="T106" s="29" t="str">
        <f>IF(AND(A106='CP %'!$B$1,Master!J106="CP",G106&gt;=DATE(2018,7,26),G106&lt;=DATE(2018,12,31)),COUNTIFS($K$2:$K$999,K106,$A$2:$A$999,'CP %'!$B$1,$G$2:$G$999,"&gt;=26-07-2018",$G$2:$G$999,"&lt;=31-12-2018"),IF(AND(A106='CP %'!$F$1,Master!J106="CP",G106&gt;=DATE(2018,4,1),G106&lt;DATE(2018,5,1)),COUNTIFS($K$2:$K$999,K106,$A$2:$A$999,'CP %'!$F$1,$G$2:$G$999,"&gt;=01-04-2018",$G$2:$G$999,"&lt;01-05-2018"),IF(AND(A106='CP %'!$F$1,Master!J106="CP",G106&gt;=DATE(2018,7,1),G106&lt;DATE(2018,8,1)),COUNTIFS($K$2:$K$999,K106,$A$2:$A$999,'CP %'!$F$1,$G$2:$G$999,"&gt;=01-07-2018",$G$2:$G$999,"&lt;01-08-2018"),IF(AND(A106='CP %'!$F$1,B106='CP %'!$F$17,Master!J106="CP",G106&gt;=DATE(2018,8,1),G106&lt;DATE(2018,10,1)),COUNTIFS($K$2:$K$999,K106,$A$2:$A$999,'CP %'!$F$1,$B$2:$B$999,'CP %'!$F$17,$G$2:$G$999,"&gt;=01-08-2018",$G$2:$G$999,"&lt;01-10-2018"),IF(AND(A106='CP %'!$F$1,B106='CP %'!$F$27,Master!J106="CP",G106&gt;=DATE(2018,10,1),G106&lt;=DATE(2018,12,31)),COUNTIFS($K$2:$K$999,K106,$A$2:$A$999,'CP %'!$F$1,$B$2:$B$999,'CP %'!$F$27,$G$2:$G$999,"&gt;=01-10-2018",$G$2:$G$999,"&lt;=31-12-2018"),IF(AND(A106='CP %'!$M$1,Master!J106="CP",G106&gt;=DATE(2018,4,1),G106&lt;DATE(2018,10,1)),COUNTIFS($K$2:$K$999,K106,$A$2:$A$999,'CP %'!$M$1,$G$2:$G$999,"&gt;=1-04-2018",$G$2:$G$999,"&lt;1-10-2018"),IF(AND(A106='CP %'!$M$1,Master!J106="CP",G106&gt;=DATE(2018,10,1),G106&lt;=DATE(2018,12,31)),COUNTIFS($K$2:$K$999,K106,$A$2:$A$999,'CP %'!$M$1,$G$2:$G$999,"&gt;=1-10-2018",$G$2:$G$999,"&lt;=31-12-2018"),"")))))))</f>
        <v/>
      </c>
      <c r="U106" s="25">
        <f t="shared" si="3"/>
        <v>0</v>
      </c>
    </row>
    <row r="107" spans="1:21" x14ac:dyDescent="0.25">
      <c r="A107" s="1" t="s">
        <v>69</v>
      </c>
      <c r="B107" s="1" t="s">
        <v>79</v>
      </c>
      <c r="C107" s="1" t="s">
        <v>79</v>
      </c>
      <c r="D107" s="1" t="s">
        <v>310</v>
      </c>
      <c r="E107" s="1" t="s">
        <v>91</v>
      </c>
      <c r="F107" s="1">
        <v>1735</v>
      </c>
      <c r="G107" s="27">
        <v>43312</v>
      </c>
      <c r="H107" s="25">
        <v>15009015</v>
      </c>
      <c r="I107" s="25">
        <v>14531890</v>
      </c>
      <c r="J107" s="1" t="s">
        <v>16</v>
      </c>
      <c r="K107" s="1" t="s">
        <v>185</v>
      </c>
      <c r="L107" s="25">
        <v>7599</v>
      </c>
      <c r="M107" s="25">
        <v>7599</v>
      </c>
      <c r="N107" s="1" t="s">
        <v>287</v>
      </c>
      <c r="O107" s="1" t="s">
        <v>174</v>
      </c>
      <c r="P107" s="25">
        <f t="shared" si="4"/>
        <v>0</v>
      </c>
      <c r="Q107" s="1">
        <v>0</v>
      </c>
      <c r="R107" s="2" t="s">
        <v>164</v>
      </c>
      <c r="S107" s="31">
        <f>IF(AND(A107='CP %'!$B$1,J107="CP"),
IF(AND(G107&gt;=DATE(2018,4,1),G107&lt;=DATE(2018,7,25)),2%,IF(AND(G107&gt;=DATE(2018,7,26),G107&lt;=DATE(2018,12,31),R107='CP %'!$I$2),IF(T107=1,'CP %'!$C$8,IF(AND(T107&gt;=2,T107&lt;=3),'CP %'!$C$9,IF(AND(T107&gt;=4,T107&lt;=5),'CP %'!$C$10,IF(AND(T107&gt;=6,T107&lt;=8),'CP %'!$C$11,IF(T107&gt;=9,'CP %'!$C$12,""))))),IF(AND(G107&gt;=DATE(2018,7,26),G107&lt;=DATE(2018,12,31),R107='CP %'!$I$3),IF(T107=1,'CP %'!$D$8,IF(AND(T107&gt;=2,T107&lt;=3),'CP %'!$D$9,IF(AND(T107&gt;=4,T107&lt;=5),'CP %'!$D$10,IF(AND(T107&gt;=6,T107&lt;=8),'CP %'!$D$11,IF(T107&gt;=9,'CP %'!$D$12,""))))),""))),
IF(AND(A107='CP %'!$F$1,J107="CP"),
IF(AND(G107&gt;=DATE(2018,4,1),G107&lt;DATE(2018,5,1)),IF(AND(T107&gt;=1,T107&lt;=3),'CP %'!$G$4,IF(AND(T107&gt;=4,T107&lt;=9),'CP %'!$G$5,IF(T107&gt;=10,'CP %'!$G$6,""))),
IF(AND(G107&gt;=DATE(2018,5,1),G107&lt;DATE(2018,7,1)),'CP %'!$G$8,
IF(AND(G107&gt;=DATE(2018,7,1),G107&lt;DATE(2018,8,1)),IF(AND(T107&gt;=1,T107&lt;=2),'CP %'!$G$11,IF(AND(T107&gt;=3,T107&lt;=5),'CP %'!$G$12,IF(T107&gt;=6,'CP %'!$G$13,""))),
IF(AND(G107&gt;=DATE(2018,8,1),G107&lt;DATE(2018,10,1)),IF(K107='CP %'!$F$18,'CP %'!$G$18,IF(B107='CP %'!$F$15,'CP %'!$G$15,IF(B107='CP %'!$F$16,'CP %'!$G$16,IF(AND(B107='CP %'!$F$17,T107=1),'CP %'!$G$20,IF(AND(B107='CP %'!$F$17,T107&gt;=2,T107&lt;=5),'CP %'!$G$21,IF(AND(B107='CP %'!$F$17,T107&gt;=6),'CP %'!$G$22,"")))))),
IF(AND(G107&gt;=DATE(2018,10,1),G107&lt;=DATE(2018,12,31)),IF(B107='CP %'!$F$25,'CP %'!$G$25,IF(B107='CP %'!$F$26,'CP %'!$G$26,IF(AND(B107='CP %'!$F$27,T107=1),'CP %'!$G$29,IF(AND(B107='CP %'!$F$27,T107&gt;=2,T107&lt;=5),'CP %'!$G$30,IF(AND(B107='CP %'!$F$27,T107&gt;=6),'CP %'!$G$31,"")))))))))),
IF(AND(A107='CP %'!$M$1,J107="CP"),
IF(AND(G107&gt;=DATE(2018,4,1),G107&lt;DATE(2018,10,1)),IF(AND(T107&gt;=1,T107&lt;=3),'CP %'!$N$4,IF(AND(T107&gt;=4,T107&lt;=6),'CP %'!$N$5,IF(T107&gt;=7,'CP %'!$N$6,""))),
IF(AND(G107&gt;=DATE(2018,10,1),G107&lt;=DATE(2018,12,31)),IF(AND(T107&gt;=1,T107&lt;=3),'CP %'!$N$9,IF(AND(T107&gt;=4,T107&lt;=6),'CP %'!$N$10,IF(T107&gt;=7,'CP %'!$N$11,""))),"")),"")))</f>
        <v>2.75E-2</v>
      </c>
      <c r="T107" s="29">
        <f>IF(AND(A107='CP %'!$B$1,Master!J107="CP",G107&gt;=DATE(2018,7,26),G107&lt;=DATE(2018,12,31)),COUNTIFS($K$2:$K$999,K107,$A$2:$A$999,'CP %'!$B$1,$G$2:$G$999,"&gt;=26-07-2018",$G$2:$G$999,"&lt;=31-12-2018"),IF(AND(A107='CP %'!$F$1,Master!J107="CP",G107&gt;=DATE(2018,4,1),G107&lt;DATE(2018,5,1)),COUNTIFS($K$2:$K$999,K107,$A$2:$A$999,'CP %'!$F$1,$G$2:$G$999,"&gt;=01-04-2018",$G$2:$G$999,"&lt;01-05-2018"),IF(AND(A107='CP %'!$F$1,Master!J107="CP",G107&gt;=DATE(2018,7,1),G107&lt;DATE(2018,8,1)),COUNTIFS($K$2:$K$999,K107,$A$2:$A$999,'CP %'!$F$1,$G$2:$G$999,"&gt;=01-07-2018",$G$2:$G$999,"&lt;01-08-2018"),IF(AND(A107='CP %'!$F$1,B107='CP %'!$F$17,Master!J107="CP",G107&gt;=DATE(2018,8,1),G107&lt;DATE(2018,10,1)),COUNTIFS($K$2:$K$999,K107,$A$2:$A$999,'CP %'!$F$1,$B$2:$B$999,'CP %'!$F$17,$G$2:$G$999,"&gt;=01-08-2018",$G$2:$G$999,"&lt;01-10-2018"),IF(AND(A107='CP %'!$F$1,B107='CP %'!$F$27,Master!J107="CP",G107&gt;=DATE(2018,10,1),G107&lt;=DATE(2018,12,31)),COUNTIFS($K$2:$K$999,K107,$A$2:$A$999,'CP %'!$F$1,$B$2:$B$999,'CP %'!$F$27,$G$2:$G$999,"&gt;=01-10-2018",$G$2:$G$999,"&lt;=31-12-2018"),IF(AND(A107='CP %'!$M$1,Master!J107="CP",G107&gt;=DATE(2018,4,1),G107&lt;DATE(2018,10,1)),COUNTIFS($K$2:$K$999,K107,$A$2:$A$999,'CP %'!$M$1,$G$2:$G$999,"&gt;=1-04-2018",$G$2:$G$999,"&lt;1-10-2018"),IF(AND(A107='CP %'!$M$1,Master!J107="CP",G107&gt;=DATE(2018,10,1),G107&lt;=DATE(2018,12,31)),COUNTIFS($K$2:$K$999,K107,$A$2:$A$999,'CP %'!$M$1,$G$2:$G$999,"&gt;=1-10-2018",$G$2:$G$999,"&lt;=31-12-2018"),"")))))))</f>
        <v>16</v>
      </c>
      <c r="U107" s="25">
        <f t="shared" si="3"/>
        <v>399626.97499999998</v>
      </c>
    </row>
    <row r="108" spans="1:21" x14ac:dyDescent="0.25">
      <c r="A108" s="1" t="s">
        <v>69</v>
      </c>
      <c r="B108" s="1" t="s">
        <v>79</v>
      </c>
      <c r="C108" s="1" t="s">
        <v>79</v>
      </c>
      <c r="D108" s="1" t="s">
        <v>311</v>
      </c>
      <c r="E108" s="1" t="s">
        <v>87</v>
      </c>
      <c r="F108" s="1">
        <v>1335</v>
      </c>
      <c r="G108" s="27">
        <v>43312</v>
      </c>
      <c r="H108" s="25">
        <v>11629415</v>
      </c>
      <c r="I108" s="25">
        <v>11262290</v>
      </c>
      <c r="J108" s="1" t="s">
        <v>16</v>
      </c>
      <c r="K108" s="1" t="s">
        <v>185</v>
      </c>
      <c r="L108" s="25">
        <v>7599</v>
      </c>
      <c r="M108" s="25">
        <v>7599</v>
      </c>
      <c r="N108" s="1" t="s">
        <v>287</v>
      </c>
      <c r="O108" s="1" t="s">
        <v>174</v>
      </c>
      <c r="P108" s="25">
        <f t="shared" si="4"/>
        <v>0</v>
      </c>
      <c r="Q108" s="1">
        <v>0</v>
      </c>
      <c r="R108" s="2" t="s">
        <v>164</v>
      </c>
      <c r="S108" s="31">
        <f>IF(AND(A108='CP %'!$B$1,J108="CP"),
IF(AND(G108&gt;=DATE(2018,4,1),G108&lt;=DATE(2018,7,25)),2%,IF(AND(G108&gt;=DATE(2018,7,26),G108&lt;=DATE(2018,12,31),R108='CP %'!$I$2),IF(T108=1,'CP %'!$C$8,IF(AND(T108&gt;=2,T108&lt;=3),'CP %'!$C$9,IF(AND(T108&gt;=4,T108&lt;=5),'CP %'!$C$10,IF(AND(T108&gt;=6,T108&lt;=8),'CP %'!$C$11,IF(T108&gt;=9,'CP %'!$C$12,""))))),IF(AND(G108&gt;=DATE(2018,7,26),G108&lt;=DATE(2018,12,31),R108='CP %'!$I$3),IF(T108=1,'CP %'!$D$8,IF(AND(T108&gt;=2,T108&lt;=3),'CP %'!$D$9,IF(AND(T108&gt;=4,T108&lt;=5),'CP %'!$D$10,IF(AND(T108&gt;=6,T108&lt;=8),'CP %'!$D$11,IF(T108&gt;=9,'CP %'!$D$12,""))))),""))),
IF(AND(A108='CP %'!$F$1,J108="CP"),
IF(AND(G108&gt;=DATE(2018,4,1),G108&lt;DATE(2018,5,1)),IF(AND(T108&gt;=1,T108&lt;=3),'CP %'!$G$4,IF(AND(T108&gt;=4,T108&lt;=9),'CP %'!$G$5,IF(T108&gt;=10,'CP %'!$G$6,""))),
IF(AND(G108&gt;=DATE(2018,5,1),G108&lt;DATE(2018,7,1)),'CP %'!$G$8,
IF(AND(G108&gt;=DATE(2018,7,1),G108&lt;DATE(2018,8,1)),IF(AND(T108&gt;=1,T108&lt;=2),'CP %'!$G$11,IF(AND(T108&gt;=3,T108&lt;=5),'CP %'!$G$12,IF(T108&gt;=6,'CP %'!$G$13,""))),
IF(AND(G108&gt;=DATE(2018,8,1),G108&lt;DATE(2018,10,1)),IF(K108='CP %'!$F$18,'CP %'!$G$18,IF(B108='CP %'!$F$15,'CP %'!$G$15,IF(B108='CP %'!$F$16,'CP %'!$G$16,IF(AND(B108='CP %'!$F$17,T108=1),'CP %'!$G$20,IF(AND(B108='CP %'!$F$17,T108&gt;=2,T108&lt;=5),'CP %'!$G$21,IF(AND(B108='CP %'!$F$17,T108&gt;=6),'CP %'!$G$22,"")))))),
IF(AND(G108&gt;=DATE(2018,10,1),G108&lt;=DATE(2018,12,31)),IF(B108='CP %'!$F$25,'CP %'!$G$25,IF(B108='CP %'!$F$26,'CP %'!$G$26,IF(AND(B108='CP %'!$F$27,T108=1),'CP %'!$G$29,IF(AND(B108='CP %'!$F$27,T108&gt;=2,T108&lt;=5),'CP %'!$G$30,IF(AND(B108='CP %'!$F$27,T108&gt;=6),'CP %'!$G$31,"")))))))))),
IF(AND(A108='CP %'!$M$1,J108="CP"),
IF(AND(G108&gt;=DATE(2018,4,1),G108&lt;DATE(2018,10,1)),IF(AND(T108&gt;=1,T108&lt;=3),'CP %'!$N$4,IF(AND(T108&gt;=4,T108&lt;=6),'CP %'!$N$5,IF(T108&gt;=7,'CP %'!$N$6,""))),
IF(AND(G108&gt;=DATE(2018,10,1),G108&lt;=DATE(2018,12,31)),IF(AND(T108&gt;=1,T108&lt;=3),'CP %'!$N$9,IF(AND(T108&gt;=4,T108&lt;=6),'CP %'!$N$10,IF(T108&gt;=7,'CP %'!$N$11,""))),"")),"")))</f>
        <v>2.75E-2</v>
      </c>
      <c r="T108" s="29">
        <f>IF(AND(A108='CP %'!$B$1,Master!J108="CP",G108&gt;=DATE(2018,7,26),G108&lt;=DATE(2018,12,31)),COUNTIFS($K$2:$K$999,K108,$A$2:$A$999,'CP %'!$B$1,$G$2:$G$999,"&gt;=26-07-2018",$G$2:$G$999,"&lt;=31-12-2018"),IF(AND(A108='CP %'!$F$1,Master!J108="CP",G108&gt;=DATE(2018,4,1),G108&lt;DATE(2018,5,1)),COUNTIFS($K$2:$K$999,K108,$A$2:$A$999,'CP %'!$F$1,$G$2:$G$999,"&gt;=01-04-2018",$G$2:$G$999,"&lt;01-05-2018"),IF(AND(A108='CP %'!$F$1,Master!J108="CP",G108&gt;=DATE(2018,7,1),G108&lt;DATE(2018,8,1)),COUNTIFS($K$2:$K$999,K108,$A$2:$A$999,'CP %'!$F$1,$G$2:$G$999,"&gt;=01-07-2018",$G$2:$G$999,"&lt;01-08-2018"),IF(AND(A108='CP %'!$F$1,B108='CP %'!$F$17,Master!J108="CP",G108&gt;=DATE(2018,8,1),G108&lt;DATE(2018,10,1)),COUNTIFS($K$2:$K$999,K108,$A$2:$A$999,'CP %'!$F$1,$B$2:$B$999,'CP %'!$F$17,$G$2:$G$999,"&gt;=01-08-2018",$G$2:$G$999,"&lt;01-10-2018"),IF(AND(A108='CP %'!$F$1,B108='CP %'!$F$27,Master!J108="CP",G108&gt;=DATE(2018,10,1),G108&lt;=DATE(2018,12,31)),COUNTIFS($K$2:$K$999,K108,$A$2:$A$999,'CP %'!$F$1,$B$2:$B$999,'CP %'!$F$27,$G$2:$G$999,"&gt;=01-10-2018",$G$2:$G$999,"&lt;=31-12-2018"),IF(AND(A108='CP %'!$M$1,Master!J108="CP",G108&gt;=DATE(2018,4,1),G108&lt;DATE(2018,10,1)),COUNTIFS($K$2:$K$999,K108,$A$2:$A$999,'CP %'!$M$1,$G$2:$G$999,"&gt;=1-04-2018",$G$2:$G$999,"&lt;1-10-2018"),IF(AND(A108='CP %'!$M$1,Master!J108="CP",G108&gt;=DATE(2018,10,1),G108&lt;=DATE(2018,12,31)),COUNTIFS($K$2:$K$999,K108,$A$2:$A$999,'CP %'!$M$1,$G$2:$G$999,"&gt;=1-10-2018",$G$2:$G$999,"&lt;=31-12-2018"),"")))))))</f>
        <v>16</v>
      </c>
      <c r="U108" s="25">
        <f t="shared" si="3"/>
        <v>309712.97499999998</v>
      </c>
    </row>
    <row r="109" spans="1:21" x14ac:dyDescent="0.25">
      <c r="A109" s="1" t="s">
        <v>69</v>
      </c>
      <c r="B109" s="1" t="s">
        <v>79</v>
      </c>
      <c r="C109" s="1" t="s">
        <v>79</v>
      </c>
      <c r="D109" s="1" t="s">
        <v>312</v>
      </c>
      <c r="E109" s="1" t="s">
        <v>91</v>
      </c>
      <c r="F109" s="1">
        <v>1735</v>
      </c>
      <c r="G109" s="27">
        <v>43312</v>
      </c>
      <c r="H109" s="25">
        <v>15052390</v>
      </c>
      <c r="I109" s="25">
        <v>14575265</v>
      </c>
      <c r="J109" s="1" t="s">
        <v>16</v>
      </c>
      <c r="K109" s="1" t="s">
        <v>185</v>
      </c>
      <c r="L109" s="25">
        <v>7599</v>
      </c>
      <c r="M109" s="25">
        <v>7599</v>
      </c>
      <c r="N109" s="1" t="s">
        <v>287</v>
      </c>
      <c r="O109" s="1" t="s">
        <v>174</v>
      </c>
      <c r="P109" s="25">
        <f t="shared" si="4"/>
        <v>0</v>
      </c>
      <c r="Q109" s="1">
        <v>0</v>
      </c>
      <c r="R109" s="2" t="s">
        <v>164</v>
      </c>
      <c r="S109" s="31">
        <f>IF(AND(A109='CP %'!$B$1,J109="CP"),
IF(AND(G109&gt;=DATE(2018,4,1),G109&lt;=DATE(2018,7,25)),2%,IF(AND(G109&gt;=DATE(2018,7,26),G109&lt;=DATE(2018,12,31),R109='CP %'!$I$2),IF(T109=1,'CP %'!$C$8,IF(AND(T109&gt;=2,T109&lt;=3),'CP %'!$C$9,IF(AND(T109&gt;=4,T109&lt;=5),'CP %'!$C$10,IF(AND(T109&gt;=6,T109&lt;=8),'CP %'!$C$11,IF(T109&gt;=9,'CP %'!$C$12,""))))),IF(AND(G109&gt;=DATE(2018,7,26),G109&lt;=DATE(2018,12,31),R109='CP %'!$I$3),IF(T109=1,'CP %'!$D$8,IF(AND(T109&gt;=2,T109&lt;=3),'CP %'!$D$9,IF(AND(T109&gt;=4,T109&lt;=5),'CP %'!$D$10,IF(AND(T109&gt;=6,T109&lt;=8),'CP %'!$D$11,IF(T109&gt;=9,'CP %'!$D$12,""))))),""))),
IF(AND(A109='CP %'!$F$1,J109="CP"),
IF(AND(G109&gt;=DATE(2018,4,1),G109&lt;DATE(2018,5,1)),IF(AND(T109&gt;=1,T109&lt;=3),'CP %'!$G$4,IF(AND(T109&gt;=4,T109&lt;=9),'CP %'!$G$5,IF(T109&gt;=10,'CP %'!$G$6,""))),
IF(AND(G109&gt;=DATE(2018,5,1),G109&lt;DATE(2018,7,1)),'CP %'!$G$8,
IF(AND(G109&gt;=DATE(2018,7,1),G109&lt;DATE(2018,8,1)),IF(AND(T109&gt;=1,T109&lt;=2),'CP %'!$G$11,IF(AND(T109&gt;=3,T109&lt;=5),'CP %'!$G$12,IF(T109&gt;=6,'CP %'!$G$13,""))),
IF(AND(G109&gt;=DATE(2018,8,1),G109&lt;DATE(2018,10,1)),IF(K109='CP %'!$F$18,'CP %'!$G$18,IF(B109='CP %'!$F$15,'CP %'!$G$15,IF(B109='CP %'!$F$16,'CP %'!$G$16,IF(AND(B109='CP %'!$F$17,T109=1),'CP %'!$G$20,IF(AND(B109='CP %'!$F$17,T109&gt;=2,T109&lt;=5),'CP %'!$G$21,IF(AND(B109='CP %'!$F$17,T109&gt;=6),'CP %'!$G$22,"")))))),
IF(AND(G109&gt;=DATE(2018,10,1),G109&lt;=DATE(2018,12,31)),IF(B109='CP %'!$F$25,'CP %'!$G$25,IF(B109='CP %'!$F$26,'CP %'!$G$26,IF(AND(B109='CP %'!$F$27,T109=1),'CP %'!$G$29,IF(AND(B109='CP %'!$F$27,T109&gt;=2,T109&lt;=5),'CP %'!$G$30,IF(AND(B109='CP %'!$F$27,T109&gt;=6),'CP %'!$G$31,"")))))))))),
IF(AND(A109='CP %'!$M$1,J109="CP"),
IF(AND(G109&gt;=DATE(2018,4,1),G109&lt;DATE(2018,10,1)),IF(AND(T109&gt;=1,T109&lt;=3),'CP %'!$N$4,IF(AND(T109&gt;=4,T109&lt;=6),'CP %'!$N$5,IF(T109&gt;=7,'CP %'!$N$6,""))),
IF(AND(G109&gt;=DATE(2018,10,1),G109&lt;=DATE(2018,12,31)),IF(AND(T109&gt;=1,T109&lt;=3),'CP %'!$N$9,IF(AND(T109&gt;=4,T109&lt;=6),'CP %'!$N$10,IF(T109&gt;=7,'CP %'!$N$11,""))),"")),"")))</f>
        <v>2.75E-2</v>
      </c>
      <c r="T109" s="29">
        <f>IF(AND(A109='CP %'!$B$1,Master!J109="CP",G109&gt;=DATE(2018,7,26),G109&lt;=DATE(2018,12,31)),COUNTIFS($K$2:$K$999,K109,$A$2:$A$999,'CP %'!$B$1,$G$2:$G$999,"&gt;=26-07-2018",$G$2:$G$999,"&lt;=31-12-2018"),IF(AND(A109='CP %'!$F$1,Master!J109="CP",G109&gt;=DATE(2018,4,1),G109&lt;DATE(2018,5,1)),COUNTIFS($K$2:$K$999,K109,$A$2:$A$999,'CP %'!$F$1,$G$2:$G$999,"&gt;=01-04-2018",$G$2:$G$999,"&lt;01-05-2018"),IF(AND(A109='CP %'!$F$1,Master!J109="CP",G109&gt;=DATE(2018,7,1),G109&lt;DATE(2018,8,1)),COUNTIFS($K$2:$K$999,K109,$A$2:$A$999,'CP %'!$F$1,$G$2:$G$999,"&gt;=01-07-2018",$G$2:$G$999,"&lt;01-08-2018"),IF(AND(A109='CP %'!$F$1,B109='CP %'!$F$17,Master!J109="CP",G109&gt;=DATE(2018,8,1),G109&lt;DATE(2018,10,1)),COUNTIFS($K$2:$K$999,K109,$A$2:$A$999,'CP %'!$F$1,$B$2:$B$999,'CP %'!$F$17,$G$2:$G$999,"&gt;=01-08-2018",$G$2:$G$999,"&lt;01-10-2018"),IF(AND(A109='CP %'!$F$1,B109='CP %'!$F$27,Master!J109="CP",G109&gt;=DATE(2018,10,1),G109&lt;=DATE(2018,12,31)),COUNTIFS($K$2:$K$999,K109,$A$2:$A$999,'CP %'!$F$1,$B$2:$B$999,'CP %'!$F$27,$G$2:$G$999,"&gt;=01-10-2018",$G$2:$G$999,"&lt;=31-12-2018"),IF(AND(A109='CP %'!$M$1,Master!J109="CP",G109&gt;=DATE(2018,4,1),G109&lt;DATE(2018,10,1)),COUNTIFS($K$2:$K$999,K109,$A$2:$A$999,'CP %'!$M$1,$G$2:$G$999,"&gt;=1-04-2018",$G$2:$G$999,"&lt;1-10-2018"),IF(AND(A109='CP %'!$M$1,Master!J109="CP",G109&gt;=DATE(2018,10,1),G109&lt;=DATE(2018,12,31)),COUNTIFS($K$2:$K$999,K109,$A$2:$A$999,'CP %'!$M$1,$G$2:$G$999,"&gt;=1-10-2018",$G$2:$G$999,"&lt;=31-12-2018"),"")))))))</f>
        <v>16</v>
      </c>
      <c r="U109" s="25">
        <f t="shared" si="3"/>
        <v>400819.78749999998</v>
      </c>
    </row>
    <row r="110" spans="1:21" x14ac:dyDescent="0.25">
      <c r="A110" s="1" t="s">
        <v>69</v>
      </c>
      <c r="B110" s="1" t="s">
        <v>79</v>
      </c>
      <c r="C110" s="1" t="s">
        <v>79</v>
      </c>
      <c r="D110" s="1" t="s">
        <v>313</v>
      </c>
      <c r="E110" s="1" t="s">
        <v>91</v>
      </c>
      <c r="F110" s="1">
        <v>1735</v>
      </c>
      <c r="G110" s="27">
        <v>43312</v>
      </c>
      <c r="H110" s="25">
        <v>14064390.433</v>
      </c>
      <c r="I110" s="25">
        <v>13587265.433</v>
      </c>
      <c r="J110" s="1" t="s">
        <v>16</v>
      </c>
      <c r="K110" s="1" t="s">
        <v>314</v>
      </c>
      <c r="L110" s="25">
        <v>7299</v>
      </c>
      <c r="M110" s="25">
        <v>7229.5478000000003</v>
      </c>
      <c r="N110" s="1" t="s">
        <v>236</v>
      </c>
      <c r="O110" s="1" t="s">
        <v>170</v>
      </c>
      <c r="P110" s="25">
        <f t="shared" si="4"/>
        <v>120499.56699999952</v>
      </c>
      <c r="Q110" s="1" t="s">
        <v>171</v>
      </c>
      <c r="R110" s="2" t="s">
        <v>164</v>
      </c>
      <c r="S110" s="31">
        <f>IF(AND(A110='CP %'!$B$1,J110="CP"),
IF(AND(G110&gt;=DATE(2018,4,1),G110&lt;=DATE(2018,7,25)),2%,IF(AND(G110&gt;=DATE(2018,7,26),G110&lt;=DATE(2018,12,31),R110='CP %'!$I$2),IF(T110=1,'CP %'!$C$8,IF(AND(T110&gt;=2,T110&lt;=3),'CP %'!$C$9,IF(AND(T110&gt;=4,T110&lt;=5),'CP %'!$C$10,IF(AND(T110&gt;=6,T110&lt;=8),'CP %'!$C$11,IF(T110&gt;=9,'CP %'!$C$12,""))))),IF(AND(G110&gt;=DATE(2018,7,26),G110&lt;=DATE(2018,12,31),R110='CP %'!$I$3),IF(T110=1,'CP %'!$D$8,IF(AND(T110&gt;=2,T110&lt;=3),'CP %'!$D$9,IF(AND(T110&gt;=4,T110&lt;=5),'CP %'!$D$10,IF(AND(T110&gt;=6,T110&lt;=8),'CP %'!$D$11,IF(T110&gt;=9,'CP %'!$D$12,""))))),""))),
IF(AND(A110='CP %'!$F$1,J110="CP"),
IF(AND(G110&gt;=DATE(2018,4,1),G110&lt;DATE(2018,5,1)),IF(AND(T110&gt;=1,T110&lt;=3),'CP %'!$G$4,IF(AND(T110&gt;=4,T110&lt;=9),'CP %'!$G$5,IF(T110&gt;=10,'CP %'!$G$6,""))),
IF(AND(G110&gt;=DATE(2018,5,1),G110&lt;DATE(2018,7,1)),'CP %'!$G$8,
IF(AND(G110&gt;=DATE(2018,7,1),G110&lt;DATE(2018,8,1)),IF(AND(T110&gt;=1,T110&lt;=2),'CP %'!$G$11,IF(AND(T110&gt;=3,T110&lt;=5),'CP %'!$G$12,IF(T110&gt;=6,'CP %'!$G$13,""))),
IF(AND(G110&gt;=DATE(2018,8,1),G110&lt;DATE(2018,10,1)),IF(K110='CP %'!$F$18,'CP %'!$G$18,IF(B110='CP %'!$F$15,'CP %'!$G$15,IF(B110='CP %'!$F$16,'CP %'!$G$16,IF(AND(B110='CP %'!$F$17,T110=1),'CP %'!$G$20,IF(AND(B110='CP %'!$F$17,T110&gt;=2,T110&lt;=5),'CP %'!$G$21,IF(AND(B110='CP %'!$F$17,T110&gt;=6),'CP %'!$G$22,"")))))),
IF(AND(G110&gt;=DATE(2018,10,1),G110&lt;=DATE(2018,12,31)),IF(B110='CP %'!$F$25,'CP %'!$G$25,IF(B110='CP %'!$F$26,'CP %'!$G$26,IF(AND(B110='CP %'!$F$27,T110=1),'CP %'!$G$29,IF(AND(B110='CP %'!$F$27,T110&gt;=2,T110&lt;=5),'CP %'!$G$30,IF(AND(B110='CP %'!$F$27,T110&gt;=6),'CP %'!$G$31,"")))))))))),
IF(AND(A110='CP %'!$M$1,J110="CP"),
IF(AND(G110&gt;=DATE(2018,4,1),G110&lt;DATE(2018,10,1)),IF(AND(T110&gt;=1,T110&lt;=3),'CP %'!$N$4,IF(AND(T110&gt;=4,T110&lt;=6),'CP %'!$N$5,IF(T110&gt;=7,'CP %'!$N$6,""))),
IF(AND(G110&gt;=DATE(2018,10,1),G110&lt;=DATE(2018,12,31)),IF(AND(T110&gt;=1,T110&lt;=3),'CP %'!$N$9,IF(AND(T110&gt;=4,T110&lt;=6),'CP %'!$N$10,IF(T110&gt;=7,'CP %'!$N$11,""))),"")),"")))</f>
        <v>2.2499999999999999E-2</v>
      </c>
      <c r="T110" s="29">
        <f>IF(AND(A110='CP %'!$B$1,Master!J110="CP",G110&gt;=DATE(2018,7,26),G110&lt;=DATE(2018,12,31)),COUNTIFS($K$2:$K$999,K110,$A$2:$A$999,'CP %'!$B$1,$G$2:$G$999,"&gt;=26-07-2018",$G$2:$G$999,"&lt;=31-12-2018"),IF(AND(A110='CP %'!$F$1,Master!J110="CP",G110&gt;=DATE(2018,4,1),G110&lt;DATE(2018,5,1)),COUNTIFS($K$2:$K$999,K110,$A$2:$A$999,'CP %'!$F$1,$G$2:$G$999,"&gt;=01-04-2018",$G$2:$G$999,"&lt;01-05-2018"),IF(AND(A110='CP %'!$F$1,Master!J110="CP",G110&gt;=DATE(2018,7,1),G110&lt;DATE(2018,8,1)),COUNTIFS($K$2:$K$999,K110,$A$2:$A$999,'CP %'!$F$1,$G$2:$G$999,"&gt;=01-07-2018",$G$2:$G$999,"&lt;01-08-2018"),IF(AND(A110='CP %'!$F$1,B110='CP %'!$F$17,Master!J110="CP",G110&gt;=DATE(2018,8,1),G110&lt;DATE(2018,10,1)),COUNTIFS($K$2:$K$999,K110,$A$2:$A$999,'CP %'!$F$1,$B$2:$B$999,'CP %'!$F$17,$G$2:$G$999,"&gt;=01-08-2018",$G$2:$G$999,"&lt;01-10-2018"),IF(AND(A110='CP %'!$F$1,B110='CP %'!$F$27,Master!J110="CP",G110&gt;=DATE(2018,10,1),G110&lt;=DATE(2018,12,31)),COUNTIFS($K$2:$K$999,K110,$A$2:$A$999,'CP %'!$F$1,$B$2:$B$999,'CP %'!$F$27,$G$2:$G$999,"&gt;=01-10-2018",$G$2:$G$999,"&lt;=31-12-2018"),IF(AND(A110='CP %'!$M$1,Master!J110="CP",G110&gt;=DATE(2018,4,1),G110&lt;DATE(2018,10,1)),COUNTIFS($K$2:$K$999,K110,$A$2:$A$999,'CP %'!$M$1,$G$2:$G$999,"&gt;=1-04-2018",$G$2:$G$999,"&lt;1-10-2018"),IF(AND(A110='CP %'!$M$1,Master!J110="CP",G110&gt;=DATE(2018,10,1),G110&lt;=DATE(2018,12,31)),COUNTIFS($K$2:$K$999,K110,$A$2:$A$999,'CP %'!$M$1,$G$2:$G$999,"&gt;=1-10-2018",$G$2:$G$999,"&lt;=31-12-2018"),"")))))))</f>
        <v>1</v>
      </c>
      <c r="U110" s="25">
        <f t="shared" si="3"/>
        <v>305713.47224249999</v>
      </c>
    </row>
    <row r="111" spans="1:21" x14ac:dyDescent="0.25">
      <c r="A111" s="1" t="s">
        <v>69</v>
      </c>
      <c r="B111" s="1" t="s">
        <v>79</v>
      </c>
      <c r="C111" s="1" t="s">
        <v>79</v>
      </c>
      <c r="D111" s="1" t="s">
        <v>315</v>
      </c>
      <c r="E111" s="1" t="s">
        <v>91</v>
      </c>
      <c r="F111" s="1">
        <v>1735</v>
      </c>
      <c r="G111" s="27">
        <v>43294</v>
      </c>
      <c r="H111" s="25">
        <v>14358390</v>
      </c>
      <c r="I111" s="25">
        <v>13881265</v>
      </c>
      <c r="J111" s="1" t="s">
        <v>16</v>
      </c>
      <c r="K111" s="1" t="s">
        <v>226</v>
      </c>
      <c r="L111" s="25">
        <v>7599</v>
      </c>
      <c r="M111" s="25">
        <v>7599</v>
      </c>
      <c r="N111" s="1" t="s">
        <v>253</v>
      </c>
      <c r="O111" s="1" t="s">
        <v>174</v>
      </c>
      <c r="P111" s="25">
        <f t="shared" si="4"/>
        <v>0</v>
      </c>
      <c r="Q111" s="1">
        <v>0</v>
      </c>
      <c r="R111" s="2" t="s">
        <v>164</v>
      </c>
      <c r="S111" s="31">
        <f>IF(AND(A111='CP %'!$B$1,J111="CP"),
IF(AND(G111&gt;=DATE(2018,4,1),G111&lt;=DATE(2018,7,25)),2%,IF(AND(G111&gt;=DATE(2018,7,26),G111&lt;=DATE(2018,12,31),R111='CP %'!$I$2),IF(T111=1,'CP %'!$C$8,IF(AND(T111&gt;=2,T111&lt;=3),'CP %'!$C$9,IF(AND(T111&gt;=4,T111&lt;=5),'CP %'!$C$10,IF(AND(T111&gt;=6,T111&lt;=8),'CP %'!$C$11,IF(T111&gt;=9,'CP %'!$C$12,""))))),IF(AND(G111&gt;=DATE(2018,7,26),G111&lt;=DATE(2018,12,31),R111='CP %'!$I$3),IF(T111=1,'CP %'!$D$8,IF(AND(T111&gt;=2,T111&lt;=3),'CP %'!$D$9,IF(AND(T111&gt;=4,T111&lt;=5),'CP %'!$D$10,IF(AND(T111&gt;=6,T111&lt;=8),'CP %'!$D$11,IF(T111&gt;=9,'CP %'!$D$12,""))))),""))),
IF(AND(A111='CP %'!$F$1,J111="CP"),
IF(AND(G111&gt;=DATE(2018,4,1),G111&lt;DATE(2018,5,1)),IF(AND(T111&gt;=1,T111&lt;=3),'CP %'!$G$4,IF(AND(T111&gt;=4,T111&lt;=9),'CP %'!$G$5,IF(T111&gt;=10,'CP %'!$G$6,""))),
IF(AND(G111&gt;=DATE(2018,5,1),G111&lt;DATE(2018,7,1)),'CP %'!$G$8,
IF(AND(G111&gt;=DATE(2018,7,1),G111&lt;DATE(2018,8,1)),IF(AND(T111&gt;=1,T111&lt;=2),'CP %'!$G$11,IF(AND(T111&gt;=3,T111&lt;=5),'CP %'!$G$12,IF(T111&gt;=6,'CP %'!$G$13,""))),
IF(AND(G111&gt;=DATE(2018,8,1),G111&lt;DATE(2018,10,1)),IF(K111='CP %'!$F$18,'CP %'!$G$18,IF(B111='CP %'!$F$15,'CP %'!$G$15,IF(B111='CP %'!$F$16,'CP %'!$G$16,IF(AND(B111='CP %'!$F$17,T111=1),'CP %'!$G$20,IF(AND(B111='CP %'!$F$17,T111&gt;=2,T111&lt;=5),'CP %'!$G$21,IF(AND(B111='CP %'!$F$17,T111&gt;=6),'CP %'!$G$22,"")))))),
IF(AND(G111&gt;=DATE(2018,10,1),G111&lt;=DATE(2018,12,31)),IF(B111='CP %'!$F$25,'CP %'!$G$25,IF(B111='CP %'!$F$26,'CP %'!$G$26,IF(AND(B111='CP %'!$F$27,T111=1),'CP %'!$G$29,IF(AND(B111='CP %'!$F$27,T111&gt;=2,T111&lt;=5),'CP %'!$G$30,IF(AND(B111='CP %'!$F$27,T111&gt;=6),'CP %'!$G$31,"")))))))))),
IF(AND(A111='CP %'!$M$1,J111="CP"),
IF(AND(G111&gt;=DATE(2018,4,1),G111&lt;DATE(2018,10,1)),IF(AND(T111&gt;=1,T111&lt;=3),'CP %'!$N$4,IF(AND(T111&gt;=4,T111&lt;=6),'CP %'!$N$5,IF(T111&gt;=7,'CP %'!$N$6,""))),
IF(AND(G111&gt;=DATE(2018,10,1),G111&lt;=DATE(2018,12,31)),IF(AND(T111&gt;=1,T111&lt;=3),'CP %'!$N$9,IF(AND(T111&gt;=4,T111&lt;=6),'CP %'!$N$10,IF(T111&gt;=7,'CP %'!$N$11,""))),"")),"")))</f>
        <v>2.2499999999999999E-2</v>
      </c>
      <c r="T111" s="29">
        <f>IF(AND(A111='CP %'!$B$1,Master!J111="CP",G111&gt;=DATE(2018,7,26),G111&lt;=DATE(2018,12,31)),COUNTIFS($K$2:$K$999,K111,$A$2:$A$999,'CP %'!$B$1,$G$2:$G$999,"&gt;=26-07-2018",$G$2:$G$999,"&lt;=31-12-2018"),IF(AND(A111='CP %'!$F$1,Master!J111="CP",G111&gt;=DATE(2018,4,1),G111&lt;DATE(2018,5,1)),COUNTIFS($K$2:$K$999,K111,$A$2:$A$999,'CP %'!$F$1,$G$2:$G$999,"&gt;=01-04-2018",$G$2:$G$999,"&lt;01-05-2018"),IF(AND(A111='CP %'!$F$1,Master!J111="CP",G111&gt;=DATE(2018,7,1),G111&lt;DATE(2018,8,1)),COUNTIFS($K$2:$K$999,K111,$A$2:$A$999,'CP %'!$F$1,$G$2:$G$999,"&gt;=01-07-2018",$G$2:$G$999,"&lt;01-08-2018"),IF(AND(A111='CP %'!$F$1,B111='CP %'!$F$17,Master!J111="CP",G111&gt;=DATE(2018,8,1),G111&lt;DATE(2018,10,1)),COUNTIFS($K$2:$K$999,K111,$A$2:$A$999,'CP %'!$F$1,$B$2:$B$999,'CP %'!$F$17,$G$2:$G$999,"&gt;=01-08-2018",$G$2:$G$999,"&lt;01-10-2018"),IF(AND(A111='CP %'!$F$1,B111='CP %'!$F$27,Master!J111="CP",G111&gt;=DATE(2018,10,1),G111&lt;=DATE(2018,12,31)),COUNTIFS($K$2:$K$999,K111,$A$2:$A$999,'CP %'!$F$1,$B$2:$B$999,'CP %'!$F$27,$G$2:$G$999,"&gt;=01-10-2018",$G$2:$G$999,"&lt;=31-12-2018"),IF(AND(A111='CP %'!$M$1,Master!J111="CP",G111&gt;=DATE(2018,4,1),G111&lt;DATE(2018,10,1)),COUNTIFS($K$2:$K$999,K111,$A$2:$A$999,'CP %'!$M$1,$G$2:$G$999,"&gt;=1-04-2018",$G$2:$G$999,"&lt;1-10-2018"),IF(AND(A111='CP %'!$M$1,Master!J111="CP",G111&gt;=DATE(2018,10,1),G111&lt;=DATE(2018,12,31)),COUNTIFS($K$2:$K$999,K111,$A$2:$A$999,'CP %'!$M$1,$G$2:$G$999,"&gt;=1-10-2018",$G$2:$G$999,"&lt;=31-12-2018"),"")))))))</f>
        <v>1</v>
      </c>
      <c r="U111" s="25">
        <f t="shared" si="3"/>
        <v>312328.46249999997</v>
      </c>
    </row>
    <row r="112" spans="1:21" x14ac:dyDescent="0.25">
      <c r="A112" s="1" t="s">
        <v>69</v>
      </c>
      <c r="B112" s="1" t="s">
        <v>79</v>
      </c>
      <c r="C112" s="1" t="s">
        <v>79</v>
      </c>
      <c r="D112" s="1" t="s">
        <v>316</v>
      </c>
      <c r="E112" s="1" t="s">
        <v>91</v>
      </c>
      <c r="F112" s="1">
        <v>1740</v>
      </c>
      <c r="G112" s="27">
        <v>43293</v>
      </c>
      <c r="H112" s="25">
        <v>13232960</v>
      </c>
      <c r="I112" s="25">
        <v>12754460</v>
      </c>
      <c r="J112" s="1" t="s">
        <v>16</v>
      </c>
      <c r="K112" s="1" t="s">
        <v>109</v>
      </c>
      <c r="L112" s="25">
        <v>6999</v>
      </c>
      <c r="M112" s="25">
        <v>6929</v>
      </c>
      <c r="N112" s="1" t="s">
        <v>176</v>
      </c>
      <c r="O112" s="1" t="s">
        <v>170</v>
      </c>
      <c r="P112" s="25">
        <f t="shared" si="4"/>
        <v>121800</v>
      </c>
      <c r="Q112" s="1" t="s">
        <v>171</v>
      </c>
      <c r="R112" s="2" t="s">
        <v>164</v>
      </c>
      <c r="S112" s="31">
        <f>IF(AND(A112='CP %'!$B$1,J112="CP"),
IF(AND(G112&gt;=DATE(2018,4,1),G112&lt;=DATE(2018,7,25)),2%,IF(AND(G112&gt;=DATE(2018,7,26),G112&lt;=DATE(2018,12,31),R112='CP %'!$I$2),IF(T112=1,'CP %'!$C$8,IF(AND(T112&gt;=2,T112&lt;=3),'CP %'!$C$9,IF(AND(T112&gt;=4,T112&lt;=5),'CP %'!$C$10,IF(AND(T112&gt;=6,T112&lt;=8),'CP %'!$C$11,IF(T112&gt;=9,'CP %'!$C$12,""))))),IF(AND(G112&gt;=DATE(2018,7,26),G112&lt;=DATE(2018,12,31),R112='CP %'!$I$3),IF(T112=1,'CP %'!$D$8,IF(AND(T112&gt;=2,T112&lt;=3),'CP %'!$D$9,IF(AND(T112&gt;=4,T112&lt;=5),'CP %'!$D$10,IF(AND(T112&gt;=6,T112&lt;=8),'CP %'!$D$11,IF(T112&gt;=9,'CP %'!$D$12,""))))),""))),
IF(AND(A112='CP %'!$F$1,J112="CP"),
IF(AND(G112&gt;=DATE(2018,4,1),G112&lt;DATE(2018,5,1)),IF(AND(T112&gt;=1,T112&lt;=3),'CP %'!$G$4,IF(AND(T112&gt;=4,T112&lt;=9),'CP %'!$G$5,IF(T112&gt;=10,'CP %'!$G$6,""))),
IF(AND(G112&gt;=DATE(2018,5,1),G112&lt;DATE(2018,7,1)),'CP %'!$G$8,
IF(AND(G112&gt;=DATE(2018,7,1),G112&lt;DATE(2018,8,1)),IF(AND(T112&gt;=1,T112&lt;=2),'CP %'!$G$11,IF(AND(T112&gt;=3,T112&lt;=5),'CP %'!$G$12,IF(T112&gt;=6,'CP %'!$G$13,""))),
IF(AND(G112&gt;=DATE(2018,8,1),G112&lt;DATE(2018,10,1)),IF(K112='CP %'!$F$18,'CP %'!$G$18,IF(B112='CP %'!$F$15,'CP %'!$G$15,IF(B112='CP %'!$F$16,'CP %'!$G$16,IF(AND(B112='CP %'!$F$17,T112=1),'CP %'!$G$20,IF(AND(B112='CP %'!$F$17,T112&gt;=2,T112&lt;=5),'CP %'!$G$21,IF(AND(B112='CP %'!$F$17,T112&gt;=6),'CP %'!$G$22,"")))))),
IF(AND(G112&gt;=DATE(2018,10,1),G112&lt;=DATE(2018,12,31)),IF(B112='CP %'!$F$25,'CP %'!$G$25,IF(B112='CP %'!$F$26,'CP %'!$G$26,IF(AND(B112='CP %'!$F$27,T112=1),'CP %'!$G$29,IF(AND(B112='CP %'!$F$27,T112&gt;=2,T112&lt;=5),'CP %'!$G$30,IF(AND(B112='CP %'!$F$27,T112&gt;=6),'CP %'!$G$31,"")))))))))),
IF(AND(A112='CP %'!$M$1,J112="CP"),
IF(AND(G112&gt;=DATE(2018,4,1),G112&lt;DATE(2018,10,1)),IF(AND(T112&gt;=1,T112&lt;=3),'CP %'!$N$4,IF(AND(T112&gt;=4,T112&lt;=6),'CP %'!$N$5,IF(T112&gt;=7,'CP %'!$N$6,""))),
IF(AND(G112&gt;=DATE(2018,10,1),G112&lt;=DATE(2018,12,31)),IF(AND(T112&gt;=1,T112&lt;=3),'CP %'!$N$9,IF(AND(T112&gt;=4,T112&lt;=6),'CP %'!$N$10,IF(T112&gt;=7,'CP %'!$N$11,""))),"")),"")))</f>
        <v>2.2499999999999999E-2</v>
      </c>
      <c r="T112" s="29">
        <f>IF(AND(A112='CP %'!$B$1,Master!J112="CP",G112&gt;=DATE(2018,7,26),G112&lt;=DATE(2018,12,31)),COUNTIFS($K$2:$K$999,K112,$A$2:$A$999,'CP %'!$B$1,$G$2:$G$999,"&gt;=26-07-2018",$G$2:$G$999,"&lt;=31-12-2018"),IF(AND(A112='CP %'!$F$1,Master!J112="CP",G112&gt;=DATE(2018,4,1),G112&lt;DATE(2018,5,1)),COUNTIFS($K$2:$K$999,K112,$A$2:$A$999,'CP %'!$F$1,$G$2:$G$999,"&gt;=01-04-2018",$G$2:$G$999,"&lt;01-05-2018"),IF(AND(A112='CP %'!$F$1,Master!J112="CP",G112&gt;=DATE(2018,7,1),G112&lt;DATE(2018,8,1)),COUNTIFS($K$2:$K$999,K112,$A$2:$A$999,'CP %'!$F$1,$G$2:$G$999,"&gt;=01-07-2018",$G$2:$G$999,"&lt;01-08-2018"),IF(AND(A112='CP %'!$F$1,B112='CP %'!$F$17,Master!J112="CP",G112&gt;=DATE(2018,8,1),G112&lt;DATE(2018,10,1)),COUNTIFS($K$2:$K$999,K112,$A$2:$A$999,'CP %'!$F$1,$B$2:$B$999,'CP %'!$F$17,$G$2:$G$999,"&gt;=01-08-2018",$G$2:$G$999,"&lt;01-10-2018"),IF(AND(A112='CP %'!$F$1,B112='CP %'!$F$27,Master!J112="CP",G112&gt;=DATE(2018,10,1),G112&lt;=DATE(2018,12,31)),COUNTIFS($K$2:$K$999,K112,$A$2:$A$999,'CP %'!$F$1,$B$2:$B$999,'CP %'!$F$27,$G$2:$G$999,"&gt;=01-10-2018",$G$2:$G$999,"&lt;=31-12-2018"),IF(AND(A112='CP %'!$M$1,Master!J112="CP",G112&gt;=DATE(2018,4,1),G112&lt;DATE(2018,10,1)),COUNTIFS($K$2:$K$999,K112,$A$2:$A$999,'CP %'!$M$1,$G$2:$G$999,"&gt;=1-04-2018",$G$2:$G$999,"&lt;1-10-2018"),IF(AND(A112='CP %'!$M$1,Master!J112="CP",G112&gt;=DATE(2018,10,1),G112&lt;=DATE(2018,12,31)),COUNTIFS($K$2:$K$999,K112,$A$2:$A$999,'CP %'!$M$1,$G$2:$G$999,"&gt;=1-10-2018",$G$2:$G$999,"&lt;=31-12-2018"),"")))))))</f>
        <v>1</v>
      </c>
      <c r="U112" s="25">
        <f t="shared" si="3"/>
        <v>286975.34999999998</v>
      </c>
    </row>
    <row r="113" spans="1:21" x14ac:dyDescent="0.25">
      <c r="A113" s="1" t="s">
        <v>69</v>
      </c>
      <c r="B113" s="1" t="s">
        <v>78</v>
      </c>
      <c r="C113" s="1" t="s">
        <v>86</v>
      </c>
      <c r="D113" s="1" t="s">
        <v>317</v>
      </c>
      <c r="E113" s="1" t="s">
        <v>87</v>
      </c>
      <c r="F113" s="1">
        <v>1350</v>
      </c>
      <c r="G113" s="27">
        <v>43293</v>
      </c>
      <c r="H113" s="25">
        <v>11231000</v>
      </c>
      <c r="I113" s="25">
        <v>10859750</v>
      </c>
      <c r="J113" s="1" t="s">
        <v>16</v>
      </c>
      <c r="K113" s="1" t="s">
        <v>318</v>
      </c>
      <c r="L113" s="25">
        <v>7585</v>
      </c>
      <c r="M113" s="25">
        <v>7585</v>
      </c>
      <c r="N113" s="1" t="s">
        <v>176</v>
      </c>
      <c r="O113" s="1" t="s">
        <v>174</v>
      </c>
      <c r="P113" s="25">
        <f t="shared" si="4"/>
        <v>0</v>
      </c>
      <c r="Q113" s="1">
        <v>0</v>
      </c>
      <c r="R113" s="2" t="s">
        <v>164</v>
      </c>
      <c r="S113" s="31">
        <f>IF(AND(A113='CP %'!$B$1,J113="CP"),
IF(AND(G113&gt;=DATE(2018,4,1),G113&lt;=DATE(2018,7,25)),2%,IF(AND(G113&gt;=DATE(2018,7,26),G113&lt;=DATE(2018,12,31),R113='CP %'!$I$2),IF(T113=1,'CP %'!$C$8,IF(AND(T113&gt;=2,T113&lt;=3),'CP %'!$C$9,IF(AND(T113&gt;=4,T113&lt;=5),'CP %'!$C$10,IF(AND(T113&gt;=6,T113&lt;=8),'CP %'!$C$11,IF(T113&gt;=9,'CP %'!$C$12,""))))),IF(AND(G113&gt;=DATE(2018,7,26),G113&lt;=DATE(2018,12,31),R113='CP %'!$I$3),IF(T113=1,'CP %'!$D$8,IF(AND(T113&gt;=2,T113&lt;=3),'CP %'!$D$9,IF(AND(T113&gt;=4,T113&lt;=5),'CP %'!$D$10,IF(AND(T113&gt;=6,T113&lt;=8),'CP %'!$D$11,IF(T113&gt;=9,'CP %'!$D$12,""))))),""))),
IF(AND(A113='CP %'!$F$1,J113="CP"),
IF(AND(G113&gt;=DATE(2018,4,1),G113&lt;DATE(2018,5,1)),IF(AND(T113&gt;=1,T113&lt;=3),'CP %'!$G$4,IF(AND(T113&gt;=4,T113&lt;=9),'CP %'!$G$5,IF(T113&gt;=10,'CP %'!$G$6,""))),
IF(AND(G113&gt;=DATE(2018,5,1),G113&lt;DATE(2018,7,1)),'CP %'!$G$8,
IF(AND(G113&gt;=DATE(2018,7,1),G113&lt;DATE(2018,8,1)),IF(AND(T113&gt;=1,T113&lt;=2),'CP %'!$G$11,IF(AND(T113&gt;=3,T113&lt;=5),'CP %'!$G$12,IF(T113&gt;=6,'CP %'!$G$13,""))),
IF(AND(G113&gt;=DATE(2018,8,1),G113&lt;DATE(2018,10,1)),IF(K113='CP %'!$F$18,'CP %'!$G$18,IF(B113='CP %'!$F$15,'CP %'!$G$15,IF(B113='CP %'!$F$16,'CP %'!$G$16,IF(AND(B113='CP %'!$F$17,T113=1),'CP %'!$G$20,IF(AND(B113='CP %'!$F$17,T113&gt;=2,T113&lt;=5),'CP %'!$G$21,IF(AND(B113='CP %'!$F$17,T113&gt;=6),'CP %'!$G$22,"")))))),
IF(AND(G113&gt;=DATE(2018,10,1),G113&lt;=DATE(2018,12,31)),IF(B113='CP %'!$F$25,'CP %'!$G$25,IF(B113='CP %'!$F$26,'CP %'!$G$26,IF(AND(B113='CP %'!$F$27,T113=1),'CP %'!$G$29,IF(AND(B113='CP %'!$F$27,T113&gt;=2,T113&lt;=5),'CP %'!$G$30,IF(AND(B113='CP %'!$F$27,T113&gt;=6),'CP %'!$G$31,"")))))))))),
IF(AND(A113='CP %'!$M$1,J113="CP"),
IF(AND(G113&gt;=DATE(2018,4,1),G113&lt;DATE(2018,10,1)),IF(AND(T113&gt;=1,T113&lt;=3),'CP %'!$N$4,IF(AND(T113&gt;=4,T113&lt;=6),'CP %'!$N$5,IF(T113&gt;=7,'CP %'!$N$6,""))),
IF(AND(G113&gt;=DATE(2018,10,1),G113&lt;=DATE(2018,12,31)),IF(AND(T113&gt;=1,T113&lt;=3),'CP %'!$N$9,IF(AND(T113&gt;=4,T113&lt;=6),'CP %'!$N$10,IF(T113&gt;=7,'CP %'!$N$11,""))),"")),"")))</f>
        <v>2.2499999999999999E-2</v>
      </c>
      <c r="T113" s="29">
        <f>IF(AND(A113='CP %'!$B$1,Master!J113="CP",G113&gt;=DATE(2018,7,26),G113&lt;=DATE(2018,12,31)),COUNTIFS($K$2:$K$999,K113,$A$2:$A$999,'CP %'!$B$1,$G$2:$G$999,"&gt;=26-07-2018",$G$2:$G$999,"&lt;=31-12-2018"),IF(AND(A113='CP %'!$F$1,Master!J113="CP",G113&gt;=DATE(2018,4,1),G113&lt;DATE(2018,5,1)),COUNTIFS($K$2:$K$999,K113,$A$2:$A$999,'CP %'!$F$1,$G$2:$G$999,"&gt;=01-04-2018",$G$2:$G$999,"&lt;01-05-2018"),IF(AND(A113='CP %'!$F$1,Master!J113="CP",G113&gt;=DATE(2018,7,1),G113&lt;DATE(2018,8,1)),COUNTIFS($K$2:$K$999,K113,$A$2:$A$999,'CP %'!$F$1,$G$2:$G$999,"&gt;=01-07-2018",$G$2:$G$999,"&lt;01-08-2018"),IF(AND(A113='CP %'!$F$1,B113='CP %'!$F$17,Master!J113="CP",G113&gt;=DATE(2018,8,1),G113&lt;DATE(2018,10,1)),COUNTIFS($K$2:$K$999,K113,$A$2:$A$999,'CP %'!$F$1,$B$2:$B$999,'CP %'!$F$17,$G$2:$G$999,"&gt;=01-08-2018",$G$2:$G$999,"&lt;01-10-2018"),IF(AND(A113='CP %'!$F$1,B113='CP %'!$F$27,Master!J113="CP",G113&gt;=DATE(2018,10,1),G113&lt;=DATE(2018,12,31)),COUNTIFS($K$2:$K$999,K113,$A$2:$A$999,'CP %'!$F$1,$B$2:$B$999,'CP %'!$F$27,$G$2:$G$999,"&gt;=01-10-2018",$G$2:$G$999,"&lt;=31-12-2018"),IF(AND(A113='CP %'!$M$1,Master!J113="CP",G113&gt;=DATE(2018,4,1),G113&lt;DATE(2018,10,1)),COUNTIFS($K$2:$K$999,K113,$A$2:$A$999,'CP %'!$M$1,$G$2:$G$999,"&gt;=1-04-2018",$G$2:$G$999,"&lt;1-10-2018"),IF(AND(A113='CP %'!$M$1,Master!J113="CP",G113&gt;=DATE(2018,10,1),G113&lt;=DATE(2018,12,31)),COUNTIFS($K$2:$K$999,K113,$A$2:$A$999,'CP %'!$M$1,$G$2:$G$999,"&gt;=1-10-2018",$G$2:$G$999,"&lt;=31-12-2018"),"")))))))</f>
        <v>1</v>
      </c>
      <c r="U113" s="25">
        <f t="shared" si="3"/>
        <v>244344.375</v>
      </c>
    </row>
    <row r="114" spans="1:21" x14ac:dyDescent="0.25">
      <c r="A114" s="1" t="s">
        <v>69</v>
      </c>
      <c r="B114" s="1" t="s">
        <v>79</v>
      </c>
      <c r="C114" s="1" t="s">
        <v>79</v>
      </c>
      <c r="D114" s="1" t="s">
        <v>319</v>
      </c>
      <c r="E114" s="1" t="s">
        <v>91</v>
      </c>
      <c r="F114" s="1">
        <v>1735</v>
      </c>
      <c r="G114" s="27">
        <v>43307</v>
      </c>
      <c r="H114" s="25">
        <v>14105114.700000001</v>
      </c>
      <c r="I114" s="25">
        <v>13627989.700000001</v>
      </c>
      <c r="J114" s="1" t="s">
        <v>16</v>
      </c>
      <c r="K114" s="1" t="s">
        <v>99</v>
      </c>
      <c r="L114" s="25">
        <v>7299</v>
      </c>
      <c r="M114" s="25">
        <v>7153.02</v>
      </c>
      <c r="N114" s="1" t="s">
        <v>232</v>
      </c>
      <c r="O114" s="1" t="s">
        <v>170</v>
      </c>
      <c r="P114" s="25">
        <f t="shared" si="4"/>
        <v>253275.29999999923</v>
      </c>
      <c r="Q114" s="1" t="s">
        <v>171</v>
      </c>
      <c r="R114" s="2" t="s">
        <v>164</v>
      </c>
      <c r="S114" s="31">
        <f>IF(AND(A114='CP %'!$B$1,J114="CP"),
IF(AND(G114&gt;=DATE(2018,4,1),G114&lt;=DATE(2018,7,25)),2%,IF(AND(G114&gt;=DATE(2018,7,26),G114&lt;=DATE(2018,12,31),R114='CP %'!$I$2),IF(T114=1,'CP %'!$C$8,IF(AND(T114&gt;=2,T114&lt;=3),'CP %'!$C$9,IF(AND(T114&gt;=4,T114&lt;=5),'CP %'!$C$10,IF(AND(T114&gt;=6,T114&lt;=8),'CP %'!$C$11,IF(T114&gt;=9,'CP %'!$C$12,""))))),IF(AND(G114&gt;=DATE(2018,7,26),G114&lt;=DATE(2018,12,31),R114='CP %'!$I$3),IF(T114=1,'CP %'!$D$8,IF(AND(T114&gt;=2,T114&lt;=3),'CP %'!$D$9,IF(AND(T114&gt;=4,T114&lt;=5),'CP %'!$D$10,IF(AND(T114&gt;=6,T114&lt;=8),'CP %'!$D$11,IF(T114&gt;=9,'CP %'!$D$12,""))))),""))),
IF(AND(A114='CP %'!$F$1,J114="CP"),
IF(AND(G114&gt;=DATE(2018,4,1),G114&lt;DATE(2018,5,1)),IF(AND(T114&gt;=1,T114&lt;=3),'CP %'!$G$4,IF(AND(T114&gt;=4,T114&lt;=9),'CP %'!$G$5,IF(T114&gt;=10,'CP %'!$G$6,""))),
IF(AND(G114&gt;=DATE(2018,5,1),G114&lt;DATE(2018,7,1)),'CP %'!$G$8,
IF(AND(G114&gt;=DATE(2018,7,1),G114&lt;DATE(2018,8,1)),IF(AND(T114&gt;=1,T114&lt;=2),'CP %'!$G$11,IF(AND(T114&gt;=3,T114&lt;=5),'CP %'!$G$12,IF(T114&gt;=6,'CP %'!$G$13,""))),
IF(AND(G114&gt;=DATE(2018,8,1),G114&lt;DATE(2018,10,1)),IF(K114='CP %'!$F$18,'CP %'!$G$18,IF(B114='CP %'!$F$15,'CP %'!$G$15,IF(B114='CP %'!$F$16,'CP %'!$G$16,IF(AND(B114='CP %'!$F$17,T114=1),'CP %'!$G$20,IF(AND(B114='CP %'!$F$17,T114&gt;=2,T114&lt;=5),'CP %'!$G$21,IF(AND(B114='CP %'!$F$17,T114&gt;=6),'CP %'!$G$22,"")))))),
IF(AND(G114&gt;=DATE(2018,10,1),G114&lt;=DATE(2018,12,31)),IF(B114='CP %'!$F$25,'CP %'!$G$25,IF(B114='CP %'!$F$26,'CP %'!$G$26,IF(AND(B114='CP %'!$F$27,T114=1),'CP %'!$G$29,IF(AND(B114='CP %'!$F$27,T114&gt;=2,T114&lt;=5),'CP %'!$G$30,IF(AND(B114='CP %'!$F$27,T114&gt;=6),'CP %'!$G$31,"")))))))))),
IF(AND(A114='CP %'!$M$1,J114="CP"),
IF(AND(G114&gt;=DATE(2018,4,1),G114&lt;DATE(2018,10,1)),IF(AND(T114&gt;=1,T114&lt;=3),'CP %'!$N$4,IF(AND(T114&gt;=4,T114&lt;=6),'CP %'!$N$5,IF(T114&gt;=7,'CP %'!$N$6,""))),
IF(AND(G114&gt;=DATE(2018,10,1),G114&lt;=DATE(2018,12,31)),IF(AND(T114&gt;=1,T114&lt;=3),'CP %'!$N$9,IF(AND(T114&gt;=4,T114&lt;=6),'CP %'!$N$10,IF(T114&gt;=7,'CP %'!$N$11,""))),"")),"")))</f>
        <v>2.2499999999999999E-2</v>
      </c>
      <c r="T114" s="29">
        <f>IF(AND(A114='CP %'!$B$1,Master!J114="CP",G114&gt;=DATE(2018,7,26),G114&lt;=DATE(2018,12,31)),COUNTIFS($K$2:$K$999,K114,$A$2:$A$999,'CP %'!$B$1,$G$2:$G$999,"&gt;=26-07-2018",$G$2:$G$999,"&lt;=31-12-2018"),IF(AND(A114='CP %'!$F$1,Master!J114="CP",G114&gt;=DATE(2018,4,1),G114&lt;DATE(2018,5,1)),COUNTIFS($K$2:$K$999,K114,$A$2:$A$999,'CP %'!$F$1,$G$2:$G$999,"&gt;=01-04-2018",$G$2:$G$999,"&lt;01-05-2018"),IF(AND(A114='CP %'!$F$1,Master!J114="CP",G114&gt;=DATE(2018,7,1),G114&lt;DATE(2018,8,1)),COUNTIFS($K$2:$K$999,K114,$A$2:$A$999,'CP %'!$F$1,$G$2:$G$999,"&gt;=01-07-2018",$G$2:$G$999,"&lt;01-08-2018"),IF(AND(A114='CP %'!$F$1,B114='CP %'!$F$17,Master!J114="CP",G114&gt;=DATE(2018,8,1),G114&lt;DATE(2018,10,1)),COUNTIFS($K$2:$K$999,K114,$A$2:$A$999,'CP %'!$F$1,$B$2:$B$999,'CP %'!$F$17,$G$2:$G$999,"&gt;=01-08-2018",$G$2:$G$999,"&lt;01-10-2018"),IF(AND(A114='CP %'!$F$1,B114='CP %'!$F$27,Master!J114="CP",G114&gt;=DATE(2018,10,1),G114&lt;=DATE(2018,12,31)),COUNTIFS($K$2:$K$999,K114,$A$2:$A$999,'CP %'!$F$1,$B$2:$B$999,'CP %'!$F$27,$G$2:$G$999,"&gt;=01-10-2018",$G$2:$G$999,"&lt;=31-12-2018"),IF(AND(A114='CP %'!$M$1,Master!J114="CP",G114&gt;=DATE(2018,4,1),G114&lt;DATE(2018,10,1)),COUNTIFS($K$2:$K$999,K114,$A$2:$A$999,'CP %'!$M$1,$G$2:$G$999,"&gt;=1-04-2018",$G$2:$G$999,"&lt;1-10-2018"),IF(AND(A114='CP %'!$M$1,Master!J114="CP",G114&gt;=DATE(2018,10,1),G114&lt;=DATE(2018,12,31)),COUNTIFS($K$2:$K$999,K114,$A$2:$A$999,'CP %'!$M$1,$G$2:$G$999,"&gt;=1-10-2018",$G$2:$G$999,"&lt;=31-12-2018"),"")))))))</f>
        <v>1</v>
      </c>
      <c r="U114" s="25">
        <f t="shared" si="3"/>
        <v>306629.76825000002</v>
      </c>
    </row>
    <row r="115" spans="1:21" x14ac:dyDescent="0.25">
      <c r="A115" s="1" t="s">
        <v>69</v>
      </c>
      <c r="B115" s="1" t="s">
        <v>79</v>
      </c>
      <c r="C115" s="1" t="s">
        <v>79</v>
      </c>
      <c r="D115" s="1" t="s">
        <v>320</v>
      </c>
      <c r="E115" s="1" t="s">
        <v>92</v>
      </c>
      <c r="F115" s="1">
        <v>2933</v>
      </c>
      <c r="G115" s="27">
        <v>43327</v>
      </c>
      <c r="H115" s="25">
        <v>26600892</v>
      </c>
      <c r="I115" s="25">
        <v>25794317</v>
      </c>
      <c r="J115" s="1" t="s">
        <v>16</v>
      </c>
      <c r="K115" s="1" t="s">
        <v>115</v>
      </c>
      <c r="L115" s="25">
        <v>7499</v>
      </c>
      <c r="M115" s="25">
        <v>7499</v>
      </c>
      <c r="N115" s="1" t="s">
        <v>176</v>
      </c>
      <c r="O115" s="1" t="s">
        <v>174</v>
      </c>
      <c r="P115" s="25">
        <f t="shared" si="4"/>
        <v>0</v>
      </c>
      <c r="Q115" s="1">
        <v>0</v>
      </c>
      <c r="R115" s="2" t="s">
        <v>164</v>
      </c>
      <c r="S115" s="31">
        <f>IF(AND(A115='CP %'!$B$1,J115="CP"),
IF(AND(G115&gt;=DATE(2018,4,1),G115&lt;=DATE(2018,7,25)),2%,IF(AND(G115&gt;=DATE(2018,7,26),G115&lt;=DATE(2018,12,31),R115='CP %'!$I$2),IF(T115=1,'CP %'!$C$8,IF(AND(T115&gt;=2,T115&lt;=3),'CP %'!$C$9,IF(AND(T115&gt;=4,T115&lt;=5),'CP %'!$C$10,IF(AND(T115&gt;=6,T115&lt;=8),'CP %'!$C$11,IF(T115&gt;=9,'CP %'!$C$12,""))))),IF(AND(G115&gt;=DATE(2018,7,26),G115&lt;=DATE(2018,12,31),R115='CP %'!$I$3),IF(T115=1,'CP %'!$D$8,IF(AND(T115&gt;=2,T115&lt;=3),'CP %'!$D$9,IF(AND(T115&gt;=4,T115&lt;=5),'CP %'!$D$10,IF(AND(T115&gt;=6,T115&lt;=8),'CP %'!$D$11,IF(T115&gt;=9,'CP %'!$D$12,""))))),""))),
IF(AND(A115='CP %'!$F$1,J115="CP"),
IF(AND(G115&gt;=DATE(2018,4,1),G115&lt;DATE(2018,5,1)),IF(AND(T115&gt;=1,T115&lt;=3),'CP %'!$G$4,IF(AND(T115&gt;=4,T115&lt;=9),'CP %'!$G$5,IF(T115&gt;=10,'CP %'!$G$6,""))),
IF(AND(G115&gt;=DATE(2018,5,1),G115&lt;DATE(2018,7,1)),'CP %'!$G$8,
IF(AND(G115&gt;=DATE(2018,7,1),G115&lt;DATE(2018,8,1)),IF(AND(T115&gt;=1,T115&lt;=2),'CP %'!$G$11,IF(AND(T115&gt;=3,T115&lt;=5),'CP %'!$G$12,IF(T115&gt;=6,'CP %'!$G$13,""))),
IF(AND(G115&gt;=DATE(2018,8,1),G115&lt;DATE(2018,10,1)),IF(K115='CP %'!$F$18,'CP %'!$G$18,IF(B115='CP %'!$F$15,'CP %'!$G$15,IF(B115='CP %'!$F$16,'CP %'!$G$16,IF(AND(B115='CP %'!$F$17,T115=1),'CP %'!$G$20,IF(AND(B115='CP %'!$F$17,T115&gt;=2,T115&lt;=5),'CP %'!$G$21,IF(AND(B115='CP %'!$F$17,T115&gt;=6),'CP %'!$G$22,"")))))),
IF(AND(G115&gt;=DATE(2018,10,1),G115&lt;=DATE(2018,12,31)),IF(B115='CP %'!$F$25,'CP %'!$G$25,IF(B115='CP %'!$F$26,'CP %'!$G$26,IF(AND(B115='CP %'!$F$27,T115=1),'CP %'!$G$29,IF(AND(B115='CP %'!$F$27,T115&gt;=2,T115&lt;=5),'CP %'!$G$30,IF(AND(B115='CP %'!$F$27,T115&gt;=6),'CP %'!$G$31,"")))))))))),
IF(AND(A115='CP %'!$M$1,J115="CP"),
IF(AND(G115&gt;=DATE(2018,4,1),G115&lt;DATE(2018,10,1)),IF(AND(T115&gt;=1,T115&lt;=3),'CP %'!$N$4,IF(AND(T115&gt;=4,T115&lt;=6),'CP %'!$N$5,IF(T115&gt;=7,'CP %'!$N$6,""))),
IF(AND(G115&gt;=DATE(2018,10,1),G115&lt;=DATE(2018,12,31)),IF(AND(T115&gt;=1,T115&lt;=3),'CP %'!$N$9,IF(AND(T115&gt;=4,T115&lt;=6),'CP %'!$N$10,IF(T115&gt;=7,'CP %'!$N$11,""))),"")),"")))</f>
        <v>2.5000000000000001E-2</v>
      </c>
      <c r="T115" s="29">
        <f>IF(AND(A115='CP %'!$B$1,Master!J115="CP",G115&gt;=DATE(2018,7,26),G115&lt;=DATE(2018,12,31)),COUNTIFS($K$2:$K$999,K115,$A$2:$A$999,'CP %'!$B$1,$G$2:$G$999,"&gt;=26-07-2018",$G$2:$G$999,"&lt;=31-12-2018"),IF(AND(A115='CP %'!$F$1,Master!J115="CP",G115&gt;=DATE(2018,4,1),G115&lt;DATE(2018,5,1)),COUNTIFS($K$2:$K$999,K115,$A$2:$A$999,'CP %'!$F$1,$G$2:$G$999,"&gt;=01-04-2018",$G$2:$G$999,"&lt;01-05-2018"),IF(AND(A115='CP %'!$F$1,Master!J115="CP",G115&gt;=DATE(2018,7,1),G115&lt;DATE(2018,8,1)),COUNTIFS($K$2:$K$999,K115,$A$2:$A$999,'CP %'!$F$1,$G$2:$G$999,"&gt;=01-07-2018",$G$2:$G$999,"&lt;01-08-2018"),IF(AND(A115='CP %'!$F$1,B115='CP %'!$F$17,Master!J115="CP",G115&gt;=DATE(2018,8,1),G115&lt;DATE(2018,10,1)),COUNTIFS($K$2:$K$999,K115,$A$2:$A$999,'CP %'!$F$1,$B$2:$B$999,'CP %'!$F$17,$G$2:$G$999,"&gt;=01-08-2018",$G$2:$G$999,"&lt;01-10-2018"),IF(AND(A115='CP %'!$F$1,B115='CP %'!$F$27,Master!J115="CP",G115&gt;=DATE(2018,10,1),G115&lt;=DATE(2018,12,31)),COUNTIFS($K$2:$K$999,K115,$A$2:$A$999,'CP %'!$F$1,$B$2:$B$999,'CP %'!$F$27,$G$2:$G$999,"&gt;=01-10-2018",$G$2:$G$999,"&lt;=31-12-2018"),IF(AND(A115='CP %'!$M$1,Master!J115="CP",G115&gt;=DATE(2018,4,1),G115&lt;DATE(2018,10,1)),COUNTIFS($K$2:$K$999,K115,$A$2:$A$999,'CP %'!$M$1,$G$2:$G$999,"&gt;=1-04-2018",$G$2:$G$999,"&lt;1-10-2018"),IF(AND(A115='CP %'!$M$1,Master!J115="CP",G115&gt;=DATE(2018,10,1),G115&lt;=DATE(2018,12,31)),COUNTIFS($K$2:$K$999,K115,$A$2:$A$999,'CP %'!$M$1,$G$2:$G$999,"&gt;=1-10-2018",$G$2:$G$999,"&lt;=31-12-2018"),"")))))))</f>
        <v>2</v>
      </c>
      <c r="U115" s="25">
        <f t="shared" si="3"/>
        <v>644857.92500000005</v>
      </c>
    </row>
    <row r="116" spans="1:21" x14ac:dyDescent="0.25">
      <c r="A116" s="1" t="s">
        <v>69</v>
      </c>
      <c r="B116" s="1" t="s">
        <v>79</v>
      </c>
      <c r="C116" s="1" t="s">
        <v>79</v>
      </c>
      <c r="D116" s="1" t="s">
        <v>321</v>
      </c>
      <c r="E116" s="1" t="s">
        <v>94</v>
      </c>
      <c r="F116" s="1">
        <v>3230</v>
      </c>
      <c r="G116" s="27">
        <v>43369</v>
      </c>
      <c r="H116" s="25">
        <v>29051770</v>
      </c>
      <c r="I116" s="25">
        <v>28163520</v>
      </c>
      <c r="J116" s="1" t="s">
        <v>16</v>
      </c>
      <c r="K116" s="1" t="s">
        <v>96</v>
      </c>
      <c r="L116" s="25">
        <v>7499</v>
      </c>
      <c r="M116" s="25">
        <v>7499</v>
      </c>
      <c r="N116" s="1" t="s">
        <v>176</v>
      </c>
      <c r="O116" s="1" t="s">
        <v>174</v>
      </c>
      <c r="P116" s="25">
        <f t="shared" si="4"/>
        <v>0</v>
      </c>
      <c r="Q116" s="1">
        <v>0</v>
      </c>
      <c r="R116" s="2" t="s">
        <v>164</v>
      </c>
      <c r="S116" s="31">
        <f>IF(AND(A116='CP %'!$B$1,J116="CP"),
IF(AND(G116&gt;=DATE(2018,4,1),G116&lt;=DATE(2018,7,25)),2%,IF(AND(G116&gt;=DATE(2018,7,26),G116&lt;=DATE(2018,12,31),R116='CP %'!$I$2),IF(T116=1,'CP %'!$C$8,IF(AND(T116&gt;=2,T116&lt;=3),'CP %'!$C$9,IF(AND(T116&gt;=4,T116&lt;=5),'CP %'!$C$10,IF(AND(T116&gt;=6,T116&lt;=8),'CP %'!$C$11,IF(T116&gt;=9,'CP %'!$C$12,""))))),IF(AND(G116&gt;=DATE(2018,7,26),G116&lt;=DATE(2018,12,31),R116='CP %'!$I$3),IF(T116=1,'CP %'!$D$8,IF(AND(T116&gt;=2,T116&lt;=3),'CP %'!$D$9,IF(AND(T116&gt;=4,T116&lt;=5),'CP %'!$D$10,IF(AND(T116&gt;=6,T116&lt;=8),'CP %'!$D$11,IF(T116&gt;=9,'CP %'!$D$12,""))))),""))),
IF(AND(A116='CP %'!$F$1,J116="CP"),
IF(AND(G116&gt;=DATE(2018,4,1),G116&lt;DATE(2018,5,1)),IF(AND(T116&gt;=1,T116&lt;=3),'CP %'!$G$4,IF(AND(T116&gt;=4,T116&lt;=9),'CP %'!$G$5,IF(T116&gt;=10,'CP %'!$G$6,""))),
IF(AND(G116&gt;=DATE(2018,5,1),G116&lt;DATE(2018,7,1)),'CP %'!$G$8,
IF(AND(G116&gt;=DATE(2018,7,1),G116&lt;DATE(2018,8,1)),IF(AND(T116&gt;=1,T116&lt;=2),'CP %'!$G$11,IF(AND(T116&gt;=3,T116&lt;=5),'CP %'!$G$12,IF(T116&gt;=6,'CP %'!$G$13,""))),
IF(AND(G116&gt;=DATE(2018,8,1),G116&lt;DATE(2018,10,1)),IF(K116='CP %'!$F$18,'CP %'!$G$18,IF(B116='CP %'!$F$15,'CP %'!$G$15,IF(B116='CP %'!$F$16,'CP %'!$G$16,IF(AND(B116='CP %'!$F$17,T116=1),'CP %'!$G$20,IF(AND(B116='CP %'!$F$17,T116&gt;=2,T116&lt;=5),'CP %'!$G$21,IF(AND(B116='CP %'!$F$17,T116&gt;=6),'CP %'!$G$22,"")))))),
IF(AND(G116&gt;=DATE(2018,10,1),G116&lt;=DATE(2018,12,31)),IF(B116='CP %'!$F$25,'CP %'!$G$25,IF(B116='CP %'!$F$26,'CP %'!$G$26,IF(AND(B116='CP %'!$F$27,T116=1),'CP %'!$G$29,IF(AND(B116='CP %'!$F$27,T116&gt;=2,T116&lt;=5),'CP %'!$G$30,IF(AND(B116='CP %'!$F$27,T116&gt;=6),'CP %'!$G$31,"")))))))))),
IF(AND(A116='CP %'!$M$1,J116="CP"),
IF(AND(G116&gt;=DATE(2018,4,1),G116&lt;DATE(2018,10,1)),IF(AND(T116&gt;=1,T116&lt;=3),'CP %'!$N$4,IF(AND(T116&gt;=4,T116&lt;=6),'CP %'!$N$5,IF(T116&gt;=7,'CP %'!$N$6,""))),
IF(AND(G116&gt;=DATE(2018,10,1),G116&lt;=DATE(2018,12,31)),IF(AND(T116&gt;=1,T116&lt;=3),'CP %'!$N$9,IF(AND(T116&gt;=4,T116&lt;=6),'CP %'!$N$10,IF(T116&gt;=7,'CP %'!$N$11,""))),"")),"")))</f>
        <v>2.5000000000000001E-2</v>
      </c>
      <c r="T116" s="29">
        <f>IF(AND(A116='CP %'!$B$1,Master!J116="CP",G116&gt;=DATE(2018,7,26),G116&lt;=DATE(2018,12,31)),COUNTIFS($K$2:$K$999,K116,$A$2:$A$999,'CP %'!$B$1,$G$2:$G$999,"&gt;=26-07-2018",$G$2:$G$999,"&lt;=31-12-2018"),IF(AND(A116='CP %'!$F$1,Master!J116="CP",G116&gt;=DATE(2018,4,1),G116&lt;DATE(2018,5,1)),COUNTIFS($K$2:$K$999,K116,$A$2:$A$999,'CP %'!$F$1,$G$2:$G$999,"&gt;=01-04-2018",$G$2:$G$999,"&lt;01-05-2018"),IF(AND(A116='CP %'!$F$1,Master!J116="CP",G116&gt;=DATE(2018,7,1),G116&lt;DATE(2018,8,1)),COUNTIFS($K$2:$K$999,K116,$A$2:$A$999,'CP %'!$F$1,$G$2:$G$999,"&gt;=01-07-2018",$G$2:$G$999,"&lt;01-08-2018"),IF(AND(A116='CP %'!$F$1,B116='CP %'!$F$17,Master!J116="CP",G116&gt;=DATE(2018,8,1),G116&lt;DATE(2018,10,1)),COUNTIFS($K$2:$K$999,K116,$A$2:$A$999,'CP %'!$F$1,$B$2:$B$999,'CP %'!$F$17,$G$2:$G$999,"&gt;=01-08-2018",$G$2:$G$999,"&lt;01-10-2018"),IF(AND(A116='CP %'!$F$1,B116='CP %'!$F$27,Master!J116="CP",G116&gt;=DATE(2018,10,1),G116&lt;=DATE(2018,12,31)),COUNTIFS($K$2:$K$999,K116,$A$2:$A$999,'CP %'!$F$1,$B$2:$B$999,'CP %'!$F$27,$G$2:$G$999,"&gt;=01-10-2018",$G$2:$G$999,"&lt;=31-12-2018"),IF(AND(A116='CP %'!$M$1,Master!J116="CP",G116&gt;=DATE(2018,4,1),G116&lt;DATE(2018,10,1)),COUNTIFS($K$2:$K$999,K116,$A$2:$A$999,'CP %'!$M$1,$G$2:$G$999,"&gt;=1-04-2018",$G$2:$G$999,"&lt;1-10-2018"),IF(AND(A116='CP %'!$M$1,Master!J116="CP",G116&gt;=DATE(2018,10,1),G116&lt;=DATE(2018,12,31)),COUNTIFS($K$2:$K$999,K116,$A$2:$A$999,'CP %'!$M$1,$G$2:$G$999,"&gt;=1-10-2018",$G$2:$G$999,"&lt;=31-12-2018"),"")))))))</f>
        <v>2</v>
      </c>
      <c r="U116" s="25">
        <f t="shared" si="3"/>
        <v>704088</v>
      </c>
    </row>
    <row r="117" spans="1:21" x14ac:dyDescent="0.25">
      <c r="A117" s="1" t="s">
        <v>69</v>
      </c>
      <c r="B117" s="1" t="s">
        <v>79</v>
      </c>
      <c r="C117" s="1" t="s">
        <v>79</v>
      </c>
      <c r="D117" s="1" t="s">
        <v>322</v>
      </c>
      <c r="E117" s="1" t="s">
        <v>91</v>
      </c>
      <c r="F117" s="1">
        <v>1735</v>
      </c>
      <c r="G117" s="27">
        <v>43319</v>
      </c>
      <c r="H117" s="25">
        <v>13707765</v>
      </c>
      <c r="I117" s="25">
        <v>13230640</v>
      </c>
      <c r="J117" s="1" t="s">
        <v>16</v>
      </c>
      <c r="K117" s="1" t="s">
        <v>323</v>
      </c>
      <c r="L117" s="25">
        <v>6999</v>
      </c>
      <c r="M117" s="25">
        <v>6999</v>
      </c>
      <c r="N117" s="1" t="s">
        <v>176</v>
      </c>
      <c r="O117" s="1" t="s">
        <v>174</v>
      </c>
      <c r="P117" s="25">
        <f t="shared" si="4"/>
        <v>0</v>
      </c>
      <c r="Q117" s="1">
        <v>0</v>
      </c>
      <c r="R117" s="2" t="s">
        <v>164</v>
      </c>
      <c r="S117" s="31">
        <f>IF(AND(A117='CP %'!$B$1,J117="CP"),
IF(AND(G117&gt;=DATE(2018,4,1),G117&lt;=DATE(2018,7,25)),2%,IF(AND(G117&gt;=DATE(2018,7,26),G117&lt;=DATE(2018,12,31),R117='CP %'!$I$2),IF(T117=1,'CP %'!$C$8,IF(AND(T117&gt;=2,T117&lt;=3),'CP %'!$C$9,IF(AND(T117&gt;=4,T117&lt;=5),'CP %'!$C$10,IF(AND(T117&gt;=6,T117&lt;=8),'CP %'!$C$11,IF(T117&gt;=9,'CP %'!$C$12,""))))),IF(AND(G117&gt;=DATE(2018,7,26),G117&lt;=DATE(2018,12,31),R117='CP %'!$I$3),IF(T117=1,'CP %'!$D$8,IF(AND(T117&gt;=2,T117&lt;=3),'CP %'!$D$9,IF(AND(T117&gt;=4,T117&lt;=5),'CP %'!$D$10,IF(AND(T117&gt;=6,T117&lt;=8),'CP %'!$D$11,IF(T117&gt;=9,'CP %'!$D$12,""))))),""))),
IF(AND(A117='CP %'!$F$1,J117="CP"),
IF(AND(G117&gt;=DATE(2018,4,1),G117&lt;DATE(2018,5,1)),IF(AND(T117&gt;=1,T117&lt;=3),'CP %'!$G$4,IF(AND(T117&gt;=4,T117&lt;=9),'CP %'!$G$5,IF(T117&gt;=10,'CP %'!$G$6,""))),
IF(AND(G117&gt;=DATE(2018,5,1),G117&lt;DATE(2018,7,1)),'CP %'!$G$8,
IF(AND(G117&gt;=DATE(2018,7,1),G117&lt;DATE(2018,8,1)),IF(AND(T117&gt;=1,T117&lt;=2),'CP %'!$G$11,IF(AND(T117&gt;=3,T117&lt;=5),'CP %'!$G$12,IF(T117&gt;=6,'CP %'!$G$13,""))),
IF(AND(G117&gt;=DATE(2018,8,1),G117&lt;DATE(2018,10,1)),IF(K117='CP %'!$F$18,'CP %'!$G$18,IF(B117='CP %'!$F$15,'CP %'!$G$15,IF(B117='CP %'!$F$16,'CP %'!$G$16,IF(AND(B117='CP %'!$F$17,T117=1),'CP %'!$G$20,IF(AND(B117='CP %'!$F$17,T117&gt;=2,T117&lt;=5),'CP %'!$G$21,IF(AND(B117='CP %'!$F$17,T117&gt;=6),'CP %'!$G$22,"")))))),
IF(AND(G117&gt;=DATE(2018,10,1),G117&lt;=DATE(2018,12,31)),IF(B117='CP %'!$F$25,'CP %'!$G$25,IF(B117='CP %'!$F$26,'CP %'!$G$26,IF(AND(B117='CP %'!$F$27,T117=1),'CP %'!$G$29,IF(AND(B117='CP %'!$F$27,T117&gt;=2,T117&lt;=5),'CP %'!$G$30,IF(AND(B117='CP %'!$F$27,T117&gt;=6),'CP %'!$G$31,"")))))))))),
IF(AND(A117='CP %'!$M$1,J117="CP"),
IF(AND(G117&gt;=DATE(2018,4,1),G117&lt;DATE(2018,10,1)),IF(AND(T117&gt;=1,T117&lt;=3),'CP %'!$N$4,IF(AND(T117&gt;=4,T117&lt;=6),'CP %'!$N$5,IF(T117&gt;=7,'CP %'!$N$6,""))),
IF(AND(G117&gt;=DATE(2018,10,1),G117&lt;=DATE(2018,12,31)),IF(AND(T117&gt;=1,T117&lt;=3),'CP %'!$N$9,IF(AND(T117&gt;=4,T117&lt;=6),'CP %'!$N$10,IF(T117&gt;=7,'CP %'!$N$11,""))),"")),"")))</f>
        <v>2.2499999999999999E-2</v>
      </c>
      <c r="T117" s="29">
        <f>IF(AND(A117='CP %'!$B$1,Master!J117="CP",G117&gt;=DATE(2018,7,26),G117&lt;=DATE(2018,12,31)),COUNTIFS($K$2:$K$999,K117,$A$2:$A$999,'CP %'!$B$1,$G$2:$G$999,"&gt;=26-07-2018",$G$2:$G$999,"&lt;=31-12-2018"),IF(AND(A117='CP %'!$F$1,Master!J117="CP",G117&gt;=DATE(2018,4,1),G117&lt;DATE(2018,5,1)),COUNTIFS($K$2:$K$999,K117,$A$2:$A$999,'CP %'!$F$1,$G$2:$G$999,"&gt;=01-04-2018",$G$2:$G$999,"&lt;01-05-2018"),IF(AND(A117='CP %'!$F$1,Master!J117="CP",G117&gt;=DATE(2018,7,1),G117&lt;DATE(2018,8,1)),COUNTIFS($K$2:$K$999,K117,$A$2:$A$999,'CP %'!$F$1,$G$2:$G$999,"&gt;=01-07-2018",$G$2:$G$999,"&lt;01-08-2018"),IF(AND(A117='CP %'!$F$1,B117='CP %'!$F$17,Master!J117="CP",G117&gt;=DATE(2018,8,1),G117&lt;DATE(2018,10,1)),COUNTIFS($K$2:$K$999,K117,$A$2:$A$999,'CP %'!$F$1,$B$2:$B$999,'CP %'!$F$17,$G$2:$G$999,"&gt;=01-08-2018",$G$2:$G$999,"&lt;01-10-2018"),IF(AND(A117='CP %'!$F$1,B117='CP %'!$F$27,Master!J117="CP",G117&gt;=DATE(2018,10,1),G117&lt;=DATE(2018,12,31)),COUNTIFS($K$2:$K$999,K117,$A$2:$A$999,'CP %'!$F$1,$B$2:$B$999,'CP %'!$F$27,$G$2:$G$999,"&gt;=01-10-2018",$G$2:$G$999,"&lt;=31-12-2018"),IF(AND(A117='CP %'!$M$1,Master!J117="CP",G117&gt;=DATE(2018,4,1),G117&lt;DATE(2018,10,1)),COUNTIFS($K$2:$K$999,K117,$A$2:$A$999,'CP %'!$M$1,$G$2:$G$999,"&gt;=1-04-2018",$G$2:$G$999,"&lt;1-10-2018"),IF(AND(A117='CP %'!$M$1,Master!J117="CP",G117&gt;=DATE(2018,10,1),G117&lt;=DATE(2018,12,31)),COUNTIFS($K$2:$K$999,K117,$A$2:$A$999,'CP %'!$M$1,$G$2:$G$999,"&gt;=1-10-2018",$G$2:$G$999,"&lt;=31-12-2018"),"")))))))</f>
        <v>1</v>
      </c>
      <c r="U117" s="25">
        <f t="shared" si="3"/>
        <v>297689.39999999997</v>
      </c>
    </row>
    <row r="118" spans="1:21" x14ac:dyDescent="0.25">
      <c r="A118" s="1" t="s">
        <v>69</v>
      </c>
      <c r="B118" s="1" t="s">
        <v>82</v>
      </c>
      <c r="C118" s="1" t="s">
        <v>82</v>
      </c>
      <c r="D118" s="1" t="s">
        <v>324</v>
      </c>
      <c r="E118" s="1" t="s">
        <v>90</v>
      </c>
      <c r="F118" s="1">
        <v>2465</v>
      </c>
      <c r="G118" s="27">
        <v>43319</v>
      </c>
      <c r="H118" s="25">
        <v>21844405</v>
      </c>
      <c r="I118" s="25">
        <v>21166530</v>
      </c>
      <c r="J118" s="1" t="s">
        <v>16</v>
      </c>
      <c r="K118" s="1" t="s">
        <v>270</v>
      </c>
      <c r="L118" s="25">
        <v>8152</v>
      </c>
      <c r="M118" s="25">
        <v>8152</v>
      </c>
      <c r="N118" s="1" t="s">
        <v>325</v>
      </c>
      <c r="O118" s="1" t="s">
        <v>174</v>
      </c>
      <c r="P118" s="25">
        <f t="shared" si="4"/>
        <v>0</v>
      </c>
      <c r="Q118" s="1">
        <v>0</v>
      </c>
      <c r="R118" s="2" t="s">
        <v>164</v>
      </c>
      <c r="S118" s="31">
        <f>IF(AND(A118='CP %'!$B$1,J118="CP"),
IF(AND(G118&gt;=DATE(2018,4,1),G118&lt;=DATE(2018,7,25)),2%,IF(AND(G118&gt;=DATE(2018,7,26),G118&lt;=DATE(2018,12,31),R118='CP %'!$I$2),IF(T118=1,'CP %'!$C$8,IF(AND(T118&gt;=2,T118&lt;=3),'CP %'!$C$9,IF(AND(T118&gt;=4,T118&lt;=5),'CP %'!$C$10,IF(AND(T118&gt;=6,T118&lt;=8),'CP %'!$C$11,IF(T118&gt;=9,'CP %'!$C$12,""))))),IF(AND(G118&gt;=DATE(2018,7,26),G118&lt;=DATE(2018,12,31),R118='CP %'!$I$3),IF(T118=1,'CP %'!$D$8,IF(AND(T118&gt;=2,T118&lt;=3),'CP %'!$D$9,IF(AND(T118&gt;=4,T118&lt;=5),'CP %'!$D$10,IF(AND(T118&gt;=6,T118&lt;=8),'CP %'!$D$11,IF(T118&gt;=9,'CP %'!$D$12,""))))),""))),
IF(AND(A118='CP %'!$F$1,J118="CP"),
IF(AND(G118&gt;=DATE(2018,4,1),G118&lt;DATE(2018,5,1)),IF(AND(T118&gt;=1,T118&lt;=3),'CP %'!$G$4,IF(AND(T118&gt;=4,T118&lt;=9),'CP %'!$G$5,IF(T118&gt;=10,'CP %'!$G$6,""))),
IF(AND(G118&gt;=DATE(2018,5,1),G118&lt;DATE(2018,7,1)),'CP %'!$G$8,
IF(AND(G118&gt;=DATE(2018,7,1),G118&lt;DATE(2018,8,1)),IF(AND(T118&gt;=1,T118&lt;=2),'CP %'!$G$11,IF(AND(T118&gt;=3,T118&lt;=5),'CP %'!$G$12,IF(T118&gt;=6,'CP %'!$G$13,""))),
IF(AND(G118&gt;=DATE(2018,8,1),G118&lt;DATE(2018,10,1)),IF(K118='CP %'!$F$18,'CP %'!$G$18,IF(B118='CP %'!$F$15,'CP %'!$G$15,IF(B118='CP %'!$F$16,'CP %'!$G$16,IF(AND(B118='CP %'!$F$17,T118=1),'CP %'!$G$20,IF(AND(B118='CP %'!$F$17,T118&gt;=2,T118&lt;=5),'CP %'!$G$21,IF(AND(B118='CP %'!$F$17,T118&gt;=6),'CP %'!$G$22,"")))))),
IF(AND(G118&gt;=DATE(2018,10,1),G118&lt;=DATE(2018,12,31)),IF(B118='CP %'!$F$25,'CP %'!$G$25,IF(B118='CP %'!$F$26,'CP %'!$G$26,IF(AND(B118='CP %'!$F$27,T118=1),'CP %'!$G$29,IF(AND(B118='CP %'!$F$27,T118&gt;=2,T118&lt;=5),'CP %'!$G$30,IF(AND(B118='CP %'!$F$27,T118&gt;=6),'CP %'!$G$31,"")))))))))),
IF(AND(A118='CP %'!$M$1,J118="CP"),
IF(AND(G118&gt;=DATE(2018,4,1),G118&lt;DATE(2018,10,1)),IF(AND(T118&gt;=1,T118&lt;=3),'CP %'!$N$4,IF(AND(T118&gt;=4,T118&lt;=6),'CP %'!$N$5,IF(T118&gt;=7,'CP %'!$N$6,""))),
IF(AND(G118&gt;=DATE(2018,10,1),G118&lt;=DATE(2018,12,31)),IF(AND(T118&gt;=1,T118&lt;=3),'CP %'!$N$9,IF(AND(T118&gt;=4,T118&lt;=6),'CP %'!$N$10,IF(T118&gt;=7,'CP %'!$N$11,""))),"")),"")))</f>
        <v>0.03</v>
      </c>
      <c r="T118" s="29" t="str">
        <f>IF(AND(A118='CP %'!$B$1,Master!J118="CP",G118&gt;=DATE(2018,7,26),G118&lt;=DATE(2018,12,31)),COUNTIFS($K$2:$K$999,K118,$A$2:$A$999,'CP %'!$B$1,$G$2:$G$999,"&gt;=26-07-2018",$G$2:$G$999,"&lt;=31-12-2018"),IF(AND(A118='CP %'!$F$1,Master!J118="CP",G118&gt;=DATE(2018,4,1),G118&lt;DATE(2018,5,1)),COUNTIFS($K$2:$K$999,K118,$A$2:$A$999,'CP %'!$F$1,$G$2:$G$999,"&gt;=01-04-2018",$G$2:$G$999,"&lt;01-05-2018"),IF(AND(A118='CP %'!$F$1,Master!J118="CP",G118&gt;=DATE(2018,7,1),G118&lt;DATE(2018,8,1)),COUNTIFS($K$2:$K$999,K118,$A$2:$A$999,'CP %'!$F$1,$G$2:$G$999,"&gt;=01-07-2018",$G$2:$G$999,"&lt;01-08-2018"),IF(AND(A118='CP %'!$F$1,B118='CP %'!$F$17,Master!J118="CP",G118&gt;=DATE(2018,8,1),G118&lt;DATE(2018,10,1)),COUNTIFS($K$2:$K$999,K118,$A$2:$A$999,'CP %'!$F$1,$B$2:$B$999,'CP %'!$F$17,$G$2:$G$999,"&gt;=01-08-2018",$G$2:$G$999,"&lt;01-10-2018"),IF(AND(A118='CP %'!$F$1,B118='CP %'!$F$27,Master!J118="CP",G118&gt;=DATE(2018,10,1),G118&lt;=DATE(2018,12,31)),COUNTIFS($K$2:$K$999,K118,$A$2:$A$999,'CP %'!$F$1,$B$2:$B$999,'CP %'!$F$27,$G$2:$G$999,"&gt;=01-10-2018",$G$2:$G$999,"&lt;=31-12-2018"),IF(AND(A118='CP %'!$M$1,Master!J118="CP",G118&gt;=DATE(2018,4,1),G118&lt;DATE(2018,10,1)),COUNTIFS($K$2:$K$999,K118,$A$2:$A$999,'CP %'!$M$1,$G$2:$G$999,"&gt;=1-04-2018",$G$2:$G$999,"&lt;1-10-2018"),IF(AND(A118='CP %'!$M$1,Master!J118="CP",G118&gt;=DATE(2018,10,1),G118&lt;=DATE(2018,12,31)),COUNTIFS($K$2:$K$999,K118,$A$2:$A$999,'CP %'!$M$1,$G$2:$G$999,"&gt;=1-10-2018",$G$2:$G$999,"&lt;=31-12-2018"),"")))))))</f>
        <v/>
      </c>
      <c r="U118" s="25">
        <f t="shared" si="3"/>
        <v>634995.9</v>
      </c>
    </row>
    <row r="119" spans="1:21" x14ac:dyDescent="0.25">
      <c r="A119" s="1" t="s">
        <v>69</v>
      </c>
      <c r="B119" s="1" t="s">
        <v>78</v>
      </c>
      <c r="C119" s="1" t="s">
        <v>86</v>
      </c>
      <c r="D119" s="1" t="s">
        <v>326</v>
      </c>
      <c r="E119" s="1" t="s">
        <v>87</v>
      </c>
      <c r="F119" s="1">
        <v>1350</v>
      </c>
      <c r="G119" s="27">
        <v>43372</v>
      </c>
      <c r="H119" s="25">
        <v>11171754.999980001</v>
      </c>
      <c r="I119" s="25">
        <v>10800504.999980001</v>
      </c>
      <c r="J119" s="1" t="s">
        <v>16</v>
      </c>
      <c r="K119" s="1" t="s">
        <v>270</v>
      </c>
      <c r="L119" s="25">
        <v>7835</v>
      </c>
      <c r="M119" s="25">
        <v>7666.1148148000002</v>
      </c>
      <c r="N119" s="1" t="s">
        <v>327</v>
      </c>
      <c r="O119" s="1" t="s">
        <v>174</v>
      </c>
      <c r="P119" s="25">
        <f t="shared" si="4"/>
        <v>227995.00001999972</v>
      </c>
      <c r="Q119" s="1">
        <v>0</v>
      </c>
      <c r="R119" s="2" t="s">
        <v>164</v>
      </c>
      <c r="S119" s="31">
        <f>IF(AND(A119='CP %'!$B$1,J119="CP"),
IF(AND(G119&gt;=DATE(2018,4,1),G119&lt;=DATE(2018,7,25)),2%,IF(AND(G119&gt;=DATE(2018,7,26),G119&lt;=DATE(2018,12,31),R119='CP %'!$I$2),IF(T119=1,'CP %'!$C$8,IF(AND(T119&gt;=2,T119&lt;=3),'CP %'!$C$9,IF(AND(T119&gt;=4,T119&lt;=5),'CP %'!$C$10,IF(AND(T119&gt;=6,T119&lt;=8),'CP %'!$C$11,IF(T119&gt;=9,'CP %'!$C$12,""))))),IF(AND(G119&gt;=DATE(2018,7,26),G119&lt;=DATE(2018,12,31),R119='CP %'!$I$3),IF(T119=1,'CP %'!$D$8,IF(AND(T119&gt;=2,T119&lt;=3),'CP %'!$D$9,IF(AND(T119&gt;=4,T119&lt;=5),'CP %'!$D$10,IF(AND(T119&gt;=6,T119&lt;=8),'CP %'!$D$11,IF(T119&gt;=9,'CP %'!$D$12,""))))),""))),
IF(AND(A119='CP %'!$F$1,J119="CP"),
IF(AND(G119&gt;=DATE(2018,4,1),G119&lt;DATE(2018,5,1)),IF(AND(T119&gt;=1,T119&lt;=3),'CP %'!$G$4,IF(AND(T119&gt;=4,T119&lt;=9),'CP %'!$G$5,IF(T119&gt;=10,'CP %'!$G$6,""))),
IF(AND(G119&gt;=DATE(2018,5,1),G119&lt;DATE(2018,7,1)),'CP %'!$G$8,
IF(AND(G119&gt;=DATE(2018,7,1),G119&lt;DATE(2018,8,1)),IF(AND(T119&gt;=1,T119&lt;=2),'CP %'!$G$11,IF(AND(T119&gt;=3,T119&lt;=5),'CP %'!$G$12,IF(T119&gt;=6,'CP %'!$G$13,""))),
IF(AND(G119&gt;=DATE(2018,8,1),G119&lt;DATE(2018,10,1)),IF(K119='CP %'!$F$18,'CP %'!$G$18,IF(B119='CP %'!$F$15,'CP %'!$G$15,IF(B119='CP %'!$F$16,'CP %'!$G$16,IF(AND(B119='CP %'!$F$17,T119=1),'CP %'!$G$20,IF(AND(B119='CP %'!$F$17,T119&gt;=2,T119&lt;=5),'CP %'!$G$21,IF(AND(B119='CP %'!$F$17,T119&gt;=6),'CP %'!$G$22,"")))))),
IF(AND(G119&gt;=DATE(2018,10,1),G119&lt;=DATE(2018,12,31)),IF(B119='CP %'!$F$25,'CP %'!$G$25,IF(B119='CP %'!$F$26,'CP %'!$G$26,IF(AND(B119='CP %'!$F$27,T119=1),'CP %'!$G$29,IF(AND(B119='CP %'!$F$27,T119&gt;=2,T119&lt;=5),'CP %'!$G$30,IF(AND(B119='CP %'!$F$27,T119&gt;=6),'CP %'!$G$31,"")))))))))),
IF(AND(A119='CP %'!$M$1,J119="CP"),
IF(AND(G119&gt;=DATE(2018,4,1),G119&lt;DATE(2018,10,1)),IF(AND(T119&gt;=1,T119&lt;=3),'CP %'!$N$4,IF(AND(T119&gt;=4,T119&lt;=6),'CP %'!$N$5,IF(T119&gt;=7,'CP %'!$N$6,""))),
IF(AND(G119&gt;=DATE(2018,10,1),G119&lt;=DATE(2018,12,31)),IF(AND(T119&gt;=1,T119&lt;=3),'CP %'!$N$9,IF(AND(T119&gt;=4,T119&lt;=6),'CP %'!$N$10,IF(T119&gt;=7,'CP %'!$N$11,""))),"")),"")))</f>
        <v>0.03</v>
      </c>
      <c r="T119" s="29" t="str">
        <f>IF(AND(A119='CP %'!$B$1,Master!J119="CP",G119&gt;=DATE(2018,7,26),G119&lt;=DATE(2018,12,31)),COUNTIFS($K$2:$K$999,K119,$A$2:$A$999,'CP %'!$B$1,$G$2:$G$999,"&gt;=26-07-2018",$G$2:$G$999,"&lt;=31-12-2018"),IF(AND(A119='CP %'!$F$1,Master!J119="CP",G119&gt;=DATE(2018,4,1),G119&lt;DATE(2018,5,1)),COUNTIFS($K$2:$K$999,K119,$A$2:$A$999,'CP %'!$F$1,$G$2:$G$999,"&gt;=01-04-2018",$G$2:$G$999,"&lt;01-05-2018"),IF(AND(A119='CP %'!$F$1,Master!J119="CP",G119&gt;=DATE(2018,7,1),G119&lt;DATE(2018,8,1)),COUNTIFS($K$2:$K$999,K119,$A$2:$A$999,'CP %'!$F$1,$G$2:$G$999,"&gt;=01-07-2018",$G$2:$G$999,"&lt;01-08-2018"),IF(AND(A119='CP %'!$F$1,B119='CP %'!$F$17,Master!J119="CP",G119&gt;=DATE(2018,8,1),G119&lt;DATE(2018,10,1)),COUNTIFS($K$2:$K$999,K119,$A$2:$A$999,'CP %'!$F$1,$B$2:$B$999,'CP %'!$F$17,$G$2:$G$999,"&gt;=01-08-2018",$G$2:$G$999,"&lt;01-10-2018"),IF(AND(A119='CP %'!$F$1,B119='CP %'!$F$27,Master!J119="CP",G119&gt;=DATE(2018,10,1),G119&lt;=DATE(2018,12,31)),COUNTIFS($K$2:$K$999,K119,$A$2:$A$999,'CP %'!$F$1,$B$2:$B$999,'CP %'!$F$27,$G$2:$G$999,"&gt;=01-10-2018",$G$2:$G$999,"&lt;=31-12-2018"),IF(AND(A119='CP %'!$M$1,Master!J119="CP",G119&gt;=DATE(2018,4,1),G119&lt;DATE(2018,10,1)),COUNTIFS($K$2:$K$999,K119,$A$2:$A$999,'CP %'!$M$1,$G$2:$G$999,"&gt;=1-04-2018",$G$2:$G$999,"&lt;1-10-2018"),IF(AND(A119='CP %'!$M$1,Master!J119="CP",G119&gt;=DATE(2018,10,1),G119&lt;=DATE(2018,12,31)),COUNTIFS($K$2:$K$999,K119,$A$2:$A$999,'CP %'!$M$1,$G$2:$G$999,"&gt;=1-10-2018",$G$2:$G$999,"&lt;=31-12-2018"),"")))))))</f>
        <v/>
      </c>
      <c r="U119" s="25">
        <f t="shared" si="3"/>
        <v>324015.14999940002</v>
      </c>
    </row>
    <row r="120" spans="1:21" x14ac:dyDescent="0.25">
      <c r="A120" s="1" t="s">
        <v>69</v>
      </c>
      <c r="B120" s="1" t="s">
        <v>79</v>
      </c>
      <c r="C120" s="1" t="s">
        <v>79</v>
      </c>
      <c r="D120" s="1" t="s">
        <v>328</v>
      </c>
      <c r="E120" s="1" t="s">
        <v>91</v>
      </c>
      <c r="F120" s="1">
        <v>1735</v>
      </c>
      <c r="G120" s="27">
        <v>43370</v>
      </c>
      <c r="H120" s="25">
        <v>14618640</v>
      </c>
      <c r="I120" s="25">
        <v>14141515</v>
      </c>
      <c r="J120" s="1" t="s">
        <v>16</v>
      </c>
      <c r="K120" s="1" t="s">
        <v>251</v>
      </c>
      <c r="L120" s="25">
        <v>7299</v>
      </c>
      <c r="M120" s="25">
        <v>7299</v>
      </c>
      <c r="N120" s="1" t="s">
        <v>236</v>
      </c>
      <c r="O120" s="1" t="s">
        <v>174</v>
      </c>
      <c r="P120" s="25">
        <f t="shared" si="4"/>
        <v>0</v>
      </c>
      <c r="Q120" s="1">
        <v>0</v>
      </c>
      <c r="R120" s="2" t="s">
        <v>164</v>
      </c>
      <c r="S120" s="31">
        <f>IF(AND(A120='CP %'!$B$1,J120="CP"),
IF(AND(G120&gt;=DATE(2018,4,1),G120&lt;=DATE(2018,7,25)),2%,IF(AND(G120&gt;=DATE(2018,7,26),G120&lt;=DATE(2018,12,31),R120='CP %'!$I$2),IF(T120=1,'CP %'!$C$8,IF(AND(T120&gt;=2,T120&lt;=3),'CP %'!$C$9,IF(AND(T120&gt;=4,T120&lt;=5),'CP %'!$C$10,IF(AND(T120&gt;=6,T120&lt;=8),'CP %'!$C$11,IF(T120&gt;=9,'CP %'!$C$12,""))))),IF(AND(G120&gt;=DATE(2018,7,26),G120&lt;=DATE(2018,12,31),R120='CP %'!$I$3),IF(T120=1,'CP %'!$D$8,IF(AND(T120&gt;=2,T120&lt;=3),'CP %'!$D$9,IF(AND(T120&gt;=4,T120&lt;=5),'CP %'!$D$10,IF(AND(T120&gt;=6,T120&lt;=8),'CP %'!$D$11,IF(T120&gt;=9,'CP %'!$D$12,""))))),""))),
IF(AND(A120='CP %'!$F$1,J120="CP"),
IF(AND(G120&gt;=DATE(2018,4,1),G120&lt;DATE(2018,5,1)),IF(AND(T120&gt;=1,T120&lt;=3),'CP %'!$G$4,IF(AND(T120&gt;=4,T120&lt;=9),'CP %'!$G$5,IF(T120&gt;=10,'CP %'!$G$6,""))),
IF(AND(G120&gt;=DATE(2018,5,1),G120&lt;DATE(2018,7,1)),'CP %'!$G$8,
IF(AND(G120&gt;=DATE(2018,7,1),G120&lt;DATE(2018,8,1)),IF(AND(T120&gt;=1,T120&lt;=2),'CP %'!$G$11,IF(AND(T120&gt;=3,T120&lt;=5),'CP %'!$G$12,IF(T120&gt;=6,'CP %'!$G$13,""))),
IF(AND(G120&gt;=DATE(2018,8,1),G120&lt;DATE(2018,10,1)),IF(K120='CP %'!$F$18,'CP %'!$G$18,IF(B120='CP %'!$F$15,'CP %'!$G$15,IF(B120='CP %'!$F$16,'CP %'!$G$16,IF(AND(B120='CP %'!$F$17,T120=1),'CP %'!$G$20,IF(AND(B120='CP %'!$F$17,T120&gt;=2,T120&lt;=5),'CP %'!$G$21,IF(AND(B120='CP %'!$F$17,T120&gt;=6),'CP %'!$G$22,"")))))),
IF(AND(G120&gt;=DATE(2018,10,1),G120&lt;=DATE(2018,12,31)),IF(B120='CP %'!$F$25,'CP %'!$G$25,IF(B120='CP %'!$F$26,'CP %'!$G$26,IF(AND(B120='CP %'!$F$27,T120=1),'CP %'!$G$29,IF(AND(B120='CP %'!$F$27,T120&gt;=2,T120&lt;=5),'CP %'!$G$30,IF(AND(B120='CP %'!$F$27,T120&gt;=6),'CP %'!$G$31,"")))))))))),
IF(AND(A120='CP %'!$M$1,J120="CP"),
IF(AND(G120&gt;=DATE(2018,4,1),G120&lt;DATE(2018,10,1)),IF(AND(T120&gt;=1,T120&lt;=3),'CP %'!$N$4,IF(AND(T120&gt;=4,T120&lt;=6),'CP %'!$N$5,IF(T120&gt;=7,'CP %'!$N$6,""))),
IF(AND(G120&gt;=DATE(2018,10,1),G120&lt;=DATE(2018,12,31)),IF(AND(T120&gt;=1,T120&lt;=3),'CP %'!$N$9,IF(AND(T120&gt;=4,T120&lt;=6),'CP %'!$N$10,IF(T120&gt;=7,'CP %'!$N$11,""))),"")),"")))</f>
        <v>2.5000000000000001E-2</v>
      </c>
      <c r="T120" s="29">
        <f>IF(AND(A120='CP %'!$B$1,Master!J120="CP",G120&gt;=DATE(2018,7,26),G120&lt;=DATE(2018,12,31)),COUNTIFS($K$2:$K$999,K120,$A$2:$A$999,'CP %'!$B$1,$G$2:$G$999,"&gt;=26-07-2018",$G$2:$G$999,"&lt;=31-12-2018"),IF(AND(A120='CP %'!$F$1,Master!J120="CP",G120&gt;=DATE(2018,4,1),G120&lt;DATE(2018,5,1)),COUNTIFS($K$2:$K$999,K120,$A$2:$A$999,'CP %'!$F$1,$G$2:$G$999,"&gt;=01-04-2018",$G$2:$G$999,"&lt;01-05-2018"),IF(AND(A120='CP %'!$F$1,Master!J120="CP",G120&gt;=DATE(2018,7,1),G120&lt;DATE(2018,8,1)),COUNTIFS($K$2:$K$999,K120,$A$2:$A$999,'CP %'!$F$1,$G$2:$G$999,"&gt;=01-07-2018",$G$2:$G$999,"&lt;01-08-2018"),IF(AND(A120='CP %'!$F$1,B120='CP %'!$F$17,Master!J120="CP",G120&gt;=DATE(2018,8,1),G120&lt;DATE(2018,10,1)),COUNTIFS($K$2:$K$999,K120,$A$2:$A$999,'CP %'!$F$1,$B$2:$B$999,'CP %'!$F$17,$G$2:$G$999,"&gt;=01-08-2018",$G$2:$G$999,"&lt;01-10-2018"),IF(AND(A120='CP %'!$F$1,B120='CP %'!$F$27,Master!J120="CP",G120&gt;=DATE(2018,10,1),G120&lt;=DATE(2018,12,31)),COUNTIFS($K$2:$K$999,K120,$A$2:$A$999,'CP %'!$F$1,$B$2:$B$999,'CP %'!$F$27,$G$2:$G$999,"&gt;=01-10-2018",$G$2:$G$999,"&lt;=31-12-2018"),IF(AND(A120='CP %'!$M$1,Master!J120="CP",G120&gt;=DATE(2018,4,1),G120&lt;DATE(2018,10,1)),COUNTIFS($K$2:$K$999,K120,$A$2:$A$999,'CP %'!$M$1,$G$2:$G$999,"&gt;=1-04-2018",$G$2:$G$999,"&lt;1-10-2018"),IF(AND(A120='CP %'!$M$1,Master!J120="CP",G120&gt;=DATE(2018,10,1),G120&lt;=DATE(2018,12,31)),COUNTIFS($K$2:$K$999,K120,$A$2:$A$999,'CP %'!$M$1,$G$2:$G$999,"&gt;=1-10-2018",$G$2:$G$999,"&lt;=31-12-2018"),"")))))))</f>
        <v>4</v>
      </c>
      <c r="U120" s="25">
        <f t="shared" si="3"/>
        <v>353537.875</v>
      </c>
    </row>
    <row r="121" spans="1:21" x14ac:dyDescent="0.25">
      <c r="A121" s="1" t="s">
        <v>69</v>
      </c>
      <c r="B121" s="1" t="s">
        <v>79</v>
      </c>
      <c r="C121" s="1" t="s">
        <v>79</v>
      </c>
      <c r="D121" s="1" t="s">
        <v>329</v>
      </c>
      <c r="E121" s="1" t="s">
        <v>89</v>
      </c>
      <c r="F121" s="1">
        <v>1970</v>
      </c>
      <c r="G121" s="27">
        <v>43370</v>
      </c>
      <c r="H121" s="25">
        <v>17051280</v>
      </c>
      <c r="I121" s="25">
        <v>16509530</v>
      </c>
      <c r="J121" s="1" t="s">
        <v>16</v>
      </c>
      <c r="K121" s="1" t="s">
        <v>251</v>
      </c>
      <c r="L121" s="25">
        <v>7299</v>
      </c>
      <c r="M121" s="25">
        <v>7299</v>
      </c>
      <c r="N121" s="1" t="s">
        <v>236</v>
      </c>
      <c r="O121" s="1" t="s">
        <v>174</v>
      </c>
      <c r="P121" s="25">
        <f t="shared" si="4"/>
        <v>0</v>
      </c>
      <c r="Q121" s="1">
        <v>0</v>
      </c>
      <c r="R121" s="2" t="s">
        <v>164</v>
      </c>
      <c r="S121" s="31">
        <f>IF(AND(A121='CP %'!$B$1,J121="CP"),
IF(AND(G121&gt;=DATE(2018,4,1),G121&lt;=DATE(2018,7,25)),2%,IF(AND(G121&gt;=DATE(2018,7,26),G121&lt;=DATE(2018,12,31),R121='CP %'!$I$2),IF(T121=1,'CP %'!$C$8,IF(AND(T121&gt;=2,T121&lt;=3),'CP %'!$C$9,IF(AND(T121&gt;=4,T121&lt;=5),'CP %'!$C$10,IF(AND(T121&gt;=6,T121&lt;=8),'CP %'!$C$11,IF(T121&gt;=9,'CP %'!$C$12,""))))),IF(AND(G121&gt;=DATE(2018,7,26),G121&lt;=DATE(2018,12,31),R121='CP %'!$I$3),IF(T121=1,'CP %'!$D$8,IF(AND(T121&gt;=2,T121&lt;=3),'CP %'!$D$9,IF(AND(T121&gt;=4,T121&lt;=5),'CP %'!$D$10,IF(AND(T121&gt;=6,T121&lt;=8),'CP %'!$D$11,IF(T121&gt;=9,'CP %'!$D$12,""))))),""))),
IF(AND(A121='CP %'!$F$1,J121="CP"),
IF(AND(G121&gt;=DATE(2018,4,1),G121&lt;DATE(2018,5,1)),IF(AND(T121&gt;=1,T121&lt;=3),'CP %'!$G$4,IF(AND(T121&gt;=4,T121&lt;=9),'CP %'!$G$5,IF(T121&gt;=10,'CP %'!$G$6,""))),
IF(AND(G121&gt;=DATE(2018,5,1),G121&lt;DATE(2018,7,1)),'CP %'!$G$8,
IF(AND(G121&gt;=DATE(2018,7,1),G121&lt;DATE(2018,8,1)),IF(AND(T121&gt;=1,T121&lt;=2),'CP %'!$G$11,IF(AND(T121&gt;=3,T121&lt;=5),'CP %'!$G$12,IF(T121&gt;=6,'CP %'!$G$13,""))),
IF(AND(G121&gt;=DATE(2018,8,1),G121&lt;DATE(2018,10,1)),IF(K121='CP %'!$F$18,'CP %'!$G$18,IF(B121='CP %'!$F$15,'CP %'!$G$15,IF(B121='CP %'!$F$16,'CP %'!$G$16,IF(AND(B121='CP %'!$F$17,T121=1),'CP %'!$G$20,IF(AND(B121='CP %'!$F$17,T121&gt;=2,T121&lt;=5),'CP %'!$G$21,IF(AND(B121='CP %'!$F$17,T121&gt;=6),'CP %'!$G$22,"")))))),
IF(AND(G121&gt;=DATE(2018,10,1),G121&lt;=DATE(2018,12,31)),IF(B121='CP %'!$F$25,'CP %'!$G$25,IF(B121='CP %'!$F$26,'CP %'!$G$26,IF(AND(B121='CP %'!$F$27,T121=1),'CP %'!$G$29,IF(AND(B121='CP %'!$F$27,T121&gt;=2,T121&lt;=5),'CP %'!$G$30,IF(AND(B121='CP %'!$F$27,T121&gt;=6),'CP %'!$G$31,"")))))))))),
IF(AND(A121='CP %'!$M$1,J121="CP"),
IF(AND(G121&gt;=DATE(2018,4,1),G121&lt;DATE(2018,10,1)),IF(AND(T121&gt;=1,T121&lt;=3),'CP %'!$N$4,IF(AND(T121&gt;=4,T121&lt;=6),'CP %'!$N$5,IF(T121&gt;=7,'CP %'!$N$6,""))),
IF(AND(G121&gt;=DATE(2018,10,1),G121&lt;=DATE(2018,12,31)),IF(AND(T121&gt;=1,T121&lt;=3),'CP %'!$N$9,IF(AND(T121&gt;=4,T121&lt;=6),'CP %'!$N$10,IF(T121&gt;=7,'CP %'!$N$11,""))),"")),"")))</f>
        <v>2.5000000000000001E-2</v>
      </c>
      <c r="T121" s="29">
        <f>IF(AND(A121='CP %'!$B$1,Master!J121="CP",G121&gt;=DATE(2018,7,26),G121&lt;=DATE(2018,12,31)),COUNTIFS($K$2:$K$999,K121,$A$2:$A$999,'CP %'!$B$1,$G$2:$G$999,"&gt;=26-07-2018",$G$2:$G$999,"&lt;=31-12-2018"),IF(AND(A121='CP %'!$F$1,Master!J121="CP",G121&gt;=DATE(2018,4,1),G121&lt;DATE(2018,5,1)),COUNTIFS($K$2:$K$999,K121,$A$2:$A$999,'CP %'!$F$1,$G$2:$G$999,"&gt;=01-04-2018",$G$2:$G$999,"&lt;01-05-2018"),IF(AND(A121='CP %'!$F$1,Master!J121="CP",G121&gt;=DATE(2018,7,1),G121&lt;DATE(2018,8,1)),COUNTIFS($K$2:$K$999,K121,$A$2:$A$999,'CP %'!$F$1,$G$2:$G$999,"&gt;=01-07-2018",$G$2:$G$999,"&lt;01-08-2018"),IF(AND(A121='CP %'!$F$1,B121='CP %'!$F$17,Master!J121="CP",G121&gt;=DATE(2018,8,1),G121&lt;DATE(2018,10,1)),COUNTIFS($K$2:$K$999,K121,$A$2:$A$999,'CP %'!$F$1,$B$2:$B$999,'CP %'!$F$17,$G$2:$G$999,"&gt;=01-08-2018",$G$2:$G$999,"&lt;01-10-2018"),IF(AND(A121='CP %'!$F$1,B121='CP %'!$F$27,Master!J121="CP",G121&gt;=DATE(2018,10,1),G121&lt;=DATE(2018,12,31)),COUNTIFS($K$2:$K$999,K121,$A$2:$A$999,'CP %'!$F$1,$B$2:$B$999,'CP %'!$F$27,$G$2:$G$999,"&gt;=01-10-2018",$G$2:$G$999,"&lt;=31-12-2018"),IF(AND(A121='CP %'!$M$1,Master!J121="CP",G121&gt;=DATE(2018,4,1),G121&lt;DATE(2018,10,1)),COUNTIFS($K$2:$K$999,K121,$A$2:$A$999,'CP %'!$M$1,$G$2:$G$999,"&gt;=1-04-2018",$G$2:$G$999,"&lt;1-10-2018"),IF(AND(A121='CP %'!$M$1,Master!J121="CP",G121&gt;=DATE(2018,10,1),G121&lt;=DATE(2018,12,31)),COUNTIFS($K$2:$K$999,K121,$A$2:$A$999,'CP %'!$M$1,$G$2:$G$999,"&gt;=1-10-2018",$G$2:$G$999,"&lt;=31-12-2018"),"")))))))</f>
        <v>4</v>
      </c>
      <c r="U121" s="25">
        <f t="shared" si="3"/>
        <v>412738.25</v>
      </c>
    </row>
    <row r="122" spans="1:21" x14ac:dyDescent="0.25">
      <c r="A122" s="1" t="s">
        <v>69</v>
      </c>
      <c r="B122" s="1" t="s">
        <v>79</v>
      </c>
      <c r="C122" s="1" t="s">
        <v>79</v>
      </c>
      <c r="D122" s="1" t="s">
        <v>330</v>
      </c>
      <c r="E122" s="1" t="s">
        <v>89</v>
      </c>
      <c r="F122" s="1">
        <v>1960</v>
      </c>
      <c r="G122" s="27">
        <v>43370</v>
      </c>
      <c r="H122" s="25">
        <v>17018040</v>
      </c>
      <c r="I122" s="25">
        <v>16479040</v>
      </c>
      <c r="J122" s="1" t="s">
        <v>16</v>
      </c>
      <c r="K122" s="1" t="s">
        <v>251</v>
      </c>
      <c r="L122" s="25">
        <v>7299</v>
      </c>
      <c r="M122" s="25">
        <v>7299</v>
      </c>
      <c r="N122" s="1" t="s">
        <v>236</v>
      </c>
      <c r="O122" s="1" t="s">
        <v>174</v>
      </c>
      <c r="P122" s="25">
        <f t="shared" si="4"/>
        <v>0</v>
      </c>
      <c r="Q122" s="1">
        <v>0</v>
      </c>
      <c r="R122" s="2" t="s">
        <v>164</v>
      </c>
      <c r="S122" s="31">
        <f>IF(AND(A122='CP %'!$B$1,J122="CP"),
IF(AND(G122&gt;=DATE(2018,4,1),G122&lt;=DATE(2018,7,25)),2%,IF(AND(G122&gt;=DATE(2018,7,26),G122&lt;=DATE(2018,12,31),R122='CP %'!$I$2),IF(T122=1,'CP %'!$C$8,IF(AND(T122&gt;=2,T122&lt;=3),'CP %'!$C$9,IF(AND(T122&gt;=4,T122&lt;=5),'CP %'!$C$10,IF(AND(T122&gt;=6,T122&lt;=8),'CP %'!$C$11,IF(T122&gt;=9,'CP %'!$C$12,""))))),IF(AND(G122&gt;=DATE(2018,7,26),G122&lt;=DATE(2018,12,31),R122='CP %'!$I$3),IF(T122=1,'CP %'!$D$8,IF(AND(T122&gt;=2,T122&lt;=3),'CP %'!$D$9,IF(AND(T122&gt;=4,T122&lt;=5),'CP %'!$D$10,IF(AND(T122&gt;=6,T122&lt;=8),'CP %'!$D$11,IF(T122&gt;=9,'CP %'!$D$12,""))))),""))),
IF(AND(A122='CP %'!$F$1,J122="CP"),
IF(AND(G122&gt;=DATE(2018,4,1),G122&lt;DATE(2018,5,1)),IF(AND(T122&gt;=1,T122&lt;=3),'CP %'!$G$4,IF(AND(T122&gt;=4,T122&lt;=9),'CP %'!$G$5,IF(T122&gt;=10,'CP %'!$G$6,""))),
IF(AND(G122&gt;=DATE(2018,5,1),G122&lt;DATE(2018,7,1)),'CP %'!$G$8,
IF(AND(G122&gt;=DATE(2018,7,1),G122&lt;DATE(2018,8,1)),IF(AND(T122&gt;=1,T122&lt;=2),'CP %'!$G$11,IF(AND(T122&gt;=3,T122&lt;=5),'CP %'!$G$12,IF(T122&gt;=6,'CP %'!$G$13,""))),
IF(AND(G122&gt;=DATE(2018,8,1),G122&lt;DATE(2018,10,1)),IF(K122='CP %'!$F$18,'CP %'!$G$18,IF(B122='CP %'!$F$15,'CP %'!$G$15,IF(B122='CP %'!$F$16,'CP %'!$G$16,IF(AND(B122='CP %'!$F$17,T122=1),'CP %'!$G$20,IF(AND(B122='CP %'!$F$17,T122&gt;=2,T122&lt;=5),'CP %'!$G$21,IF(AND(B122='CP %'!$F$17,T122&gt;=6),'CP %'!$G$22,"")))))),
IF(AND(G122&gt;=DATE(2018,10,1),G122&lt;=DATE(2018,12,31)),IF(B122='CP %'!$F$25,'CP %'!$G$25,IF(B122='CP %'!$F$26,'CP %'!$G$26,IF(AND(B122='CP %'!$F$27,T122=1),'CP %'!$G$29,IF(AND(B122='CP %'!$F$27,T122&gt;=2,T122&lt;=5),'CP %'!$G$30,IF(AND(B122='CP %'!$F$27,T122&gt;=6),'CP %'!$G$31,"")))))))))),
IF(AND(A122='CP %'!$M$1,J122="CP"),
IF(AND(G122&gt;=DATE(2018,4,1),G122&lt;DATE(2018,10,1)),IF(AND(T122&gt;=1,T122&lt;=3),'CP %'!$N$4,IF(AND(T122&gt;=4,T122&lt;=6),'CP %'!$N$5,IF(T122&gt;=7,'CP %'!$N$6,""))),
IF(AND(G122&gt;=DATE(2018,10,1),G122&lt;=DATE(2018,12,31)),IF(AND(T122&gt;=1,T122&lt;=3),'CP %'!$N$9,IF(AND(T122&gt;=4,T122&lt;=6),'CP %'!$N$10,IF(T122&gt;=7,'CP %'!$N$11,""))),"")),"")))</f>
        <v>2.5000000000000001E-2</v>
      </c>
      <c r="T122" s="29">
        <f>IF(AND(A122='CP %'!$B$1,Master!J122="CP",G122&gt;=DATE(2018,7,26),G122&lt;=DATE(2018,12,31)),COUNTIFS($K$2:$K$999,K122,$A$2:$A$999,'CP %'!$B$1,$G$2:$G$999,"&gt;=26-07-2018",$G$2:$G$999,"&lt;=31-12-2018"),IF(AND(A122='CP %'!$F$1,Master!J122="CP",G122&gt;=DATE(2018,4,1),G122&lt;DATE(2018,5,1)),COUNTIFS($K$2:$K$999,K122,$A$2:$A$999,'CP %'!$F$1,$G$2:$G$999,"&gt;=01-04-2018",$G$2:$G$999,"&lt;01-05-2018"),IF(AND(A122='CP %'!$F$1,Master!J122="CP",G122&gt;=DATE(2018,7,1),G122&lt;DATE(2018,8,1)),COUNTIFS($K$2:$K$999,K122,$A$2:$A$999,'CP %'!$F$1,$G$2:$G$999,"&gt;=01-07-2018",$G$2:$G$999,"&lt;01-08-2018"),IF(AND(A122='CP %'!$F$1,B122='CP %'!$F$17,Master!J122="CP",G122&gt;=DATE(2018,8,1),G122&lt;DATE(2018,10,1)),COUNTIFS($K$2:$K$999,K122,$A$2:$A$999,'CP %'!$F$1,$B$2:$B$999,'CP %'!$F$17,$G$2:$G$999,"&gt;=01-08-2018",$G$2:$G$999,"&lt;01-10-2018"),IF(AND(A122='CP %'!$F$1,B122='CP %'!$F$27,Master!J122="CP",G122&gt;=DATE(2018,10,1),G122&lt;=DATE(2018,12,31)),COUNTIFS($K$2:$K$999,K122,$A$2:$A$999,'CP %'!$F$1,$B$2:$B$999,'CP %'!$F$27,$G$2:$G$999,"&gt;=01-10-2018",$G$2:$G$999,"&lt;=31-12-2018"),IF(AND(A122='CP %'!$M$1,Master!J122="CP",G122&gt;=DATE(2018,4,1),G122&lt;DATE(2018,10,1)),COUNTIFS($K$2:$K$999,K122,$A$2:$A$999,'CP %'!$M$1,$G$2:$G$999,"&gt;=1-04-2018",$G$2:$G$999,"&lt;1-10-2018"),IF(AND(A122='CP %'!$M$1,Master!J122="CP",G122&gt;=DATE(2018,10,1),G122&lt;=DATE(2018,12,31)),COUNTIFS($K$2:$K$999,K122,$A$2:$A$999,'CP %'!$M$1,$G$2:$G$999,"&gt;=1-10-2018",$G$2:$G$999,"&lt;=31-12-2018"),"")))))))</f>
        <v>4</v>
      </c>
      <c r="U122" s="25">
        <f t="shared" si="3"/>
        <v>411976</v>
      </c>
    </row>
    <row r="123" spans="1:21" x14ac:dyDescent="0.25">
      <c r="A123" s="1" t="s">
        <v>69</v>
      </c>
      <c r="B123" s="1" t="s">
        <v>79</v>
      </c>
      <c r="C123" s="1" t="s">
        <v>79</v>
      </c>
      <c r="D123" s="1" t="s">
        <v>331</v>
      </c>
      <c r="E123" s="1" t="s">
        <v>91</v>
      </c>
      <c r="F123" s="1">
        <v>1735</v>
      </c>
      <c r="G123" s="27">
        <v>43370</v>
      </c>
      <c r="H123" s="25">
        <v>14662015</v>
      </c>
      <c r="I123" s="25">
        <v>14184890</v>
      </c>
      <c r="J123" s="1" t="s">
        <v>16</v>
      </c>
      <c r="K123" s="1" t="s">
        <v>251</v>
      </c>
      <c r="L123" s="25">
        <v>7299</v>
      </c>
      <c r="M123" s="25">
        <v>7299</v>
      </c>
      <c r="N123" s="1" t="s">
        <v>236</v>
      </c>
      <c r="O123" s="1" t="s">
        <v>174</v>
      </c>
      <c r="P123" s="25">
        <f t="shared" si="4"/>
        <v>0</v>
      </c>
      <c r="Q123" s="1">
        <v>0</v>
      </c>
      <c r="R123" s="2" t="s">
        <v>164</v>
      </c>
      <c r="S123" s="31">
        <f>IF(AND(A123='CP %'!$B$1,J123="CP"),
IF(AND(G123&gt;=DATE(2018,4,1),G123&lt;=DATE(2018,7,25)),2%,IF(AND(G123&gt;=DATE(2018,7,26),G123&lt;=DATE(2018,12,31),R123='CP %'!$I$2),IF(T123=1,'CP %'!$C$8,IF(AND(T123&gt;=2,T123&lt;=3),'CP %'!$C$9,IF(AND(T123&gt;=4,T123&lt;=5),'CP %'!$C$10,IF(AND(T123&gt;=6,T123&lt;=8),'CP %'!$C$11,IF(T123&gt;=9,'CP %'!$C$12,""))))),IF(AND(G123&gt;=DATE(2018,7,26),G123&lt;=DATE(2018,12,31),R123='CP %'!$I$3),IF(T123=1,'CP %'!$D$8,IF(AND(T123&gt;=2,T123&lt;=3),'CP %'!$D$9,IF(AND(T123&gt;=4,T123&lt;=5),'CP %'!$D$10,IF(AND(T123&gt;=6,T123&lt;=8),'CP %'!$D$11,IF(T123&gt;=9,'CP %'!$D$12,""))))),""))),
IF(AND(A123='CP %'!$F$1,J123="CP"),
IF(AND(G123&gt;=DATE(2018,4,1),G123&lt;DATE(2018,5,1)),IF(AND(T123&gt;=1,T123&lt;=3),'CP %'!$G$4,IF(AND(T123&gt;=4,T123&lt;=9),'CP %'!$G$5,IF(T123&gt;=10,'CP %'!$G$6,""))),
IF(AND(G123&gt;=DATE(2018,5,1),G123&lt;DATE(2018,7,1)),'CP %'!$G$8,
IF(AND(G123&gt;=DATE(2018,7,1),G123&lt;DATE(2018,8,1)),IF(AND(T123&gt;=1,T123&lt;=2),'CP %'!$G$11,IF(AND(T123&gt;=3,T123&lt;=5),'CP %'!$G$12,IF(T123&gt;=6,'CP %'!$G$13,""))),
IF(AND(G123&gt;=DATE(2018,8,1),G123&lt;DATE(2018,10,1)),IF(K123='CP %'!$F$18,'CP %'!$G$18,IF(B123='CP %'!$F$15,'CP %'!$G$15,IF(B123='CP %'!$F$16,'CP %'!$G$16,IF(AND(B123='CP %'!$F$17,T123=1),'CP %'!$G$20,IF(AND(B123='CP %'!$F$17,T123&gt;=2,T123&lt;=5),'CP %'!$G$21,IF(AND(B123='CP %'!$F$17,T123&gt;=6),'CP %'!$G$22,"")))))),
IF(AND(G123&gt;=DATE(2018,10,1),G123&lt;=DATE(2018,12,31)),IF(B123='CP %'!$F$25,'CP %'!$G$25,IF(B123='CP %'!$F$26,'CP %'!$G$26,IF(AND(B123='CP %'!$F$27,T123=1),'CP %'!$G$29,IF(AND(B123='CP %'!$F$27,T123&gt;=2,T123&lt;=5),'CP %'!$G$30,IF(AND(B123='CP %'!$F$27,T123&gt;=6),'CP %'!$G$31,"")))))))))),
IF(AND(A123='CP %'!$M$1,J123="CP"),
IF(AND(G123&gt;=DATE(2018,4,1),G123&lt;DATE(2018,10,1)),IF(AND(T123&gt;=1,T123&lt;=3),'CP %'!$N$4,IF(AND(T123&gt;=4,T123&lt;=6),'CP %'!$N$5,IF(T123&gt;=7,'CP %'!$N$6,""))),
IF(AND(G123&gt;=DATE(2018,10,1),G123&lt;=DATE(2018,12,31)),IF(AND(T123&gt;=1,T123&lt;=3),'CP %'!$N$9,IF(AND(T123&gt;=4,T123&lt;=6),'CP %'!$N$10,IF(T123&gt;=7,'CP %'!$N$11,""))),"")),"")))</f>
        <v>2.5000000000000001E-2</v>
      </c>
      <c r="T123" s="29">
        <f>IF(AND(A123='CP %'!$B$1,Master!J123="CP",G123&gt;=DATE(2018,7,26),G123&lt;=DATE(2018,12,31)),COUNTIFS($K$2:$K$999,K123,$A$2:$A$999,'CP %'!$B$1,$G$2:$G$999,"&gt;=26-07-2018",$G$2:$G$999,"&lt;=31-12-2018"),IF(AND(A123='CP %'!$F$1,Master!J123="CP",G123&gt;=DATE(2018,4,1),G123&lt;DATE(2018,5,1)),COUNTIFS($K$2:$K$999,K123,$A$2:$A$999,'CP %'!$F$1,$G$2:$G$999,"&gt;=01-04-2018",$G$2:$G$999,"&lt;01-05-2018"),IF(AND(A123='CP %'!$F$1,Master!J123="CP",G123&gt;=DATE(2018,7,1),G123&lt;DATE(2018,8,1)),COUNTIFS($K$2:$K$999,K123,$A$2:$A$999,'CP %'!$F$1,$G$2:$G$999,"&gt;=01-07-2018",$G$2:$G$999,"&lt;01-08-2018"),IF(AND(A123='CP %'!$F$1,B123='CP %'!$F$17,Master!J123="CP",G123&gt;=DATE(2018,8,1),G123&lt;DATE(2018,10,1)),COUNTIFS($K$2:$K$999,K123,$A$2:$A$999,'CP %'!$F$1,$B$2:$B$999,'CP %'!$F$17,$G$2:$G$999,"&gt;=01-08-2018",$G$2:$G$999,"&lt;01-10-2018"),IF(AND(A123='CP %'!$F$1,B123='CP %'!$F$27,Master!J123="CP",G123&gt;=DATE(2018,10,1),G123&lt;=DATE(2018,12,31)),COUNTIFS($K$2:$K$999,K123,$A$2:$A$999,'CP %'!$F$1,$B$2:$B$999,'CP %'!$F$27,$G$2:$G$999,"&gt;=01-10-2018",$G$2:$G$999,"&lt;=31-12-2018"),IF(AND(A123='CP %'!$M$1,Master!J123="CP",G123&gt;=DATE(2018,4,1),G123&lt;DATE(2018,10,1)),COUNTIFS($K$2:$K$999,K123,$A$2:$A$999,'CP %'!$M$1,$G$2:$G$999,"&gt;=1-04-2018",$G$2:$G$999,"&lt;1-10-2018"),IF(AND(A123='CP %'!$M$1,Master!J123="CP",G123&gt;=DATE(2018,10,1),G123&lt;=DATE(2018,12,31)),COUNTIFS($K$2:$K$999,K123,$A$2:$A$999,'CP %'!$M$1,$G$2:$G$999,"&gt;=1-10-2018",$G$2:$G$999,"&lt;=31-12-2018"),"")))))))</f>
        <v>4</v>
      </c>
      <c r="U123" s="25">
        <f t="shared" si="3"/>
        <v>354622.25</v>
      </c>
    </row>
    <row r="124" spans="1:21" x14ac:dyDescent="0.25">
      <c r="A124" s="1" t="s">
        <v>69</v>
      </c>
      <c r="B124" s="1" t="s">
        <v>79</v>
      </c>
      <c r="C124" s="1" t="s">
        <v>79</v>
      </c>
      <c r="D124" s="1" t="s">
        <v>332</v>
      </c>
      <c r="E124" s="1" t="s">
        <v>91</v>
      </c>
      <c r="F124" s="1">
        <v>1735</v>
      </c>
      <c r="G124" s="27">
        <v>43325</v>
      </c>
      <c r="H124" s="25">
        <v>15095765</v>
      </c>
      <c r="I124" s="25">
        <v>14618640</v>
      </c>
      <c r="J124" s="1" t="s">
        <v>16</v>
      </c>
      <c r="K124" s="1" t="s">
        <v>178</v>
      </c>
      <c r="L124" s="25">
        <v>7599</v>
      </c>
      <c r="M124" s="25">
        <v>7599</v>
      </c>
      <c r="N124" s="1" t="s">
        <v>265</v>
      </c>
      <c r="O124" s="1" t="s">
        <v>174</v>
      </c>
      <c r="P124" s="25">
        <f t="shared" si="4"/>
        <v>0</v>
      </c>
      <c r="Q124" s="1">
        <v>0</v>
      </c>
      <c r="R124" s="2" t="s">
        <v>164</v>
      </c>
      <c r="S124" s="31">
        <f>IF(AND(A124='CP %'!$B$1,J124="CP"),
IF(AND(G124&gt;=DATE(2018,4,1),G124&lt;=DATE(2018,7,25)),2%,IF(AND(G124&gt;=DATE(2018,7,26),G124&lt;=DATE(2018,12,31),R124='CP %'!$I$2),IF(T124=1,'CP %'!$C$8,IF(AND(T124&gt;=2,T124&lt;=3),'CP %'!$C$9,IF(AND(T124&gt;=4,T124&lt;=5),'CP %'!$C$10,IF(AND(T124&gt;=6,T124&lt;=8),'CP %'!$C$11,IF(T124&gt;=9,'CP %'!$C$12,""))))),IF(AND(G124&gt;=DATE(2018,7,26),G124&lt;=DATE(2018,12,31),R124='CP %'!$I$3),IF(T124=1,'CP %'!$D$8,IF(AND(T124&gt;=2,T124&lt;=3),'CP %'!$D$9,IF(AND(T124&gt;=4,T124&lt;=5),'CP %'!$D$10,IF(AND(T124&gt;=6,T124&lt;=8),'CP %'!$D$11,IF(T124&gt;=9,'CP %'!$D$12,""))))),""))),
IF(AND(A124='CP %'!$F$1,J124="CP"),
IF(AND(G124&gt;=DATE(2018,4,1),G124&lt;DATE(2018,5,1)),IF(AND(T124&gt;=1,T124&lt;=3),'CP %'!$G$4,IF(AND(T124&gt;=4,T124&lt;=9),'CP %'!$G$5,IF(T124&gt;=10,'CP %'!$G$6,""))),
IF(AND(G124&gt;=DATE(2018,5,1),G124&lt;DATE(2018,7,1)),'CP %'!$G$8,
IF(AND(G124&gt;=DATE(2018,7,1),G124&lt;DATE(2018,8,1)),IF(AND(T124&gt;=1,T124&lt;=2),'CP %'!$G$11,IF(AND(T124&gt;=3,T124&lt;=5),'CP %'!$G$12,IF(T124&gt;=6,'CP %'!$G$13,""))),
IF(AND(G124&gt;=DATE(2018,8,1),G124&lt;DATE(2018,10,1)),IF(K124='CP %'!$F$18,'CP %'!$G$18,IF(B124='CP %'!$F$15,'CP %'!$G$15,IF(B124='CP %'!$F$16,'CP %'!$G$16,IF(AND(B124='CP %'!$F$17,T124=1),'CP %'!$G$20,IF(AND(B124='CP %'!$F$17,T124&gt;=2,T124&lt;=5),'CP %'!$G$21,IF(AND(B124='CP %'!$F$17,T124&gt;=6),'CP %'!$G$22,"")))))),
IF(AND(G124&gt;=DATE(2018,10,1),G124&lt;=DATE(2018,12,31)),IF(B124='CP %'!$F$25,'CP %'!$G$25,IF(B124='CP %'!$F$26,'CP %'!$G$26,IF(AND(B124='CP %'!$F$27,T124=1),'CP %'!$G$29,IF(AND(B124='CP %'!$F$27,T124&gt;=2,T124&lt;=5),'CP %'!$G$30,IF(AND(B124='CP %'!$F$27,T124&gt;=6),'CP %'!$G$31,"")))))))))),
IF(AND(A124='CP %'!$M$1,J124="CP"),
IF(AND(G124&gt;=DATE(2018,4,1),G124&lt;DATE(2018,10,1)),IF(AND(T124&gt;=1,T124&lt;=3),'CP %'!$N$4,IF(AND(T124&gt;=4,T124&lt;=6),'CP %'!$N$5,IF(T124&gt;=7,'CP %'!$N$6,""))),
IF(AND(G124&gt;=DATE(2018,10,1),G124&lt;=DATE(2018,12,31)),IF(AND(T124&gt;=1,T124&lt;=3),'CP %'!$N$9,IF(AND(T124&gt;=4,T124&lt;=6),'CP %'!$N$10,IF(T124&gt;=7,'CP %'!$N$11,""))),"")),"")))</f>
        <v>2.75E-2</v>
      </c>
      <c r="T124" s="29">
        <f>IF(AND(A124='CP %'!$B$1,Master!J124="CP",G124&gt;=DATE(2018,7,26),G124&lt;=DATE(2018,12,31)),COUNTIFS($K$2:$K$999,K124,$A$2:$A$999,'CP %'!$B$1,$G$2:$G$999,"&gt;=26-07-2018",$G$2:$G$999,"&lt;=31-12-2018"),IF(AND(A124='CP %'!$F$1,Master!J124="CP",G124&gt;=DATE(2018,4,1),G124&lt;DATE(2018,5,1)),COUNTIFS($K$2:$K$999,K124,$A$2:$A$999,'CP %'!$F$1,$G$2:$G$999,"&gt;=01-04-2018",$G$2:$G$999,"&lt;01-05-2018"),IF(AND(A124='CP %'!$F$1,Master!J124="CP",G124&gt;=DATE(2018,7,1),G124&lt;DATE(2018,8,1)),COUNTIFS($K$2:$K$999,K124,$A$2:$A$999,'CP %'!$F$1,$G$2:$G$999,"&gt;=01-07-2018",$G$2:$G$999,"&lt;01-08-2018"),IF(AND(A124='CP %'!$F$1,B124='CP %'!$F$17,Master!J124="CP",G124&gt;=DATE(2018,8,1),G124&lt;DATE(2018,10,1)),COUNTIFS($K$2:$K$999,K124,$A$2:$A$999,'CP %'!$F$1,$B$2:$B$999,'CP %'!$F$17,$G$2:$G$999,"&gt;=01-08-2018",$G$2:$G$999,"&lt;01-10-2018"),IF(AND(A124='CP %'!$F$1,B124='CP %'!$F$27,Master!J124="CP",G124&gt;=DATE(2018,10,1),G124&lt;=DATE(2018,12,31)),COUNTIFS($K$2:$K$999,K124,$A$2:$A$999,'CP %'!$F$1,$B$2:$B$999,'CP %'!$F$27,$G$2:$G$999,"&gt;=01-10-2018",$G$2:$G$999,"&lt;=31-12-2018"),IF(AND(A124='CP %'!$M$1,Master!J124="CP",G124&gt;=DATE(2018,4,1),G124&lt;DATE(2018,10,1)),COUNTIFS($K$2:$K$999,K124,$A$2:$A$999,'CP %'!$M$1,$G$2:$G$999,"&gt;=1-04-2018",$G$2:$G$999,"&lt;1-10-2018"),IF(AND(A124='CP %'!$M$1,Master!J124="CP",G124&gt;=DATE(2018,10,1),G124&lt;=DATE(2018,12,31)),COUNTIFS($K$2:$K$999,K124,$A$2:$A$999,'CP %'!$M$1,$G$2:$G$999,"&gt;=1-10-2018",$G$2:$G$999,"&lt;=31-12-2018"),"")))))))</f>
        <v>17</v>
      </c>
      <c r="U124" s="25">
        <f t="shared" si="3"/>
        <v>402012.6</v>
      </c>
    </row>
    <row r="125" spans="1:21" x14ac:dyDescent="0.25">
      <c r="A125" s="1" t="s">
        <v>69</v>
      </c>
      <c r="B125" s="1" t="s">
        <v>79</v>
      </c>
      <c r="C125" s="1" t="s">
        <v>79</v>
      </c>
      <c r="D125" s="1" t="s">
        <v>333</v>
      </c>
      <c r="E125" s="1" t="s">
        <v>91</v>
      </c>
      <c r="F125" s="1">
        <v>1735</v>
      </c>
      <c r="G125" s="27">
        <v>43325</v>
      </c>
      <c r="H125" s="25">
        <v>15139140</v>
      </c>
      <c r="I125" s="25">
        <v>14662015</v>
      </c>
      <c r="J125" s="1" t="s">
        <v>16</v>
      </c>
      <c r="K125" s="1" t="s">
        <v>178</v>
      </c>
      <c r="L125" s="25">
        <v>7599</v>
      </c>
      <c r="M125" s="25">
        <v>7599</v>
      </c>
      <c r="N125" s="1" t="s">
        <v>265</v>
      </c>
      <c r="O125" s="1" t="s">
        <v>174</v>
      </c>
      <c r="P125" s="25">
        <f t="shared" si="4"/>
        <v>0</v>
      </c>
      <c r="Q125" s="1">
        <v>0</v>
      </c>
      <c r="R125" s="2" t="s">
        <v>164</v>
      </c>
      <c r="S125" s="31">
        <f>IF(AND(A125='CP %'!$B$1,J125="CP"),
IF(AND(G125&gt;=DATE(2018,4,1),G125&lt;=DATE(2018,7,25)),2%,IF(AND(G125&gt;=DATE(2018,7,26),G125&lt;=DATE(2018,12,31),R125='CP %'!$I$2),IF(T125=1,'CP %'!$C$8,IF(AND(T125&gt;=2,T125&lt;=3),'CP %'!$C$9,IF(AND(T125&gt;=4,T125&lt;=5),'CP %'!$C$10,IF(AND(T125&gt;=6,T125&lt;=8),'CP %'!$C$11,IF(T125&gt;=9,'CP %'!$C$12,""))))),IF(AND(G125&gt;=DATE(2018,7,26),G125&lt;=DATE(2018,12,31),R125='CP %'!$I$3),IF(T125=1,'CP %'!$D$8,IF(AND(T125&gt;=2,T125&lt;=3),'CP %'!$D$9,IF(AND(T125&gt;=4,T125&lt;=5),'CP %'!$D$10,IF(AND(T125&gt;=6,T125&lt;=8),'CP %'!$D$11,IF(T125&gt;=9,'CP %'!$D$12,""))))),""))),
IF(AND(A125='CP %'!$F$1,J125="CP"),
IF(AND(G125&gt;=DATE(2018,4,1),G125&lt;DATE(2018,5,1)),IF(AND(T125&gt;=1,T125&lt;=3),'CP %'!$G$4,IF(AND(T125&gt;=4,T125&lt;=9),'CP %'!$G$5,IF(T125&gt;=10,'CP %'!$G$6,""))),
IF(AND(G125&gt;=DATE(2018,5,1),G125&lt;DATE(2018,7,1)),'CP %'!$G$8,
IF(AND(G125&gt;=DATE(2018,7,1),G125&lt;DATE(2018,8,1)),IF(AND(T125&gt;=1,T125&lt;=2),'CP %'!$G$11,IF(AND(T125&gt;=3,T125&lt;=5),'CP %'!$G$12,IF(T125&gt;=6,'CP %'!$G$13,""))),
IF(AND(G125&gt;=DATE(2018,8,1),G125&lt;DATE(2018,10,1)),IF(K125='CP %'!$F$18,'CP %'!$G$18,IF(B125='CP %'!$F$15,'CP %'!$G$15,IF(B125='CP %'!$F$16,'CP %'!$G$16,IF(AND(B125='CP %'!$F$17,T125=1),'CP %'!$G$20,IF(AND(B125='CP %'!$F$17,T125&gt;=2,T125&lt;=5),'CP %'!$G$21,IF(AND(B125='CP %'!$F$17,T125&gt;=6),'CP %'!$G$22,"")))))),
IF(AND(G125&gt;=DATE(2018,10,1),G125&lt;=DATE(2018,12,31)),IF(B125='CP %'!$F$25,'CP %'!$G$25,IF(B125='CP %'!$F$26,'CP %'!$G$26,IF(AND(B125='CP %'!$F$27,T125=1),'CP %'!$G$29,IF(AND(B125='CP %'!$F$27,T125&gt;=2,T125&lt;=5),'CP %'!$G$30,IF(AND(B125='CP %'!$F$27,T125&gt;=6),'CP %'!$G$31,"")))))))))),
IF(AND(A125='CP %'!$M$1,J125="CP"),
IF(AND(G125&gt;=DATE(2018,4,1),G125&lt;DATE(2018,10,1)),IF(AND(T125&gt;=1,T125&lt;=3),'CP %'!$N$4,IF(AND(T125&gt;=4,T125&lt;=6),'CP %'!$N$5,IF(T125&gt;=7,'CP %'!$N$6,""))),
IF(AND(G125&gt;=DATE(2018,10,1),G125&lt;=DATE(2018,12,31)),IF(AND(T125&gt;=1,T125&lt;=3),'CP %'!$N$9,IF(AND(T125&gt;=4,T125&lt;=6),'CP %'!$N$10,IF(T125&gt;=7,'CP %'!$N$11,""))),"")),"")))</f>
        <v>2.75E-2</v>
      </c>
      <c r="T125" s="29">
        <f>IF(AND(A125='CP %'!$B$1,Master!J125="CP",G125&gt;=DATE(2018,7,26),G125&lt;=DATE(2018,12,31)),COUNTIFS($K$2:$K$999,K125,$A$2:$A$999,'CP %'!$B$1,$G$2:$G$999,"&gt;=26-07-2018",$G$2:$G$999,"&lt;=31-12-2018"),IF(AND(A125='CP %'!$F$1,Master!J125="CP",G125&gt;=DATE(2018,4,1),G125&lt;DATE(2018,5,1)),COUNTIFS($K$2:$K$999,K125,$A$2:$A$999,'CP %'!$F$1,$G$2:$G$999,"&gt;=01-04-2018",$G$2:$G$999,"&lt;01-05-2018"),IF(AND(A125='CP %'!$F$1,Master!J125="CP",G125&gt;=DATE(2018,7,1),G125&lt;DATE(2018,8,1)),COUNTIFS($K$2:$K$999,K125,$A$2:$A$999,'CP %'!$F$1,$G$2:$G$999,"&gt;=01-07-2018",$G$2:$G$999,"&lt;01-08-2018"),IF(AND(A125='CP %'!$F$1,B125='CP %'!$F$17,Master!J125="CP",G125&gt;=DATE(2018,8,1),G125&lt;DATE(2018,10,1)),COUNTIFS($K$2:$K$999,K125,$A$2:$A$999,'CP %'!$F$1,$B$2:$B$999,'CP %'!$F$17,$G$2:$G$999,"&gt;=01-08-2018",$G$2:$G$999,"&lt;01-10-2018"),IF(AND(A125='CP %'!$F$1,B125='CP %'!$F$27,Master!J125="CP",G125&gt;=DATE(2018,10,1),G125&lt;=DATE(2018,12,31)),COUNTIFS($K$2:$K$999,K125,$A$2:$A$999,'CP %'!$F$1,$B$2:$B$999,'CP %'!$F$27,$G$2:$G$999,"&gt;=01-10-2018",$G$2:$G$999,"&lt;=31-12-2018"),IF(AND(A125='CP %'!$M$1,Master!J125="CP",G125&gt;=DATE(2018,4,1),G125&lt;DATE(2018,10,1)),COUNTIFS($K$2:$K$999,K125,$A$2:$A$999,'CP %'!$M$1,$G$2:$G$999,"&gt;=1-04-2018",$G$2:$G$999,"&lt;1-10-2018"),IF(AND(A125='CP %'!$M$1,Master!J125="CP",G125&gt;=DATE(2018,10,1),G125&lt;=DATE(2018,12,31)),COUNTIFS($K$2:$K$999,K125,$A$2:$A$999,'CP %'!$M$1,$G$2:$G$999,"&gt;=1-10-2018",$G$2:$G$999,"&lt;=31-12-2018"),"")))))))</f>
        <v>17</v>
      </c>
      <c r="U125" s="25">
        <f t="shared" si="3"/>
        <v>403205.41249999998</v>
      </c>
    </row>
    <row r="126" spans="1:21" x14ac:dyDescent="0.25">
      <c r="A126" s="1" t="s">
        <v>69</v>
      </c>
      <c r="B126" s="1" t="s">
        <v>79</v>
      </c>
      <c r="C126" s="1" t="s">
        <v>79</v>
      </c>
      <c r="D126" s="1" t="s">
        <v>334</v>
      </c>
      <c r="E126" s="1" t="s">
        <v>87</v>
      </c>
      <c r="F126" s="1">
        <v>1335</v>
      </c>
      <c r="G126" s="27">
        <v>43327</v>
      </c>
      <c r="H126" s="25">
        <v>11295665</v>
      </c>
      <c r="I126" s="25">
        <v>10928540</v>
      </c>
      <c r="J126" s="1" t="s">
        <v>16</v>
      </c>
      <c r="K126" s="1" t="s">
        <v>178</v>
      </c>
      <c r="L126" s="25">
        <v>7599</v>
      </c>
      <c r="M126" s="25">
        <v>7599</v>
      </c>
      <c r="N126" s="1" t="s">
        <v>265</v>
      </c>
      <c r="O126" s="1" t="s">
        <v>174</v>
      </c>
      <c r="P126" s="25">
        <f t="shared" si="4"/>
        <v>0</v>
      </c>
      <c r="Q126" s="1">
        <v>0</v>
      </c>
      <c r="R126" s="2" t="s">
        <v>164</v>
      </c>
      <c r="S126" s="31">
        <f>IF(AND(A126='CP %'!$B$1,J126="CP"),
IF(AND(G126&gt;=DATE(2018,4,1),G126&lt;=DATE(2018,7,25)),2%,IF(AND(G126&gt;=DATE(2018,7,26),G126&lt;=DATE(2018,12,31),R126='CP %'!$I$2),IF(T126=1,'CP %'!$C$8,IF(AND(T126&gt;=2,T126&lt;=3),'CP %'!$C$9,IF(AND(T126&gt;=4,T126&lt;=5),'CP %'!$C$10,IF(AND(T126&gt;=6,T126&lt;=8),'CP %'!$C$11,IF(T126&gt;=9,'CP %'!$C$12,""))))),IF(AND(G126&gt;=DATE(2018,7,26),G126&lt;=DATE(2018,12,31),R126='CP %'!$I$3),IF(T126=1,'CP %'!$D$8,IF(AND(T126&gt;=2,T126&lt;=3),'CP %'!$D$9,IF(AND(T126&gt;=4,T126&lt;=5),'CP %'!$D$10,IF(AND(T126&gt;=6,T126&lt;=8),'CP %'!$D$11,IF(T126&gt;=9,'CP %'!$D$12,""))))),""))),
IF(AND(A126='CP %'!$F$1,J126="CP"),
IF(AND(G126&gt;=DATE(2018,4,1),G126&lt;DATE(2018,5,1)),IF(AND(T126&gt;=1,T126&lt;=3),'CP %'!$G$4,IF(AND(T126&gt;=4,T126&lt;=9),'CP %'!$G$5,IF(T126&gt;=10,'CP %'!$G$6,""))),
IF(AND(G126&gt;=DATE(2018,5,1),G126&lt;DATE(2018,7,1)),'CP %'!$G$8,
IF(AND(G126&gt;=DATE(2018,7,1),G126&lt;DATE(2018,8,1)),IF(AND(T126&gt;=1,T126&lt;=2),'CP %'!$G$11,IF(AND(T126&gt;=3,T126&lt;=5),'CP %'!$G$12,IF(T126&gt;=6,'CP %'!$G$13,""))),
IF(AND(G126&gt;=DATE(2018,8,1),G126&lt;DATE(2018,10,1)),IF(K126='CP %'!$F$18,'CP %'!$G$18,IF(B126='CP %'!$F$15,'CP %'!$G$15,IF(B126='CP %'!$F$16,'CP %'!$G$16,IF(AND(B126='CP %'!$F$17,T126=1),'CP %'!$G$20,IF(AND(B126='CP %'!$F$17,T126&gt;=2,T126&lt;=5),'CP %'!$G$21,IF(AND(B126='CP %'!$F$17,T126&gt;=6),'CP %'!$G$22,"")))))),
IF(AND(G126&gt;=DATE(2018,10,1),G126&lt;=DATE(2018,12,31)),IF(B126='CP %'!$F$25,'CP %'!$G$25,IF(B126='CP %'!$F$26,'CP %'!$G$26,IF(AND(B126='CP %'!$F$27,T126=1),'CP %'!$G$29,IF(AND(B126='CP %'!$F$27,T126&gt;=2,T126&lt;=5),'CP %'!$G$30,IF(AND(B126='CP %'!$F$27,T126&gt;=6),'CP %'!$G$31,"")))))))))),
IF(AND(A126='CP %'!$M$1,J126="CP"),
IF(AND(G126&gt;=DATE(2018,4,1),G126&lt;DATE(2018,10,1)),IF(AND(T126&gt;=1,T126&lt;=3),'CP %'!$N$4,IF(AND(T126&gt;=4,T126&lt;=6),'CP %'!$N$5,IF(T126&gt;=7,'CP %'!$N$6,""))),
IF(AND(G126&gt;=DATE(2018,10,1),G126&lt;=DATE(2018,12,31)),IF(AND(T126&gt;=1,T126&lt;=3),'CP %'!$N$9,IF(AND(T126&gt;=4,T126&lt;=6),'CP %'!$N$10,IF(T126&gt;=7,'CP %'!$N$11,""))),"")),"")))</f>
        <v>2.75E-2</v>
      </c>
      <c r="T126" s="29">
        <f>IF(AND(A126='CP %'!$B$1,Master!J126="CP",G126&gt;=DATE(2018,7,26),G126&lt;=DATE(2018,12,31)),COUNTIFS($K$2:$K$999,K126,$A$2:$A$999,'CP %'!$B$1,$G$2:$G$999,"&gt;=26-07-2018",$G$2:$G$999,"&lt;=31-12-2018"),IF(AND(A126='CP %'!$F$1,Master!J126="CP",G126&gt;=DATE(2018,4,1),G126&lt;DATE(2018,5,1)),COUNTIFS($K$2:$K$999,K126,$A$2:$A$999,'CP %'!$F$1,$G$2:$G$999,"&gt;=01-04-2018",$G$2:$G$999,"&lt;01-05-2018"),IF(AND(A126='CP %'!$F$1,Master!J126="CP",G126&gt;=DATE(2018,7,1),G126&lt;DATE(2018,8,1)),COUNTIFS($K$2:$K$999,K126,$A$2:$A$999,'CP %'!$F$1,$G$2:$G$999,"&gt;=01-07-2018",$G$2:$G$999,"&lt;01-08-2018"),IF(AND(A126='CP %'!$F$1,B126='CP %'!$F$17,Master!J126="CP",G126&gt;=DATE(2018,8,1),G126&lt;DATE(2018,10,1)),COUNTIFS($K$2:$K$999,K126,$A$2:$A$999,'CP %'!$F$1,$B$2:$B$999,'CP %'!$F$17,$G$2:$G$999,"&gt;=01-08-2018",$G$2:$G$999,"&lt;01-10-2018"),IF(AND(A126='CP %'!$F$1,B126='CP %'!$F$27,Master!J126="CP",G126&gt;=DATE(2018,10,1),G126&lt;=DATE(2018,12,31)),COUNTIFS($K$2:$K$999,K126,$A$2:$A$999,'CP %'!$F$1,$B$2:$B$999,'CP %'!$F$27,$G$2:$G$999,"&gt;=01-10-2018",$G$2:$G$999,"&lt;=31-12-2018"),IF(AND(A126='CP %'!$M$1,Master!J126="CP",G126&gt;=DATE(2018,4,1),G126&lt;DATE(2018,10,1)),COUNTIFS($K$2:$K$999,K126,$A$2:$A$999,'CP %'!$M$1,$G$2:$G$999,"&gt;=1-04-2018",$G$2:$G$999,"&lt;1-10-2018"),IF(AND(A126='CP %'!$M$1,Master!J126="CP",G126&gt;=DATE(2018,10,1),G126&lt;=DATE(2018,12,31)),COUNTIFS($K$2:$K$999,K126,$A$2:$A$999,'CP %'!$M$1,$G$2:$G$999,"&gt;=1-10-2018",$G$2:$G$999,"&lt;=31-12-2018"),"")))))))</f>
        <v>17</v>
      </c>
      <c r="U126" s="25">
        <f t="shared" si="3"/>
        <v>300534.84999999998</v>
      </c>
    </row>
    <row r="127" spans="1:21" x14ac:dyDescent="0.25">
      <c r="A127" s="1" t="s">
        <v>69</v>
      </c>
      <c r="B127" s="1" t="s">
        <v>79</v>
      </c>
      <c r="C127" s="1" t="s">
        <v>79</v>
      </c>
      <c r="D127" s="1" t="s">
        <v>335</v>
      </c>
      <c r="E127" s="1" t="s">
        <v>87</v>
      </c>
      <c r="F127" s="1">
        <v>1335</v>
      </c>
      <c r="G127" s="27">
        <v>43327</v>
      </c>
      <c r="H127" s="25">
        <v>11329040</v>
      </c>
      <c r="I127" s="25">
        <v>10961915</v>
      </c>
      <c r="J127" s="1" t="s">
        <v>16</v>
      </c>
      <c r="K127" s="1" t="s">
        <v>178</v>
      </c>
      <c r="L127" s="25">
        <v>7599</v>
      </c>
      <c r="M127" s="25">
        <v>7599</v>
      </c>
      <c r="N127" s="1" t="s">
        <v>265</v>
      </c>
      <c r="O127" s="1" t="s">
        <v>174</v>
      </c>
      <c r="P127" s="25">
        <f t="shared" si="4"/>
        <v>0</v>
      </c>
      <c r="Q127" s="1">
        <v>0</v>
      </c>
      <c r="R127" s="2" t="s">
        <v>164</v>
      </c>
      <c r="S127" s="31">
        <f>IF(AND(A127='CP %'!$B$1,J127="CP"),
IF(AND(G127&gt;=DATE(2018,4,1),G127&lt;=DATE(2018,7,25)),2%,IF(AND(G127&gt;=DATE(2018,7,26),G127&lt;=DATE(2018,12,31),R127='CP %'!$I$2),IF(T127=1,'CP %'!$C$8,IF(AND(T127&gt;=2,T127&lt;=3),'CP %'!$C$9,IF(AND(T127&gt;=4,T127&lt;=5),'CP %'!$C$10,IF(AND(T127&gt;=6,T127&lt;=8),'CP %'!$C$11,IF(T127&gt;=9,'CP %'!$C$12,""))))),IF(AND(G127&gt;=DATE(2018,7,26),G127&lt;=DATE(2018,12,31),R127='CP %'!$I$3),IF(T127=1,'CP %'!$D$8,IF(AND(T127&gt;=2,T127&lt;=3),'CP %'!$D$9,IF(AND(T127&gt;=4,T127&lt;=5),'CP %'!$D$10,IF(AND(T127&gt;=6,T127&lt;=8),'CP %'!$D$11,IF(T127&gt;=9,'CP %'!$D$12,""))))),""))),
IF(AND(A127='CP %'!$F$1,J127="CP"),
IF(AND(G127&gt;=DATE(2018,4,1),G127&lt;DATE(2018,5,1)),IF(AND(T127&gt;=1,T127&lt;=3),'CP %'!$G$4,IF(AND(T127&gt;=4,T127&lt;=9),'CP %'!$G$5,IF(T127&gt;=10,'CP %'!$G$6,""))),
IF(AND(G127&gt;=DATE(2018,5,1),G127&lt;DATE(2018,7,1)),'CP %'!$G$8,
IF(AND(G127&gt;=DATE(2018,7,1),G127&lt;DATE(2018,8,1)),IF(AND(T127&gt;=1,T127&lt;=2),'CP %'!$G$11,IF(AND(T127&gt;=3,T127&lt;=5),'CP %'!$G$12,IF(T127&gt;=6,'CP %'!$G$13,""))),
IF(AND(G127&gt;=DATE(2018,8,1),G127&lt;DATE(2018,10,1)),IF(K127='CP %'!$F$18,'CP %'!$G$18,IF(B127='CP %'!$F$15,'CP %'!$G$15,IF(B127='CP %'!$F$16,'CP %'!$G$16,IF(AND(B127='CP %'!$F$17,T127=1),'CP %'!$G$20,IF(AND(B127='CP %'!$F$17,T127&gt;=2,T127&lt;=5),'CP %'!$G$21,IF(AND(B127='CP %'!$F$17,T127&gt;=6),'CP %'!$G$22,"")))))),
IF(AND(G127&gt;=DATE(2018,10,1),G127&lt;=DATE(2018,12,31)),IF(B127='CP %'!$F$25,'CP %'!$G$25,IF(B127='CP %'!$F$26,'CP %'!$G$26,IF(AND(B127='CP %'!$F$27,T127=1),'CP %'!$G$29,IF(AND(B127='CP %'!$F$27,T127&gt;=2,T127&lt;=5),'CP %'!$G$30,IF(AND(B127='CP %'!$F$27,T127&gt;=6),'CP %'!$G$31,"")))))))))),
IF(AND(A127='CP %'!$M$1,J127="CP"),
IF(AND(G127&gt;=DATE(2018,4,1),G127&lt;DATE(2018,10,1)),IF(AND(T127&gt;=1,T127&lt;=3),'CP %'!$N$4,IF(AND(T127&gt;=4,T127&lt;=6),'CP %'!$N$5,IF(T127&gt;=7,'CP %'!$N$6,""))),
IF(AND(G127&gt;=DATE(2018,10,1),G127&lt;=DATE(2018,12,31)),IF(AND(T127&gt;=1,T127&lt;=3),'CP %'!$N$9,IF(AND(T127&gt;=4,T127&lt;=6),'CP %'!$N$10,IF(T127&gt;=7,'CP %'!$N$11,""))),"")),"")))</f>
        <v>2.75E-2</v>
      </c>
      <c r="T127" s="29">
        <f>IF(AND(A127='CP %'!$B$1,Master!J127="CP",G127&gt;=DATE(2018,7,26),G127&lt;=DATE(2018,12,31)),COUNTIFS($K$2:$K$999,K127,$A$2:$A$999,'CP %'!$B$1,$G$2:$G$999,"&gt;=26-07-2018",$G$2:$G$999,"&lt;=31-12-2018"),IF(AND(A127='CP %'!$F$1,Master!J127="CP",G127&gt;=DATE(2018,4,1),G127&lt;DATE(2018,5,1)),COUNTIFS($K$2:$K$999,K127,$A$2:$A$999,'CP %'!$F$1,$G$2:$G$999,"&gt;=01-04-2018",$G$2:$G$999,"&lt;01-05-2018"),IF(AND(A127='CP %'!$F$1,Master!J127="CP",G127&gt;=DATE(2018,7,1),G127&lt;DATE(2018,8,1)),COUNTIFS($K$2:$K$999,K127,$A$2:$A$999,'CP %'!$F$1,$G$2:$G$999,"&gt;=01-07-2018",$G$2:$G$999,"&lt;01-08-2018"),IF(AND(A127='CP %'!$F$1,B127='CP %'!$F$17,Master!J127="CP",G127&gt;=DATE(2018,8,1),G127&lt;DATE(2018,10,1)),COUNTIFS($K$2:$K$999,K127,$A$2:$A$999,'CP %'!$F$1,$B$2:$B$999,'CP %'!$F$17,$G$2:$G$999,"&gt;=01-08-2018",$G$2:$G$999,"&lt;01-10-2018"),IF(AND(A127='CP %'!$F$1,B127='CP %'!$F$27,Master!J127="CP",G127&gt;=DATE(2018,10,1),G127&lt;=DATE(2018,12,31)),COUNTIFS($K$2:$K$999,K127,$A$2:$A$999,'CP %'!$F$1,$B$2:$B$999,'CP %'!$F$27,$G$2:$G$999,"&gt;=01-10-2018",$G$2:$G$999,"&lt;=31-12-2018"),IF(AND(A127='CP %'!$M$1,Master!J127="CP",G127&gt;=DATE(2018,4,1),G127&lt;DATE(2018,10,1)),COUNTIFS($K$2:$K$999,K127,$A$2:$A$999,'CP %'!$M$1,$G$2:$G$999,"&gt;=1-04-2018",$G$2:$G$999,"&lt;1-10-2018"),IF(AND(A127='CP %'!$M$1,Master!J127="CP",G127&gt;=DATE(2018,10,1),G127&lt;=DATE(2018,12,31)),COUNTIFS($K$2:$K$999,K127,$A$2:$A$999,'CP %'!$M$1,$G$2:$G$999,"&gt;=1-10-2018",$G$2:$G$999,"&lt;=31-12-2018"),"")))))))</f>
        <v>17</v>
      </c>
      <c r="U127" s="25">
        <f t="shared" si="3"/>
        <v>301452.66249999998</v>
      </c>
    </row>
    <row r="128" spans="1:21" x14ac:dyDescent="0.25">
      <c r="A128" s="1" t="s">
        <v>69</v>
      </c>
      <c r="B128" s="1" t="s">
        <v>79</v>
      </c>
      <c r="C128" s="1" t="s">
        <v>79</v>
      </c>
      <c r="D128" s="1" t="s">
        <v>336</v>
      </c>
      <c r="E128" s="1" t="s">
        <v>91</v>
      </c>
      <c r="F128" s="1">
        <v>1735</v>
      </c>
      <c r="G128" s="27">
        <v>43327</v>
      </c>
      <c r="H128" s="25">
        <v>14662015</v>
      </c>
      <c r="I128" s="25">
        <v>14184890</v>
      </c>
      <c r="J128" s="1" t="s">
        <v>16</v>
      </c>
      <c r="K128" s="1" t="s">
        <v>178</v>
      </c>
      <c r="L128" s="25">
        <v>7599</v>
      </c>
      <c r="M128" s="25">
        <v>7599</v>
      </c>
      <c r="N128" s="1" t="s">
        <v>265</v>
      </c>
      <c r="O128" s="1" t="s">
        <v>174</v>
      </c>
      <c r="P128" s="25">
        <f t="shared" si="4"/>
        <v>0</v>
      </c>
      <c r="Q128" s="1">
        <v>0</v>
      </c>
      <c r="R128" s="2" t="s">
        <v>164</v>
      </c>
      <c r="S128" s="31">
        <f>IF(AND(A128='CP %'!$B$1,J128="CP"),
IF(AND(G128&gt;=DATE(2018,4,1),G128&lt;=DATE(2018,7,25)),2%,IF(AND(G128&gt;=DATE(2018,7,26),G128&lt;=DATE(2018,12,31),R128='CP %'!$I$2),IF(T128=1,'CP %'!$C$8,IF(AND(T128&gt;=2,T128&lt;=3),'CP %'!$C$9,IF(AND(T128&gt;=4,T128&lt;=5),'CP %'!$C$10,IF(AND(T128&gt;=6,T128&lt;=8),'CP %'!$C$11,IF(T128&gt;=9,'CP %'!$C$12,""))))),IF(AND(G128&gt;=DATE(2018,7,26),G128&lt;=DATE(2018,12,31),R128='CP %'!$I$3),IF(T128=1,'CP %'!$D$8,IF(AND(T128&gt;=2,T128&lt;=3),'CP %'!$D$9,IF(AND(T128&gt;=4,T128&lt;=5),'CP %'!$D$10,IF(AND(T128&gt;=6,T128&lt;=8),'CP %'!$D$11,IF(T128&gt;=9,'CP %'!$D$12,""))))),""))),
IF(AND(A128='CP %'!$F$1,J128="CP"),
IF(AND(G128&gt;=DATE(2018,4,1),G128&lt;DATE(2018,5,1)),IF(AND(T128&gt;=1,T128&lt;=3),'CP %'!$G$4,IF(AND(T128&gt;=4,T128&lt;=9),'CP %'!$G$5,IF(T128&gt;=10,'CP %'!$G$6,""))),
IF(AND(G128&gt;=DATE(2018,5,1),G128&lt;DATE(2018,7,1)),'CP %'!$G$8,
IF(AND(G128&gt;=DATE(2018,7,1),G128&lt;DATE(2018,8,1)),IF(AND(T128&gt;=1,T128&lt;=2),'CP %'!$G$11,IF(AND(T128&gt;=3,T128&lt;=5),'CP %'!$G$12,IF(T128&gt;=6,'CP %'!$G$13,""))),
IF(AND(G128&gt;=DATE(2018,8,1),G128&lt;DATE(2018,10,1)),IF(K128='CP %'!$F$18,'CP %'!$G$18,IF(B128='CP %'!$F$15,'CP %'!$G$15,IF(B128='CP %'!$F$16,'CP %'!$G$16,IF(AND(B128='CP %'!$F$17,T128=1),'CP %'!$G$20,IF(AND(B128='CP %'!$F$17,T128&gt;=2,T128&lt;=5),'CP %'!$G$21,IF(AND(B128='CP %'!$F$17,T128&gt;=6),'CP %'!$G$22,"")))))),
IF(AND(G128&gt;=DATE(2018,10,1),G128&lt;=DATE(2018,12,31)),IF(B128='CP %'!$F$25,'CP %'!$G$25,IF(B128='CP %'!$F$26,'CP %'!$G$26,IF(AND(B128='CP %'!$F$27,T128=1),'CP %'!$G$29,IF(AND(B128='CP %'!$F$27,T128&gt;=2,T128&lt;=5),'CP %'!$G$30,IF(AND(B128='CP %'!$F$27,T128&gt;=6),'CP %'!$G$31,"")))))))))),
IF(AND(A128='CP %'!$M$1,J128="CP"),
IF(AND(G128&gt;=DATE(2018,4,1),G128&lt;DATE(2018,10,1)),IF(AND(T128&gt;=1,T128&lt;=3),'CP %'!$N$4,IF(AND(T128&gt;=4,T128&lt;=6),'CP %'!$N$5,IF(T128&gt;=7,'CP %'!$N$6,""))),
IF(AND(G128&gt;=DATE(2018,10,1),G128&lt;=DATE(2018,12,31)),IF(AND(T128&gt;=1,T128&lt;=3),'CP %'!$N$9,IF(AND(T128&gt;=4,T128&lt;=6),'CP %'!$N$10,IF(T128&gt;=7,'CP %'!$N$11,""))),"")),"")))</f>
        <v>2.75E-2</v>
      </c>
      <c r="T128" s="29">
        <f>IF(AND(A128='CP %'!$B$1,Master!J128="CP",G128&gt;=DATE(2018,7,26),G128&lt;=DATE(2018,12,31)),COUNTIFS($K$2:$K$999,K128,$A$2:$A$999,'CP %'!$B$1,$G$2:$G$999,"&gt;=26-07-2018",$G$2:$G$999,"&lt;=31-12-2018"),IF(AND(A128='CP %'!$F$1,Master!J128="CP",G128&gt;=DATE(2018,4,1),G128&lt;DATE(2018,5,1)),COUNTIFS($K$2:$K$999,K128,$A$2:$A$999,'CP %'!$F$1,$G$2:$G$999,"&gt;=01-04-2018",$G$2:$G$999,"&lt;01-05-2018"),IF(AND(A128='CP %'!$F$1,Master!J128="CP",G128&gt;=DATE(2018,7,1),G128&lt;DATE(2018,8,1)),COUNTIFS($K$2:$K$999,K128,$A$2:$A$999,'CP %'!$F$1,$G$2:$G$999,"&gt;=01-07-2018",$G$2:$G$999,"&lt;01-08-2018"),IF(AND(A128='CP %'!$F$1,B128='CP %'!$F$17,Master!J128="CP",G128&gt;=DATE(2018,8,1),G128&lt;DATE(2018,10,1)),COUNTIFS($K$2:$K$999,K128,$A$2:$A$999,'CP %'!$F$1,$B$2:$B$999,'CP %'!$F$17,$G$2:$G$999,"&gt;=01-08-2018",$G$2:$G$999,"&lt;01-10-2018"),IF(AND(A128='CP %'!$F$1,B128='CP %'!$F$27,Master!J128="CP",G128&gt;=DATE(2018,10,1),G128&lt;=DATE(2018,12,31)),COUNTIFS($K$2:$K$999,K128,$A$2:$A$999,'CP %'!$F$1,$B$2:$B$999,'CP %'!$F$27,$G$2:$G$999,"&gt;=01-10-2018",$G$2:$G$999,"&lt;=31-12-2018"),IF(AND(A128='CP %'!$M$1,Master!J128="CP",G128&gt;=DATE(2018,4,1),G128&lt;DATE(2018,10,1)),COUNTIFS($K$2:$K$999,K128,$A$2:$A$999,'CP %'!$M$1,$G$2:$G$999,"&gt;=1-04-2018",$G$2:$G$999,"&lt;1-10-2018"),IF(AND(A128='CP %'!$M$1,Master!J128="CP",G128&gt;=DATE(2018,10,1),G128&lt;=DATE(2018,12,31)),COUNTIFS($K$2:$K$999,K128,$A$2:$A$999,'CP %'!$M$1,$G$2:$G$999,"&gt;=1-10-2018",$G$2:$G$999,"&lt;=31-12-2018"),"")))))))</f>
        <v>17</v>
      </c>
      <c r="U128" s="25">
        <f t="shared" si="3"/>
        <v>390084.47499999998</v>
      </c>
    </row>
    <row r="129" spans="1:21" x14ac:dyDescent="0.25">
      <c r="A129" s="1" t="s">
        <v>69</v>
      </c>
      <c r="B129" s="1" t="s">
        <v>79</v>
      </c>
      <c r="C129" s="1" t="s">
        <v>79</v>
      </c>
      <c r="D129" s="1" t="s">
        <v>337</v>
      </c>
      <c r="E129" s="1" t="s">
        <v>91</v>
      </c>
      <c r="F129" s="1">
        <v>1735</v>
      </c>
      <c r="G129" s="27">
        <v>43327</v>
      </c>
      <c r="H129" s="25">
        <v>14835515</v>
      </c>
      <c r="I129" s="25">
        <v>14358390</v>
      </c>
      <c r="J129" s="1" t="s">
        <v>16</v>
      </c>
      <c r="K129" s="1" t="s">
        <v>178</v>
      </c>
      <c r="L129" s="25">
        <v>7599</v>
      </c>
      <c r="M129" s="25">
        <v>7599</v>
      </c>
      <c r="N129" s="1" t="s">
        <v>265</v>
      </c>
      <c r="O129" s="1" t="s">
        <v>174</v>
      </c>
      <c r="P129" s="25">
        <f t="shared" si="4"/>
        <v>0</v>
      </c>
      <c r="Q129" s="1">
        <v>0</v>
      </c>
      <c r="R129" s="2" t="s">
        <v>164</v>
      </c>
      <c r="S129" s="31">
        <f>IF(AND(A129='CP %'!$B$1,J129="CP"),
IF(AND(G129&gt;=DATE(2018,4,1),G129&lt;=DATE(2018,7,25)),2%,IF(AND(G129&gt;=DATE(2018,7,26),G129&lt;=DATE(2018,12,31),R129='CP %'!$I$2),IF(T129=1,'CP %'!$C$8,IF(AND(T129&gt;=2,T129&lt;=3),'CP %'!$C$9,IF(AND(T129&gt;=4,T129&lt;=5),'CP %'!$C$10,IF(AND(T129&gt;=6,T129&lt;=8),'CP %'!$C$11,IF(T129&gt;=9,'CP %'!$C$12,""))))),IF(AND(G129&gt;=DATE(2018,7,26),G129&lt;=DATE(2018,12,31),R129='CP %'!$I$3),IF(T129=1,'CP %'!$D$8,IF(AND(T129&gt;=2,T129&lt;=3),'CP %'!$D$9,IF(AND(T129&gt;=4,T129&lt;=5),'CP %'!$D$10,IF(AND(T129&gt;=6,T129&lt;=8),'CP %'!$D$11,IF(T129&gt;=9,'CP %'!$D$12,""))))),""))),
IF(AND(A129='CP %'!$F$1,J129="CP"),
IF(AND(G129&gt;=DATE(2018,4,1),G129&lt;DATE(2018,5,1)),IF(AND(T129&gt;=1,T129&lt;=3),'CP %'!$G$4,IF(AND(T129&gt;=4,T129&lt;=9),'CP %'!$G$5,IF(T129&gt;=10,'CP %'!$G$6,""))),
IF(AND(G129&gt;=DATE(2018,5,1),G129&lt;DATE(2018,7,1)),'CP %'!$G$8,
IF(AND(G129&gt;=DATE(2018,7,1),G129&lt;DATE(2018,8,1)),IF(AND(T129&gt;=1,T129&lt;=2),'CP %'!$G$11,IF(AND(T129&gt;=3,T129&lt;=5),'CP %'!$G$12,IF(T129&gt;=6,'CP %'!$G$13,""))),
IF(AND(G129&gt;=DATE(2018,8,1),G129&lt;DATE(2018,10,1)),IF(K129='CP %'!$F$18,'CP %'!$G$18,IF(B129='CP %'!$F$15,'CP %'!$G$15,IF(B129='CP %'!$F$16,'CP %'!$G$16,IF(AND(B129='CP %'!$F$17,T129=1),'CP %'!$G$20,IF(AND(B129='CP %'!$F$17,T129&gt;=2,T129&lt;=5),'CP %'!$G$21,IF(AND(B129='CP %'!$F$17,T129&gt;=6),'CP %'!$G$22,"")))))),
IF(AND(G129&gt;=DATE(2018,10,1),G129&lt;=DATE(2018,12,31)),IF(B129='CP %'!$F$25,'CP %'!$G$25,IF(B129='CP %'!$F$26,'CP %'!$G$26,IF(AND(B129='CP %'!$F$27,T129=1),'CP %'!$G$29,IF(AND(B129='CP %'!$F$27,T129&gt;=2,T129&lt;=5),'CP %'!$G$30,IF(AND(B129='CP %'!$F$27,T129&gt;=6),'CP %'!$G$31,"")))))))))),
IF(AND(A129='CP %'!$M$1,J129="CP"),
IF(AND(G129&gt;=DATE(2018,4,1),G129&lt;DATE(2018,10,1)),IF(AND(T129&gt;=1,T129&lt;=3),'CP %'!$N$4,IF(AND(T129&gt;=4,T129&lt;=6),'CP %'!$N$5,IF(T129&gt;=7,'CP %'!$N$6,""))),
IF(AND(G129&gt;=DATE(2018,10,1),G129&lt;=DATE(2018,12,31)),IF(AND(T129&gt;=1,T129&lt;=3),'CP %'!$N$9,IF(AND(T129&gt;=4,T129&lt;=6),'CP %'!$N$10,IF(T129&gt;=7,'CP %'!$N$11,""))),"")),"")))</f>
        <v>2.75E-2</v>
      </c>
      <c r="T129" s="29">
        <f>IF(AND(A129='CP %'!$B$1,Master!J129="CP",G129&gt;=DATE(2018,7,26),G129&lt;=DATE(2018,12,31)),COUNTIFS($K$2:$K$999,K129,$A$2:$A$999,'CP %'!$B$1,$G$2:$G$999,"&gt;=26-07-2018",$G$2:$G$999,"&lt;=31-12-2018"),IF(AND(A129='CP %'!$F$1,Master!J129="CP",G129&gt;=DATE(2018,4,1),G129&lt;DATE(2018,5,1)),COUNTIFS($K$2:$K$999,K129,$A$2:$A$999,'CP %'!$F$1,$G$2:$G$999,"&gt;=01-04-2018",$G$2:$G$999,"&lt;01-05-2018"),IF(AND(A129='CP %'!$F$1,Master!J129="CP",G129&gt;=DATE(2018,7,1),G129&lt;DATE(2018,8,1)),COUNTIFS($K$2:$K$999,K129,$A$2:$A$999,'CP %'!$F$1,$G$2:$G$999,"&gt;=01-07-2018",$G$2:$G$999,"&lt;01-08-2018"),IF(AND(A129='CP %'!$F$1,B129='CP %'!$F$17,Master!J129="CP",G129&gt;=DATE(2018,8,1),G129&lt;DATE(2018,10,1)),COUNTIFS($K$2:$K$999,K129,$A$2:$A$999,'CP %'!$F$1,$B$2:$B$999,'CP %'!$F$17,$G$2:$G$999,"&gt;=01-08-2018",$G$2:$G$999,"&lt;01-10-2018"),IF(AND(A129='CP %'!$F$1,B129='CP %'!$F$27,Master!J129="CP",G129&gt;=DATE(2018,10,1),G129&lt;=DATE(2018,12,31)),COUNTIFS($K$2:$K$999,K129,$A$2:$A$999,'CP %'!$F$1,$B$2:$B$999,'CP %'!$F$27,$G$2:$G$999,"&gt;=01-10-2018",$G$2:$G$999,"&lt;=31-12-2018"),IF(AND(A129='CP %'!$M$1,Master!J129="CP",G129&gt;=DATE(2018,4,1),G129&lt;DATE(2018,10,1)),COUNTIFS($K$2:$K$999,K129,$A$2:$A$999,'CP %'!$M$1,$G$2:$G$999,"&gt;=1-04-2018",$G$2:$G$999,"&lt;1-10-2018"),IF(AND(A129='CP %'!$M$1,Master!J129="CP",G129&gt;=DATE(2018,10,1),G129&lt;=DATE(2018,12,31)),COUNTIFS($K$2:$K$999,K129,$A$2:$A$999,'CP %'!$M$1,$G$2:$G$999,"&gt;=1-10-2018",$G$2:$G$999,"&lt;=31-12-2018"),"")))))))</f>
        <v>17</v>
      </c>
      <c r="U129" s="25">
        <f t="shared" si="3"/>
        <v>394855.72499999998</v>
      </c>
    </row>
    <row r="130" spans="1:21" x14ac:dyDescent="0.25">
      <c r="A130" s="1" t="s">
        <v>69</v>
      </c>
      <c r="B130" s="1" t="s">
        <v>79</v>
      </c>
      <c r="C130" s="1" t="s">
        <v>79</v>
      </c>
      <c r="D130" s="1" t="s">
        <v>338</v>
      </c>
      <c r="E130" s="1" t="s">
        <v>91</v>
      </c>
      <c r="F130" s="1">
        <v>1735</v>
      </c>
      <c r="G130" s="27">
        <v>43327</v>
      </c>
      <c r="H130" s="25">
        <v>14878890</v>
      </c>
      <c r="I130" s="25">
        <v>14401765</v>
      </c>
      <c r="J130" s="1" t="s">
        <v>16</v>
      </c>
      <c r="K130" s="1" t="s">
        <v>178</v>
      </c>
      <c r="L130" s="25">
        <v>7599</v>
      </c>
      <c r="M130" s="25">
        <v>7599</v>
      </c>
      <c r="N130" s="1" t="s">
        <v>265</v>
      </c>
      <c r="O130" s="1" t="s">
        <v>174</v>
      </c>
      <c r="P130" s="25">
        <f t="shared" si="4"/>
        <v>0</v>
      </c>
      <c r="Q130" s="1">
        <v>0</v>
      </c>
      <c r="R130" s="2" t="s">
        <v>164</v>
      </c>
      <c r="S130" s="31">
        <f>IF(AND(A130='CP %'!$B$1,J130="CP"),
IF(AND(G130&gt;=DATE(2018,4,1),G130&lt;=DATE(2018,7,25)),2%,IF(AND(G130&gt;=DATE(2018,7,26),G130&lt;=DATE(2018,12,31),R130='CP %'!$I$2),IF(T130=1,'CP %'!$C$8,IF(AND(T130&gt;=2,T130&lt;=3),'CP %'!$C$9,IF(AND(T130&gt;=4,T130&lt;=5),'CP %'!$C$10,IF(AND(T130&gt;=6,T130&lt;=8),'CP %'!$C$11,IF(T130&gt;=9,'CP %'!$C$12,""))))),IF(AND(G130&gt;=DATE(2018,7,26),G130&lt;=DATE(2018,12,31),R130='CP %'!$I$3),IF(T130=1,'CP %'!$D$8,IF(AND(T130&gt;=2,T130&lt;=3),'CP %'!$D$9,IF(AND(T130&gt;=4,T130&lt;=5),'CP %'!$D$10,IF(AND(T130&gt;=6,T130&lt;=8),'CP %'!$D$11,IF(T130&gt;=9,'CP %'!$D$12,""))))),""))),
IF(AND(A130='CP %'!$F$1,J130="CP"),
IF(AND(G130&gt;=DATE(2018,4,1),G130&lt;DATE(2018,5,1)),IF(AND(T130&gt;=1,T130&lt;=3),'CP %'!$G$4,IF(AND(T130&gt;=4,T130&lt;=9),'CP %'!$G$5,IF(T130&gt;=10,'CP %'!$G$6,""))),
IF(AND(G130&gt;=DATE(2018,5,1),G130&lt;DATE(2018,7,1)),'CP %'!$G$8,
IF(AND(G130&gt;=DATE(2018,7,1),G130&lt;DATE(2018,8,1)),IF(AND(T130&gt;=1,T130&lt;=2),'CP %'!$G$11,IF(AND(T130&gt;=3,T130&lt;=5),'CP %'!$G$12,IF(T130&gt;=6,'CP %'!$G$13,""))),
IF(AND(G130&gt;=DATE(2018,8,1),G130&lt;DATE(2018,10,1)),IF(K130='CP %'!$F$18,'CP %'!$G$18,IF(B130='CP %'!$F$15,'CP %'!$G$15,IF(B130='CP %'!$F$16,'CP %'!$G$16,IF(AND(B130='CP %'!$F$17,T130=1),'CP %'!$G$20,IF(AND(B130='CP %'!$F$17,T130&gt;=2,T130&lt;=5),'CP %'!$G$21,IF(AND(B130='CP %'!$F$17,T130&gt;=6),'CP %'!$G$22,"")))))),
IF(AND(G130&gt;=DATE(2018,10,1),G130&lt;=DATE(2018,12,31)),IF(B130='CP %'!$F$25,'CP %'!$G$25,IF(B130='CP %'!$F$26,'CP %'!$G$26,IF(AND(B130='CP %'!$F$27,T130=1),'CP %'!$G$29,IF(AND(B130='CP %'!$F$27,T130&gt;=2,T130&lt;=5),'CP %'!$G$30,IF(AND(B130='CP %'!$F$27,T130&gt;=6),'CP %'!$G$31,"")))))))))),
IF(AND(A130='CP %'!$M$1,J130="CP"),
IF(AND(G130&gt;=DATE(2018,4,1),G130&lt;DATE(2018,10,1)),IF(AND(T130&gt;=1,T130&lt;=3),'CP %'!$N$4,IF(AND(T130&gt;=4,T130&lt;=6),'CP %'!$N$5,IF(T130&gt;=7,'CP %'!$N$6,""))),
IF(AND(G130&gt;=DATE(2018,10,1),G130&lt;=DATE(2018,12,31)),IF(AND(T130&gt;=1,T130&lt;=3),'CP %'!$N$9,IF(AND(T130&gt;=4,T130&lt;=6),'CP %'!$N$10,IF(T130&gt;=7,'CP %'!$N$11,""))),"")),"")))</f>
        <v>2.75E-2</v>
      </c>
      <c r="T130" s="29">
        <f>IF(AND(A130='CP %'!$B$1,Master!J130="CP",G130&gt;=DATE(2018,7,26),G130&lt;=DATE(2018,12,31)),COUNTIFS($K$2:$K$999,K130,$A$2:$A$999,'CP %'!$B$1,$G$2:$G$999,"&gt;=26-07-2018",$G$2:$G$999,"&lt;=31-12-2018"),IF(AND(A130='CP %'!$F$1,Master!J130="CP",G130&gt;=DATE(2018,4,1),G130&lt;DATE(2018,5,1)),COUNTIFS($K$2:$K$999,K130,$A$2:$A$999,'CP %'!$F$1,$G$2:$G$999,"&gt;=01-04-2018",$G$2:$G$999,"&lt;01-05-2018"),IF(AND(A130='CP %'!$F$1,Master!J130="CP",G130&gt;=DATE(2018,7,1),G130&lt;DATE(2018,8,1)),COUNTIFS($K$2:$K$999,K130,$A$2:$A$999,'CP %'!$F$1,$G$2:$G$999,"&gt;=01-07-2018",$G$2:$G$999,"&lt;01-08-2018"),IF(AND(A130='CP %'!$F$1,B130='CP %'!$F$17,Master!J130="CP",G130&gt;=DATE(2018,8,1),G130&lt;DATE(2018,10,1)),COUNTIFS($K$2:$K$999,K130,$A$2:$A$999,'CP %'!$F$1,$B$2:$B$999,'CP %'!$F$17,$G$2:$G$999,"&gt;=01-08-2018",$G$2:$G$999,"&lt;01-10-2018"),IF(AND(A130='CP %'!$F$1,B130='CP %'!$F$27,Master!J130="CP",G130&gt;=DATE(2018,10,1),G130&lt;=DATE(2018,12,31)),COUNTIFS($K$2:$K$999,K130,$A$2:$A$999,'CP %'!$F$1,$B$2:$B$999,'CP %'!$F$27,$G$2:$G$999,"&gt;=01-10-2018",$G$2:$G$999,"&lt;=31-12-2018"),IF(AND(A130='CP %'!$M$1,Master!J130="CP",G130&gt;=DATE(2018,4,1),G130&lt;DATE(2018,10,1)),COUNTIFS($K$2:$K$999,K130,$A$2:$A$999,'CP %'!$M$1,$G$2:$G$999,"&gt;=1-04-2018",$G$2:$G$999,"&lt;1-10-2018"),IF(AND(A130='CP %'!$M$1,Master!J130="CP",G130&gt;=DATE(2018,10,1),G130&lt;=DATE(2018,12,31)),COUNTIFS($K$2:$K$999,K130,$A$2:$A$999,'CP %'!$M$1,$G$2:$G$999,"&gt;=1-10-2018",$G$2:$G$999,"&lt;=31-12-2018"),"")))))))</f>
        <v>17</v>
      </c>
      <c r="U130" s="25">
        <f t="shared" si="3"/>
        <v>396048.53749999998</v>
      </c>
    </row>
    <row r="131" spans="1:21" x14ac:dyDescent="0.25">
      <c r="A131" s="1" t="s">
        <v>69</v>
      </c>
      <c r="B131" s="1" t="s">
        <v>79</v>
      </c>
      <c r="C131" s="1" t="s">
        <v>79</v>
      </c>
      <c r="D131" s="1" t="s">
        <v>339</v>
      </c>
      <c r="E131" s="1" t="s">
        <v>87</v>
      </c>
      <c r="F131" s="1">
        <v>1335</v>
      </c>
      <c r="G131" s="27">
        <v>43343</v>
      </c>
      <c r="H131" s="25">
        <v>11829665</v>
      </c>
      <c r="I131" s="25">
        <v>11462540</v>
      </c>
      <c r="J131" s="1" t="s">
        <v>16</v>
      </c>
      <c r="K131" s="1" t="s">
        <v>178</v>
      </c>
      <c r="L131" s="25">
        <v>7949</v>
      </c>
      <c r="M131" s="25">
        <v>7949</v>
      </c>
      <c r="N131" s="1" t="s">
        <v>265</v>
      </c>
      <c r="O131" s="1" t="s">
        <v>174</v>
      </c>
      <c r="P131" s="25">
        <f t="shared" si="4"/>
        <v>0</v>
      </c>
      <c r="Q131" s="1">
        <v>0</v>
      </c>
      <c r="R131" s="2" t="s">
        <v>164</v>
      </c>
      <c r="S131" s="31">
        <f>IF(AND(A131='CP %'!$B$1,J131="CP"),
IF(AND(G131&gt;=DATE(2018,4,1),G131&lt;=DATE(2018,7,25)),2%,IF(AND(G131&gt;=DATE(2018,7,26),G131&lt;=DATE(2018,12,31),R131='CP %'!$I$2),IF(T131=1,'CP %'!$C$8,IF(AND(T131&gt;=2,T131&lt;=3),'CP %'!$C$9,IF(AND(T131&gt;=4,T131&lt;=5),'CP %'!$C$10,IF(AND(T131&gt;=6,T131&lt;=8),'CP %'!$C$11,IF(T131&gt;=9,'CP %'!$C$12,""))))),IF(AND(G131&gt;=DATE(2018,7,26),G131&lt;=DATE(2018,12,31),R131='CP %'!$I$3),IF(T131=1,'CP %'!$D$8,IF(AND(T131&gt;=2,T131&lt;=3),'CP %'!$D$9,IF(AND(T131&gt;=4,T131&lt;=5),'CP %'!$D$10,IF(AND(T131&gt;=6,T131&lt;=8),'CP %'!$D$11,IF(T131&gt;=9,'CP %'!$D$12,""))))),""))),
IF(AND(A131='CP %'!$F$1,J131="CP"),
IF(AND(G131&gt;=DATE(2018,4,1),G131&lt;DATE(2018,5,1)),IF(AND(T131&gt;=1,T131&lt;=3),'CP %'!$G$4,IF(AND(T131&gt;=4,T131&lt;=9),'CP %'!$G$5,IF(T131&gt;=10,'CP %'!$G$6,""))),
IF(AND(G131&gt;=DATE(2018,5,1),G131&lt;DATE(2018,7,1)),'CP %'!$G$8,
IF(AND(G131&gt;=DATE(2018,7,1),G131&lt;DATE(2018,8,1)),IF(AND(T131&gt;=1,T131&lt;=2),'CP %'!$G$11,IF(AND(T131&gt;=3,T131&lt;=5),'CP %'!$G$12,IF(T131&gt;=6,'CP %'!$G$13,""))),
IF(AND(G131&gt;=DATE(2018,8,1),G131&lt;DATE(2018,10,1)),IF(K131='CP %'!$F$18,'CP %'!$G$18,IF(B131='CP %'!$F$15,'CP %'!$G$15,IF(B131='CP %'!$F$16,'CP %'!$G$16,IF(AND(B131='CP %'!$F$17,T131=1),'CP %'!$G$20,IF(AND(B131='CP %'!$F$17,T131&gt;=2,T131&lt;=5),'CP %'!$G$21,IF(AND(B131='CP %'!$F$17,T131&gt;=6),'CP %'!$G$22,"")))))),
IF(AND(G131&gt;=DATE(2018,10,1),G131&lt;=DATE(2018,12,31)),IF(B131='CP %'!$F$25,'CP %'!$G$25,IF(B131='CP %'!$F$26,'CP %'!$G$26,IF(AND(B131='CP %'!$F$27,T131=1),'CP %'!$G$29,IF(AND(B131='CP %'!$F$27,T131&gt;=2,T131&lt;=5),'CP %'!$G$30,IF(AND(B131='CP %'!$F$27,T131&gt;=6),'CP %'!$G$31,"")))))))))),
IF(AND(A131='CP %'!$M$1,J131="CP"),
IF(AND(G131&gt;=DATE(2018,4,1),G131&lt;DATE(2018,10,1)),IF(AND(T131&gt;=1,T131&lt;=3),'CP %'!$N$4,IF(AND(T131&gt;=4,T131&lt;=6),'CP %'!$N$5,IF(T131&gt;=7,'CP %'!$N$6,""))),
IF(AND(G131&gt;=DATE(2018,10,1),G131&lt;=DATE(2018,12,31)),IF(AND(T131&gt;=1,T131&lt;=3),'CP %'!$N$9,IF(AND(T131&gt;=4,T131&lt;=6),'CP %'!$N$10,IF(T131&gt;=7,'CP %'!$N$11,""))),"")),"")))</f>
        <v>2.75E-2</v>
      </c>
      <c r="T131" s="29">
        <f>IF(AND(A131='CP %'!$B$1,Master!J131="CP",G131&gt;=DATE(2018,7,26),G131&lt;=DATE(2018,12,31)),COUNTIFS($K$2:$K$999,K131,$A$2:$A$999,'CP %'!$B$1,$G$2:$G$999,"&gt;=26-07-2018",$G$2:$G$999,"&lt;=31-12-2018"),IF(AND(A131='CP %'!$F$1,Master!J131="CP",G131&gt;=DATE(2018,4,1),G131&lt;DATE(2018,5,1)),COUNTIFS($K$2:$K$999,K131,$A$2:$A$999,'CP %'!$F$1,$G$2:$G$999,"&gt;=01-04-2018",$G$2:$G$999,"&lt;01-05-2018"),IF(AND(A131='CP %'!$F$1,Master!J131="CP",G131&gt;=DATE(2018,7,1),G131&lt;DATE(2018,8,1)),COUNTIFS($K$2:$K$999,K131,$A$2:$A$999,'CP %'!$F$1,$G$2:$G$999,"&gt;=01-07-2018",$G$2:$G$999,"&lt;01-08-2018"),IF(AND(A131='CP %'!$F$1,B131='CP %'!$F$17,Master!J131="CP",G131&gt;=DATE(2018,8,1),G131&lt;DATE(2018,10,1)),COUNTIFS($K$2:$K$999,K131,$A$2:$A$999,'CP %'!$F$1,$B$2:$B$999,'CP %'!$F$17,$G$2:$G$999,"&gt;=01-08-2018",$G$2:$G$999,"&lt;01-10-2018"),IF(AND(A131='CP %'!$F$1,B131='CP %'!$F$27,Master!J131="CP",G131&gt;=DATE(2018,10,1),G131&lt;=DATE(2018,12,31)),COUNTIFS($K$2:$K$999,K131,$A$2:$A$999,'CP %'!$F$1,$B$2:$B$999,'CP %'!$F$27,$G$2:$G$999,"&gt;=01-10-2018",$G$2:$G$999,"&lt;=31-12-2018"),IF(AND(A131='CP %'!$M$1,Master!J131="CP",G131&gt;=DATE(2018,4,1),G131&lt;DATE(2018,10,1)),COUNTIFS($K$2:$K$999,K131,$A$2:$A$999,'CP %'!$M$1,$G$2:$G$999,"&gt;=1-04-2018",$G$2:$G$999,"&lt;1-10-2018"),IF(AND(A131='CP %'!$M$1,Master!J131="CP",G131&gt;=DATE(2018,10,1),G131&lt;=DATE(2018,12,31)),COUNTIFS($K$2:$K$999,K131,$A$2:$A$999,'CP %'!$M$1,$G$2:$G$999,"&gt;=1-10-2018",$G$2:$G$999,"&lt;=31-12-2018"),"")))))))</f>
        <v>17</v>
      </c>
      <c r="U131" s="25">
        <f t="shared" ref="U131:U194" si="5">IF(J131="CP",(S131*I131),0)</f>
        <v>315219.84999999998</v>
      </c>
    </row>
    <row r="132" spans="1:21" x14ac:dyDescent="0.25">
      <c r="A132" s="1" t="s">
        <v>69</v>
      </c>
      <c r="B132" s="1" t="s">
        <v>79</v>
      </c>
      <c r="C132" s="1" t="s">
        <v>79</v>
      </c>
      <c r="D132" s="1" t="s">
        <v>340</v>
      </c>
      <c r="E132" s="1" t="s">
        <v>91</v>
      </c>
      <c r="F132" s="1">
        <v>1735</v>
      </c>
      <c r="G132" s="27">
        <v>43343</v>
      </c>
      <c r="H132" s="25">
        <v>15703015</v>
      </c>
      <c r="I132" s="25">
        <v>15225890</v>
      </c>
      <c r="J132" s="1" t="s">
        <v>16</v>
      </c>
      <c r="K132" s="1" t="s">
        <v>178</v>
      </c>
      <c r="L132" s="25">
        <v>7949</v>
      </c>
      <c r="M132" s="25">
        <v>7949</v>
      </c>
      <c r="N132" s="1" t="s">
        <v>265</v>
      </c>
      <c r="O132" s="1" t="s">
        <v>174</v>
      </c>
      <c r="P132" s="25">
        <f t="shared" si="4"/>
        <v>0</v>
      </c>
      <c r="Q132" s="1">
        <v>0</v>
      </c>
      <c r="R132" s="2" t="s">
        <v>164</v>
      </c>
      <c r="S132" s="31">
        <f>IF(AND(A132='CP %'!$B$1,J132="CP"),
IF(AND(G132&gt;=DATE(2018,4,1),G132&lt;=DATE(2018,7,25)),2%,IF(AND(G132&gt;=DATE(2018,7,26),G132&lt;=DATE(2018,12,31),R132='CP %'!$I$2),IF(T132=1,'CP %'!$C$8,IF(AND(T132&gt;=2,T132&lt;=3),'CP %'!$C$9,IF(AND(T132&gt;=4,T132&lt;=5),'CP %'!$C$10,IF(AND(T132&gt;=6,T132&lt;=8),'CP %'!$C$11,IF(T132&gt;=9,'CP %'!$C$12,""))))),IF(AND(G132&gt;=DATE(2018,7,26),G132&lt;=DATE(2018,12,31),R132='CP %'!$I$3),IF(T132=1,'CP %'!$D$8,IF(AND(T132&gt;=2,T132&lt;=3),'CP %'!$D$9,IF(AND(T132&gt;=4,T132&lt;=5),'CP %'!$D$10,IF(AND(T132&gt;=6,T132&lt;=8),'CP %'!$D$11,IF(T132&gt;=9,'CP %'!$D$12,""))))),""))),
IF(AND(A132='CP %'!$F$1,J132="CP"),
IF(AND(G132&gt;=DATE(2018,4,1),G132&lt;DATE(2018,5,1)),IF(AND(T132&gt;=1,T132&lt;=3),'CP %'!$G$4,IF(AND(T132&gt;=4,T132&lt;=9),'CP %'!$G$5,IF(T132&gt;=10,'CP %'!$G$6,""))),
IF(AND(G132&gt;=DATE(2018,5,1),G132&lt;DATE(2018,7,1)),'CP %'!$G$8,
IF(AND(G132&gt;=DATE(2018,7,1),G132&lt;DATE(2018,8,1)),IF(AND(T132&gt;=1,T132&lt;=2),'CP %'!$G$11,IF(AND(T132&gt;=3,T132&lt;=5),'CP %'!$G$12,IF(T132&gt;=6,'CP %'!$G$13,""))),
IF(AND(G132&gt;=DATE(2018,8,1),G132&lt;DATE(2018,10,1)),IF(K132='CP %'!$F$18,'CP %'!$G$18,IF(B132='CP %'!$F$15,'CP %'!$G$15,IF(B132='CP %'!$F$16,'CP %'!$G$16,IF(AND(B132='CP %'!$F$17,T132=1),'CP %'!$G$20,IF(AND(B132='CP %'!$F$17,T132&gt;=2,T132&lt;=5),'CP %'!$G$21,IF(AND(B132='CP %'!$F$17,T132&gt;=6),'CP %'!$G$22,"")))))),
IF(AND(G132&gt;=DATE(2018,10,1),G132&lt;=DATE(2018,12,31)),IF(B132='CP %'!$F$25,'CP %'!$G$25,IF(B132='CP %'!$F$26,'CP %'!$G$26,IF(AND(B132='CP %'!$F$27,T132=1),'CP %'!$G$29,IF(AND(B132='CP %'!$F$27,T132&gt;=2,T132&lt;=5),'CP %'!$G$30,IF(AND(B132='CP %'!$F$27,T132&gt;=6),'CP %'!$G$31,"")))))))))),
IF(AND(A132='CP %'!$M$1,J132="CP"),
IF(AND(G132&gt;=DATE(2018,4,1),G132&lt;DATE(2018,10,1)),IF(AND(T132&gt;=1,T132&lt;=3),'CP %'!$N$4,IF(AND(T132&gt;=4,T132&lt;=6),'CP %'!$N$5,IF(T132&gt;=7,'CP %'!$N$6,""))),
IF(AND(G132&gt;=DATE(2018,10,1),G132&lt;=DATE(2018,12,31)),IF(AND(T132&gt;=1,T132&lt;=3),'CP %'!$N$9,IF(AND(T132&gt;=4,T132&lt;=6),'CP %'!$N$10,IF(T132&gt;=7,'CP %'!$N$11,""))),"")),"")))</f>
        <v>2.75E-2</v>
      </c>
      <c r="T132" s="29">
        <f>IF(AND(A132='CP %'!$B$1,Master!J132="CP",G132&gt;=DATE(2018,7,26),G132&lt;=DATE(2018,12,31)),COUNTIFS($K$2:$K$999,K132,$A$2:$A$999,'CP %'!$B$1,$G$2:$G$999,"&gt;=26-07-2018",$G$2:$G$999,"&lt;=31-12-2018"),IF(AND(A132='CP %'!$F$1,Master!J132="CP",G132&gt;=DATE(2018,4,1),G132&lt;DATE(2018,5,1)),COUNTIFS($K$2:$K$999,K132,$A$2:$A$999,'CP %'!$F$1,$G$2:$G$999,"&gt;=01-04-2018",$G$2:$G$999,"&lt;01-05-2018"),IF(AND(A132='CP %'!$F$1,Master!J132="CP",G132&gt;=DATE(2018,7,1),G132&lt;DATE(2018,8,1)),COUNTIFS($K$2:$K$999,K132,$A$2:$A$999,'CP %'!$F$1,$G$2:$G$999,"&gt;=01-07-2018",$G$2:$G$999,"&lt;01-08-2018"),IF(AND(A132='CP %'!$F$1,B132='CP %'!$F$17,Master!J132="CP",G132&gt;=DATE(2018,8,1),G132&lt;DATE(2018,10,1)),COUNTIFS($K$2:$K$999,K132,$A$2:$A$999,'CP %'!$F$1,$B$2:$B$999,'CP %'!$F$17,$G$2:$G$999,"&gt;=01-08-2018",$G$2:$G$999,"&lt;01-10-2018"),IF(AND(A132='CP %'!$F$1,B132='CP %'!$F$27,Master!J132="CP",G132&gt;=DATE(2018,10,1),G132&lt;=DATE(2018,12,31)),COUNTIFS($K$2:$K$999,K132,$A$2:$A$999,'CP %'!$F$1,$B$2:$B$999,'CP %'!$F$27,$G$2:$G$999,"&gt;=01-10-2018",$G$2:$G$999,"&lt;=31-12-2018"),IF(AND(A132='CP %'!$M$1,Master!J132="CP",G132&gt;=DATE(2018,4,1),G132&lt;DATE(2018,10,1)),COUNTIFS($K$2:$K$999,K132,$A$2:$A$999,'CP %'!$M$1,$G$2:$G$999,"&gt;=1-04-2018",$G$2:$G$999,"&lt;1-10-2018"),IF(AND(A132='CP %'!$M$1,Master!J132="CP",G132&gt;=DATE(2018,10,1),G132&lt;=DATE(2018,12,31)),COUNTIFS($K$2:$K$999,K132,$A$2:$A$999,'CP %'!$M$1,$G$2:$G$999,"&gt;=1-10-2018",$G$2:$G$999,"&lt;=31-12-2018"),"")))))))</f>
        <v>17</v>
      </c>
      <c r="U132" s="25">
        <f t="shared" si="5"/>
        <v>418711.97499999998</v>
      </c>
    </row>
    <row r="133" spans="1:21" x14ac:dyDescent="0.25">
      <c r="A133" s="1" t="s">
        <v>69</v>
      </c>
      <c r="B133" s="1" t="s">
        <v>79</v>
      </c>
      <c r="C133" s="1" t="s">
        <v>79</v>
      </c>
      <c r="D133" s="1" t="s">
        <v>341</v>
      </c>
      <c r="E133" s="1" t="s">
        <v>91</v>
      </c>
      <c r="F133" s="1">
        <v>1735</v>
      </c>
      <c r="G133" s="27">
        <v>43355</v>
      </c>
      <c r="H133" s="25">
        <v>15572890</v>
      </c>
      <c r="I133" s="25">
        <v>15095765</v>
      </c>
      <c r="J133" s="1" t="s">
        <v>16</v>
      </c>
      <c r="K133" s="1" t="s">
        <v>178</v>
      </c>
      <c r="L133" s="25">
        <v>7949</v>
      </c>
      <c r="M133" s="25">
        <v>7949</v>
      </c>
      <c r="N133" s="1" t="s">
        <v>265</v>
      </c>
      <c r="O133" s="1" t="s">
        <v>174</v>
      </c>
      <c r="P133" s="25">
        <f t="shared" si="4"/>
        <v>0</v>
      </c>
      <c r="Q133" s="1">
        <v>0</v>
      </c>
      <c r="R133" s="2" t="s">
        <v>164</v>
      </c>
      <c r="S133" s="31">
        <f>IF(AND(A133='CP %'!$B$1,J133="CP"),
IF(AND(G133&gt;=DATE(2018,4,1),G133&lt;=DATE(2018,7,25)),2%,IF(AND(G133&gt;=DATE(2018,7,26),G133&lt;=DATE(2018,12,31),R133='CP %'!$I$2),IF(T133=1,'CP %'!$C$8,IF(AND(T133&gt;=2,T133&lt;=3),'CP %'!$C$9,IF(AND(T133&gt;=4,T133&lt;=5),'CP %'!$C$10,IF(AND(T133&gt;=6,T133&lt;=8),'CP %'!$C$11,IF(T133&gt;=9,'CP %'!$C$12,""))))),IF(AND(G133&gt;=DATE(2018,7,26),G133&lt;=DATE(2018,12,31),R133='CP %'!$I$3),IF(T133=1,'CP %'!$D$8,IF(AND(T133&gt;=2,T133&lt;=3),'CP %'!$D$9,IF(AND(T133&gt;=4,T133&lt;=5),'CP %'!$D$10,IF(AND(T133&gt;=6,T133&lt;=8),'CP %'!$D$11,IF(T133&gt;=9,'CP %'!$D$12,""))))),""))),
IF(AND(A133='CP %'!$F$1,J133="CP"),
IF(AND(G133&gt;=DATE(2018,4,1),G133&lt;DATE(2018,5,1)),IF(AND(T133&gt;=1,T133&lt;=3),'CP %'!$G$4,IF(AND(T133&gt;=4,T133&lt;=9),'CP %'!$G$5,IF(T133&gt;=10,'CP %'!$G$6,""))),
IF(AND(G133&gt;=DATE(2018,5,1),G133&lt;DATE(2018,7,1)),'CP %'!$G$8,
IF(AND(G133&gt;=DATE(2018,7,1),G133&lt;DATE(2018,8,1)),IF(AND(T133&gt;=1,T133&lt;=2),'CP %'!$G$11,IF(AND(T133&gt;=3,T133&lt;=5),'CP %'!$G$12,IF(T133&gt;=6,'CP %'!$G$13,""))),
IF(AND(G133&gt;=DATE(2018,8,1),G133&lt;DATE(2018,10,1)),IF(K133='CP %'!$F$18,'CP %'!$G$18,IF(B133='CP %'!$F$15,'CP %'!$G$15,IF(B133='CP %'!$F$16,'CP %'!$G$16,IF(AND(B133='CP %'!$F$17,T133=1),'CP %'!$G$20,IF(AND(B133='CP %'!$F$17,T133&gt;=2,T133&lt;=5),'CP %'!$G$21,IF(AND(B133='CP %'!$F$17,T133&gt;=6),'CP %'!$G$22,"")))))),
IF(AND(G133&gt;=DATE(2018,10,1),G133&lt;=DATE(2018,12,31)),IF(B133='CP %'!$F$25,'CP %'!$G$25,IF(B133='CP %'!$F$26,'CP %'!$G$26,IF(AND(B133='CP %'!$F$27,T133=1),'CP %'!$G$29,IF(AND(B133='CP %'!$F$27,T133&gt;=2,T133&lt;=5),'CP %'!$G$30,IF(AND(B133='CP %'!$F$27,T133&gt;=6),'CP %'!$G$31,"")))))))))),
IF(AND(A133='CP %'!$M$1,J133="CP"),
IF(AND(G133&gt;=DATE(2018,4,1),G133&lt;DATE(2018,10,1)),IF(AND(T133&gt;=1,T133&lt;=3),'CP %'!$N$4,IF(AND(T133&gt;=4,T133&lt;=6),'CP %'!$N$5,IF(T133&gt;=7,'CP %'!$N$6,""))),
IF(AND(G133&gt;=DATE(2018,10,1),G133&lt;=DATE(2018,12,31)),IF(AND(T133&gt;=1,T133&lt;=3),'CP %'!$N$9,IF(AND(T133&gt;=4,T133&lt;=6),'CP %'!$N$10,IF(T133&gt;=7,'CP %'!$N$11,""))),"")),"")))</f>
        <v>2.75E-2</v>
      </c>
      <c r="T133" s="29">
        <f>IF(AND(A133='CP %'!$B$1,Master!J133="CP",G133&gt;=DATE(2018,7,26),G133&lt;=DATE(2018,12,31)),COUNTIFS($K$2:$K$999,K133,$A$2:$A$999,'CP %'!$B$1,$G$2:$G$999,"&gt;=26-07-2018",$G$2:$G$999,"&lt;=31-12-2018"),IF(AND(A133='CP %'!$F$1,Master!J133="CP",G133&gt;=DATE(2018,4,1),G133&lt;DATE(2018,5,1)),COUNTIFS($K$2:$K$999,K133,$A$2:$A$999,'CP %'!$F$1,$G$2:$G$999,"&gt;=01-04-2018",$G$2:$G$999,"&lt;01-05-2018"),IF(AND(A133='CP %'!$F$1,Master!J133="CP",G133&gt;=DATE(2018,7,1),G133&lt;DATE(2018,8,1)),COUNTIFS($K$2:$K$999,K133,$A$2:$A$999,'CP %'!$F$1,$G$2:$G$999,"&gt;=01-07-2018",$G$2:$G$999,"&lt;01-08-2018"),IF(AND(A133='CP %'!$F$1,B133='CP %'!$F$17,Master!J133="CP",G133&gt;=DATE(2018,8,1),G133&lt;DATE(2018,10,1)),COUNTIFS($K$2:$K$999,K133,$A$2:$A$999,'CP %'!$F$1,$B$2:$B$999,'CP %'!$F$17,$G$2:$G$999,"&gt;=01-08-2018",$G$2:$G$999,"&lt;01-10-2018"),IF(AND(A133='CP %'!$F$1,B133='CP %'!$F$27,Master!J133="CP",G133&gt;=DATE(2018,10,1),G133&lt;=DATE(2018,12,31)),COUNTIFS($K$2:$K$999,K133,$A$2:$A$999,'CP %'!$F$1,$B$2:$B$999,'CP %'!$F$27,$G$2:$G$999,"&gt;=01-10-2018",$G$2:$G$999,"&lt;=31-12-2018"),IF(AND(A133='CP %'!$M$1,Master!J133="CP",G133&gt;=DATE(2018,4,1),G133&lt;DATE(2018,10,1)),COUNTIFS($K$2:$K$999,K133,$A$2:$A$999,'CP %'!$M$1,$G$2:$G$999,"&gt;=1-04-2018",$G$2:$G$999,"&lt;1-10-2018"),IF(AND(A133='CP %'!$M$1,Master!J133="CP",G133&gt;=DATE(2018,10,1),G133&lt;=DATE(2018,12,31)),COUNTIFS($K$2:$K$999,K133,$A$2:$A$999,'CP %'!$M$1,$G$2:$G$999,"&gt;=1-10-2018",$G$2:$G$999,"&lt;=31-12-2018"),"")))))))</f>
        <v>17</v>
      </c>
      <c r="U133" s="25">
        <f t="shared" si="5"/>
        <v>415133.53749999998</v>
      </c>
    </row>
    <row r="134" spans="1:21" x14ac:dyDescent="0.25">
      <c r="A134" s="1" t="s">
        <v>69</v>
      </c>
      <c r="B134" s="1" t="s">
        <v>79</v>
      </c>
      <c r="C134" s="1" t="s">
        <v>79</v>
      </c>
      <c r="D134" s="1" t="s">
        <v>342</v>
      </c>
      <c r="E134" s="1" t="s">
        <v>89</v>
      </c>
      <c r="F134" s="1">
        <v>1960</v>
      </c>
      <c r="G134" s="27">
        <v>43360</v>
      </c>
      <c r="H134" s="25">
        <v>18047040</v>
      </c>
      <c r="I134" s="25">
        <v>17508040</v>
      </c>
      <c r="J134" s="1" t="s">
        <v>16</v>
      </c>
      <c r="K134" s="1" t="s">
        <v>178</v>
      </c>
      <c r="L134" s="25">
        <v>7949</v>
      </c>
      <c r="M134" s="25">
        <v>7949</v>
      </c>
      <c r="N134" s="1" t="s">
        <v>265</v>
      </c>
      <c r="O134" s="1" t="s">
        <v>174</v>
      </c>
      <c r="P134" s="25">
        <f t="shared" si="4"/>
        <v>0</v>
      </c>
      <c r="Q134" s="1">
        <v>0</v>
      </c>
      <c r="R134" s="2" t="s">
        <v>164</v>
      </c>
      <c r="S134" s="31">
        <f>IF(AND(A134='CP %'!$B$1,J134="CP"),
IF(AND(G134&gt;=DATE(2018,4,1),G134&lt;=DATE(2018,7,25)),2%,IF(AND(G134&gt;=DATE(2018,7,26),G134&lt;=DATE(2018,12,31),R134='CP %'!$I$2),IF(T134=1,'CP %'!$C$8,IF(AND(T134&gt;=2,T134&lt;=3),'CP %'!$C$9,IF(AND(T134&gt;=4,T134&lt;=5),'CP %'!$C$10,IF(AND(T134&gt;=6,T134&lt;=8),'CP %'!$C$11,IF(T134&gt;=9,'CP %'!$C$12,""))))),IF(AND(G134&gt;=DATE(2018,7,26),G134&lt;=DATE(2018,12,31),R134='CP %'!$I$3),IF(T134=1,'CP %'!$D$8,IF(AND(T134&gt;=2,T134&lt;=3),'CP %'!$D$9,IF(AND(T134&gt;=4,T134&lt;=5),'CP %'!$D$10,IF(AND(T134&gt;=6,T134&lt;=8),'CP %'!$D$11,IF(T134&gt;=9,'CP %'!$D$12,""))))),""))),
IF(AND(A134='CP %'!$F$1,J134="CP"),
IF(AND(G134&gt;=DATE(2018,4,1),G134&lt;DATE(2018,5,1)),IF(AND(T134&gt;=1,T134&lt;=3),'CP %'!$G$4,IF(AND(T134&gt;=4,T134&lt;=9),'CP %'!$G$5,IF(T134&gt;=10,'CP %'!$G$6,""))),
IF(AND(G134&gt;=DATE(2018,5,1),G134&lt;DATE(2018,7,1)),'CP %'!$G$8,
IF(AND(G134&gt;=DATE(2018,7,1),G134&lt;DATE(2018,8,1)),IF(AND(T134&gt;=1,T134&lt;=2),'CP %'!$G$11,IF(AND(T134&gt;=3,T134&lt;=5),'CP %'!$G$12,IF(T134&gt;=6,'CP %'!$G$13,""))),
IF(AND(G134&gt;=DATE(2018,8,1),G134&lt;DATE(2018,10,1)),IF(K134='CP %'!$F$18,'CP %'!$G$18,IF(B134='CP %'!$F$15,'CP %'!$G$15,IF(B134='CP %'!$F$16,'CP %'!$G$16,IF(AND(B134='CP %'!$F$17,T134=1),'CP %'!$G$20,IF(AND(B134='CP %'!$F$17,T134&gt;=2,T134&lt;=5),'CP %'!$G$21,IF(AND(B134='CP %'!$F$17,T134&gt;=6),'CP %'!$G$22,"")))))),
IF(AND(G134&gt;=DATE(2018,10,1),G134&lt;=DATE(2018,12,31)),IF(B134='CP %'!$F$25,'CP %'!$G$25,IF(B134='CP %'!$F$26,'CP %'!$G$26,IF(AND(B134='CP %'!$F$27,T134=1),'CP %'!$G$29,IF(AND(B134='CP %'!$F$27,T134&gt;=2,T134&lt;=5),'CP %'!$G$30,IF(AND(B134='CP %'!$F$27,T134&gt;=6),'CP %'!$G$31,"")))))))))),
IF(AND(A134='CP %'!$M$1,J134="CP"),
IF(AND(G134&gt;=DATE(2018,4,1),G134&lt;DATE(2018,10,1)),IF(AND(T134&gt;=1,T134&lt;=3),'CP %'!$N$4,IF(AND(T134&gt;=4,T134&lt;=6),'CP %'!$N$5,IF(T134&gt;=7,'CP %'!$N$6,""))),
IF(AND(G134&gt;=DATE(2018,10,1),G134&lt;=DATE(2018,12,31)),IF(AND(T134&gt;=1,T134&lt;=3),'CP %'!$N$9,IF(AND(T134&gt;=4,T134&lt;=6),'CP %'!$N$10,IF(T134&gt;=7,'CP %'!$N$11,""))),"")),"")))</f>
        <v>2.75E-2</v>
      </c>
      <c r="T134" s="29">
        <f>IF(AND(A134='CP %'!$B$1,Master!J134="CP",G134&gt;=DATE(2018,7,26),G134&lt;=DATE(2018,12,31)),COUNTIFS($K$2:$K$999,K134,$A$2:$A$999,'CP %'!$B$1,$G$2:$G$999,"&gt;=26-07-2018",$G$2:$G$999,"&lt;=31-12-2018"),IF(AND(A134='CP %'!$F$1,Master!J134="CP",G134&gt;=DATE(2018,4,1),G134&lt;DATE(2018,5,1)),COUNTIFS($K$2:$K$999,K134,$A$2:$A$999,'CP %'!$F$1,$G$2:$G$999,"&gt;=01-04-2018",$G$2:$G$999,"&lt;01-05-2018"),IF(AND(A134='CP %'!$F$1,Master!J134="CP",G134&gt;=DATE(2018,7,1),G134&lt;DATE(2018,8,1)),COUNTIFS($K$2:$K$999,K134,$A$2:$A$999,'CP %'!$F$1,$G$2:$G$999,"&gt;=01-07-2018",$G$2:$G$999,"&lt;01-08-2018"),IF(AND(A134='CP %'!$F$1,B134='CP %'!$F$17,Master!J134="CP",G134&gt;=DATE(2018,8,1),G134&lt;DATE(2018,10,1)),COUNTIFS($K$2:$K$999,K134,$A$2:$A$999,'CP %'!$F$1,$B$2:$B$999,'CP %'!$F$17,$G$2:$G$999,"&gt;=01-08-2018",$G$2:$G$999,"&lt;01-10-2018"),IF(AND(A134='CP %'!$F$1,B134='CP %'!$F$27,Master!J134="CP",G134&gt;=DATE(2018,10,1),G134&lt;=DATE(2018,12,31)),COUNTIFS($K$2:$K$999,K134,$A$2:$A$999,'CP %'!$F$1,$B$2:$B$999,'CP %'!$F$27,$G$2:$G$999,"&gt;=01-10-2018",$G$2:$G$999,"&lt;=31-12-2018"),IF(AND(A134='CP %'!$M$1,Master!J134="CP",G134&gt;=DATE(2018,4,1),G134&lt;DATE(2018,10,1)),COUNTIFS($K$2:$K$999,K134,$A$2:$A$999,'CP %'!$M$1,$G$2:$G$999,"&gt;=1-04-2018",$G$2:$G$999,"&lt;1-10-2018"),IF(AND(A134='CP %'!$M$1,Master!J134="CP",G134&gt;=DATE(2018,10,1),G134&lt;=DATE(2018,12,31)),COUNTIFS($K$2:$K$999,K134,$A$2:$A$999,'CP %'!$M$1,$G$2:$G$999,"&gt;=1-10-2018",$G$2:$G$999,"&lt;=31-12-2018"),"")))))))</f>
        <v>17</v>
      </c>
      <c r="U134" s="25">
        <f t="shared" si="5"/>
        <v>481471.1</v>
      </c>
    </row>
    <row r="135" spans="1:21" x14ac:dyDescent="0.25">
      <c r="A135" s="1" t="s">
        <v>69</v>
      </c>
      <c r="B135" s="1" t="s">
        <v>79</v>
      </c>
      <c r="C135" s="1" t="s">
        <v>79</v>
      </c>
      <c r="D135" s="1" t="s">
        <v>343</v>
      </c>
      <c r="E135" s="1" t="s">
        <v>89</v>
      </c>
      <c r="F135" s="1">
        <v>1960</v>
      </c>
      <c r="G135" s="27">
        <v>43364</v>
      </c>
      <c r="H135" s="25">
        <v>18096040</v>
      </c>
      <c r="I135" s="25">
        <v>17557040</v>
      </c>
      <c r="J135" s="1" t="s">
        <v>16</v>
      </c>
      <c r="K135" s="1" t="s">
        <v>178</v>
      </c>
      <c r="L135" s="25">
        <v>7949</v>
      </c>
      <c r="M135" s="25">
        <v>7949</v>
      </c>
      <c r="N135" s="1" t="s">
        <v>265</v>
      </c>
      <c r="O135" s="1" t="s">
        <v>174</v>
      </c>
      <c r="P135" s="25">
        <f t="shared" si="4"/>
        <v>0</v>
      </c>
      <c r="Q135" s="1">
        <v>0</v>
      </c>
      <c r="R135" s="2" t="s">
        <v>164</v>
      </c>
      <c r="S135" s="31">
        <f>IF(AND(A135='CP %'!$B$1,J135="CP"),
IF(AND(G135&gt;=DATE(2018,4,1),G135&lt;=DATE(2018,7,25)),2%,IF(AND(G135&gt;=DATE(2018,7,26),G135&lt;=DATE(2018,12,31),R135='CP %'!$I$2),IF(T135=1,'CP %'!$C$8,IF(AND(T135&gt;=2,T135&lt;=3),'CP %'!$C$9,IF(AND(T135&gt;=4,T135&lt;=5),'CP %'!$C$10,IF(AND(T135&gt;=6,T135&lt;=8),'CP %'!$C$11,IF(T135&gt;=9,'CP %'!$C$12,""))))),IF(AND(G135&gt;=DATE(2018,7,26),G135&lt;=DATE(2018,12,31),R135='CP %'!$I$3),IF(T135=1,'CP %'!$D$8,IF(AND(T135&gt;=2,T135&lt;=3),'CP %'!$D$9,IF(AND(T135&gt;=4,T135&lt;=5),'CP %'!$D$10,IF(AND(T135&gt;=6,T135&lt;=8),'CP %'!$D$11,IF(T135&gt;=9,'CP %'!$D$12,""))))),""))),
IF(AND(A135='CP %'!$F$1,J135="CP"),
IF(AND(G135&gt;=DATE(2018,4,1),G135&lt;DATE(2018,5,1)),IF(AND(T135&gt;=1,T135&lt;=3),'CP %'!$G$4,IF(AND(T135&gt;=4,T135&lt;=9),'CP %'!$G$5,IF(T135&gt;=10,'CP %'!$G$6,""))),
IF(AND(G135&gt;=DATE(2018,5,1),G135&lt;DATE(2018,7,1)),'CP %'!$G$8,
IF(AND(G135&gt;=DATE(2018,7,1),G135&lt;DATE(2018,8,1)),IF(AND(T135&gt;=1,T135&lt;=2),'CP %'!$G$11,IF(AND(T135&gt;=3,T135&lt;=5),'CP %'!$G$12,IF(T135&gt;=6,'CP %'!$G$13,""))),
IF(AND(G135&gt;=DATE(2018,8,1),G135&lt;DATE(2018,10,1)),IF(K135='CP %'!$F$18,'CP %'!$G$18,IF(B135='CP %'!$F$15,'CP %'!$G$15,IF(B135='CP %'!$F$16,'CP %'!$G$16,IF(AND(B135='CP %'!$F$17,T135=1),'CP %'!$G$20,IF(AND(B135='CP %'!$F$17,T135&gt;=2,T135&lt;=5),'CP %'!$G$21,IF(AND(B135='CP %'!$F$17,T135&gt;=6),'CP %'!$G$22,"")))))),
IF(AND(G135&gt;=DATE(2018,10,1),G135&lt;=DATE(2018,12,31)),IF(B135='CP %'!$F$25,'CP %'!$G$25,IF(B135='CP %'!$F$26,'CP %'!$G$26,IF(AND(B135='CP %'!$F$27,T135=1),'CP %'!$G$29,IF(AND(B135='CP %'!$F$27,T135&gt;=2,T135&lt;=5),'CP %'!$G$30,IF(AND(B135='CP %'!$F$27,T135&gt;=6),'CP %'!$G$31,"")))))))))),
IF(AND(A135='CP %'!$M$1,J135="CP"),
IF(AND(G135&gt;=DATE(2018,4,1),G135&lt;DATE(2018,10,1)),IF(AND(T135&gt;=1,T135&lt;=3),'CP %'!$N$4,IF(AND(T135&gt;=4,T135&lt;=6),'CP %'!$N$5,IF(T135&gt;=7,'CP %'!$N$6,""))),
IF(AND(G135&gt;=DATE(2018,10,1),G135&lt;=DATE(2018,12,31)),IF(AND(T135&gt;=1,T135&lt;=3),'CP %'!$N$9,IF(AND(T135&gt;=4,T135&lt;=6),'CP %'!$N$10,IF(T135&gt;=7,'CP %'!$N$11,""))),"")),"")))</f>
        <v>2.75E-2</v>
      </c>
      <c r="T135" s="29">
        <f>IF(AND(A135='CP %'!$B$1,Master!J135="CP",G135&gt;=DATE(2018,7,26),G135&lt;=DATE(2018,12,31)),COUNTIFS($K$2:$K$999,K135,$A$2:$A$999,'CP %'!$B$1,$G$2:$G$999,"&gt;=26-07-2018",$G$2:$G$999,"&lt;=31-12-2018"),IF(AND(A135='CP %'!$F$1,Master!J135="CP",G135&gt;=DATE(2018,4,1),G135&lt;DATE(2018,5,1)),COUNTIFS($K$2:$K$999,K135,$A$2:$A$999,'CP %'!$F$1,$G$2:$G$999,"&gt;=01-04-2018",$G$2:$G$999,"&lt;01-05-2018"),IF(AND(A135='CP %'!$F$1,Master!J135="CP",G135&gt;=DATE(2018,7,1),G135&lt;DATE(2018,8,1)),COUNTIFS($K$2:$K$999,K135,$A$2:$A$999,'CP %'!$F$1,$G$2:$G$999,"&gt;=01-07-2018",$G$2:$G$999,"&lt;01-08-2018"),IF(AND(A135='CP %'!$F$1,B135='CP %'!$F$17,Master!J135="CP",G135&gt;=DATE(2018,8,1),G135&lt;DATE(2018,10,1)),COUNTIFS($K$2:$K$999,K135,$A$2:$A$999,'CP %'!$F$1,$B$2:$B$999,'CP %'!$F$17,$G$2:$G$999,"&gt;=01-08-2018",$G$2:$G$999,"&lt;01-10-2018"),IF(AND(A135='CP %'!$F$1,B135='CP %'!$F$27,Master!J135="CP",G135&gt;=DATE(2018,10,1),G135&lt;=DATE(2018,12,31)),COUNTIFS($K$2:$K$999,K135,$A$2:$A$999,'CP %'!$F$1,$B$2:$B$999,'CP %'!$F$27,$G$2:$G$999,"&gt;=01-10-2018",$G$2:$G$999,"&lt;=31-12-2018"),IF(AND(A135='CP %'!$M$1,Master!J135="CP",G135&gt;=DATE(2018,4,1),G135&lt;DATE(2018,10,1)),COUNTIFS($K$2:$K$999,K135,$A$2:$A$999,'CP %'!$M$1,$G$2:$G$999,"&gt;=1-04-2018",$G$2:$G$999,"&lt;1-10-2018"),IF(AND(A135='CP %'!$M$1,Master!J135="CP",G135&gt;=DATE(2018,10,1),G135&lt;=DATE(2018,12,31)),COUNTIFS($K$2:$K$999,K135,$A$2:$A$999,'CP %'!$M$1,$G$2:$G$999,"&gt;=1-10-2018",$G$2:$G$999,"&lt;=31-12-2018"),"")))))))</f>
        <v>17</v>
      </c>
      <c r="U135" s="25">
        <f t="shared" si="5"/>
        <v>482818.6</v>
      </c>
    </row>
    <row r="136" spans="1:21" x14ac:dyDescent="0.25">
      <c r="A136" s="1" t="s">
        <v>69</v>
      </c>
      <c r="B136" s="1" t="s">
        <v>79</v>
      </c>
      <c r="C136" s="1" t="s">
        <v>79</v>
      </c>
      <c r="D136" s="1" t="s">
        <v>344</v>
      </c>
      <c r="E136" s="1" t="s">
        <v>89</v>
      </c>
      <c r="F136" s="1">
        <v>1960</v>
      </c>
      <c r="G136" s="27">
        <v>43364</v>
      </c>
      <c r="H136" s="25">
        <v>18194040</v>
      </c>
      <c r="I136" s="25">
        <v>17655040</v>
      </c>
      <c r="J136" s="1" t="s">
        <v>16</v>
      </c>
      <c r="K136" s="1" t="s">
        <v>178</v>
      </c>
      <c r="L136" s="25">
        <v>7949</v>
      </c>
      <c r="M136" s="25">
        <v>7949</v>
      </c>
      <c r="N136" s="1" t="s">
        <v>265</v>
      </c>
      <c r="O136" s="1" t="s">
        <v>174</v>
      </c>
      <c r="P136" s="25">
        <f t="shared" si="4"/>
        <v>0</v>
      </c>
      <c r="Q136" s="1">
        <v>0</v>
      </c>
      <c r="R136" s="2" t="s">
        <v>164</v>
      </c>
      <c r="S136" s="31">
        <f>IF(AND(A136='CP %'!$B$1,J136="CP"),
IF(AND(G136&gt;=DATE(2018,4,1),G136&lt;=DATE(2018,7,25)),2%,IF(AND(G136&gt;=DATE(2018,7,26),G136&lt;=DATE(2018,12,31),R136='CP %'!$I$2),IF(T136=1,'CP %'!$C$8,IF(AND(T136&gt;=2,T136&lt;=3),'CP %'!$C$9,IF(AND(T136&gt;=4,T136&lt;=5),'CP %'!$C$10,IF(AND(T136&gt;=6,T136&lt;=8),'CP %'!$C$11,IF(T136&gt;=9,'CP %'!$C$12,""))))),IF(AND(G136&gt;=DATE(2018,7,26),G136&lt;=DATE(2018,12,31),R136='CP %'!$I$3),IF(T136=1,'CP %'!$D$8,IF(AND(T136&gt;=2,T136&lt;=3),'CP %'!$D$9,IF(AND(T136&gt;=4,T136&lt;=5),'CP %'!$D$10,IF(AND(T136&gt;=6,T136&lt;=8),'CP %'!$D$11,IF(T136&gt;=9,'CP %'!$D$12,""))))),""))),
IF(AND(A136='CP %'!$F$1,J136="CP"),
IF(AND(G136&gt;=DATE(2018,4,1),G136&lt;DATE(2018,5,1)),IF(AND(T136&gt;=1,T136&lt;=3),'CP %'!$G$4,IF(AND(T136&gt;=4,T136&lt;=9),'CP %'!$G$5,IF(T136&gt;=10,'CP %'!$G$6,""))),
IF(AND(G136&gt;=DATE(2018,5,1),G136&lt;DATE(2018,7,1)),'CP %'!$G$8,
IF(AND(G136&gt;=DATE(2018,7,1),G136&lt;DATE(2018,8,1)),IF(AND(T136&gt;=1,T136&lt;=2),'CP %'!$G$11,IF(AND(T136&gt;=3,T136&lt;=5),'CP %'!$G$12,IF(T136&gt;=6,'CP %'!$G$13,""))),
IF(AND(G136&gt;=DATE(2018,8,1),G136&lt;DATE(2018,10,1)),IF(K136='CP %'!$F$18,'CP %'!$G$18,IF(B136='CP %'!$F$15,'CP %'!$G$15,IF(B136='CP %'!$F$16,'CP %'!$G$16,IF(AND(B136='CP %'!$F$17,T136=1),'CP %'!$G$20,IF(AND(B136='CP %'!$F$17,T136&gt;=2,T136&lt;=5),'CP %'!$G$21,IF(AND(B136='CP %'!$F$17,T136&gt;=6),'CP %'!$G$22,"")))))),
IF(AND(G136&gt;=DATE(2018,10,1),G136&lt;=DATE(2018,12,31)),IF(B136='CP %'!$F$25,'CP %'!$G$25,IF(B136='CP %'!$F$26,'CP %'!$G$26,IF(AND(B136='CP %'!$F$27,T136=1),'CP %'!$G$29,IF(AND(B136='CP %'!$F$27,T136&gt;=2,T136&lt;=5),'CP %'!$G$30,IF(AND(B136='CP %'!$F$27,T136&gt;=6),'CP %'!$G$31,"")))))))))),
IF(AND(A136='CP %'!$M$1,J136="CP"),
IF(AND(G136&gt;=DATE(2018,4,1),G136&lt;DATE(2018,10,1)),IF(AND(T136&gt;=1,T136&lt;=3),'CP %'!$N$4,IF(AND(T136&gt;=4,T136&lt;=6),'CP %'!$N$5,IF(T136&gt;=7,'CP %'!$N$6,""))),
IF(AND(G136&gt;=DATE(2018,10,1),G136&lt;=DATE(2018,12,31)),IF(AND(T136&gt;=1,T136&lt;=3),'CP %'!$N$9,IF(AND(T136&gt;=4,T136&lt;=6),'CP %'!$N$10,IF(T136&gt;=7,'CP %'!$N$11,""))),"")),"")))</f>
        <v>2.75E-2</v>
      </c>
      <c r="T136" s="29">
        <f>IF(AND(A136='CP %'!$B$1,Master!J136="CP",G136&gt;=DATE(2018,7,26),G136&lt;=DATE(2018,12,31)),COUNTIFS($K$2:$K$999,K136,$A$2:$A$999,'CP %'!$B$1,$G$2:$G$999,"&gt;=26-07-2018",$G$2:$G$999,"&lt;=31-12-2018"),IF(AND(A136='CP %'!$F$1,Master!J136="CP",G136&gt;=DATE(2018,4,1),G136&lt;DATE(2018,5,1)),COUNTIFS($K$2:$K$999,K136,$A$2:$A$999,'CP %'!$F$1,$G$2:$G$999,"&gt;=01-04-2018",$G$2:$G$999,"&lt;01-05-2018"),IF(AND(A136='CP %'!$F$1,Master!J136="CP",G136&gt;=DATE(2018,7,1),G136&lt;DATE(2018,8,1)),COUNTIFS($K$2:$K$999,K136,$A$2:$A$999,'CP %'!$F$1,$G$2:$G$999,"&gt;=01-07-2018",$G$2:$G$999,"&lt;01-08-2018"),IF(AND(A136='CP %'!$F$1,B136='CP %'!$F$17,Master!J136="CP",G136&gt;=DATE(2018,8,1),G136&lt;DATE(2018,10,1)),COUNTIFS($K$2:$K$999,K136,$A$2:$A$999,'CP %'!$F$1,$B$2:$B$999,'CP %'!$F$17,$G$2:$G$999,"&gt;=01-08-2018",$G$2:$G$999,"&lt;01-10-2018"),IF(AND(A136='CP %'!$F$1,B136='CP %'!$F$27,Master!J136="CP",G136&gt;=DATE(2018,10,1),G136&lt;=DATE(2018,12,31)),COUNTIFS($K$2:$K$999,K136,$A$2:$A$999,'CP %'!$F$1,$B$2:$B$999,'CP %'!$F$27,$G$2:$G$999,"&gt;=01-10-2018",$G$2:$G$999,"&lt;=31-12-2018"),IF(AND(A136='CP %'!$M$1,Master!J136="CP",G136&gt;=DATE(2018,4,1),G136&lt;DATE(2018,10,1)),COUNTIFS($K$2:$K$999,K136,$A$2:$A$999,'CP %'!$M$1,$G$2:$G$999,"&gt;=1-04-2018",$G$2:$G$999,"&lt;1-10-2018"),IF(AND(A136='CP %'!$M$1,Master!J136="CP",G136&gt;=DATE(2018,10,1),G136&lt;=DATE(2018,12,31)),COUNTIFS($K$2:$K$999,K136,$A$2:$A$999,'CP %'!$M$1,$G$2:$G$999,"&gt;=1-10-2018",$G$2:$G$999,"&lt;=31-12-2018"),"")))))))</f>
        <v>17</v>
      </c>
      <c r="U136" s="25">
        <f t="shared" si="5"/>
        <v>485513.6</v>
      </c>
    </row>
    <row r="137" spans="1:21" x14ac:dyDescent="0.25">
      <c r="A137" s="1" t="s">
        <v>69</v>
      </c>
      <c r="B137" s="1" t="s">
        <v>79</v>
      </c>
      <c r="C137" s="1" t="s">
        <v>79</v>
      </c>
      <c r="D137" s="1" t="s">
        <v>345</v>
      </c>
      <c r="E137" s="1" t="s">
        <v>87</v>
      </c>
      <c r="F137" s="1">
        <v>1335</v>
      </c>
      <c r="G137" s="27">
        <v>43369</v>
      </c>
      <c r="H137" s="25">
        <v>12029915</v>
      </c>
      <c r="I137" s="25">
        <v>11662790</v>
      </c>
      <c r="J137" s="1" t="s">
        <v>16</v>
      </c>
      <c r="K137" s="1" t="s">
        <v>178</v>
      </c>
      <c r="L137" s="25">
        <v>7949</v>
      </c>
      <c r="M137" s="25">
        <v>7949</v>
      </c>
      <c r="N137" s="1" t="s">
        <v>265</v>
      </c>
      <c r="O137" s="1" t="s">
        <v>174</v>
      </c>
      <c r="P137" s="25">
        <f t="shared" si="4"/>
        <v>0</v>
      </c>
      <c r="Q137" s="1">
        <v>0</v>
      </c>
      <c r="R137" s="2" t="s">
        <v>164</v>
      </c>
      <c r="S137" s="31">
        <f>IF(AND(A137='CP %'!$B$1,J137="CP"),
IF(AND(G137&gt;=DATE(2018,4,1),G137&lt;=DATE(2018,7,25)),2%,IF(AND(G137&gt;=DATE(2018,7,26),G137&lt;=DATE(2018,12,31),R137='CP %'!$I$2),IF(T137=1,'CP %'!$C$8,IF(AND(T137&gt;=2,T137&lt;=3),'CP %'!$C$9,IF(AND(T137&gt;=4,T137&lt;=5),'CP %'!$C$10,IF(AND(T137&gt;=6,T137&lt;=8),'CP %'!$C$11,IF(T137&gt;=9,'CP %'!$C$12,""))))),IF(AND(G137&gt;=DATE(2018,7,26),G137&lt;=DATE(2018,12,31),R137='CP %'!$I$3),IF(T137=1,'CP %'!$D$8,IF(AND(T137&gt;=2,T137&lt;=3),'CP %'!$D$9,IF(AND(T137&gt;=4,T137&lt;=5),'CP %'!$D$10,IF(AND(T137&gt;=6,T137&lt;=8),'CP %'!$D$11,IF(T137&gt;=9,'CP %'!$D$12,""))))),""))),
IF(AND(A137='CP %'!$F$1,J137="CP"),
IF(AND(G137&gt;=DATE(2018,4,1),G137&lt;DATE(2018,5,1)),IF(AND(T137&gt;=1,T137&lt;=3),'CP %'!$G$4,IF(AND(T137&gt;=4,T137&lt;=9),'CP %'!$G$5,IF(T137&gt;=10,'CP %'!$G$6,""))),
IF(AND(G137&gt;=DATE(2018,5,1),G137&lt;DATE(2018,7,1)),'CP %'!$G$8,
IF(AND(G137&gt;=DATE(2018,7,1),G137&lt;DATE(2018,8,1)),IF(AND(T137&gt;=1,T137&lt;=2),'CP %'!$G$11,IF(AND(T137&gt;=3,T137&lt;=5),'CP %'!$G$12,IF(T137&gt;=6,'CP %'!$G$13,""))),
IF(AND(G137&gt;=DATE(2018,8,1),G137&lt;DATE(2018,10,1)),IF(K137='CP %'!$F$18,'CP %'!$G$18,IF(B137='CP %'!$F$15,'CP %'!$G$15,IF(B137='CP %'!$F$16,'CP %'!$G$16,IF(AND(B137='CP %'!$F$17,T137=1),'CP %'!$G$20,IF(AND(B137='CP %'!$F$17,T137&gt;=2,T137&lt;=5),'CP %'!$G$21,IF(AND(B137='CP %'!$F$17,T137&gt;=6),'CP %'!$G$22,"")))))),
IF(AND(G137&gt;=DATE(2018,10,1),G137&lt;=DATE(2018,12,31)),IF(B137='CP %'!$F$25,'CP %'!$G$25,IF(B137='CP %'!$F$26,'CP %'!$G$26,IF(AND(B137='CP %'!$F$27,T137=1),'CP %'!$G$29,IF(AND(B137='CP %'!$F$27,T137&gt;=2,T137&lt;=5),'CP %'!$G$30,IF(AND(B137='CP %'!$F$27,T137&gt;=6),'CP %'!$G$31,"")))))))))),
IF(AND(A137='CP %'!$M$1,J137="CP"),
IF(AND(G137&gt;=DATE(2018,4,1),G137&lt;DATE(2018,10,1)),IF(AND(T137&gt;=1,T137&lt;=3),'CP %'!$N$4,IF(AND(T137&gt;=4,T137&lt;=6),'CP %'!$N$5,IF(T137&gt;=7,'CP %'!$N$6,""))),
IF(AND(G137&gt;=DATE(2018,10,1),G137&lt;=DATE(2018,12,31)),IF(AND(T137&gt;=1,T137&lt;=3),'CP %'!$N$9,IF(AND(T137&gt;=4,T137&lt;=6),'CP %'!$N$10,IF(T137&gt;=7,'CP %'!$N$11,""))),"")),"")))</f>
        <v>2.75E-2</v>
      </c>
      <c r="T137" s="29">
        <f>IF(AND(A137='CP %'!$B$1,Master!J137="CP",G137&gt;=DATE(2018,7,26),G137&lt;=DATE(2018,12,31)),COUNTIFS($K$2:$K$999,K137,$A$2:$A$999,'CP %'!$B$1,$G$2:$G$999,"&gt;=26-07-2018",$G$2:$G$999,"&lt;=31-12-2018"),IF(AND(A137='CP %'!$F$1,Master!J137="CP",G137&gt;=DATE(2018,4,1),G137&lt;DATE(2018,5,1)),COUNTIFS($K$2:$K$999,K137,$A$2:$A$999,'CP %'!$F$1,$G$2:$G$999,"&gt;=01-04-2018",$G$2:$G$999,"&lt;01-05-2018"),IF(AND(A137='CP %'!$F$1,Master!J137="CP",G137&gt;=DATE(2018,7,1),G137&lt;DATE(2018,8,1)),COUNTIFS($K$2:$K$999,K137,$A$2:$A$999,'CP %'!$F$1,$G$2:$G$999,"&gt;=01-07-2018",$G$2:$G$999,"&lt;01-08-2018"),IF(AND(A137='CP %'!$F$1,B137='CP %'!$F$17,Master!J137="CP",G137&gt;=DATE(2018,8,1),G137&lt;DATE(2018,10,1)),COUNTIFS($K$2:$K$999,K137,$A$2:$A$999,'CP %'!$F$1,$B$2:$B$999,'CP %'!$F$17,$G$2:$G$999,"&gt;=01-08-2018",$G$2:$G$999,"&lt;01-10-2018"),IF(AND(A137='CP %'!$F$1,B137='CP %'!$F$27,Master!J137="CP",G137&gt;=DATE(2018,10,1),G137&lt;=DATE(2018,12,31)),COUNTIFS($K$2:$K$999,K137,$A$2:$A$999,'CP %'!$F$1,$B$2:$B$999,'CP %'!$F$27,$G$2:$G$999,"&gt;=01-10-2018",$G$2:$G$999,"&lt;=31-12-2018"),IF(AND(A137='CP %'!$M$1,Master!J137="CP",G137&gt;=DATE(2018,4,1),G137&lt;DATE(2018,10,1)),COUNTIFS($K$2:$K$999,K137,$A$2:$A$999,'CP %'!$M$1,$G$2:$G$999,"&gt;=1-04-2018",$G$2:$G$999,"&lt;1-10-2018"),IF(AND(A137='CP %'!$M$1,Master!J137="CP",G137&gt;=DATE(2018,10,1),G137&lt;=DATE(2018,12,31)),COUNTIFS($K$2:$K$999,K137,$A$2:$A$999,'CP %'!$M$1,$G$2:$G$999,"&gt;=1-10-2018",$G$2:$G$999,"&lt;=31-12-2018"),"")))))))</f>
        <v>17</v>
      </c>
      <c r="U137" s="25">
        <f t="shared" si="5"/>
        <v>320726.72499999998</v>
      </c>
    </row>
    <row r="138" spans="1:21" x14ac:dyDescent="0.25">
      <c r="A138" s="1" t="s">
        <v>69</v>
      </c>
      <c r="B138" s="1" t="s">
        <v>79</v>
      </c>
      <c r="C138" s="1" t="s">
        <v>79</v>
      </c>
      <c r="D138" s="1" t="s">
        <v>346</v>
      </c>
      <c r="E138" s="1" t="s">
        <v>91</v>
      </c>
      <c r="F138" s="1">
        <v>1740</v>
      </c>
      <c r="G138" s="27">
        <v>43327</v>
      </c>
      <c r="H138" s="25">
        <v>14315240</v>
      </c>
      <c r="I138" s="25">
        <v>13836740</v>
      </c>
      <c r="J138" s="1" t="s">
        <v>15</v>
      </c>
      <c r="K138" s="1" t="s">
        <v>15</v>
      </c>
      <c r="L138" s="25">
        <v>7299</v>
      </c>
      <c r="M138" s="25">
        <v>7226</v>
      </c>
      <c r="N138" s="1" t="s">
        <v>236</v>
      </c>
      <c r="O138" s="1" t="s">
        <v>170</v>
      </c>
      <c r="P138" s="25">
        <f t="shared" si="4"/>
        <v>127020</v>
      </c>
      <c r="Q138" s="1" t="s">
        <v>171</v>
      </c>
      <c r="R138" s="2" t="s">
        <v>164</v>
      </c>
      <c r="S138" s="31" t="str">
        <f>IF(AND(A138='CP %'!$B$1,J138="CP"),
IF(AND(G138&gt;=DATE(2018,4,1),G138&lt;=DATE(2018,7,25)),2%,IF(AND(G138&gt;=DATE(2018,7,26),G138&lt;=DATE(2018,12,31),R138='CP %'!$I$2),IF(T138=1,'CP %'!$C$8,IF(AND(T138&gt;=2,T138&lt;=3),'CP %'!$C$9,IF(AND(T138&gt;=4,T138&lt;=5),'CP %'!$C$10,IF(AND(T138&gt;=6,T138&lt;=8),'CP %'!$C$11,IF(T138&gt;=9,'CP %'!$C$12,""))))),IF(AND(G138&gt;=DATE(2018,7,26),G138&lt;=DATE(2018,12,31),R138='CP %'!$I$3),IF(T138=1,'CP %'!$D$8,IF(AND(T138&gt;=2,T138&lt;=3),'CP %'!$D$9,IF(AND(T138&gt;=4,T138&lt;=5),'CP %'!$D$10,IF(AND(T138&gt;=6,T138&lt;=8),'CP %'!$D$11,IF(T138&gt;=9,'CP %'!$D$12,""))))),""))),
IF(AND(A138='CP %'!$F$1,J138="CP"),
IF(AND(G138&gt;=DATE(2018,4,1),G138&lt;DATE(2018,5,1)),IF(AND(T138&gt;=1,T138&lt;=3),'CP %'!$G$4,IF(AND(T138&gt;=4,T138&lt;=9),'CP %'!$G$5,IF(T138&gt;=10,'CP %'!$G$6,""))),
IF(AND(G138&gt;=DATE(2018,5,1),G138&lt;DATE(2018,7,1)),'CP %'!$G$8,
IF(AND(G138&gt;=DATE(2018,7,1),G138&lt;DATE(2018,8,1)),IF(AND(T138&gt;=1,T138&lt;=2),'CP %'!$G$11,IF(AND(T138&gt;=3,T138&lt;=5),'CP %'!$G$12,IF(T138&gt;=6,'CP %'!$G$13,""))),
IF(AND(G138&gt;=DATE(2018,8,1),G138&lt;DATE(2018,10,1)),IF(K138='CP %'!$F$18,'CP %'!$G$18,IF(B138='CP %'!$F$15,'CP %'!$G$15,IF(B138='CP %'!$F$16,'CP %'!$G$16,IF(AND(B138='CP %'!$F$17,T138=1),'CP %'!$G$20,IF(AND(B138='CP %'!$F$17,T138&gt;=2,T138&lt;=5),'CP %'!$G$21,IF(AND(B138='CP %'!$F$17,T138&gt;=6),'CP %'!$G$22,"")))))),
IF(AND(G138&gt;=DATE(2018,10,1),G138&lt;=DATE(2018,12,31)),IF(B138='CP %'!$F$25,'CP %'!$G$25,IF(B138='CP %'!$F$26,'CP %'!$G$26,IF(AND(B138='CP %'!$F$27,T138=1),'CP %'!$G$29,IF(AND(B138='CP %'!$F$27,T138&gt;=2,T138&lt;=5),'CP %'!$G$30,IF(AND(B138='CP %'!$F$27,T138&gt;=6),'CP %'!$G$31,"")))))))))),
IF(AND(A138='CP %'!$M$1,J138="CP"),
IF(AND(G138&gt;=DATE(2018,4,1),G138&lt;DATE(2018,10,1)),IF(AND(T138&gt;=1,T138&lt;=3),'CP %'!$N$4,IF(AND(T138&gt;=4,T138&lt;=6),'CP %'!$N$5,IF(T138&gt;=7,'CP %'!$N$6,""))),
IF(AND(G138&gt;=DATE(2018,10,1),G138&lt;=DATE(2018,12,31)),IF(AND(T138&gt;=1,T138&lt;=3),'CP %'!$N$9,IF(AND(T138&gt;=4,T138&lt;=6),'CP %'!$N$10,IF(T138&gt;=7,'CP %'!$N$11,""))),"")),"")))</f>
        <v/>
      </c>
      <c r="T138" s="29" t="str">
        <f>IF(AND(A138='CP %'!$B$1,Master!J138="CP",G138&gt;=DATE(2018,7,26),G138&lt;=DATE(2018,12,31)),COUNTIFS($K$2:$K$999,K138,$A$2:$A$999,'CP %'!$B$1,$G$2:$G$999,"&gt;=26-07-2018",$G$2:$G$999,"&lt;=31-12-2018"),IF(AND(A138='CP %'!$F$1,Master!J138="CP",G138&gt;=DATE(2018,4,1),G138&lt;DATE(2018,5,1)),COUNTIFS($K$2:$K$999,K138,$A$2:$A$999,'CP %'!$F$1,$G$2:$G$999,"&gt;=01-04-2018",$G$2:$G$999,"&lt;01-05-2018"),IF(AND(A138='CP %'!$F$1,Master!J138="CP",G138&gt;=DATE(2018,7,1),G138&lt;DATE(2018,8,1)),COUNTIFS($K$2:$K$999,K138,$A$2:$A$999,'CP %'!$F$1,$G$2:$G$999,"&gt;=01-07-2018",$G$2:$G$999,"&lt;01-08-2018"),IF(AND(A138='CP %'!$F$1,B138='CP %'!$F$17,Master!J138="CP",G138&gt;=DATE(2018,8,1),G138&lt;DATE(2018,10,1)),COUNTIFS($K$2:$K$999,K138,$A$2:$A$999,'CP %'!$F$1,$B$2:$B$999,'CP %'!$F$17,$G$2:$G$999,"&gt;=01-08-2018",$G$2:$G$999,"&lt;01-10-2018"),IF(AND(A138='CP %'!$F$1,B138='CP %'!$F$27,Master!J138="CP",G138&gt;=DATE(2018,10,1),G138&lt;=DATE(2018,12,31)),COUNTIFS($K$2:$K$999,K138,$A$2:$A$999,'CP %'!$F$1,$B$2:$B$999,'CP %'!$F$27,$G$2:$G$999,"&gt;=01-10-2018",$G$2:$G$999,"&lt;=31-12-2018"),IF(AND(A138='CP %'!$M$1,Master!J138="CP",G138&gt;=DATE(2018,4,1),G138&lt;DATE(2018,10,1)),COUNTIFS($K$2:$K$999,K138,$A$2:$A$999,'CP %'!$M$1,$G$2:$G$999,"&gt;=1-04-2018",$G$2:$G$999,"&lt;1-10-2018"),IF(AND(A138='CP %'!$M$1,Master!J138="CP",G138&gt;=DATE(2018,10,1),G138&lt;=DATE(2018,12,31)),COUNTIFS($K$2:$K$999,K138,$A$2:$A$999,'CP %'!$M$1,$G$2:$G$999,"&gt;=1-10-2018",$G$2:$G$999,"&lt;=31-12-2018"),"")))))))</f>
        <v/>
      </c>
      <c r="U138" s="25">
        <f t="shared" si="5"/>
        <v>0</v>
      </c>
    </row>
    <row r="139" spans="1:21" x14ac:dyDescent="0.25">
      <c r="A139" s="1" t="s">
        <v>69</v>
      </c>
      <c r="B139" s="1" t="s">
        <v>79</v>
      </c>
      <c r="C139" s="1" t="s">
        <v>79</v>
      </c>
      <c r="D139" s="1" t="s">
        <v>347</v>
      </c>
      <c r="E139" s="1" t="s">
        <v>87</v>
      </c>
      <c r="F139" s="1">
        <v>1335</v>
      </c>
      <c r="G139" s="27">
        <v>43369</v>
      </c>
      <c r="H139" s="25">
        <v>12063290</v>
      </c>
      <c r="I139" s="25">
        <v>11696165</v>
      </c>
      <c r="J139" s="1" t="s">
        <v>16</v>
      </c>
      <c r="K139" s="1" t="s">
        <v>178</v>
      </c>
      <c r="L139" s="25">
        <v>7949</v>
      </c>
      <c r="M139" s="25">
        <v>7949</v>
      </c>
      <c r="N139" s="1" t="s">
        <v>265</v>
      </c>
      <c r="O139" s="1" t="s">
        <v>174</v>
      </c>
      <c r="P139" s="25">
        <f t="shared" si="4"/>
        <v>0</v>
      </c>
      <c r="Q139" s="1">
        <v>0</v>
      </c>
      <c r="R139" s="2" t="s">
        <v>164</v>
      </c>
      <c r="S139" s="31">
        <f>IF(AND(A139='CP %'!$B$1,J139="CP"),
IF(AND(G139&gt;=DATE(2018,4,1),G139&lt;=DATE(2018,7,25)),2%,IF(AND(G139&gt;=DATE(2018,7,26),G139&lt;=DATE(2018,12,31),R139='CP %'!$I$2),IF(T139=1,'CP %'!$C$8,IF(AND(T139&gt;=2,T139&lt;=3),'CP %'!$C$9,IF(AND(T139&gt;=4,T139&lt;=5),'CP %'!$C$10,IF(AND(T139&gt;=6,T139&lt;=8),'CP %'!$C$11,IF(T139&gt;=9,'CP %'!$C$12,""))))),IF(AND(G139&gt;=DATE(2018,7,26),G139&lt;=DATE(2018,12,31),R139='CP %'!$I$3),IF(T139=1,'CP %'!$D$8,IF(AND(T139&gt;=2,T139&lt;=3),'CP %'!$D$9,IF(AND(T139&gt;=4,T139&lt;=5),'CP %'!$D$10,IF(AND(T139&gt;=6,T139&lt;=8),'CP %'!$D$11,IF(T139&gt;=9,'CP %'!$D$12,""))))),""))),
IF(AND(A139='CP %'!$F$1,J139="CP"),
IF(AND(G139&gt;=DATE(2018,4,1),G139&lt;DATE(2018,5,1)),IF(AND(T139&gt;=1,T139&lt;=3),'CP %'!$G$4,IF(AND(T139&gt;=4,T139&lt;=9),'CP %'!$G$5,IF(T139&gt;=10,'CP %'!$G$6,""))),
IF(AND(G139&gt;=DATE(2018,5,1),G139&lt;DATE(2018,7,1)),'CP %'!$G$8,
IF(AND(G139&gt;=DATE(2018,7,1),G139&lt;DATE(2018,8,1)),IF(AND(T139&gt;=1,T139&lt;=2),'CP %'!$G$11,IF(AND(T139&gt;=3,T139&lt;=5),'CP %'!$G$12,IF(T139&gt;=6,'CP %'!$G$13,""))),
IF(AND(G139&gt;=DATE(2018,8,1),G139&lt;DATE(2018,10,1)),IF(K139='CP %'!$F$18,'CP %'!$G$18,IF(B139='CP %'!$F$15,'CP %'!$G$15,IF(B139='CP %'!$F$16,'CP %'!$G$16,IF(AND(B139='CP %'!$F$17,T139=1),'CP %'!$G$20,IF(AND(B139='CP %'!$F$17,T139&gt;=2,T139&lt;=5),'CP %'!$G$21,IF(AND(B139='CP %'!$F$17,T139&gt;=6),'CP %'!$G$22,"")))))),
IF(AND(G139&gt;=DATE(2018,10,1),G139&lt;=DATE(2018,12,31)),IF(B139='CP %'!$F$25,'CP %'!$G$25,IF(B139='CP %'!$F$26,'CP %'!$G$26,IF(AND(B139='CP %'!$F$27,T139=1),'CP %'!$G$29,IF(AND(B139='CP %'!$F$27,T139&gt;=2,T139&lt;=5),'CP %'!$G$30,IF(AND(B139='CP %'!$F$27,T139&gt;=6),'CP %'!$G$31,"")))))))))),
IF(AND(A139='CP %'!$M$1,J139="CP"),
IF(AND(G139&gt;=DATE(2018,4,1),G139&lt;DATE(2018,10,1)),IF(AND(T139&gt;=1,T139&lt;=3),'CP %'!$N$4,IF(AND(T139&gt;=4,T139&lt;=6),'CP %'!$N$5,IF(T139&gt;=7,'CP %'!$N$6,""))),
IF(AND(G139&gt;=DATE(2018,10,1),G139&lt;=DATE(2018,12,31)),IF(AND(T139&gt;=1,T139&lt;=3),'CP %'!$N$9,IF(AND(T139&gt;=4,T139&lt;=6),'CP %'!$N$10,IF(T139&gt;=7,'CP %'!$N$11,""))),"")),"")))</f>
        <v>2.75E-2</v>
      </c>
      <c r="T139" s="29">
        <f>IF(AND(A139='CP %'!$B$1,Master!J139="CP",G139&gt;=DATE(2018,7,26),G139&lt;=DATE(2018,12,31)),COUNTIFS($K$2:$K$999,K139,$A$2:$A$999,'CP %'!$B$1,$G$2:$G$999,"&gt;=26-07-2018",$G$2:$G$999,"&lt;=31-12-2018"),IF(AND(A139='CP %'!$F$1,Master!J139="CP",G139&gt;=DATE(2018,4,1),G139&lt;DATE(2018,5,1)),COUNTIFS($K$2:$K$999,K139,$A$2:$A$999,'CP %'!$F$1,$G$2:$G$999,"&gt;=01-04-2018",$G$2:$G$999,"&lt;01-05-2018"),IF(AND(A139='CP %'!$F$1,Master!J139="CP",G139&gt;=DATE(2018,7,1),G139&lt;DATE(2018,8,1)),COUNTIFS($K$2:$K$999,K139,$A$2:$A$999,'CP %'!$F$1,$G$2:$G$999,"&gt;=01-07-2018",$G$2:$G$999,"&lt;01-08-2018"),IF(AND(A139='CP %'!$F$1,B139='CP %'!$F$17,Master!J139="CP",G139&gt;=DATE(2018,8,1),G139&lt;DATE(2018,10,1)),COUNTIFS($K$2:$K$999,K139,$A$2:$A$999,'CP %'!$F$1,$B$2:$B$999,'CP %'!$F$17,$G$2:$G$999,"&gt;=01-08-2018",$G$2:$G$999,"&lt;01-10-2018"),IF(AND(A139='CP %'!$F$1,B139='CP %'!$F$27,Master!J139="CP",G139&gt;=DATE(2018,10,1),G139&lt;=DATE(2018,12,31)),COUNTIFS($K$2:$K$999,K139,$A$2:$A$999,'CP %'!$F$1,$B$2:$B$999,'CP %'!$F$27,$G$2:$G$999,"&gt;=01-10-2018",$G$2:$G$999,"&lt;=31-12-2018"),IF(AND(A139='CP %'!$M$1,Master!J139="CP",G139&gt;=DATE(2018,4,1),G139&lt;DATE(2018,10,1)),COUNTIFS($K$2:$K$999,K139,$A$2:$A$999,'CP %'!$M$1,$G$2:$G$999,"&gt;=1-04-2018",$G$2:$G$999,"&lt;1-10-2018"),IF(AND(A139='CP %'!$M$1,Master!J139="CP",G139&gt;=DATE(2018,10,1),G139&lt;=DATE(2018,12,31)),COUNTIFS($K$2:$K$999,K139,$A$2:$A$999,'CP %'!$M$1,$G$2:$G$999,"&gt;=1-10-2018",$G$2:$G$999,"&lt;=31-12-2018"),"")))))))</f>
        <v>17</v>
      </c>
      <c r="U139" s="25">
        <f t="shared" si="5"/>
        <v>321644.53749999998</v>
      </c>
    </row>
    <row r="140" spans="1:21" x14ac:dyDescent="0.25">
      <c r="A140" s="1" t="s">
        <v>69</v>
      </c>
      <c r="B140" s="1" t="s">
        <v>79</v>
      </c>
      <c r="C140" s="1" t="s">
        <v>79</v>
      </c>
      <c r="D140" s="1" t="s">
        <v>348</v>
      </c>
      <c r="E140" s="1" t="s">
        <v>91</v>
      </c>
      <c r="F140" s="1">
        <v>1735</v>
      </c>
      <c r="G140" s="27">
        <v>43369</v>
      </c>
      <c r="H140" s="25">
        <v>15616265</v>
      </c>
      <c r="I140" s="25">
        <v>15139140</v>
      </c>
      <c r="J140" s="1" t="s">
        <v>16</v>
      </c>
      <c r="K140" s="1" t="s">
        <v>178</v>
      </c>
      <c r="L140" s="25">
        <v>7949</v>
      </c>
      <c r="M140" s="25">
        <v>7949</v>
      </c>
      <c r="N140" s="1" t="s">
        <v>265</v>
      </c>
      <c r="O140" s="1" t="s">
        <v>174</v>
      </c>
      <c r="P140" s="25">
        <f t="shared" si="4"/>
        <v>0</v>
      </c>
      <c r="Q140" s="1">
        <v>0</v>
      </c>
      <c r="R140" s="2" t="s">
        <v>164</v>
      </c>
      <c r="S140" s="31">
        <f>IF(AND(A140='CP %'!$B$1,J140="CP"),
IF(AND(G140&gt;=DATE(2018,4,1),G140&lt;=DATE(2018,7,25)),2%,IF(AND(G140&gt;=DATE(2018,7,26),G140&lt;=DATE(2018,12,31),R140='CP %'!$I$2),IF(T140=1,'CP %'!$C$8,IF(AND(T140&gt;=2,T140&lt;=3),'CP %'!$C$9,IF(AND(T140&gt;=4,T140&lt;=5),'CP %'!$C$10,IF(AND(T140&gt;=6,T140&lt;=8),'CP %'!$C$11,IF(T140&gt;=9,'CP %'!$C$12,""))))),IF(AND(G140&gt;=DATE(2018,7,26),G140&lt;=DATE(2018,12,31),R140='CP %'!$I$3),IF(T140=1,'CP %'!$D$8,IF(AND(T140&gt;=2,T140&lt;=3),'CP %'!$D$9,IF(AND(T140&gt;=4,T140&lt;=5),'CP %'!$D$10,IF(AND(T140&gt;=6,T140&lt;=8),'CP %'!$D$11,IF(T140&gt;=9,'CP %'!$D$12,""))))),""))),
IF(AND(A140='CP %'!$F$1,J140="CP"),
IF(AND(G140&gt;=DATE(2018,4,1),G140&lt;DATE(2018,5,1)),IF(AND(T140&gt;=1,T140&lt;=3),'CP %'!$G$4,IF(AND(T140&gt;=4,T140&lt;=9),'CP %'!$G$5,IF(T140&gt;=10,'CP %'!$G$6,""))),
IF(AND(G140&gt;=DATE(2018,5,1),G140&lt;DATE(2018,7,1)),'CP %'!$G$8,
IF(AND(G140&gt;=DATE(2018,7,1),G140&lt;DATE(2018,8,1)),IF(AND(T140&gt;=1,T140&lt;=2),'CP %'!$G$11,IF(AND(T140&gt;=3,T140&lt;=5),'CP %'!$G$12,IF(T140&gt;=6,'CP %'!$G$13,""))),
IF(AND(G140&gt;=DATE(2018,8,1),G140&lt;DATE(2018,10,1)),IF(K140='CP %'!$F$18,'CP %'!$G$18,IF(B140='CP %'!$F$15,'CP %'!$G$15,IF(B140='CP %'!$F$16,'CP %'!$G$16,IF(AND(B140='CP %'!$F$17,T140=1),'CP %'!$G$20,IF(AND(B140='CP %'!$F$17,T140&gt;=2,T140&lt;=5),'CP %'!$G$21,IF(AND(B140='CP %'!$F$17,T140&gt;=6),'CP %'!$G$22,"")))))),
IF(AND(G140&gt;=DATE(2018,10,1),G140&lt;=DATE(2018,12,31)),IF(B140='CP %'!$F$25,'CP %'!$G$25,IF(B140='CP %'!$F$26,'CP %'!$G$26,IF(AND(B140='CP %'!$F$27,T140=1),'CP %'!$G$29,IF(AND(B140='CP %'!$F$27,T140&gt;=2,T140&lt;=5),'CP %'!$G$30,IF(AND(B140='CP %'!$F$27,T140&gt;=6),'CP %'!$G$31,"")))))))))),
IF(AND(A140='CP %'!$M$1,J140="CP"),
IF(AND(G140&gt;=DATE(2018,4,1),G140&lt;DATE(2018,10,1)),IF(AND(T140&gt;=1,T140&lt;=3),'CP %'!$N$4,IF(AND(T140&gt;=4,T140&lt;=6),'CP %'!$N$5,IF(T140&gt;=7,'CP %'!$N$6,""))),
IF(AND(G140&gt;=DATE(2018,10,1),G140&lt;=DATE(2018,12,31)),IF(AND(T140&gt;=1,T140&lt;=3),'CP %'!$N$9,IF(AND(T140&gt;=4,T140&lt;=6),'CP %'!$N$10,IF(T140&gt;=7,'CP %'!$N$11,""))),"")),"")))</f>
        <v>2.75E-2</v>
      </c>
      <c r="T140" s="29">
        <f>IF(AND(A140='CP %'!$B$1,Master!J140="CP",G140&gt;=DATE(2018,7,26),G140&lt;=DATE(2018,12,31)),COUNTIFS($K$2:$K$999,K140,$A$2:$A$999,'CP %'!$B$1,$G$2:$G$999,"&gt;=26-07-2018",$G$2:$G$999,"&lt;=31-12-2018"),IF(AND(A140='CP %'!$F$1,Master!J140="CP",G140&gt;=DATE(2018,4,1),G140&lt;DATE(2018,5,1)),COUNTIFS($K$2:$K$999,K140,$A$2:$A$999,'CP %'!$F$1,$G$2:$G$999,"&gt;=01-04-2018",$G$2:$G$999,"&lt;01-05-2018"),IF(AND(A140='CP %'!$F$1,Master!J140="CP",G140&gt;=DATE(2018,7,1),G140&lt;DATE(2018,8,1)),COUNTIFS($K$2:$K$999,K140,$A$2:$A$999,'CP %'!$F$1,$G$2:$G$999,"&gt;=01-07-2018",$G$2:$G$999,"&lt;01-08-2018"),IF(AND(A140='CP %'!$F$1,B140='CP %'!$F$17,Master!J140="CP",G140&gt;=DATE(2018,8,1),G140&lt;DATE(2018,10,1)),COUNTIFS($K$2:$K$999,K140,$A$2:$A$999,'CP %'!$F$1,$B$2:$B$999,'CP %'!$F$17,$G$2:$G$999,"&gt;=01-08-2018",$G$2:$G$999,"&lt;01-10-2018"),IF(AND(A140='CP %'!$F$1,B140='CP %'!$F$27,Master!J140="CP",G140&gt;=DATE(2018,10,1),G140&lt;=DATE(2018,12,31)),COUNTIFS($K$2:$K$999,K140,$A$2:$A$999,'CP %'!$F$1,$B$2:$B$999,'CP %'!$F$27,$G$2:$G$999,"&gt;=01-10-2018",$G$2:$G$999,"&lt;=31-12-2018"),IF(AND(A140='CP %'!$M$1,Master!J140="CP",G140&gt;=DATE(2018,4,1),G140&lt;DATE(2018,10,1)),COUNTIFS($K$2:$K$999,K140,$A$2:$A$999,'CP %'!$M$1,$G$2:$G$999,"&gt;=1-04-2018",$G$2:$G$999,"&lt;1-10-2018"),IF(AND(A140='CP %'!$M$1,Master!J140="CP",G140&gt;=DATE(2018,10,1),G140&lt;=DATE(2018,12,31)),COUNTIFS($K$2:$K$999,K140,$A$2:$A$999,'CP %'!$M$1,$G$2:$G$999,"&gt;=1-10-2018",$G$2:$G$999,"&lt;=31-12-2018"),"")))))))</f>
        <v>17</v>
      </c>
      <c r="U140" s="25">
        <f t="shared" si="5"/>
        <v>416326.35</v>
      </c>
    </row>
    <row r="141" spans="1:21" x14ac:dyDescent="0.25">
      <c r="A141" s="1" t="s">
        <v>69</v>
      </c>
      <c r="B141" s="1" t="s">
        <v>79</v>
      </c>
      <c r="C141" s="1" t="s">
        <v>79</v>
      </c>
      <c r="D141" s="1" t="s">
        <v>349</v>
      </c>
      <c r="E141" s="1" t="s">
        <v>89</v>
      </c>
      <c r="F141" s="1">
        <v>1960</v>
      </c>
      <c r="G141" s="27">
        <v>43371</v>
      </c>
      <c r="H141" s="25">
        <v>18145040</v>
      </c>
      <c r="I141" s="25">
        <v>17606040</v>
      </c>
      <c r="J141" s="1" t="s">
        <v>16</v>
      </c>
      <c r="K141" s="1" t="s">
        <v>178</v>
      </c>
      <c r="L141" s="25">
        <v>7949</v>
      </c>
      <c r="M141" s="25">
        <v>7949</v>
      </c>
      <c r="N141" s="1" t="s">
        <v>265</v>
      </c>
      <c r="O141" s="1" t="s">
        <v>174</v>
      </c>
      <c r="P141" s="25">
        <f t="shared" si="4"/>
        <v>0</v>
      </c>
      <c r="Q141" s="1">
        <v>0</v>
      </c>
      <c r="R141" s="2" t="s">
        <v>164</v>
      </c>
      <c r="S141" s="31">
        <f>IF(AND(A141='CP %'!$B$1,J141="CP"),
IF(AND(G141&gt;=DATE(2018,4,1),G141&lt;=DATE(2018,7,25)),2%,IF(AND(G141&gt;=DATE(2018,7,26),G141&lt;=DATE(2018,12,31),R141='CP %'!$I$2),IF(T141=1,'CP %'!$C$8,IF(AND(T141&gt;=2,T141&lt;=3),'CP %'!$C$9,IF(AND(T141&gt;=4,T141&lt;=5),'CP %'!$C$10,IF(AND(T141&gt;=6,T141&lt;=8),'CP %'!$C$11,IF(T141&gt;=9,'CP %'!$C$12,""))))),IF(AND(G141&gt;=DATE(2018,7,26),G141&lt;=DATE(2018,12,31),R141='CP %'!$I$3),IF(T141=1,'CP %'!$D$8,IF(AND(T141&gt;=2,T141&lt;=3),'CP %'!$D$9,IF(AND(T141&gt;=4,T141&lt;=5),'CP %'!$D$10,IF(AND(T141&gt;=6,T141&lt;=8),'CP %'!$D$11,IF(T141&gt;=9,'CP %'!$D$12,""))))),""))),
IF(AND(A141='CP %'!$F$1,J141="CP"),
IF(AND(G141&gt;=DATE(2018,4,1),G141&lt;DATE(2018,5,1)),IF(AND(T141&gt;=1,T141&lt;=3),'CP %'!$G$4,IF(AND(T141&gt;=4,T141&lt;=9),'CP %'!$G$5,IF(T141&gt;=10,'CP %'!$G$6,""))),
IF(AND(G141&gt;=DATE(2018,5,1),G141&lt;DATE(2018,7,1)),'CP %'!$G$8,
IF(AND(G141&gt;=DATE(2018,7,1),G141&lt;DATE(2018,8,1)),IF(AND(T141&gt;=1,T141&lt;=2),'CP %'!$G$11,IF(AND(T141&gt;=3,T141&lt;=5),'CP %'!$G$12,IF(T141&gt;=6,'CP %'!$G$13,""))),
IF(AND(G141&gt;=DATE(2018,8,1),G141&lt;DATE(2018,10,1)),IF(K141='CP %'!$F$18,'CP %'!$G$18,IF(B141='CP %'!$F$15,'CP %'!$G$15,IF(B141='CP %'!$F$16,'CP %'!$G$16,IF(AND(B141='CP %'!$F$17,T141=1),'CP %'!$G$20,IF(AND(B141='CP %'!$F$17,T141&gt;=2,T141&lt;=5),'CP %'!$G$21,IF(AND(B141='CP %'!$F$17,T141&gt;=6),'CP %'!$G$22,"")))))),
IF(AND(G141&gt;=DATE(2018,10,1),G141&lt;=DATE(2018,12,31)),IF(B141='CP %'!$F$25,'CP %'!$G$25,IF(B141='CP %'!$F$26,'CP %'!$G$26,IF(AND(B141='CP %'!$F$27,T141=1),'CP %'!$G$29,IF(AND(B141='CP %'!$F$27,T141&gt;=2,T141&lt;=5),'CP %'!$G$30,IF(AND(B141='CP %'!$F$27,T141&gt;=6),'CP %'!$G$31,"")))))))))),
IF(AND(A141='CP %'!$M$1,J141="CP"),
IF(AND(G141&gt;=DATE(2018,4,1),G141&lt;DATE(2018,10,1)),IF(AND(T141&gt;=1,T141&lt;=3),'CP %'!$N$4,IF(AND(T141&gt;=4,T141&lt;=6),'CP %'!$N$5,IF(T141&gt;=7,'CP %'!$N$6,""))),
IF(AND(G141&gt;=DATE(2018,10,1),G141&lt;=DATE(2018,12,31)),IF(AND(T141&gt;=1,T141&lt;=3),'CP %'!$N$9,IF(AND(T141&gt;=4,T141&lt;=6),'CP %'!$N$10,IF(T141&gt;=7,'CP %'!$N$11,""))),"")),"")))</f>
        <v>2.75E-2</v>
      </c>
      <c r="T141" s="29">
        <f>IF(AND(A141='CP %'!$B$1,Master!J141="CP",G141&gt;=DATE(2018,7,26),G141&lt;=DATE(2018,12,31)),COUNTIFS($K$2:$K$999,K141,$A$2:$A$999,'CP %'!$B$1,$G$2:$G$999,"&gt;=26-07-2018",$G$2:$G$999,"&lt;=31-12-2018"),IF(AND(A141='CP %'!$F$1,Master!J141="CP",G141&gt;=DATE(2018,4,1),G141&lt;DATE(2018,5,1)),COUNTIFS($K$2:$K$999,K141,$A$2:$A$999,'CP %'!$F$1,$G$2:$G$999,"&gt;=01-04-2018",$G$2:$G$999,"&lt;01-05-2018"),IF(AND(A141='CP %'!$F$1,Master!J141="CP",G141&gt;=DATE(2018,7,1),G141&lt;DATE(2018,8,1)),COUNTIFS($K$2:$K$999,K141,$A$2:$A$999,'CP %'!$F$1,$G$2:$G$999,"&gt;=01-07-2018",$G$2:$G$999,"&lt;01-08-2018"),IF(AND(A141='CP %'!$F$1,B141='CP %'!$F$17,Master!J141="CP",G141&gt;=DATE(2018,8,1),G141&lt;DATE(2018,10,1)),COUNTIFS($K$2:$K$999,K141,$A$2:$A$999,'CP %'!$F$1,$B$2:$B$999,'CP %'!$F$17,$G$2:$G$999,"&gt;=01-08-2018",$G$2:$G$999,"&lt;01-10-2018"),IF(AND(A141='CP %'!$F$1,B141='CP %'!$F$27,Master!J141="CP",G141&gt;=DATE(2018,10,1),G141&lt;=DATE(2018,12,31)),COUNTIFS($K$2:$K$999,K141,$A$2:$A$999,'CP %'!$F$1,$B$2:$B$999,'CP %'!$F$27,$G$2:$G$999,"&gt;=01-10-2018",$G$2:$G$999,"&lt;=31-12-2018"),IF(AND(A141='CP %'!$M$1,Master!J141="CP",G141&gt;=DATE(2018,4,1),G141&lt;DATE(2018,10,1)),COUNTIFS($K$2:$K$999,K141,$A$2:$A$999,'CP %'!$M$1,$G$2:$G$999,"&gt;=1-04-2018",$G$2:$G$999,"&lt;1-10-2018"),IF(AND(A141='CP %'!$M$1,Master!J141="CP",G141&gt;=DATE(2018,10,1),G141&lt;=DATE(2018,12,31)),COUNTIFS($K$2:$K$999,K141,$A$2:$A$999,'CP %'!$M$1,$G$2:$G$999,"&gt;=1-10-2018",$G$2:$G$999,"&lt;=31-12-2018"),"")))))))</f>
        <v>17</v>
      </c>
      <c r="U141" s="25">
        <f t="shared" si="5"/>
        <v>484166.1</v>
      </c>
    </row>
    <row r="142" spans="1:21" x14ac:dyDescent="0.25">
      <c r="A142" s="1" t="s">
        <v>69</v>
      </c>
      <c r="B142" s="1" t="s">
        <v>82</v>
      </c>
      <c r="C142" s="1" t="s">
        <v>82</v>
      </c>
      <c r="D142" s="1" t="s">
        <v>350</v>
      </c>
      <c r="E142" s="1" t="s">
        <v>91</v>
      </c>
      <c r="F142" s="1">
        <v>2085</v>
      </c>
      <c r="G142" s="27">
        <v>43373</v>
      </c>
      <c r="H142" s="25">
        <v>19665120</v>
      </c>
      <c r="I142" s="25">
        <v>19091745</v>
      </c>
      <c r="J142" s="1" t="s">
        <v>16</v>
      </c>
      <c r="K142" s="1" t="s">
        <v>178</v>
      </c>
      <c r="L142" s="25">
        <v>8402</v>
      </c>
      <c r="M142" s="25">
        <v>8402</v>
      </c>
      <c r="N142" s="1" t="s">
        <v>236</v>
      </c>
      <c r="O142" s="1" t="s">
        <v>174</v>
      </c>
      <c r="P142" s="25">
        <f t="shared" si="4"/>
        <v>0</v>
      </c>
      <c r="Q142" s="1">
        <v>0</v>
      </c>
      <c r="R142" s="2" t="s">
        <v>164</v>
      </c>
      <c r="S142" s="31">
        <f>IF(AND(A142='CP %'!$B$1,J142="CP"),
IF(AND(G142&gt;=DATE(2018,4,1),G142&lt;=DATE(2018,7,25)),2%,IF(AND(G142&gt;=DATE(2018,7,26),G142&lt;=DATE(2018,12,31),R142='CP %'!$I$2),IF(T142=1,'CP %'!$C$8,IF(AND(T142&gt;=2,T142&lt;=3),'CP %'!$C$9,IF(AND(T142&gt;=4,T142&lt;=5),'CP %'!$C$10,IF(AND(T142&gt;=6,T142&lt;=8),'CP %'!$C$11,IF(T142&gt;=9,'CP %'!$C$12,""))))),IF(AND(G142&gt;=DATE(2018,7,26),G142&lt;=DATE(2018,12,31),R142='CP %'!$I$3),IF(T142=1,'CP %'!$D$8,IF(AND(T142&gt;=2,T142&lt;=3),'CP %'!$D$9,IF(AND(T142&gt;=4,T142&lt;=5),'CP %'!$D$10,IF(AND(T142&gt;=6,T142&lt;=8),'CP %'!$D$11,IF(T142&gt;=9,'CP %'!$D$12,""))))),""))),
IF(AND(A142='CP %'!$F$1,J142="CP"),
IF(AND(G142&gt;=DATE(2018,4,1),G142&lt;DATE(2018,5,1)),IF(AND(T142&gt;=1,T142&lt;=3),'CP %'!$G$4,IF(AND(T142&gt;=4,T142&lt;=9),'CP %'!$G$5,IF(T142&gt;=10,'CP %'!$G$6,""))),
IF(AND(G142&gt;=DATE(2018,5,1),G142&lt;DATE(2018,7,1)),'CP %'!$G$8,
IF(AND(G142&gt;=DATE(2018,7,1),G142&lt;DATE(2018,8,1)),IF(AND(T142&gt;=1,T142&lt;=2),'CP %'!$G$11,IF(AND(T142&gt;=3,T142&lt;=5),'CP %'!$G$12,IF(T142&gt;=6,'CP %'!$G$13,""))),
IF(AND(G142&gt;=DATE(2018,8,1),G142&lt;DATE(2018,10,1)),IF(K142='CP %'!$F$18,'CP %'!$G$18,IF(B142='CP %'!$F$15,'CP %'!$G$15,IF(B142='CP %'!$F$16,'CP %'!$G$16,IF(AND(B142='CP %'!$F$17,T142=1),'CP %'!$G$20,IF(AND(B142='CP %'!$F$17,T142&gt;=2,T142&lt;=5),'CP %'!$G$21,IF(AND(B142='CP %'!$F$17,T142&gt;=6),'CP %'!$G$22,"")))))),
IF(AND(G142&gt;=DATE(2018,10,1),G142&lt;=DATE(2018,12,31)),IF(B142='CP %'!$F$25,'CP %'!$G$25,IF(B142='CP %'!$F$26,'CP %'!$G$26,IF(AND(B142='CP %'!$F$27,T142=1),'CP %'!$G$29,IF(AND(B142='CP %'!$F$27,T142&gt;=2,T142&lt;=5),'CP %'!$G$30,IF(AND(B142='CP %'!$F$27,T142&gt;=6),'CP %'!$G$31,"")))))))))),
IF(AND(A142='CP %'!$M$1,J142="CP"),
IF(AND(G142&gt;=DATE(2018,4,1),G142&lt;DATE(2018,10,1)),IF(AND(T142&gt;=1,T142&lt;=3),'CP %'!$N$4,IF(AND(T142&gt;=4,T142&lt;=6),'CP %'!$N$5,IF(T142&gt;=7,'CP %'!$N$6,""))),
IF(AND(G142&gt;=DATE(2018,10,1),G142&lt;=DATE(2018,12,31)),IF(AND(T142&gt;=1,T142&lt;=3),'CP %'!$N$9,IF(AND(T142&gt;=4,T142&lt;=6),'CP %'!$N$10,IF(T142&gt;=7,'CP %'!$N$11,""))),"")),"")))</f>
        <v>0.03</v>
      </c>
      <c r="T142" s="29" t="str">
        <f>IF(AND(A142='CP %'!$B$1,Master!J142="CP",G142&gt;=DATE(2018,7,26),G142&lt;=DATE(2018,12,31)),COUNTIFS($K$2:$K$999,K142,$A$2:$A$999,'CP %'!$B$1,$G$2:$G$999,"&gt;=26-07-2018",$G$2:$G$999,"&lt;=31-12-2018"),IF(AND(A142='CP %'!$F$1,Master!J142="CP",G142&gt;=DATE(2018,4,1),G142&lt;DATE(2018,5,1)),COUNTIFS($K$2:$K$999,K142,$A$2:$A$999,'CP %'!$F$1,$G$2:$G$999,"&gt;=01-04-2018",$G$2:$G$999,"&lt;01-05-2018"),IF(AND(A142='CP %'!$F$1,Master!J142="CP",G142&gt;=DATE(2018,7,1),G142&lt;DATE(2018,8,1)),COUNTIFS($K$2:$K$999,K142,$A$2:$A$999,'CP %'!$F$1,$G$2:$G$999,"&gt;=01-07-2018",$G$2:$G$999,"&lt;01-08-2018"),IF(AND(A142='CP %'!$F$1,B142='CP %'!$F$17,Master!J142="CP",G142&gt;=DATE(2018,8,1),G142&lt;DATE(2018,10,1)),COUNTIFS($K$2:$K$999,K142,$A$2:$A$999,'CP %'!$F$1,$B$2:$B$999,'CP %'!$F$17,$G$2:$G$999,"&gt;=01-08-2018",$G$2:$G$999,"&lt;01-10-2018"),IF(AND(A142='CP %'!$F$1,B142='CP %'!$F$27,Master!J142="CP",G142&gt;=DATE(2018,10,1),G142&lt;=DATE(2018,12,31)),COUNTIFS($K$2:$K$999,K142,$A$2:$A$999,'CP %'!$F$1,$B$2:$B$999,'CP %'!$F$27,$G$2:$G$999,"&gt;=01-10-2018",$G$2:$G$999,"&lt;=31-12-2018"),IF(AND(A142='CP %'!$M$1,Master!J142="CP",G142&gt;=DATE(2018,4,1),G142&lt;DATE(2018,10,1)),COUNTIFS($K$2:$K$999,K142,$A$2:$A$999,'CP %'!$M$1,$G$2:$G$999,"&gt;=1-04-2018",$G$2:$G$999,"&lt;1-10-2018"),IF(AND(A142='CP %'!$M$1,Master!J142="CP",G142&gt;=DATE(2018,10,1),G142&lt;=DATE(2018,12,31)),COUNTIFS($K$2:$K$999,K142,$A$2:$A$999,'CP %'!$M$1,$G$2:$G$999,"&gt;=1-10-2018",$G$2:$G$999,"&lt;=31-12-2018"),"")))))))</f>
        <v/>
      </c>
      <c r="U142" s="25">
        <f t="shared" si="5"/>
        <v>572752.35</v>
      </c>
    </row>
    <row r="143" spans="1:21" x14ac:dyDescent="0.25">
      <c r="A143" s="1" t="s">
        <v>69</v>
      </c>
      <c r="B143" s="1" t="s">
        <v>79</v>
      </c>
      <c r="C143" s="1" t="s">
        <v>79</v>
      </c>
      <c r="D143" s="1" t="s">
        <v>351</v>
      </c>
      <c r="E143" s="1" t="s">
        <v>89</v>
      </c>
      <c r="F143" s="1">
        <v>1970</v>
      </c>
      <c r="G143" s="27">
        <v>43318</v>
      </c>
      <c r="H143" s="25">
        <v>17149780</v>
      </c>
      <c r="I143" s="25">
        <v>16608030</v>
      </c>
      <c r="J143" s="1" t="s">
        <v>16</v>
      </c>
      <c r="K143" s="1" t="s">
        <v>185</v>
      </c>
      <c r="L143" s="25">
        <v>7599</v>
      </c>
      <c r="M143" s="25">
        <v>7599</v>
      </c>
      <c r="N143" s="1" t="s">
        <v>265</v>
      </c>
      <c r="O143" s="1" t="s">
        <v>174</v>
      </c>
      <c r="P143" s="25">
        <f t="shared" si="4"/>
        <v>0</v>
      </c>
      <c r="Q143" s="1">
        <v>0</v>
      </c>
      <c r="R143" s="2" t="s">
        <v>164</v>
      </c>
      <c r="S143" s="31">
        <f>IF(AND(A143='CP %'!$B$1,J143="CP"),
IF(AND(G143&gt;=DATE(2018,4,1),G143&lt;=DATE(2018,7,25)),2%,IF(AND(G143&gt;=DATE(2018,7,26),G143&lt;=DATE(2018,12,31),R143='CP %'!$I$2),IF(T143=1,'CP %'!$C$8,IF(AND(T143&gt;=2,T143&lt;=3),'CP %'!$C$9,IF(AND(T143&gt;=4,T143&lt;=5),'CP %'!$C$10,IF(AND(T143&gt;=6,T143&lt;=8),'CP %'!$C$11,IF(T143&gt;=9,'CP %'!$C$12,""))))),IF(AND(G143&gt;=DATE(2018,7,26),G143&lt;=DATE(2018,12,31),R143='CP %'!$I$3),IF(T143=1,'CP %'!$D$8,IF(AND(T143&gt;=2,T143&lt;=3),'CP %'!$D$9,IF(AND(T143&gt;=4,T143&lt;=5),'CP %'!$D$10,IF(AND(T143&gt;=6,T143&lt;=8),'CP %'!$D$11,IF(T143&gt;=9,'CP %'!$D$12,""))))),""))),
IF(AND(A143='CP %'!$F$1,J143="CP"),
IF(AND(G143&gt;=DATE(2018,4,1),G143&lt;DATE(2018,5,1)),IF(AND(T143&gt;=1,T143&lt;=3),'CP %'!$G$4,IF(AND(T143&gt;=4,T143&lt;=9),'CP %'!$G$5,IF(T143&gt;=10,'CP %'!$G$6,""))),
IF(AND(G143&gt;=DATE(2018,5,1),G143&lt;DATE(2018,7,1)),'CP %'!$G$8,
IF(AND(G143&gt;=DATE(2018,7,1),G143&lt;DATE(2018,8,1)),IF(AND(T143&gt;=1,T143&lt;=2),'CP %'!$G$11,IF(AND(T143&gt;=3,T143&lt;=5),'CP %'!$G$12,IF(T143&gt;=6,'CP %'!$G$13,""))),
IF(AND(G143&gt;=DATE(2018,8,1),G143&lt;DATE(2018,10,1)),IF(K143='CP %'!$F$18,'CP %'!$G$18,IF(B143='CP %'!$F$15,'CP %'!$G$15,IF(B143='CP %'!$F$16,'CP %'!$G$16,IF(AND(B143='CP %'!$F$17,T143=1),'CP %'!$G$20,IF(AND(B143='CP %'!$F$17,T143&gt;=2,T143&lt;=5),'CP %'!$G$21,IF(AND(B143='CP %'!$F$17,T143&gt;=6),'CP %'!$G$22,"")))))),
IF(AND(G143&gt;=DATE(2018,10,1),G143&lt;=DATE(2018,12,31)),IF(B143='CP %'!$F$25,'CP %'!$G$25,IF(B143='CP %'!$F$26,'CP %'!$G$26,IF(AND(B143='CP %'!$F$27,T143=1),'CP %'!$G$29,IF(AND(B143='CP %'!$F$27,T143&gt;=2,T143&lt;=5),'CP %'!$G$30,IF(AND(B143='CP %'!$F$27,T143&gt;=6),'CP %'!$G$31,"")))))))))),
IF(AND(A143='CP %'!$M$1,J143="CP"),
IF(AND(G143&gt;=DATE(2018,4,1),G143&lt;DATE(2018,10,1)),IF(AND(T143&gt;=1,T143&lt;=3),'CP %'!$N$4,IF(AND(T143&gt;=4,T143&lt;=6),'CP %'!$N$5,IF(T143&gt;=7,'CP %'!$N$6,""))),
IF(AND(G143&gt;=DATE(2018,10,1),G143&lt;=DATE(2018,12,31)),IF(AND(T143&gt;=1,T143&lt;=3),'CP %'!$N$9,IF(AND(T143&gt;=4,T143&lt;=6),'CP %'!$N$10,IF(T143&gt;=7,'CP %'!$N$11,""))),"")),"")))</f>
        <v>2.75E-2</v>
      </c>
      <c r="T143" s="29">
        <f>IF(AND(A143='CP %'!$B$1,Master!J143="CP",G143&gt;=DATE(2018,7,26),G143&lt;=DATE(2018,12,31)),COUNTIFS($K$2:$K$999,K143,$A$2:$A$999,'CP %'!$B$1,$G$2:$G$999,"&gt;=26-07-2018",$G$2:$G$999,"&lt;=31-12-2018"),IF(AND(A143='CP %'!$F$1,Master!J143="CP",G143&gt;=DATE(2018,4,1),G143&lt;DATE(2018,5,1)),COUNTIFS($K$2:$K$999,K143,$A$2:$A$999,'CP %'!$F$1,$G$2:$G$999,"&gt;=01-04-2018",$G$2:$G$999,"&lt;01-05-2018"),IF(AND(A143='CP %'!$F$1,Master!J143="CP",G143&gt;=DATE(2018,7,1),G143&lt;DATE(2018,8,1)),COUNTIFS($K$2:$K$999,K143,$A$2:$A$999,'CP %'!$F$1,$G$2:$G$999,"&gt;=01-07-2018",$G$2:$G$999,"&lt;01-08-2018"),IF(AND(A143='CP %'!$F$1,B143='CP %'!$F$17,Master!J143="CP",G143&gt;=DATE(2018,8,1),G143&lt;DATE(2018,10,1)),COUNTIFS($K$2:$K$999,K143,$A$2:$A$999,'CP %'!$F$1,$B$2:$B$999,'CP %'!$F$17,$G$2:$G$999,"&gt;=01-08-2018",$G$2:$G$999,"&lt;01-10-2018"),IF(AND(A143='CP %'!$F$1,B143='CP %'!$F$27,Master!J143="CP",G143&gt;=DATE(2018,10,1),G143&lt;=DATE(2018,12,31)),COUNTIFS($K$2:$K$999,K143,$A$2:$A$999,'CP %'!$F$1,$B$2:$B$999,'CP %'!$F$27,$G$2:$G$999,"&gt;=01-10-2018",$G$2:$G$999,"&lt;=31-12-2018"),IF(AND(A143='CP %'!$M$1,Master!J143="CP",G143&gt;=DATE(2018,4,1),G143&lt;DATE(2018,10,1)),COUNTIFS($K$2:$K$999,K143,$A$2:$A$999,'CP %'!$M$1,$G$2:$G$999,"&gt;=1-04-2018",$G$2:$G$999,"&lt;1-10-2018"),IF(AND(A143='CP %'!$M$1,Master!J143="CP",G143&gt;=DATE(2018,10,1),G143&lt;=DATE(2018,12,31)),COUNTIFS($K$2:$K$999,K143,$A$2:$A$999,'CP %'!$M$1,$G$2:$G$999,"&gt;=1-10-2018",$G$2:$G$999,"&lt;=31-12-2018"),"")))))))</f>
        <v>16</v>
      </c>
      <c r="U143" s="25">
        <f t="shared" si="5"/>
        <v>456720.82500000001</v>
      </c>
    </row>
    <row r="144" spans="1:21" x14ac:dyDescent="0.25">
      <c r="A144" s="1" t="s">
        <v>69</v>
      </c>
      <c r="B144" s="1" t="s">
        <v>79</v>
      </c>
      <c r="C144" s="1" t="s">
        <v>79</v>
      </c>
      <c r="D144" s="1" t="s">
        <v>352</v>
      </c>
      <c r="E144" s="1" t="s">
        <v>91</v>
      </c>
      <c r="F144" s="1">
        <v>1735</v>
      </c>
      <c r="G144" s="27">
        <v>43325</v>
      </c>
      <c r="H144" s="25">
        <v>14228265</v>
      </c>
      <c r="I144" s="25">
        <v>13751140</v>
      </c>
      <c r="J144" s="1" t="s">
        <v>16</v>
      </c>
      <c r="K144" s="1" t="s">
        <v>185</v>
      </c>
      <c r="L144" s="25">
        <v>7599</v>
      </c>
      <c r="M144" s="25">
        <v>7599</v>
      </c>
      <c r="N144" s="1" t="s">
        <v>265</v>
      </c>
      <c r="O144" s="1" t="s">
        <v>174</v>
      </c>
      <c r="P144" s="25">
        <f t="shared" si="4"/>
        <v>0</v>
      </c>
      <c r="Q144" s="1">
        <v>0</v>
      </c>
      <c r="R144" s="2" t="s">
        <v>164</v>
      </c>
      <c r="S144" s="31">
        <f>IF(AND(A144='CP %'!$B$1,J144="CP"),
IF(AND(G144&gt;=DATE(2018,4,1),G144&lt;=DATE(2018,7,25)),2%,IF(AND(G144&gt;=DATE(2018,7,26),G144&lt;=DATE(2018,12,31),R144='CP %'!$I$2),IF(T144=1,'CP %'!$C$8,IF(AND(T144&gt;=2,T144&lt;=3),'CP %'!$C$9,IF(AND(T144&gt;=4,T144&lt;=5),'CP %'!$C$10,IF(AND(T144&gt;=6,T144&lt;=8),'CP %'!$C$11,IF(T144&gt;=9,'CP %'!$C$12,""))))),IF(AND(G144&gt;=DATE(2018,7,26),G144&lt;=DATE(2018,12,31),R144='CP %'!$I$3),IF(T144=1,'CP %'!$D$8,IF(AND(T144&gt;=2,T144&lt;=3),'CP %'!$D$9,IF(AND(T144&gt;=4,T144&lt;=5),'CP %'!$D$10,IF(AND(T144&gt;=6,T144&lt;=8),'CP %'!$D$11,IF(T144&gt;=9,'CP %'!$D$12,""))))),""))),
IF(AND(A144='CP %'!$F$1,J144="CP"),
IF(AND(G144&gt;=DATE(2018,4,1),G144&lt;DATE(2018,5,1)),IF(AND(T144&gt;=1,T144&lt;=3),'CP %'!$G$4,IF(AND(T144&gt;=4,T144&lt;=9),'CP %'!$G$5,IF(T144&gt;=10,'CP %'!$G$6,""))),
IF(AND(G144&gt;=DATE(2018,5,1),G144&lt;DATE(2018,7,1)),'CP %'!$G$8,
IF(AND(G144&gt;=DATE(2018,7,1),G144&lt;DATE(2018,8,1)),IF(AND(T144&gt;=1,T144&lt;=2),'CP %'!$G$11,IF(AND(T144&gt;=3,T144&lt;=5),'CP %'!$G$12,IF(T144&gt;=6,'CP %'!$G$13,""))),
IF(AND(G144&gt;=DATE(2018,8,1),G144&lt;DATE(2018,10,1)),IF(K144='CP %'!$F$18,'CP %'!$G$18,IF(B144='CP %'!$F$15,'CP %'!$G$15,IF(B144='CP %'!$F$16,'CP %'!$G$16,IF(AND(B144='CP %'!$F$17,T144=1),'CP %'!$G$20,IF(AND(B144='CP %'!$F$17,T144&gt;=2,T144&lt;=5),'CP %'!$G$21,IF(AND(B144='CP %'!$F$17,T144&gt;=6),'CP %'!$G$22,"")))))),
IF(AND(G144&gt;=DATE(2018,10,1),G144&lt;=DATE(2018,12,31)),IF(B144='CP %'!$F$25,'CP %'!$G$25,IF(B144='CP %'!$F$26,'CP %'!$G$26,IF(AND(B144='CP %'!$F$27,T144=1),'CP %'!$G$29,IF(AND(B144='CP %'!$F$27,T144&gt;=2,T144&lt;=5),'CP %'!$G$30,IF(AND(B144='CP %'!$F$27,T144&gt;=6),'CP %'!$G$31,"")))))))))),
IF(AND(A144='CP %'!$M$1,J144="CP"),
IF(AND(G144&gt;=DATE(2018,4,1),G144&lt;DATE(2018,10,1)),IF(AND(T144&gt;=1,T144&lt;=3),'CP %'!$N$4,IF(AND(T144&gt;=4,T144&lt;=6),'CP %'!$N$5,IF(T144&gt;=7,'CP %'!$N$6,""))),
IF(AND(G144&gt;=DATE(2018,10,1),G144&lt;=DATE(2018,12,31)),IF(AND(T144&gt;=1,T144&lt;=3),'CP %'!$N$9,IF(AND(T144&gt;=4,T144&lt;=6),'CP %'!$N$10,IF(T144&gt;=7,'CP %'!$N$11,""))),"")),"")))</f>
        <v>2.75E-2</v>
      </c>
      <c r="T144" s="29">
        <f>IF(AND(A144='CP %'!$B$1,Master!J144="CP",G144&gt;=DATE(2018,7,26),G144&lt;=DATE(2018,12,31)),COUNTIFS($K$2:$K$999,K144,$A$2:$A$999,'CP %'!$B$1,$G$2:$G$999,"&gt;=26-07-2018",$G$2:$G$999,"&lt;=31-12-2018"),IF(AND(A144='CP %'!$F$1,Master!J144="CP",G144&gt;=DATE(2018,4,1),G144&lt;DATE(2018,5,1)),COUNTIFS($K$2:$K$999,K144,$A$2:$A$999,'CP %'!$F$1,$G$2:$G$999,"&gt;=01-04-2018",$G$2:$G$999,"&lt;01-05-2018"),IF(AND(A144='CP %'!$F$1,Master!J144="CP",G144&gt;=DATE(2018,7,1),G144&lt;DATE(2018,8,1)),COUNTIFS($K$2:$K$999,K144,$A$2:$A$999,'CP %'!$F$1,$G$2:$G$999,"&gt;=01-07-2018",$G$2:$G$999,"&lt;01-08-2018"),IF(AND(A144='CP %'!$F$1,B144='CP %'!$F$17,Master!J144="CP",G144&gt;=DATE(2018,8,1),G144&lt;DATE(2018,10,1)),COUNTIFS($K$2:$K$999,K144,$A$2:$A$999,'CP %'!$F$1,$B$2:$B$999,'CP %'!$F$17,$G$2:$G$999,"&gt;=01-08-2018",$G$2:$G$999,"&lt;01-10-2018"),IF(AND(A144='CP %'!$F$1,B144='CP %'!$F$27,Master!J144="CP",G144&gt;=DATE(2018,10,1),G144&lt;=DATE(2018,12,31)),COUNTIFS($K$2:$K$999,K144,$A$2:$A$999,'CP %'!$F$1,$B$2:$B$999,'CP %'!$F$27,$G$2:$G$999,"&gt;=01-10-2018",$G$2:$G$999,"&lt;=31-12-2018"),IF(AND(A144='CP %'!$M$1,Master!J144="CP",G144&gt;=DATE(2018,4,1),G144&lt;DATE(2018,10,1)),COUNTIFS($K$2:$K$999,K144,$A$2:$A$999,'CP %'!$M$1,$G$2:$G$999,"&gt;=1-04-2018",$G$2:$G$999,"&lt;1-10-2018"),IF(AND(A144='CP %'!$M$1,Master!J144="CP",G144&gt;=DATE(2018,10,1),G144&lt;=DATE(2018,12,31)),COUNTIFS($K$2:$K$999,K144,$A$2:$A$999,'CP %'!$M$1,$G$2:$G$999,"&gt;=1-10-2018",$G$2:$G$999,"&lt;=31-12-2018"),"")))))))</f>
        <v>16</v>
      </c>
      <c r="U144" s="25">
        <f t="shared" si="5"/>
        <v>378156.35</v>
      </c>
    </row>
    <row r="145" spans="1:21" x14ac:dyDescent="0.25">
      <c r="A145" s="1" t="s">
        <v>69</v>
      </c>
      <c r="B145" s="1" t="s">
        <v>79</v>
      </c>
      <c r="C145" s="1" t="s">
        <v>79</v>
      </c>
      <c r="D145" s="1" t="s">
        <v>353</v>
      </c>
      <c r="E145" s="1" t="s">
        <v>87</v>
      </c>
      <c r="F145" s="1">
        <v>1335</v>
      </c>
      <c r="G145" s="27">
        <v>43325</v>
      </c>
      <c r="H145" s="25">
        <v>11495915</v>
      </c>
      <c r="I145" s="25">
        <v>11128790</v>
      </c>
      <c r="J145" s="1" t="s">
        <v>16</v>
      </c>
      <c r="K145" s="1" t="s">
        <v>185</v>
      </c>
      <c r="L145" s="25">
        <v>7599</v>
      </c>
      <c r="M145" s="25">
        <v>7599</v>
      </c>
      <c r="N145" s="1" t="s">
        <v>265</v>
      </c>
      <c r="O145" s="1" t="s">
        <v>174</v>
      </c>
      <c r="P145" s="25">
        <f t="shared" si="4"/>
        <v>0</v>
      </c>
      <c r="Q145" s="1">
        <v>0</v>
      </c>
      <c r="R145" s="2" t="s">
        <v>164</v>
      </c>
      <c r="S145" s="31">
        <f>IF(AND(A145='CP %'!$B$1,J145="CP"),
IF(AND(G145&gt;=DATE(2018,4,1),G145&lt;=DATE(2018,7,25)),2%,IF(AND(G145&gt;=DATE(2018,7,26),G145&lt;=DATE(2018,12,31),R145='CP %'!$I$2),IF(T145=1,'CP %'!$C$8,IF(AND(T145&gt;=2,T145&lt;=3),'CP %'!$C$9,IF(AND(T145&gt;=4,T145&lt;=5),'CP %'!$C$10,IF(AND(T145&gt;=6,T145&lt;=8),'CP %'!$C$11,IF(T145&gt;=9,'CP %'!$C$12,""))))),IF(AND(G145&gt;=DATE(2018,7,26),G145&lt;=DATE(2018,12,31),R145='CP %'!$I$3),IF(T145=1,'CP %'!$D$8,IF(AND(T145&gt;=2,T145&lt;=3),'CP %'!$D$9,IF(AND(T145&gt;=4,T145&lt;=5),'CP %'!$D$10,IF(AND(T145&gt;=6,T145&lt;=8),'CP %'!$D$11,IF(T145&gt;=9,'CP %'!$D$12,""))))),""))),
IF(AND(A145='CP %'!$F$1,J145="CP"),
IF(AND(G145&gt;=DATE(2018,4,1),G145&lt;DATE(2018,5,1)),IF(AND(T145&gt;=1,T145&lt;=3),'CP %'!$G$4,IF(AND(T145&gt;=4,T145&lt;=9),'CP %'!$G$5,IF(T145&gt;=10,'CP %'!$G$6,""))),
IF(AND(G145&gt;=DATE(2018,5,1),G145&lt;DATE(2018,7,1)),'CP %'!$G$8,
IF(AND(G145&gt;=DATE(2018,7,1),G145&lt;DATE(2018,8,1)),IF(AND(T145&gt;=1,T145&lt;=2),'CP %'!$G$11,IF(AND(T145&gt;=3,T145&lt;=5),'CP %'!$G$12,IF(T145&gt;=6,'CP %'!$G$13,""))),
IF(AND(G145&gt;=DATE(2018,8,1),G145&lt;DATE(2018,10,1)),IF(K145='CP %'!$F$18,'CP %'!$G$18,IF(B145='CP %'!$F$15,'CP %'!$G$15,IF(B145='CP %'!$F$16,'CP %'!$G$16,IF(AND(B145='CP %'!$F$17,T145=1),'CP %'!$G$20,IF(AND(B145='CP %'!$F$17,T145&gt;=2,T145&lt;=5),'CP %'!$G$21,IF(AND(B145='CP %'!$F$17,T145&gt;=6),'CP %'!$G$22,"")))))),
IF(AND(G145&gt;=DATE(2018,10,1),G145&lt;=DATE(2018,12,31)),IF(B145='CP %'!$F$25,'CP %'!$G$25,IF(B145='CP %'!$F$26,'CP %'!$G$26,IF(AND(B145='CP %'!$F$27,T145=1),'CP %'!$G$29,IF(AND(B145='CP %'!$F$27,T145&gt;=2,T145&lt;=5),'CP %'!$G$30,IF(AND(B145='CP %'!$F$27,T145&gt;=6),'CP %'!$G$31,"")))))))))),
IF(AND(A145='CP %'!$M$1,J145="CP"),
IF(AND(G145&gt;=DATE(2018,4,1),G145&lt;DATE(2018,10,1)),IF(AND(T145&gt;=1,T145&lt;=3),'CP %'!$N$4,IF(AND(T145&gt;=4,T145&lt;=6),'CP %'!$N$5,IF(T145&gt;=7,'CP %'!$N$6,""))),
IF(AND(G145&gt;=DATE(2018,10,1),G145&lt;=DATE(2018,12,31)),IF(AND(T145&gt;=1,T145&lt;=3),'CP %'!$N$9,IF(AND(T145&gt;=4,T145&lt;=6),'CP %'!$N$10,IF(T145&gt;=7,'CP %'!$N$11,""))),"")),"")))</f>
        <v>2.75E-2</v>
      </c>
      <c r="T145" s="29">
        <f>IF(AND(A145='CP %'!$B$1,Master!J145="CP",G145&gt;=DATE(2018,7,26),G145&lt;=DATE(2018,12,31)),COUNTIFS($K$2:$K$999,K145,$A$2:$A$999,'CP %'!$B$1,$G$2:$G$999,"&gt;=26-07-2018",$G$2:$G$999,"&lt;=31-12-2018"),IF(AND(A145='CP %'!$F$1,Master!J145="CP",G145&gt;=DATE(2018,4,1),G145&lt;DATE(2018,5,1)),COUNTIFS($K$2:$K$999,K145,$A$2:$A$999,'CP %'!$F$1,$G$2:$G$999,"&gt;=01-04-2018",$G$2:$G$999,"&lt;01-05-2018"),IF(AND(A145='CP %'!$F$1,Master!J145="CP",G145&gt;=DATE(2018,7,1),G145&lt;DATE(2018,8,1)),COUNTIFS($K$2:$K$999,K145,$A$2:$A$999,'CP %'!$F$1,$G$2:$G$999,"&gt;=01-07-2018",$G$2:$G$999,"&lt;01-08-2018"),IF(AND(A145='CP %'!$F$1,B145='CP %'!$F$17,Master!J145="CP",G145&gt;=DATE(2018,8,1),G145&lt;DATE(2018,10,1)),COUNTIFS($K$2:$K$999,K145,$A$2:$A$999,'CP %'!$F$1,$B$2:$B$999,'CP %'!$F$17,$G$2:$G$999,"&gt;=01-08-2018",$G$2:$G$999,"&lt;01-10-2018"),IF(AND(A145='CP %'!$F$1,B145='CP %'!$F$27,Master!J145="CP",G145&gt;=DATE(2018,10,1),G145&lt;=DATE(2018,12,31)),COUNTIFS($K$2:$K$999,K145,$A$2:$A$999,'CP %'!$F$1,$B$2:$B$999,'CP %'!$F$27,$G$2:$G$999,"&gt;=01-10-2018",$G$2:$G$999,"&lt;=31-12-2018"),IF(AND(A145='CP %'!$M$1,Master!J145="CP",G145&gt;=DATE(2018,4,1),G145&lt;DATE(2018,10,1)),COUNTIFS($K$2:$K$999,K145,$A$2:$A$999,'CP %'!$M$1,$G$2:$G$999,"&gt;=1-04-2018",$G$2:$G$999,"&lt;1-10-2018"),IF(AND(A145='CP %'!$M$1,Master!J145="CP",G145&gt;=DATE(2018,10,1),G145&lt;=DATE(2018,12,31)),COUNTIFS($K$2:$K$999,K145,$A$2:$A$999,'CP %'!$M$1,$G$2:$G$999,"&gt;=1-10-2018",$G$2:$G$999,"&lt;=31-12-2018"),"")))))))</f>
        <v>16</v>
      </c>
      <c r="U145" s="25">
        <f t="shared" si="5"/>
        <v>306041.72499999998</v>
      </c>
    </row>
    <row r="146" spans="1:21" x14ac:dyDescent="0.25">
      <c r="A146" s="1" t="s">
        <v>69</v>
      </c>
      <c r="B146" s="1" t="s">
        <v>79</v>
      </c>
      <c r="C146" s="1" t="s">
        <v>79</v>
      </c>
      <c r="D146" s="1" t="s">
        <v>354</v>
      </c>
      <c r="E146" s="1" t="s">
        <v>91</v>
      </c>
      <c r="F146" s="1">
        <v>1735</v>
      </c>
      <c r="G146" s="27">
        <v>43326</v>
      </c>
      <c r="H146" s="25">
        <v>14011390</v>
      </c>
      <c r="I146" s="25">
        <v>13534265</v>
      </c>
      <c r="J146" s="1" t="s">
        <v>16</v>
      </c>
      <c r="K146" s="1" t="s">
        <v>185</v>
      </c>
      <c r="L146" s="25">
        <v>7599</v>
      </c>
      <c r="M146" s="25">
        <v>7599</v>
      </c>
      <c r="N146" s="1" t="s">
        <v>265</v>
      </c>
      <c r="O146" s="1" t="s">
        <v>174</v>
      </c>
      <c r="P146" s="25">
        <f t="shared" si="4"/>
        <v>0</v>
      </c>
      <c r="Q146" s="1">
        <v>0</v>
      </c>
      <c r="R146" s="2" t="s">
        <v>164</v>
      </c>
      <c r="S146" s="31">
        <f>IF(AND(A146='CP %'!$B$1,J146="CP"),
IF(AND(G146&gt;=DATE(2018,4,1),G146&lt;=DATE(2018,7,25)),2%,IF(AND(G146&gt;=DATE(2018,7,26),G146&lt;=DATE(2018,12,31),R146='CP %'!$I$2),IF(T146=1,'CP %'!$C$8,IF(AND(T146&gt;=2,T146&lt;=3),'CP %'!$C$9,IF(AND(T146&gt;=4,T146&lt;=5),'CP %'!$C$10,IF(AND(T146&gt;=6,T146&lt;=8),'CP %'!$C$11,IF(T146&gt;=9,'CP %'!$C$12,""))))),IF(AND(G146&gt;=DATE(2018,7,26),G146&lt;=DATE(2018,12,31),R146='CP %'!$I$3),IF(T146=1,'CP %'!$D$8,IF(AND(T146&gt;=2,T146&lt;=3),'CP %'!$D$9,IF(AND(T146&gt;=4,T146&lt;=5),'CP %'!$D$10,IF(AND(T146&gt;=6,T146&lt;=8),'CP %'!$D$11,IF(T146&gt;=9,'CP %'!$D$12,""))))),""))),
IF(AND(A146='CP %'!$F$1,J146="CP"),
IF(AND(G146&gt;=DATE(2018,4,1),G146&lt;DATE(2018,5,1)),IF(AND(T146&gt;=1,T146&lt;=3),'CP %'!$G$4,IF(AND(T146&gt;=4,T146&lt;=9),'CP %'!$G$5,IF(T146&gt;=10,'CP %'!$G$6,""))),
IF(AND(G146&gt;=DATE(2018,5,1),G146&lt;DATE(2018,7,1)),'CP %'!$G$8,
IF(AND(G146&gt;=DATE(2018,7,1),G146&lt;DATE(2018,8,1)),IF(AND(T146&gt;=1,T146&lt;=2),'CP %'!$G$11,IF(AND(T146&gt;=3,T146&lt;=5),'CP %'!$G$12,IF(T146&gt;=6,'CP %'!$G$13,""))),
IF(AND(G146&gt;=DATE(2018,8,1),G146&lt;DATE(2018,10,1)),IF(K146='CP %'!$F$18,'CP %'!$G$18,IF(B146='CP %'!$F$15,'CP %'!$G$15,IF(B146='CP %'!$F$16,'CP %'!$G$16,IF(AND(B146='CP %'!$F$17,T146=1),'CP %'!$G$20,IF(AND(B146='CP %'!$F$17,T146&gt;=2,T146&lt;=5),'CP %'!$G$21,IF(AND(B146='CP %'!$F$17,T146&gt;=6),'CP %'!$G$22,"")))))),
IF(AND(G146&gt;=DATE(2018,10,1),G146&lt;=DATE(2018,12,31)),IF(B146='CP %'!$F$25,'CP %'!$G$25,IF(B146='CP %'!$F$26,'CP %'!$G$26,IF(AND(B146='CP %'!$F$27,T146=1),'CP %'!$G$29,IF(AND(B146='CP %'!$F$27,T146&gt;=2,T146&lt;=5),'CP %'!$G$30,IF(AND(B146='CP %'!$F$27,T146&gt;=6),'CP %'!$G$31,"")))))))))),
IF(AND(A146='CP %'!$M$1,J146="CP"),
IF(AND(G146&gt;=DATE(2018,4,1),G146&lt;DATE(2018,10,1)),IF(AND(T146&gt;=1,T146&lt;=3),'CP %'!$N$4,IF(AND(T146&gt;=4,T146&lt;=6),'CP %'!$N$5,IF(T146&gt;=7,'CP %'!$N$6,""))),
IF(AND(G146&gt;=DATE(2018,10,1),G146&lt;=DATE(2018,12,31)),IF(AND(T146&gt;=1,T146&lt;=3),'CP %'!$N$9,IF(AND(T146&gt;=4,T146&lt;=6),'CP %'!$N$10,IF(T146&gt;=7,'CP %'!$N$11,""))),"")),"")))</f>
        <v>2.75E-2</v>
      </c>
      <c r="T146" s="29">
        <f>IF(AND(A146='CP %'!$B$1,Master!J146="CP",G146&gt;=DATE(2018,7,26),G146&lt;=DATE(2018,12,31)),COUNTIFS($K$2:$K$999,K146,$A$2:$A$999,'CP %'!$B$1,$G$2:$G$999,"&gt;=26-07-2018",$G$2:$G$999,"&lt;=31-12-2018"),IF(AND(A146='CP %'!$F$1,Master!J146="CP",G146&gt;=DATE(2018,4,1),G146&lt;DATE(2018,5,1)),COUNTIFS($K$2:$K$999,K146,$A$2:$A$999,'CP %'!$F$1,$G$2:$G$999,"&gt;=01-04-2018",$G$2:$G$999,"&lt;01-05-2018"),IF(AND(A146='CP %'!$F$1,Master!J146="CP",G146&gt;=DATE(2018,7,1),G146&lt;DATE(2018,8,1)),COUNTIFS($K$2:$K$999,K146,$A$2:$A$999,'CP %'!$F$1,$G$2:$G$999,"&gt;=01-07-2018",$G$2:$G$999,"&lt;01-08-2018"),IF(AND(A146='CP %'!$F$1,B146='CP %'!$F$17,Master!J146="CP",G146&gt;=DATE(2018,8,1),G146&lt;DATE(2018,10,1)),COUNTIFS($K$2:$K$999,K146,$A$2:$A$999,'CP %'!$F$1,$B$2:$B$999,'CP %'!$F$17,$G$2:$G$999,"&gt;=01-08-2018",$G$2:$G$999,"&lt;01-10-2018"),IF(AND(A146='CP %'!$F$1,B146='CP %'!$F$27,Master!J146="CP",G146&gt;=DATE(2018,10,1),G146&lt;=DATE(2018,12,31)),COUNTIFS($K$2:$K$999,K146,$A$2:$A$999,'CP %'!$F$1,$B$2:$B$999,'CP %'!$F$27,$G$2:$G$999,"&gt;=01-10-2018",$G$2:$G$999,"&lt;=31-12-2018"),IF(AND(A146='CP %'!$M$1,Master!J146="CP",G146&gt;=DATE(2018,4,1),G146&lt;DATE(2018,10,1)),COUNTIFS($K$2:$K$999,K146,$A$2:$A$999,'CP %'!$M$1,$G$2:$G$999,"&gt;=1-04-2018",$G$2:$G$999,"&lt;1-10-2018"),IF(AND(A146='CP %'!$M$1,Master!J146="CP",G146&gt;=DATE(2018,10,1),G146&lt;=DATE(2018,12,31)),COUNTIFS($K$2:$K$999,K146,$A$2:$A$999,'CP %'!$M$1,$G$2:$G$999,"&gt;=1-10-2018",$G$2:$G$999,"&lt;=31-12-2018"),"")))))))</f>
        <v>16</v>
      </c>
      <c r="U146" s="25">
        <f t="shared" si="5"/>
        <v>372192.28749999998</v>
      </c>
    </row>
    <row r="147" spans="1:21" x14ac:dyDescent="0.25">
      <c r="A147" s="1" t="s">
        <v>69</v>
      </c>
      <c r="B147" s="1" t="s">
        <v>79</v>
      </c>
      <c r="C147" s="1" t="s">
        <v>79</v>
      </c>
      <c r="D147" s="1" t="s">
        <v>355</v>
      </c>
      <c r="E147" s="1" t="s">
        <v>87</v>
      </c>
      <c r="F147" s="1">
        <v>1335</v>
      </c>
      <c r="G147" s="27">
        <v>43333</v>
      </c>
      <c r="H147" s="25">
        <v>11318360</v>
      </c>
      <c r="I147" s="25">
        <v>10951235</v>
      </c>
      <c r="J147" s="1" t="s">
        <v>17</v>
      </c>
      <c r="K147" s="1" t="s">
        <v>117</v>
      </c>
      <c r="L147" s="25">
        <v>7949</v>
      </c>
      <c r="M147" s="25">
        <v>7791</v>
      </c>
      <c r="N147" s="1" t="s">
        <v>265</v>
      </c>
      <c r="O147" s="1" t="s">
        <v>170</v>
      </c>
      <c r="P147" s="25">
        <f t="shared" si="4"/>
        <v>210930</v>
      </c>
      <c r="Q147" s="1" t="s">
        <v>171</v>
      </c>
      <c r="R147" s="2" t="s">
        <v>164</v>
      </c>
      <c r="S147" s="31" t="str">
        <f>IF(AND(A147='CP %'!$B$1,J147="CP"),
IF(AND(G147&gt;=DATE(2018,4,1),G147&lt;=DATE(2018,7,25)),2%,IF(AND(G147&gt;=DATE(2018,7,26),G147&lt;=DATE(2018,12,31),R147='CP %'!$I$2),IF(T147=1,'CP %'!$C$8,IF(AND(T147&gt;=2,T147&lt;=3),'CP %'!$C$9,IF(AND(T147&gt;=4,T147&lt;=5),'CP %'!$C$10,IF(AND(T147&gt;=6,T147&lt;=8),'CP %'!$C$11,IF(T147&gt;=9,'CP %'!$C$12,""))))),IF(AND(G147&gt;=DATE(2018,7,26),G147&lt;=DATE(2018,12,31),R147='CP %'!$I$3),IF(T147=1,'CP %'!$D$8,IF(AND(T147&gt;=2,T147&lt;=3),'CP %'!$D$9,IF(AND(T147&gt;=4,T147&lt;=5),'CP %'!$D$10,IF(AND(T147&gt;=6,T147&lt;=8),'CP %'!$D$11,IF(T147&gt;=9,'CP %'!$D$12,""))))),""))),
IF(AND(A147='CP %'!$F$1,J147="CP"),
IF(AND(G147&gt;=DATE(2018,4,1),G147&lt;DATE(2018,5,1)),IF(AND(T147&gt;=1,T147&lt;=3),'CP %'!$G$4,IF(AND(T147&gt;=4,T147&lt;=9),'CP %'!$G$5,IF(T147&gt;=10,'CP %'!$G$6,""))),
IF(AND(G147&gt;=DATE(2018,5,1),G147&lt;DATE(2018,7,1)),'CP %'!$G$8,
IF(AND(G147&gt;=DATE(2018,7,1),G147&lt;DATE(2018,8,1)),IF(AND(T147&gt;=1,T147&lt;=2),'CP %'!$G$11,IF(AND(T147&gt;=3,T147&lt;=5),'CP %'!$G$12,IF(T147&gt;=6,'CP %'!$G$13,""))),
IF(AND(G147&gt;=DATE(2018,8,1),G147&lt;DATE(2018,10,1)),IF(K147='CP %'!$F$18,'CP %'!$G$18,IF(B147='CP %'!$F$15,'CP %'!$G$15,IF(B147='CP %'!$F$16,'CP %'!$G$16,IF(AND(B147='CP %'!$F$17,T147=1),'CP %'!$G$20,IF(AND(B147='CP %'!$F$17,T147&gt;=2,T147&lt;=5),'CP %'!$G$21,IF(AND(B147='CP %'!$F$17,T147&gt;=6),'CP %'!$G$22,"")))))),
IF(AND(G147&gt;=DATE(2018,10,1),G147&lt;=DATE(2018,12,31)),IF(B147='CP %'!$F$25,'CP %'!$G$25,IF(B147='CP %'!$F$26,'CP %'!$G$26,IF(AND(B147='CP %'!$F$27,T147=1),'CP %'!$G$29,IF(AND(B147='CP %'!$F$27,T147&gt;=2,T147&lt;=5),'CP %'!$G$30,IF(AND(B147='CP %'!$F$27,T147&gt;=6),'CP %'!$G$31,"")))))))))),
IF(AND(A147='CP %'!$M$1,J147="CP"),
IF(AND(G147&gt;=DATE(2018,4,1),G147&lt;DATE(2018,10,1)),IF(AND(T147&gt;=1,T147&lt;=3),'CP %'!$N$4,IF(AND(T147&gt;=4,T147&lt;=6),'CP %'!$N$5,IF(T147&gt;=7,'CP %'!$N$6,""))),
IF(AND(G147&gt;=DATE(2018,10,1),G147&lt;=DATE(2018,12,31)),IF(AND(T147&gt;=1,T147&lt;=3),'CP %'!$N$9,IF(AND(T147&gt;=4,T147&lt;=6),'CP %'!$N$10,IF(T147&gt;=7,'CP %'!$N$11,""))),"")),"")))</f>
        <v/>
      </c>
      <c r="T147" s="29" t="str">
        <f>IF(AND(A147='CP %'!$B$1,Master!J147="CP",G147&gt;=DATE(2018,7,26),G147&lt;=DATE(2018,12,31)),COUNTIFS($K$2:$K$999,K147,$A$2:$A$999,'CP %'!$B$1,$G$2:$G$999,"&gt;=26-07-2018",$G$2:$G$999,"&lt;=31-12-2018"),IF(AND(A147='CP %'!$F$1,Master!J147="CP",G147&gt;=DATE(2018,4,1),G147&lt;DATE(2018,5,1)),COUNTIFS($K$2:$K$999,K147,$A$2:$A$999,'CP %'!$F$1,$G$2:$G$999,"&gt;=01-04-2018",$G$2:$G$999,"&lt;01-05-2018"),IF(AND(A147='CP %'!$F$1,Master!J147="CP",G147&gt;=DATE(2018,7,1),G147&lt;DATE(2018,8,1)),COUNTIFS($K$2:$K$999,K147,$A$2:$A$999,'CP %'!$F$1,$G$2:$G$999,"&gt;=01-07-2018",$G$2:$G$999,"&lt;01-08-2018"),IF(AND(A147='CP %'!$F$1,B147='CP %'!$F$17,Master!J147="CP",G147&gt;=DATE(2018,8,1),G147&lt;DATE(2018,10,1)),COUNTIFS($K$2:$K$999,K147,$A$2:$A$999,'CP %'!$F$1,$B$2:$B$999,'CP %'!$F$17,$G$2:$G$999,"&gt;=01-08-2018",$G$2:$G$999,"&lt;01-10-2018"),IF(AND(A147='CP %'!$F$1,B147='CP %'!$F$27,Master!J147="CP",G147&gt;=DATE(2018,10,1),G147&lt;=DATE(2018,12,31)),COUNTIFS($K$2:$K$999,K147,$A$2:$A$999,'CP %'!$F$1,$B$2:$B$999,'CP %'!$F$27,$G$2:$G$999,"&gt;=01-10-2018",$G$2:$G$999,"&lt;=31-12-2018"),IF(AND(A147='CP %'!$M$1,Master!J147="CP",G147&gt;=DATE(2018,4,1),G147&lt;DATE(2018,10,1)),COUNTIFS($K$2:$K$999,K147,$A$2:$A$999,'CP %'!$M$1,$G$2:$G$999,"&gt;=1-04-2018",$G$2:$G$999,"&lt;1-10-2018"),IF(AND(A147='CP %'!$M$1,Master!J147="CP",G147&gt;=DATE(2018,10,1),G147&lt;=DATE(2018,12,31)),COUNTIFS($K$2:$K$999,K147,$A$2:$A$999,'CP %'!$M$1,$G$2:$G$999,"&gt;=1-10-2018",$G$2:$G$999,"&lt;=31-12-2018"),"")))))))</f>
        <v/>
      </c>
      <c r="U147" s="25">
        <f t="shared" si="5"/>
        <v>0</v>
      </c>
    </row>
    <row r="148" spans="1:21" x14ac:dyDescent="0.25">
      <c r="A148" s="1" t="s">
        <v>69</v>
      </c>
      <c r="B148" s="1" t="s">
        <v>79</v>
      </c>
      <c r="C148" s="1" t="s">
        <v>79</v>
      </c>
      <c r="D148" s="1" t="s">
        <v>356</v>
      </c>
      <c r="E148" s="1" t="s">
        <v>91</v>
      </c>
      <c r="F148" s="1">
        <v>1735</v>
      </c>
      <c r="G148" s="27">
        <v>43333</v>
      </c>
      <c r="H148" s="25">
        <v>13683475</v>
      </c>
      <c r="I148" s="25">
        <v>13206350</v>
      </c>
      <c r="J148" s="1" t="s">
        <v>17</v>
      </c>
      <c r="K148" s="1" t="s">
        <v>118</v>
      </c>
      <c r="L148" s="25">
        <v>6999</v>
      </c>
      <c r="M148" s="25">
        <v>6860</v>
      </c>
      <c r="N148" s="1" t="s">
        <v>176</v>
      </c>
      <c r="O148" s="1" t="s">
        <v>170</v>
      </c>
      <c r="P148" s="25">
        <f t="shared" si="4"/>
        <v>241165</v>
      </c>
      <c r="Q148" s="1" t="s">
        <v>171</v>
      </c>
      <c r="R148" s="2" t="s">
        <v>164</v>
      </c>
      <c r="S148" s="31" t="str">
        <f>IF(AND(A148='CP %'!$B$1,J148="CP"),
IF(AND(G148&gt;=DATE(2018,4,1),G148&lt;=DATE(2018,7,25)),2%,IF(AND(G148&gt;=DATE(2018,7,26),G148&lt;=DATE(2018,12,31),R148='CP %'!$I$2),IF(T148=1,'CP %'!$C$8,IF(AND(T148&gt;=2,T148&lt;=3),'CP %'!$C$9,IF(AND(T148&gt;=4,T148&lt;=5),'CP %'!$C$10,IF(AND(T148&gt;=6,T148&lt;=8),'CP %'!$C$11,IF(T148&gt;=9,'CP %'!$C$12,""))))),IF(AND(G148&gt;=DATE(2018,7,26),G148&lt;=DATE(2018,12,31),R148='CP %'!$I$3),IF(T148=1,'CP %'!$D$8,IF(AND(T148&gt;=2,T148&lt;=3),'CP %'!$D$9,IF(AND(T148&gt;=4,T148&lt;=5),'CP %'!$D$10,IF(AND(T148&gt;=6,T148&lt;=8),'CP %'!$D$11,IF(T148&gt;=9,'CP %'!$D$12,""))))),""))),
IF(AND(A148='CP %'!$F$1,J148="CP"),
IF(AND(G148&gt;=DATE(2018,4,1),G148&lt;DATE(2018,5,1)),IF(AND(T148&gt;=1,T148&lt;=3),'CP %'!$G$4,IF(AND(T148&gt;=4,T148&lt;=9),'CP %'!$G$5,IF(T148&gt;=10,'CP %'!$G$6,""))),
IF(AND(G148&gt;=DATE(2018,5,1),G148&lt;DATE(2018,7,1)),'CP %'!$G$8,
IF(AND(G148&gt;=DATE(2018,7,1),G148&lt;DATE(2018,8,1)),IF(AND(T148&gt;=1,T148&lt;=2),'CP %'!$G$11,IF(AND(T148&gt;=3,T148&lt;=5),'CP %'!$G$12,IF(T148&gt;=6,'CP %'!$G$13,""))),
IF(AND(G148&gt;=DATE(2018,8,1),G148&lt;DATE(2018,10,1)),IF(K148='CP %'!$F$18,'CP %'!$G$18,IF(B148='CP %'!$F$15,'CP %'!$G$15,IF(B148='CP %'!$F$16,'CP %'!$G$16,IF(AND(B148='CP %'!$F$17,T148=1),'CP %'!$G$20,IF(AND(B148='CP %'!$F$17,T148&gt;=2,T148&lt;=5),'CP %'!$G$21,IF(AND(B148='CP %'!$F$17,T148&gt;=6),'CP %'!$G$22,"")))))),
IF(AND(G148&gt;=DATE(2018,10,1),G148&lt;=DATE(2018,12,31)),IF(B148='CP %'!$F$25,'CP %'!$G$25,IF(B148='CP %'!$F$26,'CP %'!$G$26,IF(AND(B148='CP %'!$F$27,T148=1),'CP %'!$G$29,IF(AND(B148='CP %'!$F$27,T148&gt;=2,T148&lt;=5),'CP %'!$G$30,IF(AND(B148='CP %'!$F$27,T148&gt;=6),'CP %'!$G$31,"")))))))))),
IF(AND(A148='CP %'!$M$1,J148="CP"),
IF(AND(G148&gt;=DATE(2018,4,1),G148&lt;DATE(2018,10,1)),IF(AND(T148&gt;=1,T148&lt;=3),'CP %'!$N$4,IF(AND(T148&gt;=4,T148&lt;=6),'CP %'!$N$5,IF(T148&gt;=7,'CP %'!$N$6,""))),
IF(AND(G148&gt;=DATE(2018,10,1),G148&lt;=DATE(2018,12,31)),IF(AND(T148&gt;=1,T148&lt;=3),'CP %'!$N$9,IF(AND(T148&gt;=4,T148&lt;=6),'CP %'!$N$10,IF(T148&gt;=7,'CP %'!$N$11,""))),"")),"")))</f>
        <v/>
      </c>
      <c r="T148" s="29" t="str">
        <f>IF(AND(A148='CP %'!$B$1,Master!J148="CP",G148&gt;=DATE(2018,7,26),G148&lt;=DATE(2018,12,31)),COUNTIFS($K$2:$K$999,K148,$A$2:$A$999,'CP %'!$B$1,$G$2:$G$999,"&gt;=26-07-2018",$G$2:$G$999,"&lt;=31-12-2018"),IF(AND(A148='CP %'!$F$1,Master!J148="CP",G148&gt;=DATE(2018,4,1),G148&lt;DATE(2018,5,1)),COUNTIFS($K$2:$K$999,K148,$A$2:$A$999,'CP %'!$F$1,$G$2:$G$999,"&gt;=01-04-2018",$G$2:$G$999,"&lt;01-05-2018"),IF(AND(A148='CP %'!$F$1,Master!J148="CP",G148&gt;=DATE(2018,7,1),G148&lt;DATE(2018,8,1)),COUNTIFS($K$2:$K$999,K148,$A$2:$A$999,'CP %'!$F$1,$G$2:$G$999,"&gt;=01-07-2018",$G$2:$G$999,"&lt;01-08-2018"),IF(AND(A148='CP %'!$F$1,B148='CP %'!$F$17,Master!J148="CP",G148&gt;=DATE(2018,8,1),G148&lt;DATE(2018,10,1)),COUNTIFS($K$2:$K$999,K148,$A$2:$A$999,'CP %'!$F$1,$B$2:$B$999,'CP %'!$F$17,$G$2:$G$999,"&gt;=01-08-2018",$G$2:$G$999,"&lt;01-10-2018"),IF(AND(A148='CP %'!$F$1,B148='CP %'!$F$27,Master!J148="CP",G148&gt;=DATE(2018,10,1),G148&lt;=DATE(2018,12,31)),COUNTIFS($K$2:$K$999,K148,$A$2:$A$999,'CP %'!$F$1,$B$2:$B$999,'CP %'!$F$27,$G$2:$G$999,"&gt;=01-10-2018",$G$2:$G$999,"&lt;=31-12-2018"),IF(AND(A148='CP %'!$M$1,Master!J148="CP",G148&gt;=DATE(2018,4,1),G148&lt;DATE(2018,10,1)),COUNTIFS($K$2:$K$999,K148,$A$2:$A$999,'CP %'!$M$1,$G$2:$G$999,"&gt;=1-04-2018",$G$2:$G$999,"&lt;1-10-2018"),IF(AND(A148='CP %'!$M$1,Master!J148="CP",G148&gt;=DATE(2018,10,1),G148&lt;=DATE(2018,12,31)),COUNTIFS($K$2:$K$999,K148,$A$2:$A$999,'CP %'!$M$1,$G$2:$G$999,"&gt;=1-10-2018",$G$2:$G$999,"&lt;=31-12-2018"),"")))))))</f>
        <v/>
      </c>
      <c r="U148" s="25">
        <f t="shared" si="5"/>
        <v>0</v>
      </c>
    </row>
    <row r="149" spans="1:21" x14ac:dyDescent="0.25">
      <c r="A149" s="1" t="s">
        <v>69</v>
      </c>
      <c r="B149" s="1" t="s">
        <v>79</v>
      </c>
      <c r="C149" s="1" t="s">
        <v>79</v>
      </c>
      <c r="D149" s="1" t="s">
        <v>357</v>
      </c>
      <c r="E149" s="1" t="s">
        <v>91</v>
      </c>
      <c r="F149" s="1">
        <v>1740</v>
      </c>
      <c r="G149" s="27">
        <v>43326</v>
      </c>
      <c r="H149" s="25">
        <v>14833760</v>
      </c>
      <c r="I149" s="25">
        <v>14355260</v>
      </c>
      <c r="J149" s="1" t="s">
        <v>16</v>
      </c>
      <c r="K149" s="1" t="s">
        <v>185</v>
      </c>
      <c r="L149" s="25">
        <v>7599</v>
      </c>
      <c r="M149" s="25">
        <v>7599</v>
      </c>
      <c r="N149" s="1" t="s">
        <v>265</v>
      </c>
      <c r="O149" s="1" t="s">
        <v>174</v>
      </c>
      <c r="P149" s="25">
        <f t="shared" si="4"/>
        <v>0</v>
      </c>
      <c r="Q149" s="1">
        <v>0</v>
      </c>
      <c r="R149" s="2" t="s">
        <v>164</v>
      </c>
      <c r="S149" s="31">
        <f>IF(AND(A149='CP %'!$B$1,J149="CP"),
IF(AND(G149&gt;=DATE(2018,4,1),G149&lt;=DATE(2018,7,25)),2%,IF(AND(G149&gt;=DATE(2018,7,26),G149&lt;=DATE(2018,12,31),R149='CP %'!$I$2),IF(T149=1,'CP %'!$C$8,IF(AND(T149&gt;=2,T149&lt;=3),'CP %'!$C$9,IF(AND(T149&gt;=4,T149&lt;=5),'CP %'!$C$10,IF(AND(T149&gt;=6,T149&lt;=8),'CP %'!$C$11,IF(T149&gt;=9,'CP %'!$C$12,""))))),IF(AND(G149&gt;=DATE(2018,7,26),G149&lt;=DATE(2018,12,31),R149='CP %'!$I$3),IF(T149=1,'CP %'!$D$8,IF(AND(T149&gt;=2,T149&lt;=3),'CP %'!$D$9,IF(AND(T149&gt;=4,T149&lt;=5),'CP %'!$D$10,IF(AND(T149&gt;=6,T149&lt;=8),'CP %'!$D$11,IF(T149&gt;=9,'CP %'!$D$12,""))))),""))),
IF(AND(A149='CP %'!$F$1,J149="CP"),
IF(AND(G149&gt;=DATE(2018,4,1),G149&lt;DATE(2018,5,1)),IF(AND(T149&gt;=1,T149&lt;=3),'CP %'!$G$4,IF(AND(T149&gt;=4,T149&lt;=9),'CP %'!$G$5,IF(T149&gt;=10,'CP %'!$G$6,""))),
IF(AND(G149&gt;=DATE(2018,5,1),G149&lt;DATE(2018,7,1)),'CP %'!$G$8,
IF(AND(G149&gt;=DATE(2018,7,1),G149&lt;DATE(2018,8,1)),IF(AND(T149&gt;=1,T149&lt;=2),'CP %'!$G$11,IF(AND(T149&gt;=3,T149&lt;=5),'CP %'!$G$12,IF(T149&gt;=6,'CP %'!$G$13,""))),
IF(AND(G149&gt;=DATE(2018,8,1),G149&lt;DATE(2018,10,1)),IF(K149='CP %'!$F$18,'CP %'!$G$18,IF(B149='CP %'!$F$15,'CP %'!$G$15,IF(B149='CP %'!$F$16,'CP %'!$G$16,IF(AND(B149='CP %'!$F$17,T149=1),'CP %'!$G$20,IF(AND(B149='CP %'!$F$17,T149&gt;=2,T149&lt;=5),'CP %'!$G$21,IF(AND(B149='CP %'!$F$17,T149&gt;=6),'CP %'!$G$22,"")))))),
IF(AND(G149&gt;=DATE(2018,10,1),G149&lt;=DATE(2018,12,31)),IF(B149='CP %'!$F$25,'CP %'!$G$25,IF(B149='CP %'!$F$26,'CP %'!$G$26,IF(AND(B149='CP %'!$F$27,T149=1),'CP %'!$G$29,IF(AND(B149='CP %'!$F$27,T149&gt;=2,T149&lt;=5),'CP %'!$G$30,IF(AND(B149='CP %'!$F$27,T149&gt;=6),'CP %'!$G$31,"")))))))))),
IF(AND(A149='CP %'!$M$1,J149="CP"),
IF(AND(G149&gt;=DATE(2018,4,1),G149&lt;DATE(2018,10,1)),IF(AND(T149&gt;=1,T149&lt;=3),'CP %'!$N$4,IF(AND(T149&gt;=4,T149&lt;=6),'CP %'!$N$5,IF(T149&gt;=7,'CP %'!$N$6,""))),
IF(AND(G149&gt;=DATE(2018,10,1),G149&lt;=DATE(2018,12,31)),IF(AND(T149&gt;=1,T149&lt;=3),'CP %'!$N$9,IF(AND(T149&gt;=4,T149&lt;=6),'CP %'!$N$10,IF(T149&gt;=7,'CP %'!$N$11,""))),"")),"")))</f>
        <v>2.75E-2</v>
      </c>
      <c r="T149" s="29">
        <f>IF(AND(A149='CP %'!$B$1,Master!J149="CP",G149&gt;=DATE(2018,7,26),G149&lt;=DATE(2018,12,31)),COUNTIFS($K$2:$K$999,K149,$A$2:$A$999,'CP %'!$B$1,$G$2:$G$999,"&gt;=26-07-2018",$G$2:$G$999,"&lt;=31-12-2018"),IF(AND(A149='CP %'!$F$1,Master!J149="CP",G149&gt;=DATE(2018,4,1),G149&lt;DATE(2018,5,1)),COUNTIFS($K$2:$K$999,K149,$A$2:$A$999,'CP %'!$F$1,$G$2:$G$999,"&gt;=01-04-2018",$G$2:$G$999,"&lt;01-05-2018"),IF(AND(A149='CP %'!$F$1,Master!J149="CP",G149&gt;=DATE(2018,7,1),G149&lt;DATE(2018,8,1)),COUNTIFS($K$2:$K$999,K149,$A$2:$A$999,'CP %'!$F$1,$G$2:$G$999,"&gt;=01-07-2018",$G$2:$G$999,"&lt;01-08-2018"),IF(AND(A149='CP %'!$F$1,B149='CP %'!$F$17,Master!J149="CP",G149&gt;=DATE(2018,8,1),G149&lt;DATE(2018,10,1)),COUNTIFS($K$2:$K$999,K149,$A$2:$A$999,'CP %'!$F$1,$B$2:$B$999,'CP %'!$F$17,$G$2:$G$999,"&gt;=01-08-2018",$G$2:$G$999,"&lt;01-10-2018"),IF(AND(A149='CP %'!$F$1,B149='CP %'!$F$27,Master!J149="CP",G149&gt;=DATE(2018,10,1),G149&lt;=DATE(2018,12,31)),COUNTIFS($K$2:$K$999,K149,$A$2:$A$999,'CP %'!$F$1,$B$2:$B$999,'CP %'!$F$27,$G$2:$G$999,"&gt;=01-10-2018",$G$2:$G$999,"&lt;=31-12-2018"),IF(AND(A149='CP %'!$M$1,Master!J149="CP",G149&gt;=DATE(2018,4,1),G149&lt;DATE(2018,10,1)),COUNTIFS($K$2:$K$999,K149,$A$2:$A$999,'CP %'!$M$1,$G$2:$G$999,"&gt;=1-04-2018",$G$2:$G$999,"&lt;1-10-2018"),IF(AND(A149='CP %'!$M$1,Master!J149="CP",G149&gt;=DATE(2018,10,1),G149&lt;=DATE(2018,12,31)),COUNTIFS($K$2:$K$999,K149,$A$2:$A$999,'CP %'!$M$1,$G$2:$G$999,"&gt;=1-10-2018",$G$2:$G$999,"&lt;=31-12-2018"),"")))))))</f>
        <v>16</v>
      </c>
      <c r="U149" s="25">
        <f t="shared" si="5"/>
        <v>394769.65</v>
      </c>
    </row>
    <row r="150" spans="1:21" x14ac:dyDescent="0.25">
      <c r="A150" s="1" t="s">
        <v>69</v>
      </c>
      <c r="B150" s="1" t="s">
        <v>79</v>
      </c>
      <c r="C150" s="1" t="s">
        <v>79</v>
      </c>
      <c r="D150" s="1" t="s">
        <v>358</v>
      </c>
      <c r="E150" s="1" t="s">
        <v>87</v>
      </c>
      <c r="F150" s="1">
        <v>1335</v>
      </c>
      <c r="G150" s="27">
        <v>43327</v>
      </c>
      <c r="H150" s="25">
        <v>11429165</v>
      </c>
      <c r="I150" s="25">
        <v>11062040</v>
      </c>
      <c r="J150" s="1" t="s">
        <v>16</v>
      </c>
      <c r="K150" s="1" t="s">
        <v>185</v>
      </c>
      <c r="L150" s="25">
        <v>7599</v>
      </c>
      <c r="M150" s="25">
        <v>7599</v>
      </c>
      <c r="N150" s="1" t="s">
        <v>265</v>
      </c>
      <c r="O150" s="1" t="s">
        <v>174</v>
      </c>
      <c r="P150" s="25">
        <f t="shared" si="4"/>
        <v>0</v>
      </c>
      <c r="Q150" s="1">
        <v>0</v>
      </c>
      <c r="R150" s="2" t="s">
        <v>164</v>
      </c>
      <c r="S150" s="31">
        <f>IF(AND(A150='CP %'!$B$1,J150="CP"),
IF(AND(G150&gt;=DATE(2018,4,1),G150&lt;=DATE(2018,7,25)),2%,IF(AND(G150&gt;=DATE(2018,7,26),G150&lt;=DATE(2018,12,31),R150='CP %'!$I$2),IF(T150=1,'CP %'!$C$8,IF(AND(T150&gt;=2,T150&lt;=3),'CP %'!$C$9,IF(AND(T150&gt;=4,T150&lt;=5),'CP %'!$C$10,IF(AND(T150&gt;=6,T150&lt;=8),'CP %'!$C$11,IF(T150&gt;=9,'CP %'!$C$12,""))))),IF(AND(G150&gt;=DATE(2018,7,26),G150&lt;=DATE(2018,12,31),R150='CP %'!$I$3),IF(T150=1,'CP %'!$D$8,IF(AND(T150&gt;=2,T150&lt;=3),'CP %'!$D$9,IF(AND(T150&gt;=4,T150&lt;=5),'CP %'!$D$10,IF(AND(T150&gt;=6,T150&lt;=8),'CP %'!$D$11,IF(T150&gt;=9,'CP %'!$D$12,""))))),""))),
IF(AND(A150='CP %'!$F$1,J150="CP"),
IF(AND(G150&gt;=DATE(2018,4,1),G150&lt;DATE(2018,5,1)),IF(AND(T150&gt;=1,T150&lt;=3),'CP %'!$G$4,IF(AND(T150&gt;=4,T150&lt;=9),'CP %'!$G$5,IF(T150&gt;=10,'CP %'!$G$6,""))),
IF(AND(G150&gt;=DATE(2018,5,1),G150&lt;DATE(2018,7,1)),'CP %'!$G$8,
IF(AND(G150&gt;=DATE(2018,7,1),G150&lt;DATE(2018,8,1)),IF(AND(T150&gt;=1,T150&lt;=2),'CP %'!$G$11,IF(AND(T150&gt;=3,T150&lt;=5),'CP %'!$G$12,IF(T150&gt;=6,'CP %'!$G$13,""))),
IF(AND(G150&gt;=DATE(2018,8,1),G150&lt;DATE(2018,10,1)),IF(K150='CP %'!$F$18,'CP %'!$G$18,IF(B150='CP %'!$F$15,'CP %'!$G$15,IF(B150='CP %'!$F$16,'CP %'!$G$16,IF(AND(B150='CP %'!$F$17,T150=1),'CP %'!$G$20,IF(AND(B150='CP %'!$F$17,T150&gt;=2,T150&lt;=5),'CP %'!$G$21,IF(AND(B150='CP %'!$F$17,T150&gt;=6),'CP %'!$G$22,"")))))),
IF(AND(G150&gt;=DATE(2018,10,1),G150&lt;=DATE(2018,12,31)),IF(B150='CP %'!$F$25,'CP %'!$G$25,IF(B150='CP %'!$F$26,'CP %'!$G$26,IF(AND(B150='CP %'!$F$27,T150=1),'CP %'!$G$29,IF(AND(B150='CP %'!$F$27,T150&gt;=2,T150&lt;=5),'CP %'!$G$30,IF(AND(B150='CP %'!$F$27,T150&gt;=6),'CP %'!$G$31,"")))))))))),
IF(AND(A150='CP %'!$M$1,J150="CP"),
IF(AND(G150&gt;=DATE(2018,4,1),G150&lt;DATE(2018,10,1)),IF(AND(T150&gt;=1,T150&lt;=3),'CP %'!$N$4,IF(AND(T150&gt;=4,T150&lt;=6),'CP %'!$N$5,IF(T150&gt;=7,'CP %'!$N$6,""))),
IF(AND(G150&gt;=DATE(2018,10,1),G150&lt;=DATE(2018,12,31)),IF(AND(T150&gt;=1,T150&lt;=3),'CP %'!$N$9,IF(AND(T150&gt;=4,T150&lt;=6),'CP %'!$N$10,IF(T150&gt;=7,'CP %'!$N$11,""))),"")),"")))</f>
        <v>2.75E-2</v>
      </c>
      <c r="T150" s="29">
        <f>IF(AND(A150='CP %'!$B$1,Master!J150="CP",G150&gt;=DATE(2018,7,26),G150&lt;=DATE(2018,12,31)),COUNTIFS($K$2:$K$999,K150,$A$2:$A$999,'CP %'!$B$1,$G$2:$G$999,"&gt;=26-07-2018",$G$2:$G$999,"&lt;=31-12-2018"),IF(AND(A150='CP %'!$F$1,Master!J150="CP",G150&gt;=DATE(2018,4,1),G150&lt;DATE(2018,5,1)),COUNTIFS($K$2:$K$999,K150,$A$2:$A$999,'CP %'!$F$1,$G$2:$G$999,"&gt;=01-04-2018",$G$2:$G$999,"&lt;01-05-2018"),IF(AND(A150='CP %'!$F$1,Master!J150="CP",G150&gt;=DATE(2018,7,1),G150&lt;DATE(2018,8,1)),COUNTIFS($K$2:$K$999,K150,$A$2:$A$999,'CP %'!$F$1,$G$2:$G$999,"&gt;=01-07-2018",$G$2:$G$999,"&lt;01-08-2018"),IF(AND(A150='CP %'!$F$1,B150='CP %'!$F$17,Master!J150="CP",G150&gt;=DATE(2018,8,1),G150&lt;DATE(2018,10,1)),COUNTIFS($K$2:$K$999,K150,$A$2:$A$999,'CP %'!$F$1,$B$2:$B$999,'CP %'!$F$17,$G$2:$G$999,"&gt;=01-08-2018",$G$2:$G$999,"&lt;01-10-2018"),IF(AND(A150='CP %'!$F$1,B150='CP %'!$F$27,Master!J150="CP",G150&gt;=DATE(2018,10,1),G150&lt;=DATE(2018,12,31)),COUNTIFS($K$2:$K$999,K150,$A$2:$A$999,'CP %'!$F$1,$B$2:$B$999,'CP %'!$F$27,$G$2:$G$999,"&gt;=01-10-2018",$G$2:$G$999,"&lt;=31-12-2018"),IF(AND(A150='CP %'!$M$1,Master!J150="CP",G150&gt;=DATE(2018,4,1),G150&lt;DATE(2018,10,1)),COUNTIFS($K$2:$K$999,K150,$A$2:$A$999,'CP %'!$M$1,$G$2:$G$999,"&gt;=1-04-2018",$G$2:$G$999,"&lt;1-10-2018"),IF(AND(A150='CP %'!$M$1,Master!J150="CP",G150&gt;=DATE(2018,10,1),G150&lt;=DATE(2018,12,31)),COUNTIFS($K$2:$K$999,K150,$A$2:$A$999,'CP %'!$M$1,$G$2:$G$999,"&gt;=1-10-2018",$G$2:$G$999,"&lt;=31-12-2018"),"")))))))</f>
        <v>16</v>
      </c>
      <c r="U150" s="25">
        <f t="shared" si="5"/>
        <v>304206.09999999998</v>
      </c>
    </row>
    <row r="151" spans="1:21" x14ac:dyDescent="0.25">
      <c r="A151" s="1" t="s">
        <v>69</v>
      </c>
      <c r="B151" s="1" t="s">
        <v>82</v>
      </c>
      <c r="C151" s="1" t="s">
        <v>82</v>
      </c>
      <c r="D151" s="1" t="s">
        <v>359</v>
      </c>
      <c r="E151" s="1" t="s">
        <v>90</v>
      </c>
      <c r="F151" s="1">
        <v>2465</v>
      </c>
      <c r="G151" s="27">
        <v>43343</v>
      </c>
      <c r="H151" s="25">
        <v>23200155</v>
      </c>
      <c r="I151" s="25">
        <v>22522280</v>
      </c>
      <c r="J151" s="1" t="s">
        <v>16</v>
      </c>
      <c r="K151" s="1" t="s">
        <v>185</v>
      </c>
      <c r="L151" s="25">
        <v>8402</v>
      </c>
      <c r="M151" s="25">
        <v>8402</v>
      </c>
      <c r="N151" s="1" t="s">
        <v>236</v>
      </c>
      <c r="O151" s="1" t="s">
        <v>174</v>
      </c>
      <c r="P151" s="25">
        <f t="shared" si="4"/>
        <v>0</v>
      </c>
      <c r="Q151" s="1">
        <v>0</v>
      </c>
      <c r="R151" s="2" t="s">
        <v>164</v>
      </c>
      <c r="S151" s="31">
        <f>IF(AND(A151='CP %'!$B$1,J151="CP"),
IF(AND(G151&gt;=DATE(2018,4,1),G151&lt;=DATE(2018,7,25)),2%,IF(AND(G151&gt;=DATE(2018,7,26),G151&lt;=DATE(2018,12,31),R151='CP %'!$I$2),IF(T151=1,'CP %'!$C$8,IF(AND(T151&gt;=2,T151&lt;=3),'CP %'!$C$9,IF(AND(T151&gt;=4,T151&lt;=5),'CP %'!$C$10,IF(AND(T151&gt;=6,T151&lt;=8),'CP %'!$C$11,IF(T151&gt;=9,'CP %'!$C$12,""))))),IF(AND(G151&gt;=DATE(2018,7,26),G151&lt;=DATE(2018,12,31),R151='CP %'!$I$3),IF(T151=1,'CP %'!$D$8,IF(AND(T151&gt;=2,T151&lt;=3),'CP %'!$D$9,IF(AND(T151&gt;=4,T151&lt;=5),'CP %'!$D$10,IF(AND(T151&gt;=6,T151&lt;=8),'CP %'!$D$11,IF(T151&gt;=9,'CP %'!$D$12,""))))),""))),
IF(AND(A151='CP %'!$F$1,J151="CP"),
IF(AND(G151&gt;=DATE(2018,4,1),G151&lt;DATE(2018,5,1)),IF(AND(T151&gt;=1,T151&lt;=3),'CP %'!$G$4,IF(AND(T151&gt;=4,T151&lt;=9),'CP %'!$G$5,IF(T151&gt;=10,'CP %'!$G$6,""))),
IF(AND(G151&gt;=DATE(2018,5,1),G151&lt;DATE(2018,7,1)),'CP %'!$G$8,
IF(AND(G151&gt;=DATE(2018,7,1),G151&lt;DATE(2018,8,1)),IF(AND(T151&gt;=1,T151&lt;=2),'CP %'!$G$11,IF(AND(T151&gt;=3,T151&lt;=5),'CP %'!$G$12,IF(T151&gt;=6,'CP %'!$G$13,""))),
IF(AND(G151&gt;=DATE(2018,8,1),G151&lt;DATE(2018,10,1)),IF(K151='CP %'!$F$18,'CP %'!$G$18,IF(B151='CP %'!$F$15,'CP %'!$G$15,IF(B151='CP %'!$F$16,'CP %'!$G$16,IF(AND(B151='CP %'!$F$17,T151=1),'CP %'!$G$20,IF(AND(B151='CP %'!$F$17,T151&gt;=2,T151&lt;=5),'CP %'!$G$21,IF(AND(B151='CP %'!$F$17,T151&gt;=6),'CP %'!$G$22,"")))))),
IF(AND(G151&gt;=DATE(2018,10,1),G151&lt;=DATE(2018,12,31)),IF(B151='CP %'!$F$25,'CP %'!$G$25,IF(B151='CP %'!$F$26,'CP %'!$G$26,IF(AND(B151='CP %'!$F$27,T151=1),'CP %'!$G$29,IF(AND(B151='CP %'!$F$27,T151&gt;=2,T151&lt;=5),'CP %'!$G$30,IF(AND(B151='CP %'!$F$27,T151&gt;=6),'CP %'!$G$31,"")))))))))),
IF(AND(A151='CP %'!$M$1,J151="CP"),
IF(AND(G151&gt;=DATE(2018,4,1),G151&lt;DATE(2018,10,1)),IF(AND(T151&gt;=1,T151&lt;=3),'CP %'!$N$4,IF(AND(T151&gt;=4,T151&lt;=6),'CP %'!$N$5,IF(T151&gt;=7,'CP %'!$N$6,""))),
IF(AND(G151&gt;=DATE(2018,10,1),G151&lt;=DATE(2018,12,31)),IF(AND(T151&gt;=1,T151&lt;=3),'CP %'!$N$9,IF(AND(T151&gt;=4,T151&lt;=6),'CP %'!$N$10,IF(T151&gt;=7,'CP %'!$N$11,""))),"")),"")))</f>
        <v>0.03</v>
      </c>
      <c r="T151" s="29" t="str">
        <f>IF(AND(A151='CP %'!$B$1,Master!J151="CP",G151&gt;=DATE(2018,7,26),G151&lt;=DATE(2018,12,31)),COUNTIFS($K$2:$K$999,K151,$A$2:$A$999,'CP %'!$B$1,$G$2:$G$999,"&gt;=26-07-2018",$G$2:$G$999,"&lt;=31-12-2018"),IF(AND(A151='CP %'!$F$1,Master!J151="CP",G151&gt;=DATE(2018,4,1),G151&lt;DATE(2018,5,1)),COUNTIFS($K$2:$K$999,K151,$A$2:$A$999,'CP %'!$F$1,$G$2:$G$999,"&gt;=01-04-2018",$G$2:$G$999,"&lt;01-05-2018"),IF(AND(A151='CP %'!$F$1,Master!J151="CP",G151&gt;=DATE(2018,7,1),G151&lt;DATE(2018,8,1)),COUNTIFS($K$2:$K$999,K151,$A$2:$A$999,'CP %'!$F$1,$G$2:$G$999,"&gt;=01-07-2018",$G$2:$G$999,"&lt;01-08-2018"),IF(AND(A151='CP %'!$F$1,B151='CP %'!$F$17,Master!J151="CP",G151&gt;=DATE(2018,8,1),G151&lt;DATE(2018,10,1)),COUNTIFS($K$2:$K$999,K151,$A$2:$A$999,'CP %'!$F$1,$B$2:$B$999,'CP %'!$F$17,$G$2:$G$999,"&gt;=01-08-2018",$G$2:$G$999,"&lt;01-10-2018"),IF(AND(A151='CP %'!$F$1,B151='CP %'!$F$27,Master!J151="CP",G151&gt;=DATE(2018,10,1),G151&lt;=DATE(2018,12,31)),COUNTIFS($K$2:$K$999,K151,$A$2:$A$999,'CP %'!$F$1,$B$2:$B$999,'CP %'!$F$27,$G$2:$G$999,"&gt;=01-10-2018",$G$2:$G$999,"&lt;=31-12-2018"),IF(AND(A151='CP %'!$M$1,Master!J151="CP",G151&gt;=DATE(2018,4,1),G151&lt;DATE(2018,10,1)),COUNTIFS($K$2:$K$999,K151,$A$2:$A$999,'CP %'!$M$1,$G$2:$G$999,"&gt;=1-04-2018",$G$2:$G$999,"&lt;1-10-2018"),IF(AND(A151='CP %'!$M$1,Master!J151="CP",G151&gt;=DATE(2018,10,1),G151&lt;=DATE(2018,12,31)),COUNTIFS($K$2:$K$999,K151,$A$2:$A$999,'CP %'!$M$1,$G$2:$G$999,"&gt;=1-10-2018",$G$2:$G$999,"&lt;=31-12-2018"),"")))))))</f>
        <v/>
      </c>
      <c r="U151" s="25">
        <f t="shared" si="5"/>
        <v>675668.4</v>
      </c>
    </row>
    <row r="152" spans="1:21" x14ac:dyDescent="0.25">
      <c r="A152" s="1" t="s">
        <v>69</v>
      </c>
      <c r="B152" s="1" t="s">
        <v>82</v>
      </c>
      <c r="C152" s="1" t="s">
        <v>82</v>
      </c>
      <c r="D152" s="1" t="s">
        <v>360</v>
      </c>
      <c r="E152" s="1" t="s">
        <v>90</v>
      </c>
      <c r="F152" s="1">
        <v>2465</v>
      </c>
      <c r="G152" s="27">
        <v>43343</v>
      </c>
      <c r="H152" s="25">
        <v>22460655</v>
      </c>
      <c r="I152" s="25">
        <v>21782780</v>
      </c>
      <c r="J152" s="1" t="s">
        <v>16</v>
      </c>
      <c r="K152" s="1" t="s">
        <v>185</v>
      </c>
      <c r="L152" s="25">
        <v>8402</v>
      </c>
      <c r="M152" s="25">
        <v>8402</v>
      </c>
      <c r="N152" s="1" t="s">
        <v>236</v>
      </c>
      <c r="O152" s="1" t="s">
        <v>174</v>
      </c>
      <c r="P152" s="25">
        <f t="shared" si="4"/>
        <v>0</v>
      </c>
      <c r="Q152" s="1">
        <v>0</v>
      </c>
      <c r="R152" s="2" t="s">
        <v>164</v>
      </c>
      <c r="S152" s="31">
        <f>IF(AND(A152='CP %'!$B$1,J152="CP"),
IF(AND(G152&gt;=DATE(2018,4,1),G152&lt;=DATE(2018,7,25)),2%,IF(AND(G152&gt;=DATE(2018,7,26),G152&lt;=DATE(2018,12,31),R152='CP %'!$I$2),IF(T152=1,'CP %'!$C$8,IF(AND(T152&gt;=2,T152&lt;=3),'CP %'!$C$9,IF(AND(T152&gt;=4,T152&lt;=5),'CP %'!$C$10,IF(AND(T152&gt;=6,T152&lt;=8),'CP %'!$C$11,IF(T152&gt;=9,'CP %'!$C$12,""))))),IF(AND(G152&gt;=DATE(2018,7,26),G152&lt;=DATE(2018,12,31),R152='CP %'!$I$3),IF(T152=1,'CP %'!$D$8,IF(AND(T152&gt;=2,T152&lt;=3),'CP %'!$D$9,IF(AND(T152&gt;=4,T152&lt;=5),'CP %'!$D$10,IF(AND(T152&gt;=6,T152&lt;=8),'CP %'!$D$11,IF(T152&gt;=9,'CP %'!$D$12,""))))),""))),
IF(AND(A152='CP %'!$F$1,J152="CP"),
IF(AND(G152&gt;=DATE(2018,4,1),G152&lt;DATE(2018,5,1)),IF(AND(T152&gt;=1,T152&lt;=3),'CP %'!$G$4,IF(AND(T152&gt;=4,T152&lt;=9),'CP %'!$G$5,IF(T152&gt;=10,'CP %'!$G$6,""))),
IF(AND(G152&gt;=DATE(2018,5,1),G152&lt;DATE(2018,7,1)),'CP %'!$G$8,
IF(AND(G152&gt;=DATE(2018,7,1),G152&lt;DATE(2018,8,1)),IF(AND(T152&gt;=1,T152&lt;=2),'CP %'!$G$11,IF(AND(T152&gt;=3,T152&lt;=5),'CP %'!$G$12,IF(T152&gt;=6,'CP %'!$G$13,""))),
IF(AND(G152&gt;=DATE(2018,8,1),G152&lt;DATE(2018,10,1)),IF(K152='CP %'!$F$18,'CP %'!$G$18,IF(B152='CP %'!$F$15,'CP %'!$G$15,IF(B152='CP %'!$F$16,'CP %'!$G$16,IF(AND(B152='CP %'!$F$17,T152=1),'CP %'!$G$20,IF(AND(B152='CP %'!$F$17,T152&gt;=2,T152&lt;=5),'CP %'!$G$21,IF(AND(B152='CP %'!$F$17,T152&gt;=6),'CP %'!$G$22,"")))))),
IF(AND(G152&gt;=DATE(2018,10,1),G152&lt;=DATE(2018,12,31)),IF(B152='CP %'!$F$25,'CP %'!$G$25,IF(B152='CP %'!$F$26,'CP %'!$G$26,IF(AND(B152='CP %'!$F$27,T152=1),'CP %'!$G$29,IF(AND(B152='CP %'!$F$27,T152&gt;=2,T152&lt;=5),'CP %'!$G$30,IF(AND(B152='CP %'!$F$27,T152&gt;=6),'CP %'!$G$31,"")))))))))),
IF(AND(A152='CP %'!$M$1,J152="CP"),
IF(AND(G152&gt;=DATE(2018,4,1),G152&lt;DATE(2018,10,1)),IF(AND(T152&gt;=1,T152&lt;=3),'CP %'!$N$4,IF(AND(T152&gt;=4,T152&lt;=6),'CP %'!$N$5,IF(T152&gt;=7,'CP %'!$N$6,""))),
IF(AND(G152&gt;=DATE(2018,10,1),G152&lt;=DATE(2018,12,31)),IF(AND(T152&gt;=1,T152&lt;=3),'CP %'!$N$9,IF(AND(T152&gt;=4,T152&lt;=6),'CP %'!$N$10,IF(T152&gt;=7,'CP %'!$N$11,""))),"")),"")))</f>
        <v>0.03</v>
      </c>
      <c r="T152" s="29" t="str">
        <f>IF(AND(A152='CP %'!$B$1,Master!J152="CP",G152&gt;=DATE(2018,7,26),G152&lt;=DATE(2018,12,31)),COUNTIFS($K$2:$K$999,K152,$A$2:$A$999,'CP %'!$B$1,$G$2:$G$999,"&gt;=26-07-2018",$G$2:$G$999,"&lt;=31-12-2018"),IF(AND(A152='CP %'!$F$1,Master!J152="CP",G152&gt;=DATE(2018,4,1),G152&lt;DATE(2018,5,1)),COUNTIFS($K$2:$K$999,K152,$A$2:$A$999,'CP %'!$F$1,$G$2:$G$999,"&gt;=01-04-2018",$G$2:$G$999,"&lt;01-05-2018"),IF(AND(A152='CP %'!$F$1,Master!J152="CP",G152&gt;=DATE(2018,7,1),G152&lt;DATE(2018,8,1)),COUNTIFS($K$2:$K$999,K152,$A$2:$A$999,'CP %'!$F$1,$G$2:$G$999,"&gt;=01-07-2018",$G$2:$G$999,"&lt;01-08-2018"),IF(AND(A152='CP %'!$F$1,B152='CP %'!$F$17,Master!J152="CP",G152&gt;=DATE(2018,8,1),G152&lt;DATE(2018,10,1)),COUNTIFS($K$2:$K$999,K152,$A$2:$A$999,'CP %'!$F$1,$B$2:$B$999,'CP %'!$F$17,$G$2:$G$999,"&gt;=01-08-2018",$G$2:$G$999,"&lt;01-10-2018"),IF(AND(A152='CP %'!$F$1,B152='CP %'!$F$27,Master!J152="CP",G152&gt;=DATE(2018,10,1),G152&lt;=DATE(2018,12,31)),COUNTIFS($K$2:$K$999,K152,$A$2:$A$999,'CP %'!$F$1,$B$2:$B$999,'CP %'!$F$27,$G$2:$G$999,"&gt;=01-10-2018",$G$2:$G$999,"&lt;=31-12-2018"),IF(AND(A152='CP %'!$M$1,Master!J152="CP",G152&gt;=DATE(2018,4,1),G152&lt;DATE(2018,10,1)),COUNTIFS($K$2:$K$999,K152,$A$2:$A$999,'CP %'!$M$1,$G$2:$G$999,"&gt;=1-04-2018",$G$2:$G$999,"&lt;1-10-2018"),IF(AND(A152='CP %'!$M$1,Master!J152="CP",G152&gt;=DATE(2018,10,1),G152&lt;=DATE(2018,12,31)),COUNTIFS($K$2:$K$999,K152,$A$2:$A$999,'CP %'!$M$1,$G$2:$G$999,"&gt;=1-10-2018",$G$2:$G$999,"&lt;=31-12-2018"),"")))))))</f>
        <v/>
      </c>
      <c r="U152" s="25">
        <f t="shared" si="5"/>
        <v>653483.4</v>
      </c>
    </row>
    <row r="153" spans="1:21" x14ac:dyDescent="0.25">
      <c r="A153" s="1" t="s">
        <v>69</v>
      </c>
      <c r="B153" s="1" t="s">
        <v>78</v>
      </c>
      <c r="C153" s="1" t="s">
        <v>86</v>
      </c>
      <c r="D153" s="1" t="s">
        <v>361</v>
      </c>
      <c r="E153" s="1" t="s">
        <v>93</v>
      </c>
      <c r="F153" s="1">
        <v>660</v>
      </c>
      <c r="G153" s="27">
        <v>43335</v>
      </c>
      <c r="H153" s="25">
        <v>5653100</v>
      </c>
      <c r="I153" s="25">
        <v>5471600</v>
      </c>
      <c r="J153" s="1" t="s">
        <v>17</v>
      </c>
      <c r="K153" s="1" t="s">
        <v>117</v>
      </c>
      <c r="L153" s="25">
        <v>7285</v>
      </c>
      <c r="M153" s="25">
        <v>7285</v>
      </c>
      <c r="N153" s="1" t="s">
        <v>176</v>
      </c>
      <c r="O153" s="1" t="s">
        <v>174</v>
      </c>
      <c r="P153" s="25">
        <f t="shared" si="4"/>
        <v>0</v>
      </c>
      <c r="Q153" s="1">
        <v>0</v>
      </c>
      <c r="R153" s="2" t="s">
        <v>164</v>
      </c>
      <c r="S153" s="31" t="str">
        <f>IF(AND(A153='CP %'!$B$1,J153="CP"),
IF(AND(G153&gt;=DATE(2018,4,1),G153&lt;=DATE(2018,7,25)),2%,IF(AND(G153&gt;=DATE(2018,7,26),G153&lt;=DATE(2018,12,31),R153='CP %'!$I$2),IF(T153=1,'CP %'!$C$8,IF(AND(T153&gt;=2,T153&lt;=3),'CP %'!$C$9,IF(AND(T153&gt;=4,T153&lt;=5),'CP %'!$C$10,IF(AND(T153&gt;=6,T153&lt;=8),'CP %'!$C$11,IF(T153&gt;=9,'CP %'!$C$12,""))))),IF(AND(G153&gt;=DATE(2018,7,26),G153&lt;=DATE(2018,12,31),R153='CP %'!$I$3),IF(T153=1,'CP %'!$D$8,IF(AND(T153&gt;=2,T153&lt;=3),'CP %'!$D$9,IF(AND(T153&gt;=4,T153&lt;=5),'CP %'!$D$10,IF(AND(T153&gt;=6,T153&lt;=8),'CP %'!$D$11,IF(T153&gt;=9,'CP %'!$D$12,""))))),""))),
IF(AND(A153='CP %'!$F$1,J153="CP"),
IF(AND(G153&gt;=DATE(2018,4,1),G153&lt;DATE(2018,5,1)),IF(AND(T153&gt;=1,T153&lt;=3),'CP %'!$G$4,IF(AND(T153&gt;=4,T153&lt;=9),'CP %'!$G$5,IF(T153&gt;=10,'CP %'!$G$6,""))),
IF(AND(G153&gt;=DATE(2018,5,1),G153&lt;DATE(2018,7,1)),'CP %'!$G$8,
IF(AND(G153&gt;=DATE(2018,7,1),G153&lt;DATE(2018,8,1)),IF(AND(T153&gt;=1,T153&lt;=2),'CP %'!$G$11,IF(AND(T153&gt;=3,T153&lt;=5),'CP %'!$G$12,IF(T153&gt;=6,'CP %'!$G$13,""))),
IF(AND(G153&gt;=DATE(2018,8,1),G153&lt;DATE(2018,10,1)),IF(K153='CP %'!$F$18,'CP %'!$G$18,IF(B153='CP %'!$F$15,'CP %'!$G$15,IF(B153='CP %'!$F$16,'CP %'!$G$16,IF(AND(B153='CP %'!$F$17,T153=1),'CP %'!$G$20,IF(AND(B153='CP %'!$F$17,T153&gt;=2,T153&lt;=5),'CP %'!$G$21,IF(AND(B153='CP %'!$F$17,T153&gt;=6),'CP %'!$G$22,"")))))),
IF(AND(G153&gt;=DATE(2018,10,1),G153&lt;=DATE(2018,12,31)),IF(B153='CP %'!$F$25,'CP %'!$G$25,IF(B153='CP %'!$F$26,'CP %'!$G$26,IF(AND(B153='CP %'!$F$27,T153=1),'CP %'!$G$29,IF(AND(B153='CP %'!$F$27,T153&gt;=2,T153&lt;=5),'CP %'!$G$30,IF(AND(B153='CP %'!$F$27,T153&gt;=6),'CP %'!$G$31,"")))))))))),
IF(AND(A153='CP %'!$M$1,J153="CP"),
IF(AND(G153&gt;=DATE(2018,4,1),G153&lt;DATE(2018,10,1)),IF(AND(T153&gt;=1,T153&lt;=3),'CP %'!$N$4,IF(AND(T153&gt;=4,T153&lt;=6),'CP %'!$N$5,IF(T153&gt;=7,'CP %'!$N$6,""))),
IF(AND(G153&gt;=DATE(2018,10,1),G153&lt;=DATE(2018,12,31)),IF(AND(T153&gt;=1,T153&lt;=3),'CP %'!$N$9,IF(AND(T153&gt;=4,T153&lt;=6),'CP %'!$N$10,IF(T153&gt;=7,'CP %'!$N$11,""))),"")),"")))</f>
        <v/>
      </c>
      <c r="T153" s="29" t="str">
        <f>IF(AND(A153='CP %'!$B$1,Master!J153="CP",G153&gt;=DATE(2018,7,26),G153&lt;=DATE(2018,12,31)),COUNTIFS($K$2:$K$999,K153,$A$2:$A$999,'CP %'!$B$1,$G$2:$G$999,"&gt;=26-07-2018",$G$2:$G$999,"&lt;=31-12-2018"),IF(AND(A153='CP %'!$F$1,Master!J153="CP",G153&gt;=DATE(2018,4,1),G153&lt;DATE(2018,5,1)),COUNTIFS($K$2:$K$999,K153,$A$2:$A$999,'CP %'!$F$1,$G$2:$G$999,"&gt;=01-04-2018",$G$2:$G$999,"&lt;01-05-2018"),IF(AND(A153='CP %'!$F$1,Master!J153="CP",G153&gt;=DATE(2018,7,1),G153&lt;DATE(2018,8,1)),COUNTIFS($K$2:$K$999,K153,$A$2:$A$999,'CP %'!$F$1,$G$2:$G$999,"&gt;=01-07-2018",$G$2:$G$999,"&lt;01-08-2018"),IF(AND(A153='CP %'!$F$1,B153='CP %'!$F$17,Master!J153="CP",G153&gt;=DATE(2018,8,1),G153&lt;DATE(2018,10,1)),COUNTIFS($K$2:$K$999,K153,$A$2:$A$999,'CP %'!$F$1,$B$2:$B$999,'CP %'!$F$17,$G$2:$G$999,"&gt;=01-08-2018",$G$2:$G$999,"&lt;01-10-2018"),IF(AND(A153='CP %'!$F$1,B153='CP %'!$F$27,Master!J153="CP",G153&gt;=DATE(2018,10,1),G153&lt;=DATE(2018,12,31)),COUNTIFS($K$2:$K$999,K153,$A$2:$A$999,'CP %'!$F$1,$B$2:$B$999,'CP %'!$F$27,$G$2:$G$999,"&gt;=01-10-2018",$G$2:$G$999,"&lt;=31-12-2018"),IF(AND(A153='CP %'!$M$1,Master!J153="CP",G153&gt;=DATE(2018,4,1),G153&lt;DATE(2018,10,1)),COUNTIFS($K$2:$K$999,K153,$A$2:$A$999,'CP %'!$M$1,$G$2:$G$999,"&gt;=1-04-2018",$G$2:$G$999,"&lt;1-10-2018"),IF(AND(A153='CP %'!$M$1,Master!J153="CP",G153&gt;=DATE(2018,10,1),G153&lt;=DATE(2018,12,31)),COUNTIFS($K$2:$K$999,K153,$A$2:$A$999,'CP %'!$M$1,$G$2:$G$999,"&gt;=1-10-2018",$G$2:$G$999,"&lt;=31-12-2018"),"")))))))</f>
        <v/>
      </c>
      <c r="U153" s="25">
        <f t="shared" si="5"/>
        <v>0</v>
      </c>
    </row>
    <row r="154" spans="1:21" x14ac:dyDescent="0.25">
      <c r="A154" s="1" t="s">
        <v>69</v>
      </c>
      <c r="B154" s="1" t="s">
        <v>79</v>
      </c>
      <c r="C154" s="1" t="s">
        <v>79</v>
      </c>
      <c r="D154" s="1" t="s">
        <v>362</v>
      </c>
      <c r="E154" s="1" t="s">
        <v>91</v>
      </c>
      <c r="F154" s="1">
        <v>1735</v>
      </c>
      <c r="G154" s="27">
        <v>43343</v>
      </c>
      <c r="H154" s="25">
        <v>14618640</v>
      </c>
      <c r="I154" s="25">
        <v>14141515</v>
      </c>
      <c r="J154" s="1" t="s">
        <v>16</v>
      </c>
      <c r="K154" s="1" t="s">
        <v>185</v>
      </c>
      <c r="L154" s="25">
        <v>7949</v>
      </c>
      <c r="M154" s="25">
        <v>7949</v>
      </c>
      <c r="N154" s="1" t="s">
        <v>265</v>
      </c>
      <c r="O154" s="1" t="s">
        <v>174</v>
      </c>
      <c r="P154" s="25">
        <f t="shared" si="4"/>
        <v>0</v>
      </c>
      <c r="Q154" s="1">
        <v>0</v>
      </c>
      <c r="R154" s="2" t="s">
        <v>164</v>
      </c>
      <c r="S154" s="31">
        <f>IF(AND(A154='CP %'!$B$1,J154="CP"),
IF(AND(G154&gt;=DATE(2018,4,1),G154&lt;=DATE(2018,7,25)),2%,IF(AND(G154&gt;=DATE(2018,7,26),G154&lt;=DATE(2018,12,31),R154='CP %'!$I$2),IF(T154=1,'CP %'!$C$8,IF(AND(T154&gt;=2,T154&lt;=3),'CP %'!$C$9,IF(AND(T154&gt;=4,T154&lt;=5),'CP %'!$C$10,IF(AND(T154&gt;=6,T154&lt;=8),'CP %'!$C$11,IF(T154&gt;=9,'CP %'!$C$12,""))))),IF(AND(G154&gt;=DATE(2018,7,26),G154&lt;=DATE(2018,12,31),R154='CP %'!$I$3),IF(T154=1,'CP %'!$D$8,IF(AND(T154&gt;=2,T154&lt;=3),'CP %'!$D$9,IF(AND(T154&gt;=4,T154&lt;=5),'CP %'!$D$10,IF(AND(T154&gt;=6,T154&lt;=8),'CP %'!$D$11,IF(T154&gt;=9,'CP %'!$D$12,""))))),""))),
IF(AND(A154='CP %'!$F$1,J154="CP"),
IF(AND(G154&gt;=DATE(2018,4,1),G154&lt;DATE(2018,5,1)),IF(AND(T154&gt;=1,T154&lt;=3),'CP %'!$G$4,IF(AND(T154&gt;=4,T154&lt;=9),'CP %'!$G$5,IF(T154&gt;=10,'CP %'!$G$6,""))),
IF(AND(G154&gt;=DATE(2018,5,1),G154&lt;DATE(2018,7,1)),'CP %'!$G$8,
IF(AND(G154&gt;=DATE(2018,7,1),G154&lt;DATE(2018,8,1)),IF(AND(T154&gt;=1,T154&lt;=2),'CP %'!$G$11,IF(AND(T154&gt;=3,T154&lt;=5),'CP %'!$G$12,IF(T154&gt;=6,'CP %'!$G$13,""))),
IF(AND(G154&gt;=DATE(2018,8,1),G154&lt;DATE(2018,10,1)),IF(K154='CP %'!$F$18,'CP %'!$G$18,IF(B154='CP %'!$F$15,'CP %'!$G$15,IF(B154='CP %'!$F$16,'CP %'!$G$16,IF(AND(B154='CP %'!$F$17,T154=1),'CP %'!$G$20,IF(AND(B154='CP %'!$F$17,T154&gt;=2,T154&lt;=5),'CP %'!$G$21,IF(AND(B154='CP %'!$F$17,T154&gt;=6),'CP %'!$G$22,"")))))),
IF(AND(G154&gt;=DATE(2018,10,1),G154&lt;=DATE(2018,12,31)),IF(B154='CP %'!$F$25,'CP %'!$G$25,IF(B154='CP %'!$F$26,'CP %'!$G$26,IF(AND(B154='CP %'!$F$27,T154=1),'CP %'!$G$29,IF(AND(B154='CP %'!$F$27,T154&gt;=2,T154&lt;=5),'CP %'!$G$30,IF(AND(B154='CP %'!$F$27,T154&gt;=6),'CP %'!$G$31,"")))))))))),
IF(AND(A154='CP %'!$M$1,J154="CP"),
IF(AND(G154&gt;=DATE(2018,4,1),G154&lt;DATE(2018,10,1)),IF(AND(T154&gt;=1,T154&lt;=3),'CP %'!$N$4,IF(AND(T154&gt;=4,T154&lt;=6),'CP %'!$N$5,IF(T154&gt;=7,'CP %'!$N$6,""))),
IF(AND(G154&gt;=DATE(2018,10,1),G154&lt;=DATE(2018,12,31)),IF(AND(T154&gt;=1,T154&lt;=3),'CP %'!$N$9,IF(AND(T154&gt;=4,T154&lt;=6),'CP %'!$N$10,IF(T154&gt;=7,'CP %'!$N$11,""))),"")),"")))</f>
        <v>2.75E-2</v>
      </c>
      <c r="T154" s="29">
        <f>IF(AND(A154='CP %'!$B$1,Master!J154="CP",G154&gt;=DATE(2018,7,26),G154&lt;=DATE(2018,12,31)),COUNTIFS($K$2:$K$999,K154,$A$2:$A$999,'CP %'!$B$1,$G$2:$G$999,"&gt;=26-07-2018",$G$2:$G$999,"&lt;=31-12-2018"),IF(AND(A154='CP %'!$F$1,Master!J154="CP",G154&gt;=DATE(2018,4,1),G154&lt;DATE(2018,5,1)),COUNTIFS($K$2:$K$999,K154,$A$2:$A$999,'CP %'!$F$1,$G$2:$G$999,"&gt;=01-04-2018",$G$2:$G$999,"&lt;01-05-2018"),IF(AND(A154='CP %'!$F$1,Master!J154="CP",G154&gt;=DATE(2018,7,1),G154&lt;DATE(2018,8,1)),COUNTIFS($K$2:$K$999,K154,$A$2:$A$999,'CP %'!$F$1,$G$2:$G$999,"&gt;=01-07-2018",$G$2:$G$999,"&lt;01-08-2018"),IF(AND(A154='CP %'!$F$1,B154='CP %'!$F$17,Master!J154="CP",G154&gt;=DATE(2018,8,1),G154&lt;DATE(2018,10,1)),COUNTIFS($K$2:$K$999,K154,$A$2:$A$999,'CP %'!$F$1,$B$2:$B$999,'CP %'!$F$17,$G$2:$G$999,"&gt;=01-08-2018",$G$2:$G$999,"&lt;01-10-2018"),IF(AND(A154='CP %'!$F$1,B154='CP %'!$F$27,Master!J154="CP",G154&gt;=DATE(2018,10,1),G154&lt;=DATE(2018,12,31)),COUNTIFS($K$2:$K$999,K154,$A$2:$A$999,'CP %'!$F$1,$B$2:$B$999,'CP %'!$F$27,$G$2:$G$999,"&gt;=01-10-2018",$G$2:$G$999,"&lt;=31-12-2018"),IF(AND(A154='CP %'!$M$1,Master!J154="CP",G154&gt;=DATE(2018,4,1),G154&lt;DATE(2018,10,1)),COUNTIFS($K$2:$K$999,K154,$A$2:$A$999,'CP %'!$M$1,$G$2:$G$999,"&gt;=1-04-2018",$G$2:$G$999,"&lt;1-10-2018"),IF(AND(A154='CP %'!$M$1,Master!J154="CP",G154&gt;=DATE(2018,10,1),G154&lt;=DATE(2018,12,31)),COUNTIFS($K$2:$K$999,K154,$A$2:$A$999,'CP %'!$M$1,$G$2:$G$999,"&gt;=1-10-2018",$G$2:$G$999,"&lt;=31-12-2018"),"")))))))</f>
        <v>16</v>
      </c>
      <c r="U154" s="25">
        <f t="shared" si="5"/>
        <v>388891.66249999998</v>
      </c>
    </row>
    <row r="155" spans="1:21" x14ac:dyDescent="0.25">
      <c r="A155" s="1" t="s">
        <v>69</v>
      </c>
      <c r="B155" s="1" t="s">
        <v>79</v>
      </c>
      <c r="C155" s="1" t="s">
        <v>79</v>
      </c>
      <c r="D155" s="1" t="s">
        <v>363</v>
      </c>
      <c r="E155" s="1" t="s">
        <v>89</v>
      </c>
      <c r="F155" s="1">
        <v>1960</v>
      </c>
      <c r="G155" s="27">
        <v>43343</v>
      </c>
      <c r="H155" s="25">
        <v>16869040</v>
      </c>
      <c r="I155" s="25">
        <v>16330040</v>
      </c>
      <c r="J155" s="1" t="s">
        <v>16</v>
      </c>
      <c r="K155" s="1" t="s">
        <v>185</v>
      </c>
      <c r="L155" s="25">
        <v>7949</v>
      </c>
      <c r="M155" s="25">
        <v>7949</v>
      </c>
      <c r="N155" s="1" t="s">
        <v>265</v>
      </c>
      <c r="O155" s="1" t="s">
        <v>174</v>
      </c>
      <c r="P155" s="25">
        <f t="shared" si="4"/>
        <v>0</v>
      </c>
      <c r="Q155" s="1">
        <v>0</v>
      </c>
      <c r="R155" s="2" t="s">
        <v>164</v>
      </c>
      <c r="S155" s="31">
        <f>IF(AND(A155='CP %'!$B$1,J155="CP"),
IF(AND(G155&gt;=DATE(2018,4,1),G155&lt;=DATE(2018,7,25)),2%,IF(AND(G155&gt;=DATE(2018,7,26),G155&lt;=DATE(2018,12,31),R155='CP %'!$I$2),IF(T155=1,'CP %'!$C$8,IF(AND(T155&gt;=2,T155&lt;=3),'CP %'!$C$9,IF(AND(T155&gt;=4,T155&lt;=5),'CP %'!$C$10,IF(AND(T155&gt;=6,T155&lt;=8),'CP %'!$C$11,IF(T155&gt;=9,'CP %'!$C$12,""))))),IF(AND(G155&gt;=DATE(2018,7,26),G155&lt;=DATE(2018,12,31),R155='CP %'!$I$3),IF(T155=1,'CP %'!$D$8,IF(AND(T155&gt;=2,T155&lt;=3),'CP %'!$D$9,IF(AND(T155&gt;=4,T155&lt;=5),'CP %'!$D$10,IF(AND(T155&gt;=6,T155&lt;=8),'CP %'!$D$11,IF(T155&gt;=9,'CP %'!$D$12,""))))),""))),
IF(AND(A155='CP %'!$F$1,J155="CP"),
IF(AND(G155&gt;=DATE(2018,4,1),G155&lt;DATE(2018,5,1)),IF(AND(T155&gt;=1,T155&lt;=3),'CP %'!$G$4,IF(AND(T155&gt;=4,T155&lt;=9),'CP %'!$G$5,IF(T155&gt;=10,'CP %'!$G$6,""))),
IF(AND(G155&gt;=DATE(2018,5,1),G155&lt;DATE(2018,7,1)),'CP %'!$G$8,
IF(AND(G155&gt;=DATE(2018,7,1),G155&lt;DATE(2018,8,1)),IF(AND(T155&gt;=1,T155&lt;=2),'CP %'!$G$11,IF(AND(T155&gt;=3,T155&lt;=5),'CP %'!$G$12,IF(T155&gt;=6,'CP %'!$G$13,""))),
IF(AND(G155&gt;=DATE(2018,8,1),G155&lt;DATE(2018,10,1)),IF(K155='CP %'!$F$18,'CP %'!$G$18,IF(B155='CP %'!$F$15,'CP %'!$G$15,IF(B155='CP %'!$F$16,'CP %'!$G$16,IF(AND(B155='CP %'!$F$17,T155=1),'CP %'!$G$20,IF(AND(B155='CP %'!$F$17,T155&gt;=2,T155&lt;=5),'CP %'!$G$21,IF(AND(B155='CP %'!$F$17,T155&gt;=6),'CP %'!$G$22,"")))))),
IF(AND(G155&gt;=DATE(2018,10,1),G155&lt;=DATE(2018,12,31)),IF(B155='CP %'!$F$25,'CP %'!$G$25,IF(B155='CP %'!$F$26,'CP %'!$G$26,IF(AND(B155='CP %'!$F$27,T155=1),'CP %'!$G$29,IF(AND(B155='CP %'!$F$27,T155&gt;=2,T155&lt;=5),'CP %'!$G$30,IF(AND(B155='CP %'!$F$27,T155&gt;=6),'CP %'!$G$31,"")))))))))),
IF(AND(A155='CP %'!$M$1,J155="CP"),
IF(AND(G155&gt;=DATE(2018,4,1),G155&lt;DATE(2018,10,1)),IF(AND(T155&gt;=1,T155&lt;=3),'CP %'!$N$4,IF(AND(T155&gt;=4,T155&lt;=6),'CP %'!$N$5,IF(T155&gt;=7,'CP %'!$N$6,""))),
IF(AND(G155&gt;=DATE(2018,10,1),G155&lt;=DATE(2018,12,31)),IF(AND(T155&gt;=1,T155&lt;=3),'CP %'!$N$9,IF(AND(T155&gt;=4,T155&lt;=6),'CP %'!$N$10,IF(T155&gt;=7,'CP %'!$N$11,""))),"")),"")))</f>
        <v>2.75E-2</v>
      </c>
      <c r="T155" s="29">
        <f>IF(AND(A155='CP %'!$B$1,Master!J155="CP",G155&gt;=DATE(2018,7,26),G155&lt;=DATE(2018,12,31)),COUNTIFS($K$2:$K$999,K155,$A$2:$A$999,'CP %'!$B$1,$G$2:$G$999,"&gt;=26-07-2018",$G$2:$G$999,"&lt;=31-12-2018"),IF(AND(A155='CP %'!$F$1,Master!J155="CP",G155&gt;=DATE(2018,4,1),G155&lt;DATE(2018,5,1)),COUNTIFS($K$2:$K$999,K155,$A$2:$A$999,'CP %'!$F$1,$G$2:$G$999,"&gt;=01-04-2018",$G$2:$G$999,"&lt;01-05-2018"),IF(AND(A155='CP %'!$F$1,Master!J155="CP",G155&gt;=DATE(2018,7,1),G155&lt;DATE(2018,8,1)),COUNTIFS($K$2:$K$999,K155,$A$2:$A$999,'CP %'!$F$1,$G$2:$G$999,"&gt;=01-07-2018",$G$2:$G$999,"&lt;01-08-2018"),IF(AND(A155='CP %'!$F$1,B155='CP %'!$F$17,Master!J155="CP",G155&gt;=DATE(2018,8,1),G155&lt;DATE(2018,10,1)),COUNTIFS($K$2:$K$999,K155,$A$2:$A$999,'CP %'!$F$1,$B$2:$B$999,'CP %'!$F$17,$G$2:$G$999,"&gt;=01-08-2018",$G$2:$G$999,"&lt;01-10-2018"),IF(AND(A155='CP %'!$F$1,B155='CP %'!$F$27,Master!J155="CP",G155&gt;=DATE(2018,10,1),G155&lt;=DATE(2018,12,31)),COUNTIFS($K$2:$K$999,K155,$A$2:$A$999,'CP %'!$F$1,$B$2:$B$999,'CP %'!$F$27,$G$2:$G$999,"&gt;=01-10-2018",$G$2:$G$999,"&lt;=31-12-2018"),IF(AND(A155='CP %'!$M$1,Master!J155="CP",G155&gt;=DATE(2018,4,1),G155&lt;DATE(2018,10,1)),COUNTIFS($K$2:$K$999,K155,$A$2:$A$999,'CP %'!$M$1,$G$2:$G$999,"&gt;=1-04-2018",$G$2:$G$999,"&lt;1-10-2018"),IF(AND(A155='CP %'!$M$1,Master!J155="CP",G155&gt;=DATE(2018,10,1),G155&lt;=DATE(2018,12,31)),COUNTIFS($K$2:$K$999,K155,$A$2:$A$999,'CP %'!$M$1,$G$2:$G$999,"&gt;=1-10-2018",$G$2:$G$999,"&lt;=31-12-2018"),"")))))))</f>
        <v>16</v>
      </c>
      <c r="U155" s="25">
        <f t="shared" si="5"/>
        <v>449076.1</v>
      </c>
    </row>
    <row r="156" spans="1:21" x14ac:dyDescent="0.25">
      <c r="A156" s="1" t="s">
        <v>69</v>
      </c>
      <c r="B156" s="1" t="s">
        <v>79</v>
      </c>
      <c r="C156" s="1" t="s">
        <v>79</v>
      </c>
      <c r="D156" s="1" t="s">
        <v>364</v>
      </c>
      <c r="E156" s="1" t="s">
        <v>91</v>
      </c>
      <c r="F156" s="1">
        <v>1735</v>
      </c>
      <c r="G156" s="27">
        <v>43343</v>
      </c>
      <c r="H156" s="25">
        <v>15052390</v>
      </c>
      <c r="I156" s="25">
        <v>14575265</v>
      </c>
      <c r="J156" s="1" t="s">
        <v>16</v>
      </c>
      <c r="K156" s="1" t="s">
        <v>185</v>
      </c>
      <c r="L156" s="25">
        <v>7949</v>
      </c>
      <c r="M156" s="25">
        <v>7949</v>
      </c>
      <c r="N156" s="1" t="s">
        <v>265</v>
      </c>
      <c r="O156" s="1" t="s">
        <v>174</v>
      </c>
      <c r="P156" s="25">
        <f t="shared" si="4"/>
        <v>0</v>
      </c>
      <c r="Q156" s="1">
        <v>0</v>
      </c>
      <c r="R156" s="2" t="s">
        <v>164</v>
      </c>
      <c r="S156" s="31">
        <f>IF(AND(A156='CP %'!$B$1,J156="CP"),
IF(AND(G156&gt;=DATE(2018,4,1),G156&lt;=DATE(2018,7,25)),2%,IF(AND(G156&gt;=DATE(2018,7,26),G156&lt;=DATE(2018,12,31),R156='CP %'!$I$2),IF(T156=1,'CP %'!$C$8,IF(AND(T156&gt;=2,T156&lt;=3),'CP %'!$C$9,IF(AND(T156&gt;=4,T156&lt;=5),'CP %'!$C$10,IF(AND(T156&gt;=6,T156&lt;=8),'CP %'!$C$11,IF(T156&gt;=9,'CP %'!$C$12,""))))),IF(AND(G156&gt;=DATE(2018,7,26),G156&lt;=DATE(2018,12,31),R156='CP %'!$I$3),IF(T156=1,'CP %'!$D$8,IF(AND(T156&gt;=2,T156&lt;=3),'CP %'!$D$9,IF(AND(T156&gt;=4,T156&lt;=5),'CP %'!$D$10,IF(AND(T156&gt;=6,T156&lt;=8),'CP %'!$D$11,IF(T156&gt;=9,'CP %'!$D$12,""))))),""))),
IF(AND(A156='CP %'!$F$1,J156="CP"),
IF(AND(G156&gt;=DATE(2018,4,1),G156&lt;DATE(2018,5,1)),IF(AND(T156&gt;=1,T156&lt;=3),'CP %'!$G$4,IF(AND(T156&gt;=4,T156&lt;=9),'CP %'!$G$5,IF(T156&gt;=10,'CP %'!$G$6,""))),
IF(AND(G156&gt;=DATE(2018,5,1),G156&lt;DATE(2018,7,1)),'CP %'!$G$8,
IF(AND(G156&gt;=DATE(2018,7,1),G156&lt;DATE(2018,8,1)),IF(AND(T156&gt;=1,T156&lt;=2),'CP %'!$G$11,IF(AND(T156&gt;=3,T156&lt;=5),'CP %'!$G$12,IF(T156&gt;=6,'CP %'!$G$13,""))),
IF(AND(G156&gt;=DATE(2018,8,1),G156&lt;DATE(2018,10,1)),IF(K156='CP %'!$F$18,'CP %'!$G$18,IF(B156='CP %'!$F$15,'CP %'!$G$15,IF(B156='CP %'!$F$16,'CP %'!$G$16,IF(AND(B156='CP %'!$F$17,T156=1),'CP %'!$G$20,IF(AND(B156='CP %'!$F$17,T156&gt;=2,T156&lt;=5),'CP %'!$G$21,IF(AND(B156='CP %'!$F$17,T156&gt;=6),'CP %'!$G$22,"")))))),
IF(AND(G156&gt;=DATE(2018,10,1),G156&lt;=DATE(2018,12,31)),IF(B156='CP %'!$F$25,'CP %'!$G$25,IF(B156='CP %'!$F$26,'CP %'!$G$26,IF(AND(B156='CP %'!$F$27,T156=1),'CP %'!$G$29,IF(AND(B156='CP %'!$F$27,T156&gt;=2,T156&lt;=5),'CP %'!$G$30,IF(AND(B156='CP %'!$F$27,T156&gt;=6),'CP %'!$G$31,"")))))))))),
IF(AND(A156='CP %'!$M$1,J156="CP"),
IF(AND(G156&gt;=DATE(2018,4,1),G156&lt;DATE(2018,10,1)),IF(AND(T156&gt;=1,T156&lt;=3),'CP %'!$N$4,IF(AND(T156&gt;=4,T156&lt;=6),'CP %'!$N$5,IF(T156&gt;=7,'CP %'!$N$6,""))),
IF(AND(G156&gt;=DATE(2018,10,1),G156&lt;=DATE(2018,12,31)),IF(AND(T156&gt;=1,T156&lt;=3),'CP %'!$N$9,IF(AND(T156&gt;=4,T156&lt;=6),'CP %'!$N$10,IF(T156&gt;=7,'CP %'!$N$11,""))),"")),"")))</f>
        <v>2.75E-2</v>
      </c>
      <c r="T156" s="29">
        <f>IF(AND(A156='CP %'!$B$1,Master!J156="CP",G156&gt;=DATE(2018,7,26),G156&lt;=DATE(2018,12,31)),COUNTIFS($K$2:$K$999,K156,$A$2:$A$999,'CP %'!$B$1,$G$2:$G$999,"&gt;=26-07-2018",$G$2:$G$999,"&lt;=31-12-2018"),IF(AND(A156='CP %'!$F$1,Master!J156="CP",G156&gt;=DATE(2018,4,1),G156&lt;DATE(2018,5,1)),COUNTIFS($K$2:$K$999,K156,$A$2:$A$999,'CP %'!$F$1,$G$2:$G$999,"&gt;=01-04-2018",$G$2:$G$999,"&lt;01-05-2018"),IF(AND(A156='CP %'!$F$1,Master!J156="CP",G156&gt;=DATE(2018,7,1),G156&lt;DATE(2018,8,1)),COUNTIFS($K$2:$K$999,K156,$A$2:$A$999,'CP %'!$F$1,$G$2:$G$999,"&gt;=01-07-2018",$G$2:$G$999,"&lt;01-08-2018"),IF(AND(A156='CP %'!$F$1,B156='CP %'!$F$17,Master!J156="CP",G156&gt;=DATE(2018,8,1),G156&lt;DATE(2018,10,1)),COUNTIFS($K$2:$K$999,K156,$A$2:$A$999,'CP %'!$F$1,$B$2:$B$999,'CP %'!$F$17,$G$2:$G$999,"&gt;=01-08-2018",$G$2:$G$999,"&lt;01-10-2018"),IF(AND(A156='CP %'!$F$1,B156='CP %'!$F$27,Master!J156="CP",G156&gt;=DATE(2018,10,1),G156&lt;=DATE(2018,12,31)),COUNTIFS($K$2:$K$999,K156,$A$2:$A$999,'CP %'!$F$1,$B$2:$B$999,'CP %'!$F$27,$G$2:$G$999,"&gt;=01-10-2018",$G$2:$G$999,"&lt;=31-12-2018"),IF(AND(A156='CP %'!$M$1,Master!J156="CP",G156&gt;=DATE(2018,4,1),G156&lt;DATE(2018,10,1)),COUNTIFS($K$2:$K$999,K156,$A$2:$A$999,'CP %'!$M$1,$G$2:$G$999,"&gt;=1-04-2018",$G$2:$G$999,"&lt;1-10-2018"),IF(AND(A156='CP %'!$M$1,Master!J156="CP",G156&gt;=DATE(2018,10,1),G156&lt;=DATE(2018,12,31)),COUNTIFS($K$2:$K$999,K156,$A$2:$A$999,'CP %'!$M$1,$G$2:$G$999,"&gt;=1-10-2018",$G$2:$G$999,"&lt;=31-12-2018"),"")))))))</f>
        <v>16</v>
      </c>
      <c r="U156" s="25">
        <f t="shared" si="5"/>
        <v>400819.78749999998</v>
      </c>
    </row>
    <row r="157" spans="1:21" x14ac:dyDescent="0.25">
      <c r="A157" s="1" t="s">
        <v>69</v>
      </c>
      <c r="B157" s="1" t="s">
        <v>82</v>
      </c>
      <c r="C157" s="1" t="s">
        <v>82</v>
      </c>
      <c r="D157" s="1" t="s">
        <v>365</v>
      </c>
      <c r="E157" s="1" t="s">
        <v>90</v>
      </c>
      <c r="F157" s="1">
        <v>2465</v>
      </c>
      <c r="G157" s="27">
        <v>43360</v>
      </c>
      <c r="H157" s="25">
        <v>24124530</v>
      </c>
      <c r="I157" s="25">
        <v>23446655</v>
      </c>
      <c r="J157" s="1" t="s">
        <v>16</v>
      </c>
      <c r="K157" s="1" t="s">
        <v>185</v>
      </c>
      <c r="L157" s="25">
        <v>8402</v>
      </c>
      <c r="M157" s="25">
        <v>8402</v>
      </c>
      <c r="N157" s="1" t="s">
        <v>236</v>
      </c>
      <c r="O157" s="1" t="s">
        <v>174</v>
      </c>
      <c r="P157" s="25">
        <f t="shared" si="4"/>
        <v>0</v>
      </c>
      <c r="Q157" s="1">
        <v>0</v>
      </c>
      <c r="R157" s="2" t="s">
        <v>164</v>
      </c>
      <c r="S157" s="31">
        <f>IF(AND(A157='CP %'!$B$1,J157="CP"),
IF(AND(G157&gt;=DATE(2018,4,1),G157&lt;=DATE(2018,7,25)),2%,IF(AND(G157&gt;=DATE(2018,7,26),G157&lt;=DATE(2018,12,31),R157='CP %'!$I$2),IF(T157=1,'CP %'!$C$8,IF(AND(T157&gt;=2,T157&lt;=3),'CP %'!$C$9,IF(AND(T157&gt;=4,T157&lt;=5),'CP %'!$C$10,IF(AND(T157&gt;=6,T157&lt;=8),'CP %'!$C$11,IF(T157&gt;=9,'CP %'!$C$12,""))))),IF(AND(G157&gt;=DATE(2018,7,26),G157&lt;=DATE(2018,12,31),R157='CP %'!$I$3),IF(T157=1,'CP %'!$D$8,IF(AND(T157&gt;=2,T157&lt;=3),'CP %'!$D$9,IF(AND(T157&gt;=4,T157&lt;=5),'CP %'!$D$10,IF(AND(T157&gt;=6,T157&lt;=8),'CP %'!$D$11,IF(T157&gt;=9,'CP %'!$D$12,""))))),""))),
IF(AND(A157='CP %'!$F$1,J157="CP"),
IF(AND(G157&gt;=DATE(2018,4,1),G157&lt;DATE(2018,5,1)),IF(AND(T157&gt;=1,T157&lt;=3),'CP %'!$G$4,IF(AND(T157&gt;=4,T157&lt;=9),'CP %'!$G$5,IF(T157&gt;=10,'CP %'!$G$6,""))),
IF(AND(G157&gt;=DATE(2018,5,1),G157&lt;DATE(2018,7,1)),'CP %'!$G$8,
IF(AND(G157&gt;=DATE(2018,7,1),G157&lt;DATE(2018,8,1)),IF(AND(T157&gt;=1,T157&lt;=2),'CP %'!$G$11,IF(AND(T157&gt;=3,T157&lt;=5),'CP %'!$G$12,IF(T157&gt;=6,'CP %'!$G$13,""))),
IF(AND(G157&gt;=DATE(2018,8,1),G157&lt;DATE(2018,10,1)),IF(K157='CP %'!$F$18,'CP %'!$G$18,IF(B157='CP %'!$F$15,'CP %'!$G$15,IF(B157='CP %'!$F$16,'CP %'!$G$16,IF(AND(B157='CP %'!$F$17,T157=1),'CP %'!$G$20,IF(AND(B157='CP %'!$F$17,T157&gt;=2,T157&lt;=5),'CP %'!$G$21,IF(AND(B157='CP %'!$F$17,T157&gt;=6),'CP %'!$G$22,"")))))),
IF(AND(G157&gt;=DATE(2018,10,1),G157&lt;=DATE(2018,12,31)),IF(B157='CP %'!$F$25,'CP %'!$G$25,IF(B157='CP %'!$F$26,'CP %'!$G$26,IF(AND(B157='CP %'!$F$27,T157=1),'CP %'!$G$29,IF(AND(B157='CP %'!$F$27,T157&gt;=2,T157&lt;=5),'CP %'!$G$30,IF(AND(B157='CP %'!$F$27,T157&gt;=6),'CP %'!$G$31,"")))))))))),
IF(AND(A157='CP %'!$M$1,J157="CP"),
IF(AND(G157&gt;=DATE(2018,4,1),G157&lt;DATE(2018,10,1)),IF(AND(T157&gt;=1,T157&lt;=3),'CP %'!$N$4,IF(AND(T157&gt;=4,T157&lt;=6),'CP %'!$N$5,IF(T157&gt;=7,'CP %'!$N$6,""))),
IF(AND(G157&gt;=DATE(2018,10,1),G157&lt;=DATE(2018,12,31)),IF(AND(T157&gt;=1,T157&lt;=3),'CP %'!$N$9,IF(AND(T157&gt;=4,T157&lt;=6),'CP %'!$N$10,IF(T157&gt;=7,'CP %'!$N$11,""))),"")),"")))</f>
        <v>0.03</v>
      </c>
      <c r="T157" s="29" t="str">
        <f>IF(AND(A157='CP %'!$B$1,Master!J157="CP",G157&gt;=DATE(2018,7,26),G157&lt;=DATE(2018,12,31)),COUNTIFS($K$2:$K$999,K157,$A$2:$A$999,'CP %'!$B$1,$G$2:$G$999,"&gt;=26-07-2018",$G$2:$G$999,"&lt;=31-12-2018"),IF(AND(A157='CP %'!$F$1,Master!J157="CP",G157&gt;=DATE(2018,4,1),G157&lt;DATE(2018,5,1)),COUNTIFS($K$2:$K$999,K157,$A$2:$A$999,'CP %'!$F$1,$G$2:$G$999,"&gt;=01-04-2018",$G$2:$G$999,"&lt;01-05-2018"),IF(AND(A157='CP %'!$F$1,Master!J157="CP",G157&gt;=DATE(2018,7,1),G157&lt;DATE(2018,8,1)),COUNTIFS($K$2:$K$999,K157,$A$2:$A$999,'CP %'!$F$1,$G$2:$G$999,"&gt;=01-07-2018",$G$2:$G$999,"&lt;01-08-2018"),IF(AND(A157='CP %'!$F$1,B157='CP %'!$F$17,Master!J157="CP",G157&gt;=DATE(2018,8,1),G157&lt;DATE(2018,10,1)),COUNTIFS($K$2:$K$999,K157,$A$2:$A$999,'CP %'!$F$1,$B$2:$B$999,'CP %'!$F$17,$G$2:$G$999,"&gt;=01-08-2018",$G$2:$G$999,"&lt;01-10-2018"),IF(AND(A157='CP %'!$F$1,B157='CP %'!$F$27,Master!J157="CP",G157&gt;=DATE(2018,10,1),G157&lt;=DATE(2018,12,31)),COUNTIFS($K$2:$K$999,K157,$A$2:$A$999,'CP %'!$F$1,$B$2:$B$999,'CP %'!$F$27,$G$2:$G$999,"&gt;=01-10-2018",$G$2:$G$999,"&lt;=31-12-2018"),IF(AND(A157='CP %'!$M$1,Master!J157="CP",G157&gt;=DATE(2018,4,1),G157&lt;DATE(2018,10,1)),COUNTIFS($K$2:$K$999,K157,$A$2:$A$999,'CP %'!$M$1,$G$2:$G$999,"&gt;=1-04-2018",$G$2:$G$999,"&lt;1-10-2018"),IF(AND(A157='CP %'!$M$1,Master!J157="CP",G157&gt;=DATE(2018,10,1),G157&lt;=DATE(2018,12,31)),COUNTIFS($K$2:$K$999,K157,$A$2:$A$999,'CP %'!$M$1,$G$2:$G$999,"&gt;=1-10-2018",$G$2:$G$999,"&lt;=31-12-2018"),"")))))))</f>
        <v/>
      </c>
      <c r="U157" s="25">
        <f t="shared" si="5"/>
        <v>703399.65</v>
      </c>
    </row>
    <row r="158" spans="1:21" x14ac:dyDescent="0.25">
      <c r="A158" s="1" t="s">
        <v>69</v>
      </c>
      <c r="B158" s="1" t="s">
        <v>79</v>
      </c>
      <c r="C158" s="1" t="s">
        <v>79</v>
      </c>
      <c r="D158" s="1" t="s">
        <v>366</v>
      </c>
      <c r="E158" s="1" t="s">
        <v>91</v>
      </c>
      <c r="F158" s="1">
        <v>1740</v>
      </c>
      <c r="G158" s="27">
        <v>43361</v>
      </c>
      <c r="H158" s="25">
        <v>14790260</v>
      </c>
      <c r="I158" s="25">
        <v>14311760</v>
      </c>
      <c r="J158" s="1" t="s">
        <v>16</v>
      </c>
      <c r="K158" s="1" t="s">
        <v>185</v>
      </c>
      <c r="L158" s="25">
        <v>7949</v>
      </c>
      <c r="M158" s="25">
        <v>7949</v>
      </c>
      <c r="N158" s="1" t="s">
        <v>265</v>
      </c>
      <c r="O158" s="1" t="s">
        <v>174</v>
      </c>
      <c r="P158" s="25">
        <f t="shared" ref="P158:P221" si="6">IF(M158&lt;L158,((L158-M158)*F158),0)</f>
        <v>0</v>
      </c>
      <c r="Q158" s="1">
        <v>0</v>
      </c>
      <c r="R158" s="2" t="s">
        <v>164</v>
      </c>
      <c r="S158" s="31">
        <f>IF(AND(A158='CP %'!$B$1,J158="CP"),
IF(AND(G158&gt;=DATE(2018,4,1),G158&lt;=DATE(2018,7,25)),2%,IF(AND(G158&gt;=DATE(2018,7,26),G158&lt;=DATE(2018,12,31),R158='CP %'!$I$2),IF(T158=1,'CP %'!$C$8,IF(AND(T158&gt;=2,T158&lt;=3),'CP %'!$C$9,IF(AND(T158&gt;=4,T158&lt;=5),'CP %'!$C$10,IF(AND(T158&gt;=6,T158&lt;=8),'CP %'!$C$11,IF(T158&gt;=9,'CP %'!$C$12,""))))),IF(AND(G158&gt;=DATE(2018,7,26),G158&lt;=DATE(2018,12,31),R158='CP %'!$I$3),IF(T158=1,'CP %'!$D$8,IF(AND(T158&gt;=2,T158&lt;=3),'CP %'!$D$9,IF(AND(T158&gt;=4,T158&lt;=5),'CP %'!$D$10,IF(AND(T158&gt;=6,T158&lt;=8),'CP %'!$D$11,IF(T158&gt;=9,'CP %'!$D$12,""))))),""))),
IF(AND(A158='CP %'!$F$1,J158="CP"),
IF(AND(G158&gt;=DATE(2018,4,1),G158&lt;DATE(2018,5,1)),IF(AND(T158&gt;=1,T158&lt;=3),'CP %'!$G$4,IF(AND(T158&gt;=4,T158&lt;=9),'CP %'!$G$5,IF(T158&gt;=10,'CP %'!$G$6,""))),
IF(AND(G158&gt;=DATE(2018,5,1),G158&lt;DATE(2018,7,1)),'CP %'!$G$8,
IF(AND(G158&gt;=DATE(2018,7,1),G158&lt;DATE(2018,8,1)),IF(AND(T158&gt;=1,T158&lt;=2),'CP %'!$G$11,IF(AND(T158&gt;=3,T158&lt;=5),'CP %'!$G$12,IF(T158&gt;=6,'CP %'!$G$13,""))),
IF(AND(G158&gt;=DATE(2018,8,1),G158&lt;DATE(2018,10,1)),IF(K158='CP %'!$F$18,'CP %'!$G$18,IF(B158='CP %'!$F$15,'CP %'!$G$15,IF(B158='CP %'!$F$16,'CP %'!$G$16,IF(AND(B158='CP %'!$F$17,T158=1),'CP %'!$G$20,IF(AND(B158='CP %'!$F$17,T158&gt;=2,T158&lt;=5),'CP %'!$G$21,IF(AND(B158='CP %'!$F$17,T158&gt;=6),'CP %'!$G$22,"")))))),
IF(AND(G158&gt;=DATE(2018,10,1),G158&lt;=DATE(2018,12,31)),IF(B158='CP %'!$F$25,'CP %'!$G$25,IF(B158='CP %'!$F$26,'CP %'!$G$26,IF(AND(B158='CP %'!$F$27,T158=1),'CP %'!$G$29,IF(AND(B158='CP %'!$F$27,T158&gt;=2,T158&lt;=5),'CP %'!$G$30,IF(AND(B158='CP %'!$F$27,T158&gt;=6),'CP %'!$G$31,"")))))))))),
IF(AND(A158='CP %'!$M$1,J158="CP"),
IF(AND(G158&gt;=DATE(2018,4,1),G158&lt;DATE(2018,10,1)),IF(AND(T158&gt;=1,T158&lt;=3),'CP %'!$N$4,IF(AND(T158&gt;=4,T158&lt;=6),'CP %'!$N$5,IF(T158&gt;=7,'CP %'!$N$6,""))),
IF(AND(G158&gt;=DATE(2018,10,1),G158&lt;=DATE(2018,12,31)),IF(AND(T158&gt;=1,T158&lt;=3),'CP %'!$N$9,IF(AND(T158&gt;=4,T158&lt;=6),'CP %'!$N$10,IF(T158&gt;=7,'CP %'!$N$11,""))),"")),"")))</f>
        <v>2.75E-2</v>
      </c>
      <c r="T158" s="29">
        <f>IF(AND(A158='CP %'!$B$1,Master!J158="CP",G158&gt;=DATE(2018,7,26),G158&lt;=DATE(2018,12,31)),COUNTIFS($K$2:$K$999,K158,$A$2:$A$999,'CP %'!$B$1,$G$2:$G$999,"&gt;=26-07-2018",$G$2:$G$999,"&lt;=31-12-2018"),IF(AND(A158='CP %'!$F$1,Master!J158="CP",G158&gt;=DATE(2018,4,1),G158&lt;DATE(2018,5,1)),COUNTIFS($K$2:$K$999,K158,$A$2:$A$999,'CP %'!$F$1,$G$2:$G$999,"&gt;=01-04-2018",$G$2:$G$999,"&lt;01-05-2018"),IF(AND(A158='CP %'!$F$1,Master!J158="CP",G158&gt;=DATE(2018,7,1),G158&lt;DATE(2018,8,1)),COUNTIFS($K$2:$K$999,K158,$A$2:$A$999,'CP %'!$F$1,$G$2:$G$999,"&gt;=01-07-2018",$G$2:$G$999,"&lt;01-08-2018"),IF(AND(A158='CP %'!$F$1,B158='CP %'!$F$17,Master!J158="CP",G158&gt;=DATE(2018,8,1),G158&lt;DATE(2018,10,1)),COUNTIFS($K$2:$K$999,K158,$A$2:$A$999,'CP %'!$F$1,$B$2:$B$999,'CP %'!$F$17,$G$2:$G$999,"&gt;=01-08-2018",$G$2:$G$999,"&lt;01-10-2018"),IF(AND(A158='CP %'!$F$1,B158='CP %'!$F$27,Master!J158="CP",G158&gt;=DATE(2018,10,1),G158&lt;=DATE(2018,12,31)),COUNTIFS($K$2:$K$999,K158,$A$2:$A$999,'CP %'!$F$1,$B$2:$B$999,'CP %'!$F$27,$G$2:$G$999,"&gt;=01-10-2018",$G$2:$G$999,"&lt;=31-12-2018"),IF(AND(A158='CP %'!$M$1,Master!J158="CP",G158&gt;=DATE(2018,4,1),G158&lt;DATE(2018,10,1)),COUNTIFS($K$2:$K$999,K158,$A$2:$A$999,'CP %'!$M$1,$G$2:$G$999,"&gt;=1-04-2018",$G$2:$G$999,"&lt;1-10-2018"),IF(AND(A158='CP %'!$M$1,Master!J158="CP",G158&gt;=DATE(2018,10,1),G158&lt;=DATE(2018,12,31)),COUNTIFS($K$2:$K$999,K158,$A$2:$A$999,'CP %'!$M$1,$G$2:$G$999,"&gt;=1-10-2018",$G$2:$G$999,"&lt;=31-12-2018"),"")))))))</f>
        <v>16</v>
      </c>
      <c r="U158" s="25">
        <f t="shared" si="5"/>
        <v>393573.4</v>
      </c>
    </row>
    <row r="159" spans="1:21" x14ac:dyDescent="0.25">
      <c r="A159" s="1" t="s">
        <v>69</v>
      </c>
      <c r="B159" s="1" t="s">
        <v>79</v>
      </c>
      <c r="C159" s="1" t="s">
        <v>79</v>
      </c>
      <c r="D159" s="1" t="s">
        <v>367</v>
      </c>
      <c r="E159" s="1" t="s">
        <v>89</v>
      </c>
      <c r="F159" s="1">
        <v>1960</v>
      </c>
      <c r="G159" s="27">
        <v>43361</v>
      </c>
      <c r="H159" s="25">
        <v>17016040</v>
      </c>
      <c r="I159" s="25">
        <v>16477040</v>
      </c>
      <c r="J159" s="1" t="s">
        <v>16</v>
      </c>
      <c r="K159" s="1" t="s">
        <v>185</v>
      </c>
      <c r="L159" s="25">
        <v>7949</v>
      </c>
      <c r="M159" s="25">
        <v>7949</v>
      </c>
      <c r="N159" s="1" t="s">
        <v>265</v>
      </c>
      <c r="O159" s="1" t="s">
        <v>174</v>
      </c>
      <c r="P159" s="25">
        <f t="shared" si="6"/>
        <v>0</v>
      </c>
      <c r="Q159" s="1">
        <v>0</v>
      </c>
      <c r="R159" s="2" t="s">
        <v>164</v>
      </c>
      <c r="S159" s="31">
        <f>IF(AND(A159='CP %'!$B$1,J159="CP"),
IF(AND(G159&gt;=DATE(2018,4,1),G159&lt;=DATE(2018,7,25)),2%,IF(AND(G159&gt;=DATE(2018,7,26),G159&lt;=DATE(2018,12,31),R159='CP %'!$I$2),IF(T159=1,'CP %'!$C$8,IF(AND(T159&gt;=2,T159&lt;=3),'CP %'!$C$9,IF(AND(T159&gt;=4,T159&lt;=5),'CP %'!$C$10,IF(AND(T159&gt;=6,T159&lt;=8),'CP %'!$C$11,IF(T159&gt;=9,'CP %'!$C$12,""))))),IF(AND(G159&gt;=DATE(2018,7,26),G159&lt;=DATE(2018,12,31),R159='CP %'!$I$3),IF(T159=1,'CP %'!$D$8,IF(AND(T159&gt;=2,T159&lt;=3),'CP %'!$D$9,IF(AND(T159&gt;=4,T159&lt;=5),'CP %'!$D$10,IF(AND(T159&gt;=6,T159&lt;=8),'CP %'!$D$11,IF(T159&gt;=9,'CP %'!$D$12,""))))),""))),
IF(AND(A159='CP %'!$F$1,J159="CP"),
IF(AND(G159&gt;=DATE(2018,4,1),G159&lt;DATE(2018,5,1)),IF(AND(T159&gt;=1,T159&lt;=3),'CP %'!$G$4,IF(AND(T159&gt;=4,T159&lt;=9),'CP %'!$G$5,IF(T159&gt;=10,'CP %'!$G$6,""))),
IF(AND(G159&gt;=DATE(2018,5,1),G159&lt;DATE(2018,7,1)),'CP %'!$G$8,
IF(AND(G159&gt;=DATE(2018,7,1),G159&lt;DATE(2018,8,1)),IF(AND(T159&gt;=1,T159&lt;=2),'CP %'!$G$11,IF(AND(T159&gt;=3,T159&lt;=5),'CP %'!$G$12,IF(T159&gt;=6,'CP %'!$G$13,""))),
IF(AND(G159&gt;=DATE(2018,8,1),G159&lt;DATE(2018,10,1)),IF(K159='CP %'!$F$18,'CP %'!$G$18,IF(B159='CP %'!$F$15,'CP %'!$G$15,IF(B159='CP %'!$F$16,'CP %'!$G$16,IF(AND(B159='CP %'!$F$17,T159=1),'CP %'!$G$20,IF(AND(B159='CP %'!$F$17,T159&gt;=2,T159&lt;=5),'CP %'!$G$21,IF(AND(B159='CP %'!$F$17,T159&gt;=6),'CP %'!$G$22,"")))))),
IF(AND(G159&gt;=DATE(2018,10,1),G159&lt;=DATE(2018,12,31)),IF(B159='CP %'!$F$25,'CP %'!$G$25,IF(B159='CP %'!$F$26,'CP %'!$G$26,IF(AND(B159='CP %'!$F$27,T159=1),'CP %'!$G$29,IF(AND(B159='CP %'!$F$27,T159&gt;=2,T159&lt;=5),'CP %'!$G$30,IF(AND(B159='CP %'!$F$27,T159&gt;=6),'CP %'!$G$31,"")))))))))),
IF(AND(A159='CP %'!$M$1,J159="CP"),
IF(AND(G159&gt;=DATE(2018,4,1),G159&lt;DATE(2018,10,1)),IF(AND(T159&gt;=1,T159&lt;=3),'CP %'!$N$4,IF(AND(T159&gt;=4,T159&lt;=6),'CP %'!$N$5,IF(T159&gt;=7,'CP %'!$N$6,""))),
IF(AND(G159&gt;=DATE(2018,10,1),G159&lt;=DATE(2018,12,31)),IF(AND(T159&gt;=1,T159&lt;=3),'CP %'!$N$9,IF(AND(T159&gt;=4,T159&lt;=6),'CP %'!$N$10,IF(T159&gt;=7,'CP %'!$N$11,""))),"")),"")))</f>
        <v>2.75E-2</v>
      </c>
      <c r="T159" s="29">
        <f>IF(AND(A159='CP %'!$B$1,Master!J159="CP",G159&gt;=DATE(2018,7,26),G159&lt;=DATE(2018,12,31)),COUNTIFS($K$2:$K$999,K159,$A$2:$A$999,'CP %'!$B$1,$G$2:$G$999,"&gt;=26-07-2018",$G$2:$G$999,"&lt;=31-12-2018"),IF(AND(A159='CP %'!$F$1,Master!J159="CP",G159&gt;=DATE(2018,4,1),G159&lt;DATE(2018,5,1)),COUNTIFS($K$2:$K$999,K159,$A$2:$A$999,'CP %'!$F$1,$G$2:$G$999,"&gt;=01-04-2018",$G$2:$G$999,"&lt;01-05-2018"),IF(AND(A159='CP %'!$F$1,Master!J159="CP",G159&gt;=DATE(2018,7,1),G159&lt;DATE(2018,8,1)),COUNTIFS($K$2:$K$999,K159,$A$2:$A$999,'CP %'!$F$1,$G$2:$G$999,"&gt;=01-07-2018",$G$2:$G$999,"&lt;01-08-2018"),IF(AND(A159='CP %'!$F$1,B159='CP %'!$F$17,Master!J159="CP",G159&gt;=DATE(2018,8,1),G159&lt;DATE(2018,10,1)),COUNTIFS($K$2:$K$999,K159,$A$2:$A$999,'CP %'!$F$1,$B$2:$B$999,'CP %'!$F$17,$G$2:$G$999,"&gt;=01-08-2018",$G$2:$G$999,"&lt;01-10-2018"),IF(AND(A159='CP %'!$F$1,B159='CP %'!$F$27,Master!J159="CP",G159&gt;=DATE(2018,10,1),G159&lt;=DATE(2018,12,31)),COUNTIFS($K$2:$K$999,K159,$A$2:$A$999,'CP %'!$F$1,$B$2:$B$999,'CP %'!$F$27,$G$2:$G$999,"&gt;=01-10-2018",$G$2:$G$999,"&lt;=31-12-2018"),IF(AND(A159='CP %'!$M$1,Master!J159="CP",G159&gt;=DATE(2018,4,1),G159&lt;DATE(2018,10,1)),COUNTIFS($K$2:$K$999,K159,$A$2:$A$999,'CP %'!$M$1,$G$2:$G$999,"&gt;=1-04-2018",$G$2:$G$999,"&lt;1-10-2018"),IF(AND(A159='CP %'!$M$1,Master!J159="CP",G159&gt;=DATE(2018,10,1),G159&lt;=DATE(2018,12,31)),COUNTIFS($K$2:$K$999,K159,$A$2:$A$999,'CP %'!$M$1,$G$2:$G$999,"&gt;=1-10-2018",$G$2:$G$999,"&lt;=31-12-2018"),"")))))))</f>
        <v>16</v>
      </c>
      <c r="U159" s="25">
        <f t="shared" si="5"/>
        <v>453118.6</v>
      </c>
    </row>
    <row r="160" spans="1:21" x14ac:dyDescent="0.25">
      <c r="A160" s="1" t="s">
        <v>69</v>
      </c>
      <c r="B160" s="1" t="s">
        <v>82</v>
      </c>
      <c r="C160" s="1" t="s">
        <v>82</v>
      </c>
      <c r="D160" s="1" t="s">
        <v>368</v>
      </c>
      <c r="E160" s="1" t="s">
        <v>90</v>
      </c>
      <c r="F160" s="1">
        <v>2465</v>
      </c>
      <c r="G160" s="27">
        <v>43364</v>
      </c>
      <c r="H160" s="25">
        <v>24062905</v>
      </c>
      <c r="I160" s="25">
        <v>23385030</v>
      </c>
      <c r="J160" s="1" t="s">
        <v>16</v>
      </c>
      <c r="K160" s="1" t="s">
        <v>185</v>
      </c>
      <c r="L160" s="25">
        <v>8402</v>
      </c>
      <c r="M160" s="25">
        <v>8402</v>
      </c>
      <c r="N160" s="1" t="s">
        <v>236</v>
      </c>
      <c r="O160" s="1" t="s">
        <v>174</v>
      </c>
      <c r="P160" s="25">
        <f t="shared" si="6"/>
        <v>0</v>
      </c>
      <c r="Q160" s="1">
        <v>0</v>
      </c>
      <c r="R160" s="2" t="s">
        <v>164</v>
      </c>
      <c r="S160" s="31">
        <f>IF(AND(A160='CP %'!$B$1,J160="CP"),
IF(AND(G160&gt;=DATE(2018,4,1),G160&lt;=DATE(2018,7,25)),2%,IF(AND(G160&gt;=DATE(2018,7,26),G160&lt;=DATE(2018,12,31),R160='CP %'!$I$2),IF(T160=1,'CP %'!$C$8,IF(AND(T160&gt;=2,T160&lt;=3),'CP %'!$C$9,IF(AND(T160&gt;=4,T160&lt;=5),'CP %'!$C$10,IF(AND(T160&gt;=6,T160&lt;=8),'CP %'!$C$11,IF(T160&gt;=9,'CP %'!$C$12,""))))),IF(AND(G160&gt;=DATE(2018,7,26),G160&lt;=DATE(2018,12,31),R160='CP %'!$I$3),IF(T160=1,'CP %'!$D$8,IF(AND(T160&gt;=2,T160&lt;=3),'CP %'!$D$9,IF(AND(T160&gt;=4,T160&lt;=5),'CP %'!$D$10,IF(AND(T160&gt;=6,T160&lt;=8),'CP %'!$D$11,IF(T160&gt;=9,'CP %'!$D$12,""))))),""))),
IF(AND(A160='CP %'!$F$1,J160="CP"),
IF(AND(G160&gt;=DATE(2018,4,1),G160&lt;DATE(2018,5,1)),IF(AND(T160&gt;=1,T160&lt;=3),'CP %'!$G$4,IF(AND(T160&gt;=4,T160&lt;=9),'CP %'!$G$5,IF(T160&gt;=10,'CP %'!$G$6,""))),
IF(AND(G160&gt;=DATE(2018,5,1),G160&lt;DATE(2018,7,1)),'CP %'!$G$8,
IF(AND(G160&gt;=DATE(2018,7,1),G160&lt;DATE(2018,8,1)),IF(AND(T160&gt;=1,T160&lt;=2),'CP %'!$G$11,IF(AND(T160&gt;=3,T160&lt;=5),'CP %'!$G$12,IF(T160&gt;=6,'CP %'!$G$13,""))),
IF(AND(G160&gt;=DATE(2018,8,1),G160&lt;DATE(2018,10,1)),IF(K160='CP %'!$F$18,'CP %'!$G$18,IF(B160='CP %'!$F$15,'CP %'!$G$15,IF(B160='CP %'!$F$16,'CP %'!$G$16,IF(AND(B160='CP %'!$F$17,T160=1),'CP %'!$G$20,IF(AND(B160='CP %'!$F$17,T160&gt;=2,T160&lt;=5),'CP %'!$G$21,IF(AND(B160='CP %'!$F$17,T160&gt;=6),'CP %'!$G$22,"")))))),
IF(AND(G160&gt;=DATE(2018,10,1),G160&lt;=DATE(2018,12,31)),IF(B160='CP %'!$F$25,'CP %'!$G$25,IF(B160='CP %'!$F$26,'CP %'!$G$26,IF(AND(B160='CP %'!$F$27,T160=1),'CP %'!$G$29,IF(AND(B160='CP %'!$F$27,T160&gt;=2,T160&lt;=5),'CP %'!$G$30,IF(AND(B160='CP %'!$F$27,T160&gt;=6),'CP %'!$G$31,"")))))))))),
IF(AND(A160='CP %'!$M$1,J160="CP"),
IF(AND(G160&gt;=DATE(2018,4,1),G160&lt;DATE(2018,10,1)),IF(AND(T160&gt;=1,T160&lt;=3),'CP %'!$N$4,IF(AND(T160&gt;=4,T160&lt;=6),'CP %'!$N$5,IF(T160&gt;=7,'CP %'!$N$6,""))),
IF(AND(G160&gt;=DATE(2018,10,1),G160&lt;=DATE(2018,12,31)),IF(AND(T160&gt;=1,T160&lt;=3),'CP %'!$N$9,IF(AND(T160&gt;=4,T160&lt;=6),'CP %'!$N$10,IF(T160&gt;=7,'CP %'!$N$11,""))),"")),"")))</f>
        <v>0.03</v>
      </c>
      <c r="T160" s="29" t="str">
        <f>IF(AND(A160='CP %'!$B$1,Master!J160="CP",G160&gt;=DATE(2018,7,26),G160&lt;=DATE(2018,12,31)),COUNTIFS($K$2:$K$999,K160,$A$2:$A$999,'CP %'!$B$1,$G$2:$G$999,"&gt;=26-07-2018",$G$2:$G$999,"&lt;=31-12-2018"),IF(AND(A160='CP %'!$F$1,Master!J160="CP",G160&gt;=DATE(2018,4,1),G160&lt;DATE(2018,5,1)),COUNTIFS($K$2:$K$999,K160,$A$2:$A$999,'CP %'!$F$1,$G$2:$G$999,"&gt;=01-04-2018",$G$2:$G$999,"&lt;01-05-2018"),IF(AND(A160='CP %'!$F$1,Master!J160="CP",G160&gt;=DATE(2018,7,1),G160&lt;DATE(2018,8,1)),COUNTIFS($K$2:$K$999,K160,$A$2:$A$999,'CP %'!$F$1,$G$2:$G$999,"&gt;=01-07-2018",$G$2:$G$999,"&lt;01-08-2018"),IF(AND(A160='CP %'!$F$1,B160='CP %'!$F$17,Master!J160="CP",G160&gt;=DATE(2018,8,1),G160&lt;DATE(2018,10,1)),COUNTIFS($K$2:$K$999,K160,$A$2:$A$999,'CP %'!$F$1,$B$2:$B$999,'CP %'!$F$17,$G$2:$G$999,"&gt;=01-08-2018",$G$2:$G$999,"&lt;01-10-2018"),IF(AND(A160='CP %'!$F$1,B160='CP %'!$F$27,Master!J160="CP",G160&gt;=DATE(2018,10,1),G160&lt;=DATE(2018,12,31)),COUNTIFS($K$2:$K$999,K160,$A$2:$A$999,'CP %'!$F$1,$B$2:$B$999,'CP %'!$F$27,$G$2:$G$999,"&gt;=01-10-2018",$G$2:$G$999,"&lt;=31-12-2018"),IF(AND(A160='CP %'!$M$1,Master!J160="CP",G160&gt;=DATE(2018,4,1),G160&lt;DATE(2018,10,1)),COUNTIFS($K$2:$K$999,K160,$A$2:$A$999,'CP %'!$M$1,$G$2:$G$999,"&gt;=1-04-2018",$G$2:$G$999,"&lt;1-10-2018"),IF(AND(A160='CP %'!$M$1,Master!J160="CP",G160&gt;=DATE(2018,10,1),G160&lt;=DATE(2018,12,31)),COUNTIFS($K$2:$K$999,K160,$A$2:$A$999,'CP %'!$M$1,$G$2:$G$999,"&gt;=1-10-2018",$G$2:$G$999,"&lt;=31-12-2018"),"")))))))</f>
        <v/>
      </c>
      <c r="U160" s="25">
        <f t="shared" si="5"/>
        <v>701550.9</v>
      </c>
    </row>
    <row r="161" spans="1:21" x14ac:dyDescent="0.25">
      <c r="A161" s="1" t="s">
        <v>69</v>
      </c>
      <c r="B161" s="1" t="s">
        <v>79</v>
      </c>
      <c r="C161" s="1" t="s">
        <v>79</v>
      </c>
      <c r="D161" s="1" t="s">
        <v>369</v>
      </c>
      <c r="E161" s="1" t="s">
        <v>89</v>
      </c>
      <c r="F161" s="1">
        <v>1970</v>
      </c>
      <c r="G161" s="27">
        <v>43364</v>
      </c>
      <c r="H161" s="25">
        <v>17790030</v>
      </c>
      <c r="I161" s="25">
        <v>17248280</v>
      </c>
      <c r="J161" s="1" t="s">
        <v>16</v>
      </c>
      <c r="K161" s="1" t="s">
        <v>185</v>
      </c>
      <c r="L161" s="25">
        <v>7949</v>
      </c>
      <c r="M161" s="25">
        <v>7949</v>
      </c>
      <c r="N161" s="1" t="s">
        <v>265</v>
      </c>
      <c r="O161" s="1" t="s">
        <v>174</v>
      </c>
      <c r="P161" s="25">
        <f t="shared" si="6"/>
        <v>0</v>
      </c>
      <c r="Q161" s="1">
        <v>0</v>
      </c>
      <c r="R161" s="2" t="s">
        <v>164</v>
      </c>
      <c r="S161" s="31">
        <f>IF(AND(A161='CP %'!$B$1,J161="CP"),
IF(AND(G161&gt;=DATE(2018,4,1),G161&lt;=DATE(2018,7,25)),2%,IF(AND(G161&gt;=DATE(2018,7,26),G161&lt;=DATE(2018,12,31),R161='CP %'!$I$2),IF(T161=1,'CP %'!$C$8,IF(AND(T161&gt;=2,T161&lt;=3),'CP %'!$C$9,IF(AND(T161&gt;=4,T161&lt;=5),'CP %'!$C$10,IF(AND(T161&gt;=6,T161&lt;=8),'CP %'!$C$11,IF(T161&gt;=9,'CP %'!$C$12,""))))),IF(AND(G161&gt;=DATE(2018,7,26),G161&lt;=DATE(2018,12,31),R161='CP %'!$I$3),IF(T161=1,'CP %'!$D$8,IF(AND(T161&gt;=2,T161&lt;=3),'CP %'!$D$9,IF(AND(T161&gt;=4,T161&lt;=5),'CP %'!$D$10,IF(AND(T161&gt;=6,T161&lt;=8),'CP %'!$D$11,IF(T161&gt;=9,'CP %'!$D$12,""))))),""))),
IF(AND(A161='CP %'!$F$1,J161="CP"),
IF(AND(G161&gt;=DATE(2018,4,1),G161&lt;DATE(2018,5,1)),IF(AND(T161&gt;=1,T161&lt;=3),'CP %'!$G$4,IF(AND(T161&gt;=4,T161&lt;=9),'CP %'!$G$5,IF(T161&gt;=10,'CP %'!$G$6,""))),
IF(AND(G161&gt;=DATE(2018,5,1),G161&lt;DATE(2018,7,1)),'CP %'!$G$8,
IF(AND(G161&gt;=DATE(2018,7,1),G161&lt;DATE(2018,8,1)),IF(AND(T161&gt;=1,T161&lt;=2),'CP %'!$G$11,IF(AND(T161&gt;=3,T161&lt;=5),'CP %'!$G$12,IF(T161&gt;=6,'CP %'!$G$13,""))),
IF(AND(G161&gt;=DATE(2018,8,1),G161&lt;DATE(2018,10,1)),IF(K161='CP %'!$F$18,'CP %'!$G$18,IF(B161='CP %'!$F$15,'CP %'!$G$15,IF(B161='CP %'!$F$16,'CP %'!$G$16,IF(AND(B161='CP %'!$F$17,T161=1),'CP %'!$G$20,IF(AND(B161='CP %'!$F$17,T161&gt;=2,T161&lt;=5),'CP %'!$G$21,IF(AND(B161='CP %'!$F$17,T161&gt;=6),'CP %'!$G$22,"")))))),
IF(AND(G161&gt;=DATE(2018,10,1),G161&lt;=DATE(2018,12,31)),IF(B161='CP %'!$F$25,'CP %'!$G$25,IF(B161='CP %'!$F$26,'CP %'!$G$26,IF(AND(B161='CP %'!$F$27,T161=1),'CP %'!$G$29,IF(AND(B161='CP %'!$F$27,T161&gt;=2,T161&lt;=5),'CP %'!$G$30,IF(AND(B161='CP %'!$F$27,T161&gt;=6),'CP %'!$G$31,"")))))))))),
IF(AND(A161='CP %'!$M$1,J161="CP"),
IF(AND(G161&gt;=DATE(2018,4,1),G161&lt;DATE(2018,10,1)),IF(AND(T161&gt;=1,T161&lt;=3),'CP %'!$N$4,IF(AND(T161&gt;=4,T161&lt;=6),'CP %'!$N$5,IF(T161&gt;=7,'CP %'!$N$6,""))),
IF(AND(G161&gt;=DATE(2018,10,1),G161&lt;=DATE(2018,12,31)),IF(AND(T161&gt;=1,T161&lt;=3),'CP %'!$N$9,IF(AND(T161&gt;=4,T161&lt;=6),'CP %'!$N$10,IF(T161&gt;=7,'CP %'!$N$11,""))),"")),"")))</f>
        <v>2.75E-2</v>
      </c>
      <c r="T161" s="29">
        <f>IF(AND(A161='CP %'!$B$1,Master!J161="CP",G161&gt;=DATE(2018,7,26),G161&lt;=DATE(2018,12,31)),COUNTIFS($K$2:$K$999,K161,$A$2:$A$999,'CP %'!$B$1,$G$2:$G$999,"&gt;=26-07-2018",$G$2:$G$999,"&lt;=31-12-2018"),IF(AND(A161='CP %'!$F$1,Master!J161="CP",G161&gt;=DATE(2018,4,1),G161&lt;DATE(2018,5,1)),COUNTIFS($K$2:$K$999,K161,$A$2:$A$999,'CP %'!$F$1,$G$2:$G$999,"&gt;=01-04-2018",$G$2:$G$999,"&lt;01-05-2018"),IF(AND(A161='CP %'!$F$1,Master!J161="CP",G161&gt;=DATE(2018,7,1),G161&lt;DATE(2018,8,1)),COUNTIFS($K$2:$K$999,K161,$A$2:$A$999,'CP %'!$F$1,$G$2:$G$999,"&gt;=01-07-2018",$G$2:$G$999,"&lt;01-08-2018"),IF(AND(A161='CP %'!$F$1,B161='CP %'!$F$17,Master!J161="CP",G161&gt;=DATE(2018,8,1),G161&lt;DATE(2018,10,1)),COUNTIFS($K$2:$K$999,K161,$A$2:$A$999,'CP %'!$F$1,$B$2:$B$999,'CP %'!$F$17,$G$2:$G$999,"&gt;=01-08-2018",$G$2:$G$999,"&lt;01-10-2018"),IF(AND(A161='CP %'!$F$1,B161='CP %'!$F$27,Master!J161="CP",G161&gt;=DATE(2018,10,1),G161&lt;=DATE(2018,12,31)),COUNTIFS($K$2:$K$999,K161,$A$2:$A$999,'CP %'!$F$1,$B$2:$B$999,'CP %'!$F$27,$G$2:$G$999,"&gt;=01-10-2018",$G$2:$G$999,"&lt;=31-12-2018"),IF(AND(A161='CP %'!$M$1,Master!J161="CP",G161&gt;=DATE(2018,4,1),G161&lt;DATE(2018,10,1)),COUNTIFS($K$2:$K$999,K161,$A$2:$A$999,'CP %'!$M$1,$G$2:$G$999,"&gt;=1-04-2018",$G$2:$G$999,"&lt;1-10-2018"),IF(AND(A161='CP %'!$M$1,Master!J161="CP",G161&gt;=DATE(2018,10,1),G161&lt;=DATE(2018,12,31)),COUNTIFS($K$2:$K$999,K161,$A$2:$A$999,'CP %'!$M$1,$G$2:$G$999,"&gt;=1-10-2018",$G$2:$G$999,"&lt;=31-12-2018"),"")))))))</f>
        <v>16</v>
      </c>
      <c r="U161" s="25">
        <f t="shared" si="5"/>
        <v>474327.7</v>
      </c>
    </row>
    <row r="162" spans="1:21" x14ac:dyDescent="0.25">
      <c r="A162" s="1" t="s">
        <v>69</v>
      </c>
      <c r="B162" s="1" t="s">
        <v>79</v>
      </c>
      <c r="C162" s="1" t="s">
        <v>79</v>
      </c>
      <c r="D162" s="1" t="s">
        <v>370</v>
      </c>
      <c r="E162" s="1" t="s">
        <v>89</v>
      </c>
      <c r="F162" s="1">
        <v>1970</v>
      </c>
      <c r="G162" s="27">
        <v>43371</v>
      </c>
      <c r="H162" s="25">
        <v>16261780</v>
      </c>
      <c r="I162" s="25">
        <v>15720030</v>
      </c>
      <c r="J162" s="1" t="s">
        <v>16</v>
      </c>
      <c r="K162" s="1" t="s">
        <v>185</v>
      </c>
      <c r="L162" s="25">
        <v>7549</v>
      </c>
      <c r="M162" s="25">
        <v>7549</v>
      </c>
      <c r="N162" s="1" t="s">
        <v>236</v>
      </c>
      <c r="O162" s="1" t="s">
        <v>174</v>
      </c>
      <c r="P162" s="25">
        <f t="shared" si="6"/>
        <v>0</v>
      </c>
      <c r="Q162" s="1">
        <v>0</v>
      </c>
      <c r="R162" s="2" t="s">
        <v>164</v>
      </c>
      <c r="S162" s="31">
        <f>IF(AND(A162='CP %'!$B$1,J162="CP"),
IF(AND(G162&gt;=DATE(2018,4,1),G162&lt;=DATE(2018,7,25)),2%,IF(AND(G162&gt;=DATE(2018,7,26),G162&lt;=DATE(2018,12,31),R162='CP %'!$I$2),IF(T162=1,'CP %'!$C$8,IF(AND(T162&gt;=2,T162&lt;=3),'CP %'!$C$9,IF(AND(T162&gt;=4,T162&lt;=5),'CP %'!$C$10,IF(AND(T162&gt;=6,T162&lt;=8),'CP %'!$C$11,IF(T162&gt;=9,'CP %'!$C$12,""))))),IF(AND(G162&gt;=DATE(2018,7,26),G162&lt;=DATE(2018,12,31),R162='CP %'!$I$3),IF(T162=1,'CP %'!$D$8,IF(AND(T162&gt;=2,T162&lt;=3),'CP %'!$D$9,IF(AND(T162&gt;=4,T162&lt;=5),'CP %'!$D$10,IF(AND(T162&gt;=6,T162&lt;=8),'CP %'!$D$11,IF(T162&gt;=9,'CP %'!$D$12,""))))),""))),
IF(AND(A162='CP %'!$F$1,J162="CP"),
IF(AND(G162&gt;=DATE(2018,4,1),G162&lt;DATE(2018,5,1)),IF(AND(T162&gt;=1,T162&lt;=3),'CP %'!$G$4,IF(AND(T162&gt;=4,T162&lt;=9),'CP %'!$G$5,IF(T162&gt;=10,'CP %'!$G$6,""))),
IF(AND(G162&gt;=DATE(2018,5,1),G162&lt;DATE(2018,7,1)),'CP %'!$G$8,
IF(AND(G162&gt;=DATE(2018,7,1),G162&lt;DATE(2018,8,1)),IF(AND(T162&gt;=1,T162&lt;=2),'CP %'!$G$11,IF(AND(T162&gt;=3,T162&lt;=5),'CP %'!$G$12,IF(T162&gt;=6,'CP %'!$G$13,""))),
IF(AND(G162&gt;=DATE(2018,8,1),G162&lt;DATE(2018,10,1)),IF(K162='CP %'!$F$18,'CP %'!$G$18,IF(B162='CP %'!$F$15,'CP %'!$G$15,IF(B162='CP %'!$F$16,'CP %'!$G$16,IF(AND(B162='CP %'!$F$17,T162=1),'CP %'!$G$20,IF(AND(B162='CP %'!$F$17,T162&gt;=2,T162&lt;=5),'CP %'!$G$21,IF(AND(B162='CP %'!$F$17,T162&gt;=6),'CP %'!$G$22,"")))))),
IF(AND(G162&gt;=DATE(2018,10,1),G162&lt;=DATE(2018,12,31)),IF(B162='CP %'!$F$25,'CP %'!$G$25,IF(B162='CP %'!$F$26,'CP %'!$G$26,IF(AND(B162='CP %'!$F$27,T162=1),'CP %'!$G$29,IF(AND(B162='CP %'!$F$27,T162&gt;=2,T162&lt;=5),'CP %'!$G$30,IF(AND(B162='CP %'!$F$27,T162&gt;=6),'CP %'!$G$31,"")))))))))),
IF(AND(A162='CP %'!$M$1,J162="CP"),
IF(AND(G162&gt;=DATE(2018,4,1),G162&lt;DATE(2018,10,1)),IF(AND(T162&gt;=1,T162&lt;=3),'CP %'!$N$4,IF(AND(T162&gt;=4,T162&lt;=6),'CP %'!$N$5,IF(T162&gt;=7,'CP %'!$N$6,""))),
IF(AND(G162&gt;=DATE(2018,10,1),G162&lt;=DATE(2018,12,31)),IF(AND(T162&gt;=1,T162&lt;=3),'CP %'!$N$9,IF(AND(T162&gt;=4,T162&lt;=6),'CP %'!$N$10,IF(T162&gt;=7,'CP %'!$N$11,""))),"")),"")))</f>
        <v>2.75E-2</v>
      </c>
      <c r="T162" s="29">
        <f>IF(AND(A162='CP %'!$B$1,Master!J162="CP",G162&gt;=DATE(2018,7,26),G162&lt;=DATE(2018,12,31)),COUNTIFS($K$2:$K$999,K162,$A$2:$A$999,'CP %'!$B$1,$G$2:$G$999,"&gt;=26-07-2018",$G$2:$G$999,"&lt;=31-12-2018"),IF(AND(A162='CP %'!$F$1,Master!J162="CP",G162&gt;=DATE(2018,4,1),G162&lt;DATE(2018,5,1)),COUNTIFS($K$2:$K$999,K162,$A$2:$A$999,'CP %'!$F$1,$G$2:$G$999,"&gt;=01-04-2018",$G$2:$G$999,"&lt;01-05-2018"),IF(AND(A162='CP %'!$F$1,Master!J162="CP",G162&gt;=DATE(2018,7,1),G162&lt;DATE(2018,8,1)),COUNTIFS($K$2:$K$999,K162,$A$2:$A$999,'CP %'!$F$1,$G$2:$G$999,"&gt;=01-07-2018",$G$2:$G$999,"&lt;01-08-2018"),IF(AND(A162='CP %'!$F$1,B162='CP %'!$F$17,Master!J162="CP",G162&gt;=DATE(2018,8,1),G162&lt;DATE(2018,10,1)),COUNTIFS($K$2:$K$999,K162,$A$2:$A$999,'CP %'!$F$1,$B$2:$B$999,'CP %'!$F$17,$G$2:$G$999,"&gt;=01-08-2018",$G$2:$G$999,"&lt;01-10-2018"),IF(AND(A162='CP %'!$F$1,B162='CP %'!$F$27,Master!J162="CP",G162&gt;=DATE(2018,10,1),G162&lt;=DATE(2018,12,31)),COUNTIFS($K$2:$K$999,K162,$A$2:$A$999,'CP %'!$F$1,$B$2:$B$999,'CP %'!$F$27,$G$2:$G$999,"&gt;=01-10-2018",$G$2:$G$999,"&lt;=31-12-2018"),IF(AND(A162='CP %'!$M$1,Master!J162="CP",G162&gt;=DATE(2018,4,1),G162&lt;DATE(2018,10,1)),COUNTIFS($K$2:$K$999,K162,$A$2:$A$999,'CP %'!$M$1,$G$2:$G$999,"&gt;=1-04-2018",$G$2:$G$999,"&lt;1-10-2018"),IF(AND(A162='CP %'!$M$1,Master!J162="CP",G162&gt;=DATE(2018,10,1),G162&lt;=DATE(2018,12,31)),COUNTIFS($K$2:$K$999,K162,$A$2:$A$999,'CP %'!$M$1,$G$2:$G$999,"&gt;=1-10-2018",$G$2:$G$999,"&lt;=31-12-2018"),"")))))))</f>
        <v>16</v>
      </c>
      <c r="U162" s="25">
        <f t="shared" si="5"/>
        <v>432300.82500000001</v>
      </c>
    </row>
    <row r="163" spans="1:21" x14ac:dyDescent="0.25">
      <c r="A163" s="1" t="s">
        <v>69</v>
      </c>
      <c r="B163" s="1" t="s">
        <v>79</v>
      </c>
      <c r="C163" s="1" t="s">
        <v>79</v>
      </c>
      <c r="D163" s="1" t="s">
        <v>371</v>
      </c>
      <c r="E163" s="1" t="s">
        <v>91</v>
      </c>
      <c r="F163" s="1">
        <v>1735</v>
      </c>
      <c r="G163" s="27">
        <v>43353</v>
      </c>
      <c r="H163" s="25">
        <v>15139140</v>
      </c>
      <c r="I163" s="25">
        <v>14662015</v>
      </c>
      <c r="J163" s="1" t="s">
        <v>15</v>
      </c>
      <c r="K163" s="1" t="s">
        <v>15</v>
      </c>
      <c r="L163" s="25">
        <v>7549</v>
      </c>
      <c r="M163" s="25">
        <v>7549</v>
      </c>
      <c r="N163" s="1" t="s">
        <v>236</v>
      </c>
      <c r="O163" s="1" t="s">
        <v>174</v>
      </c>
      <c r="P163" s="25">
        <f t="shared" si="6"/>
        <v>0</v>
      </c>
      <c r="Q163" s="1">
        <v>0</v>
      </c>
      <c r="R163" s="2" t="s">
        <v>164</v>
      </c>
      <c r="S163" s="31" t="str">
        <f>IF(AND(A163='CP %'!$B$1,J163="CP"),
IF(AND(G163&gt;=DATE(2018,4,1),G163&lt;=DATE(2018,7,25)),2%,IF(AND(G163&gt;=DATE(2018,7,26),G163&lt;=DATE(2018,12,31),R163='CP %'!$I$2),IF(T163=1,'CP %'!$C$8,IF(AND(T163&gt;=2,T163&lt;=3),'CP %'!$C$9,IF(AND(T163&gt;=4,T163&lt;=5),'CP %'!$C$10,IF(AND(T163&gt;=6,T163&lt;=8),'CP %'!$C$11,IF(T163&gt;=9,'CP %'!$C$12,""))))),IF(AND(G163&gt;=DATE(2018,7,26),G163&lt;=DATE(2018,12,31),R163='CP %'!$I$3),IF(T163=1,'CP %'!$D$8,IF(AND(T163&gt;=2,T163&lt;=3),'CP %'!$D$9,IF(AND(T163&gt;=4,T163&lt;=5),'CP %'!$D$10,IF(AND(T163&gt;=6,T163&lt;=8),'CP %'!$D$11,IF(T163&gt;=9,'CP %'!$D$12,""))))),""))),
IF(AND(A163='CP %'!$F$1,J163="CP"),
IF(AND(G163&gt;=DATE(2018,4,1),G163&lt;DATE(2018,5,1)),IF(AND(T163&gt;=1,T163&lt;=3),'CP %'!$G$4,IF(AND(T163&gt;=4,T163&lt;=9),'CP %'!$G$5,IF(T163&gt;=10,'CP %'!$G$6,""))),
IF(AND(G163&gt;=DATE(2018,5,1),G163&lt;DATE(2018,7,1)),'CP %'!$G$8,
IF(AND(G163&gt;=DATE(2018,7,1),G163&lt;DATE(2018,8,1)),IF(AND(T163&gt;=1,T163&lt;=2),'CP %'!$G$11,IF(AND(T163&gt;=3,T163&lt;=5),'CP %'!$G$12,IF(T163&gt;=6,'CP %'!$G$13,""))),
IF(AND(G163&gt;=DATE(2018,8,1),G163&lt;DATE(2018,10,1)),IF(K163='CP %'!$F$18,'CP %'!$G$18,IF(B163='CP %'!$F$15,'CP %'!$G$15,IF(B163='CP %'!$F$16,'CP %'!$G$16,IF(AND(B163='CP %'!$F$17,T163=1),'CP %'!$G$20,IF(AND(B163='CP %'!$F$17,T163&gt;=2,T163&lt;=5),'CP %'!$G$21,IF(AND(B163='CP %'!$F$17,T163&gt;=6),'CP %'!$G$22,"")))))),
IF(AND(G163&gt;=DATE(2018,10,1),G163&lt;=DATE(2018,12,31)),IF(B163='CP %'!$F$25,'CP %'!$G$25,IF(B163='CP %'!$F$26,'CP %'!$G$26,IF(AND(B163='CP %'!$F$27,T163=1),'CP %'!$G$29,IF(AND(B163='CP %'!$F$27,T163&gt;=2,T163&lt;=5),'CP %'!$G$30,IF(AND(B163='CP %'!$F$27,T163&gt;=6),'CP %'!$G$31,"")))))))))),
IF(AND(A163='CP %'!$M$1,J163="CP"),
IF(AND(G163&gt;=DATE(2018,4,1),G163&lt;DATE(2018,10,1)),IF(AND(T163&gt;=1,T163&lt;=3),'CP %'!$N$4,IF(AND(T163&gt;=4,T163&lt;=6),'CP %'!$N$5,IF(T163&gt;=7,'CP %'!$N$6,""))),
IF(AND(G163&gt;=DATE(2018,10,1),G163&lt;=DATE(2018,12,31)),IF(AND(T163&gt;=1,T163&lt;=3),'CP %'!$N$9,IF(AND(T163&gt;=4,T163&lt;=6),'CP %'!$N$10,IF(T163&gt;=7,'CP %'!$N$11,""))),"")),"")))</f>
        <v/>
      </c>
      <c r="T163" s="29" t="str">
        <f>IF(AND(A163='CP %'!$B$1,Master!J163="CP",G163&gt;=DATE(2018,7,26),G163&lt;=DATE(2018,12,31)),COUNTIFS($K$2:$K$999,K163,$A$2:$A$999,'CP %'!$B$1,$G$2:$G$999,"&gt;=26-07-2018",$G$2:$G$999,"&lt;=31-12-2018"),IF(AND(A163='CP %'!$F$1,Master!J163="CP",G163&gt;=DATE(2018,4,1),G163&lt;DATE(2018,5,1)),COUNTIFS($K$2:$K$999,K163,$A$2:$A$999,'CP %'!$F$1,$G$2:$G$999,"&gt;=01-04-2018",$G$2:$G$999,"&lt;01-05-2018"),IF(AND(A163='CP %'!$F$1,Master!J163="CP",G163&gt;=DATE(2018,7,1),G163&lt;DATE(2018,8,1)),COUNTIFS($K$2:$K$999,K163,$A$2:$A$999,'CP %'!$F$1,$G$2:$G$999,"&gt;=01-07-2018",$G$2:$G$999,"&lt;01-08-2018"),IF(AND(A163='CP %'!$F$1,B163='CP %'!$F$17,Master!J163="CP",G163&gt;=DATE(2018,8,1),G163&lt;DATE(2018,10,1)),COUNTIFS($K$2:$K$999,K163,$A$2:$A$999,'CP %'!$F$1,$B$2:$B$999,'CP %'!$F$17,$G$2:$G$999,"&gt;=01-08-2018",$G$2:$G$999,"&lt;01-10-2018"),IF(AND(A163='CP %'!$F$1,B163='CP %'!$F$27,Master!J163="CP",G163&gt;=DATE(2018,10,1),G163&lt;=DATE(2018,12,31)),COUNTIFS($K$2:$K$999,K163,$A$2:$A$999,'CP %'!$F$1,$B$2:$B$999,'CP %'!$F$27,$G$2:$G$999,"&gt;=01-10-2018",$G$2:$G$999,"&lt;=31-12-2018"),IF(AND(A163='CP %'!$M$1,Master!J163="CP",G163&gt;=DATE(2018,4,1),G163&lt;DATE(2018,10,1)),COUNTIFS($K$2:$K$999,K163,$A$2:$A$999,'CP %'!$M$1,$G$2:$G$999,"&gt;=1-04-2018",$G$2:$G$999,"&lt;1-10-2018"),IF(AND(A163='CP %'!$M$1,Master!J163="CP",G163&gt;=DATE(2018,10,1),G163&lt;=DATE(2018,12,31)),COUNTIFS($K$2:$K$999,K163,$A$2:$A$999,'CP %'!$M$1,$G$2:$G$999,"&gt;=1-10-2018",$G$2:$G$999,"&lt;=31-12-2018"),"")))))))</f>
        <v/>
      </c>
      <c r="U163" s="25">
        <f t="shared" si="5"/>
        <v>0</v>
      </c>
    </row>
    <row r="164" spans="1:21" x14ac:dyDescent="0.25">
      <c r="A164" s="1" t="s">
        <v>69</v>
      </c>
      <c r="B164" s="1" t="s">
        <v>82</v>
      </c>
      <c r="C164" s="1" t="s">
        <v>82</v>
      </c>
      <c r="D164" s="1" t="s">
        <v>372</v>
      </c>
      <c r="E164" s="1" t="s">
        <v>90</v>
      </c>
      <c r="F164" s="1">
        <v>2465</v>
      </c>
      <c r="G164" s="27">
        <v>43373</v>
      </c>
      <c r="H164" s="25">
        <v>20858405</v>
      </c>
      <c r="I164" s="25">
        <v>20180530</v>
      </c>
      <c r="J164" s="1" t="s">
        <v>16</v>
      </c>
      <c r="K164" s="1" t="s">
        <v>185</v>
      </c>
      <c r="L164" s="25">
        <v>7752</v>
      </c>
      <c r="M164" s="25">
        <v>7752</v>
      </c>
      <c r="N164" s="1" t="s">
        <v>176</v>
      </c>
      <c r="O164" s="1" t="s">
        <v>174</v>
      </c>
      <c r="P164" s="25">
        <f t="shared" si="6"/>
        <v>0</v>
      </c>
      <c r="Q164" s="1">
        <v>0</v>
      </c>
      <c r="R164" s="2" t="s">
        <v>164</v>
      </c>
      <c r="S164" s="31">
        <f>IF(AND(A164='CP %'!$B$1,J164="CP"),
IF(AND(G164&gt;=DATE(2018,4,1),G164&lt;=DATE(2018,7,25)),2%,IF(AND(G164&gt;=DATE(2018,7,26),G164&lt;=DATE(2018,12,31),R164='CP %'!$I$2),IF(T164=1,'CP %'!$C$8,IF(AND(T164&gt;=2,T164&lt;=3),'CP %'!$C$9,IF(AND(T164&gt;=4,T164&lt;=5),'CP %'!$C$10,IF(AND(T164&gt;=6,T164&lt;=8),'CP %'!$C$11,IF(T164&gt;=9,'CP %'!$C$12,""))))),IF(AND(G164&gt;=DATE(2018,7,26),G164&lt;=DATE(2018,12,31),R164='CP %'!$I$3),IF(T164=1,'CP %'!$D$8,IF(AND(T164&gt;=2,T164&lt;=3),'CP %'!$D$9,IF(AND(T164&gt;=4,T164&lt;=5),'CP %'!$D$10,IF(AND(T164&gt;=6,T164&lt;=8),'CP %'!$D$11,IF(T164&gt;=9,'CP %'!$D$12,""))))),""))),
IF(AND(A164='CP %'!$F$1,J164="CP"),
IF(AND(G164&gt;=DATE(2018,4,1),G164&lt;DATE(2018,5,1)),IF(AND(T164&gt;=1,T164&lt;=3),'CP %'!$G$4,IF(AND(T164&gt;=4,T164&lt;=9),'CP %'!$G$5,IF(T164&gt;=10,'CP %'!$G$6,""))),
IF(AND(G164&gt;=DATE(2018,5,1),G164&lt;DATE(2018,7,1)),'CP %'!$G$8,
IF(AND(G164&gt;=DATE(2018,7,1),G164&lt;DATE(2018,8,1)),IF(AND(T164&gt;=1,T164&lt;=2),'CP %'!$G$11,IF(AND(T164&gt;=3,T164&lt;=5),'CP %'!$G$12,IF(T164&gt;=6,'CP %'!$G$13,""))),
IF(AND(G164&gt;=DATE(2018,8,1),G164&lt;DATE(2018,10,1)),IF(K164='CP %'!$F$18,'CP %'!$G$18,IF(B164='CP %'!$F$15,'CP %'!$G$15,IF(B164='CP %'!$F$16,'CP %'!$G$16,IF(AND(B164='CP %'!$F$17,T164=1),'CP %'!$G$20,IF(AND(B164='CP %'!$F$17,T164&gt;=2,T164&lt;=5),'CP %'!$G$21,IF(AND(B164='CP %'!$F$17,T164&gt;=6),'CP %'!$G$22,"")))))),
IF(AND(G164&gt;=DATE(2018,10,1),G164&lt;=DATE(2018,12,31)),IF(B164='CP %'!$F$25,'CP %'!$G$25,IF(B164='CP %'!$F$26,'CP %'!$G$26,IF(AND(B164='CP %'!$F$27,T164=1),'CP %'!$G$29,IF(AND(B164='CP %'!$F$27,T164&gt;=2,T164&lt;=5),'CP %'!$G$30,IF(AND(B164='CP %'!$F$27,T164&gt;=6),'CP %'!$G$31,"")))))))))),
IF(AND(A164='CP %'!$M$1,J164="CP"),
IF(AND(G164&gt;=DATE(2018,4,1),G164&lt;DATE(2018,10,1)),IF(AND(T164&gt;=1,T164&lt;=3),'CP %'!$N$4,IF(AND(T164&gt;=4,T164&lt;=6),'CP %'!$N$5,IF(T164&gt;=7,'CP %'!$N$6,""))),
IF(AND(G164&gt;=DATE(2018,10,1),G164&lt;=DATE(2018,12,31)),IF(AND(T164&gt;=1,T164&lt;=3),'CP %'!$N$9,IF(AND(T164&gt;=4,T164&lt;=6),'CP %'!$N$10,IF(T164&gt;=7,'CP %'!$N$11,""))),"")),"")))</f>
        <v>0.03</v>
      </c>
      <c r="T164" s="29" t="str">
        <f>IF(AND(A164='CP %'!$B$1,Master!J164="CP",G164&gt;=DATE(2018,7,26),G164&lt;=DATE(2018,12,31)),COUNTIFS($K$2:$K$999,K164,$A$2:$A$999,'CP %'!$B$1,$G$2:$G$999,"&gt;=26-07-2018",$G$2:$G$999,"&lt;=31-12-2018"),IF(AND(A164='CP %'!$F$1,Master!J164="CP",G164&gt;=DATE(2018,4,1),G164&lt;DATE(2018,5,1)),COUNTIFS($K$2:$K$999,K164,$A$2:$A$999,'CP %'!$F$1,$G$2:$G$999,"&gt;=01-04-2018",$G$2:$G$999,"&lt;01-05-2018"),IF(AND(A164='CP %'!$F$1,Master!J164="CP",G164&gt;=DATE(2018,7,1),G164&lt;DATE(2018,8,1)),COUNTIFS($K$2:$K$999,K164,$A$2:$A$999,'CP %'!$F$1,$G$2:$G$999,"&gt;=01-07-2018",$G$2:$G$999,"&lt;01-08-2018"),IF(AND(A164='CP %'!$F$1,B164='CP %'!$F$17,Master!J164="CP",G164&gt;=DATE(2018,8,1),G164&lt;DATE(2018,10,1)),COUNTIFS($K$2:$K$999,K164,$A$2:$A$999,'CP %'!$F$1,$B$2:$B$999,'CP %'!$F$17,$G$2:$G$999,"&gt;=01-08-2018",$G$2:$G$999,"&lt;01-10-2018"),IF(AND(A164='CP %'!$F$1,B164='CP %'!$F$27,Master!J164="CP",G164&gt;=DATE(2018,10,1),G164&lt;=DATE(2018,12,31)),COUNTIFS($K$2:$K$999,K164,$A$2:$A$999,'CP %'!$F$1,$B$2:$B$999,'CP %'!$F$27,$G$2:$G$999,"&gt;=01-10-2018",$G$2:$G$999,"&lt;=31-12-2018"),IF(AND(A164='CP %'!$M$1,Master!J164="CP",G164&gt;=DATE(2018,4,1),G164&lt;DATE(2018,10,1)),COUNTIFS($K$2:$K$999,K164,$A$2:$A$999,'CP %'!$M$1,$G$2:$G$999,"&gt;=1-04-2018",$G$2:$G$999,"&lt;1-10-2018"),IF(AND(A164='CP %'!$M$1,Master!J164="CP",G164&gt;=DATE(2018,10,1),G164&lt;=DATE(2018,12,31)),COUNTIFS($K$2:$K$999,K164,$A$2:$A$999,'CP %'!$M$1,$G$2:$G$999,"&gt;=1-10-2018",$G$2:$G$999,"&lt;=31-12-2018"),"")))))))</f>
        <v/>
      </c>
      <c r="U164" s="25">
        <f t="shared" si="5"/>
        <v>605415.9</v>
      </c>
    </row>
    <row r="165" spans="1:21" x14ac:dyDescent="0.25">
      <c r="A165" s="1" t="s">
        <v>69</v>
      </c>
      <c r="B165" s="1" t="s">
        <v>79</v>
      </c>
      <c r="C165" s="1" t="s">
        <v>79</v>
      </c>
      <c r="D165" s="1" t="s">
        <v>373</v>
      </c>
      <c r="E165" s="1" t="s">
        <v>89</v>
      </c>
      <c r="F165" s="1">
        <v>1960</v>
      </c>
      <c r="G165" s="27">
        <v>43373</v>
      </c>
      <c r="H165" s="25">
        <v>16918040</v>
      </c>
      <c r="I165" s="25">
        <v>16379040</v>
      </c>
      <c r="J165" s="1" t="s">
        <v>16</v>
      </c>
      <c r="K165" s="1" t="s">
        <v>185</v>
      </c>
      <c r="L165" s="25">
        <v>7949</v>
      </c>
      <c r="M165" s="25">
        <v>7949</v>
      </c>
      <c r="N165" s="1" t="s">
        <v>265</v>
      </c>
      <c r="O165" s="1" t="s">
        <v>174</v>
      </c>
      <c r="P165" s="25">
        <f t="shared" si="6"/>
        <v>0</v>
      </c>
      <c r="Q165" s="1">
        <v>0</v>
      </c>
      <c r="R165" s="2" t="s">
        <v>164</v>
      </c>
      <c r="S165" s="31">
        <f>IF(AND(A165='CP %'!$B$1,J165="CP"),
IF(AND(G165&gt;=DATE(2018,4,1),G165&lt;=DATE(2018,7,25)),2%,IF(AND(G165&gt;=DATE(2018,7,26),G165&lt;=DATE(2018,12,31),R165='CP %'!$I$2),IF(T165=1,'CP %'!$C$8,IF(AND(T165&gt;=2,T165&lt;=3),'CP %'!$C$9,IF(AND(T165&gt;=4,T165&lt;=5),'CP %'!$C$10,IF(AND(T165&gt;=6,T165&lt;=8),'CP %'!$C$11,IF(T165&gt;=9,'CP %'!$C$12,""))))),IF(AND(G165&gt;=DATE(2018,7,26),G165&lt;=DATE(2018,12,31),R165='CP %'!$I$3),IF(T165=1,'CP %'!$D$8,IF(AND(T165&gt;=2,T165&lt;=3),'CP %'!$D$9,IF(AND(T165&gt;=4,T165&lt;=5),'CP %'!$D$10,IF(AND(T165&gt;=6,T165&lt;=8),'CP %'!$D$11,IF(T165&gt;=9,'CP %'!$D$12,""))))),""))),
IF(AND(A165='CP %'!$F$1,J165="CP"),
IF(AND(G165&gt;=DATE(2018,4,1),G165&lt;DATE(2018,5,1)),IF(AND(T165&gt;=1,T165&lt;=3),'CP %'!$G$4,IF(AND(T165&gt;=4,T165&lt;=9),'CP %'!$G$5,IF(T165&gt;=10,'CP %'!$G$6,""))),
IF(AND(G165&gt;=DATE(2018,5,1),G165&lt;DATE(2018,7,1)),'CP %'!$G$8,
IF(AND(G165&gt;=DATE(2018,7,1),G165&lt;DATE(2018,8,1)),IF(AND(T165&gt;=1,T165&lt;=2),'CP %'!$G$11,IF(AND(T165&gt;=3,T165&lt;=5),'CP %'!$G$12,IF(T165&gt;=6,'CP %'!$G$13,""))),
IF(AND(G165&gt;=DATE(2018,8,1),G165&lt;DATE(2018,10,1)),IF(K165='CP %'!$F$18,'CP %'!$G$18,IF(B165='CP %'!$F$15,'CP %'!$G$15,IF(B165='CP %'!$F$16,'CP %'!$G$16,IF(AND(B165='CP %'!$F$17,T165=1),'CP %'!$G$20,IF(AND(B165='CP %'!$F$17,T165&gt;=2,T165&lt;=5),'CP %'!$G$21,IF(AND(B165='CP %'!$F$17,T165&gt;=6),'CP %'!$G$22,"")))))),
IF(AND(G165&gt;=DATE(2018,10,1),G165&lt;=DATE(2018,12,31)),IF(B165='CP %'!$F$25,'CP %'!$G$25,IF(B165='CP %'!$F$26,'CP %'!$G$26,IF(AND(B165='CP %'!$F$27,T165=1),'CP %'!$G$29,IF(AND(B165='CP %'!$F$27,T165&gt;=2,T165&lt;=5),'CP %'!$G$30,IF(AND(B165='CP %'!$F$27,T165&gt;=6),'CP %'!$G$31,"")))))))))),
IF(AND(A165='CP %'!$M$1,J165="CP"),
IF(AND(G165&gt;=DATE(2018,4,1),G165&lt;DATE(2018,10,1)),IF(AND(T165&gt;=1,T165&lt;=3),'CP %'!$N$4,IF(AND(T165&gt;=4,T165&lt;=6),'CP %'!$N$5,IF(T165&gt;=7,'CP %'!$N$6,""))),
IF(AND(G165&gt;=DATE(2018,10,1),G165&lt;=DATE(2018,12,31)),IF(AND(T165&gt;=1,T165&lt;=3),'CP %'!$N$9,IF(AND(T165&gt;=4,T165&lt;=6),'CP %'!$N$10,IF(T165&gt;=7,'CP %'!$N$11,""))),"")),"")))</f>
        <v>2.75E-2</v>
      </c>
      <c r="T165" s="29">
        <f>IF(AND(A165='CP %'!$B$1,Master!J165="CP",G165&gt;=DATE(2018,7,26),G165&lt;=DATE(2018,12,31)),COUNTIFS($K$2:$K$999,K165,$A$2:$A$999,'CP %'!$B$1,$G$2:$G$999,"&gt;=26-07-2018",$G$2:$G$999,"&lt;=31-12-2018"),IF(AND(A165='CP %'!$F$1,Master!J165="CP",G165&gt;=DATE(2018,4,1),G165&lt;DATE(2018,5,1)),COUNTIFS($K$2:$K$999,K165,$A$2:$A$999,'CP %'!$F$1,$G$2:$G$999,"&gt;=01-04-2018",$G$2:$G$999,"&lt;01-05-2018"),IF(AND(A165='CP %'!$F$1,Master!J165="CP",G165&gt;=DATE(2018,7,1),G165&lt;DATE(2018,8,1)),COUNTIFS($K$2:$K$999,K165,$A$2:$A$999,'CP %'!$F$1,$G$2:$G$999,"&gt;=01-07-2018",$G$2:$G$999,"&lt;01-08-2018"),IF(AND(A165='CP %'!$F$1,B165='CP %'!$F$17,Master!J165="CP",G165&gt;=DATE(2018,8,1),G165&lt;DATE(2018,10,1)),COUNTIFS($K$2:$K$999,K165,$A$2:$A$999,'CP %'!$F$1,$B$2:$B$999,'CP %'!$F$17,$G$2:$G$999,"&gt;=01-08-2018",$G$2:$G$999,"&lt;01-10-2018"),IF(AND(A165='CP %'!$F$1,B165='CP %'!$F$27,Master!J165="CP",G165&gt;=DATE(2018,10,1),G165&lt;=DATE(2018,12,31)),COUNTIFS($K$2:$K$999,K165,$A$2:$A$999,'CP %'!$F$1,$B$2:$B$999,'CP %'!$F$27,$G$2:$G$999,"&gt;=01-10-2018",$G$2:$G$999,"&lt;=31-12-2018"),IF(AND(A165='CP %'!$M$1,Master!J165="CP",G165&gt;=DATE(2018,4,1),G165&lt;DATE(2018,10,1)),COUNTIFS($K$2:$K$999,K165,$A$2:$A$999,'CP %'!$M$1,$G$2:$G$999,"&gt;=1-04-2018",$G$2:$G$999,"&lt;1-10-2018"),IF(AND(A165='CP %'!$M$1,Master!J165="CP",G165&gt;=DATE(2018,10,1),G165&lt;=DATE(2018,12,31)),COUNTIFS($K$2:$K$999,K165,$A$2:$A$999,'CP %'!$M$1,$G$2:$G$999,"&gt;=1-10-2018",$G$2:$G$999,"&lt;=31-12-2018"),"")))))))</f>
        <v>16</v>
      </c>
      <c r="U165" s="25">
        <f t="shared" si="5"/>
        <v>450423.6</v>
      </c>
    </row>
    <row r="166" spans="1:21" x14ac:dyDescent="0.25">
      <c r="A166" s="1" t="s">
        <v>69</v>
      </c>
      <c r="B166" s="1" t="s">
        <v>79</v>
      </c>
      <c r="C166" s="1" t="s">
        <v>79</v>
      </c>
      <c r="D166" s="1" t="s">
        <v>374</v>
      </c>
      <c r="E166" s="1" t="s">
        <v>91</v>
      </c>
      <c r="F166" s="1">
        <v>1735</v>
      </c>
      <c r="G166" s="27">
        <v>43373</v>
      </c>
      <c r="H166" s="25">
        <v>14792140</v>
      </c>
      <c r="I166" s="25">
        <v>14315015</v>
      </c>
      <c r="J166" s="1" t="s">
        <v>16</v>
      </c>
      <c r="K166" s="1" t="s">
        <v>185</v>
      </c>
      <c r="L166" s="25">
        <v>7949</v>
      </c>
      <c r="M166" s="25">
        <v>7949</v>
      </c>
      <c r="N166" s="1" t="s">
        <v>265</v>
      </c>
      <c r="O166" s="1" t="s">
        <v>174</v>
      </c>
      <c r="P166" s="25">
        <f t="shared" si="6"/>
        <v>0</v>
      </c>
      <c r="Q166" s="1">
        <v>0</v>
      </c>
      <c r="R166" s="2" t="s">
        <v>164</v>
      </c>
      <c r="S166" s="31">
        <f>IF(AND(A166='CP %'!$B$1,J166="CP"),
IF(AND(G166&gt;=DATE(2018,4,1),G166&lt;=DATE(2018,7,25)),2%,IF(AND(G166&gt;=DATE(2018,7,26),G166&lt;=DATE(2018,12,31),R166='CP %'!$I$2),IF(T166=1,'CP %'!$C$8,IF(AND(T166&gt;=2,T166&lt;=3),'CP %'!$C$9,IF(AND(T166&gt;=4,T166&lt;=5),'CP %'!$C$10,IF(AND(T166&gt;=6,T166&lt;=8),'CP %'!$C$11,IF(T166&gt;=9,'CP %'!$C$12,""))))),IF(AND(G166&gt;=DATE(2018,7,26),G166&lt;=DATE(2018,12,31),R166='CP %'!$I$3),IF(T166=1,'CP %'!$D$8,IF(AND(T166&gt;=2,T166&lt;=3),'CP %'!$D$9,IF(AND(T166&gt;=4,T166&lt;=5),'CP %'!$D$10,IF(AND(T166&gt;=6,T166&lt;=8),'CP %'!$D$11,IF(T166&gt;=9,'CP %'!$D$12,""))))),""))),
IF(AND(A166='CP %'!$F$1,J166="CP"),
IF(AND(G166&gt;=DATE(2018,4,1),G166&lt;DATE(2018,5,1)),IF(AND(T166&gt;=1,T166&lt;=3),'CP %'!$G$4,IF(AND(T166&gt;=4,T166&lt;=9),'CP %'!$G$5,IF(T166&gt;=10,'CP %'!$G$6,""))),
IF(AND(G166&gt;=DATE(2018,5,1),G166&lt;DATE(2018,7,1)),'CP %'!$G$8,
IF(AND(G166&gt;=DATE(2018,7,1),G166&lt;DATE(2018,8,1)),IF(AND(T166&gt;=1,T166&lt;=2),'CP %'!$G$11,IF(AND(T166&gt;=3,T166&lt;=5),'CP %'!$G$12,IF(T166&gt;=6,'CP %'!$G$13,""))),
IF(AND(G166&gt;=DATE(2018,8,1),G166&lt;DATE(2018,10,1)),IF(K166='CP %'!$F$18,'CP %'!$G$18,IF(B166='CP %'!$F$15,'CP %'!$G$15,IF(B166='CP %'!$F$16,'CP %'!$G$16,IF(AND(B166='CP %'!$F$17,T166=1),'CP %'!$G$20,IF(AND(B166='CP %'!$F$17,T166&gt;=2,T166&lt;=5),'CP %'!$G$21,IF(AND(B166='CP %'!$F$17,T166&gt;=6),'CP %'!$G$22,"")))))),
IF(AND(G166&gt;=DATE(2018,10,1),G166&lt;=DATE(2018,12,31)),IF(B166='CP %'!$F$25,'CP %'!$G$25,IF(B166='CP %'!$F$26,'CP %'!$G$26,IF(AND(B166='CP %'!$F$27,T166=1),'CP %'!$G$29,IF(AND(B166='CP %'!$F$27,T166&gt;=2,T166&lt;=5),'CP %'!$G$30,IF(AND(B166='CP %'!$F$27,T166&gt;=6),'CP %'!$G$31,"")))))))))),
IF(AND(A166='CP %'!$M$1,J166="CP"),
IF(AND(G166&gt;=DATE(2018,4,1),G166&lt;DATE(2018,10,1)),IF(AND(T166&gt;=1,T166&lt;=3),'CP %'!$N$4,IF(AND(T166&gt;=4,T166&lt;=6),'CP %'!$N$5,IF(T166&gt;=7,'CP %'!$N$6,""))),
IF(AND(G166&gt;=DATE(2018,10,1),G166&lt;=DATE(2018,12,31)),IF(AND(T166&gt;=1,T166&lt;=3),'CP %'!$N$9,IF(AND(T166&gt;=4,T166&lt;=6),'CP %'!$N$10,IF(T166&gt;=7,'CP %'!$N$11,""))),"")),"")))</f>
        <v>2.75E-2</v>
      </c>
      <c r="T166" s="29">
        <f>IF(AND(A166='CP %'!$B$1,Master!J166="CP",G166&gt;=DATE(2018,7,26),G166&lt;=DATE(2018,12,31)),COUNTIFS($K$2:$K$999,K166,$A$2:$A$999,'CP %'!$B$1,$G$2:$G$999,"&gt;=26-07-2018",$G$2:$G$999,"&lt;=31-12-2018"),IF(AND(A166='CP %'!$F$1,Master!J166="CP",G166&gt;=DATE(2018,4,1),G166&lt;DATE(2018,5,1)),COUNTIFS($K$2:$K$999,K166,$A$2:$A$999,'CP %'!$F$1,$G$2:$G$999,"&gt;=01-04-2018",$G$2:$G$999,"&lt;01-05-2018"),IF(AND(A166='CP %'!$F$1,Master!J166="CP",G166&gt;=DATE(2018,7,1),G166&lt;DATE(2018,8,1)),COUNTIFS($K$2:$K$999,K166,$A$2:$A$999,'CP %'!$F$1,$G$2:$G$999,"&gt;=01-07-2018",$G$2:$G$999,"&lt;01-08-2018"),IF(AND(A166='CP %'!$F$1,B166='CP %'!$F$17,Master!J166="CP",G166&gt;=DATE(2018,8,1),G166&lt;DATE(2018,10,1)),COUNTIFS($K$2:$K$999,K166,$A$2:$A$999,'CP %'!$F$1,$B$2:$B$999,'CP %'!$F$17,$G$2:$G$999,"&gt;=01-08-2018",$G$2:$G$999,"&lt;01-10-2018"),IF(AND(A166='CP %'!$F$1,B166='CP %'!$F$27,Master!J166="CP",G166&gt;=DATE(2018,10,1),G166&lt;=DATE(2018,12,31)),COUNTIFS($K$2:$K$999,K166,$A$2:$A$999,'CP %'!$F$1,$B$2:$B$999,'CP %'!$F$27,$G$2:$G$999,"&gt;=01-10-2018",$G$2:$G$999,"&lt;=31-12-2018"),IF(AND(A166='CP %'!$M$1,Master!J166="CP",G166&gt;=DATE(2018,4,1),G166&lt;DATE(2018,10,1)),COUNTIFS($K$2:$K$999,K166,$A$2:$A$999,'CP %'!$M$1,$G$2:$G$999,"&gt;=1-04-2018",$G$2:$G$999,"&lt;1-10-2018"),IF(AND(A166='CP %'!$M$1,Master!J166="CP",G166&gt;=DATE(2018,10,1),G166&lt;=DATE(2018,12,31)),COUNTIFS($K$2:$K$999,K166,$A$2:$A$999,'CP %'!$M$1,$G$2:$G$999,"&gt;=1-10-2018",$G$2:$G$999,"&lt;=31-12-2018"),"")))))))</f>
        <v>16</v>
      </c>
      <c r="U166" s="25">
        <f t="shared" si="5"/>
        <v>393662.91249999998</v>
      </c>
    </row>
    <row r="167" spans="1:21" x14ac:dyDescent="0.25">
      <c r="A167" s="1" t="s">
        <v>69</v>
      </c>
      <c r="B167" s="1" t="s">
        <v>79</v>
      </c>
      <c r="C167" s="1" t="s">
        <v>79</v>
      </c>
      <c r="D167" s="1" t="s">
        <v>375</v>
      </c>
      <c r="E167" s="1" t="s">
        <v>89</v>
      </c>
      <c r="F167" s="1">
        <v>1960</v>
      </c>
      <c r="G167" s="27">
        <v>43360</v>
      </c>
      <c r="H167" s="25">
        <v>15789080</v>
      </c>
      <c r="I167" s="25">
        <v>15250080</v>
      </c>
      <c r="J167" s="1" t="s">
        <v>17</v>
      </c>
      <c r="K167" s="1" t="s">
        <v>376</v>
      </c>
      <c r="L167" s="25">
        <v>7549</v>
      </c>
      <c r="M167" s="25">
        <v>7398</v>
      </c>
      <c r="N167" s="1" t="s">
        <v>236</v>
      </c>
      <c r="O167" s="1" t="s">
        <v>170</v>
      </c>
      <c r="P167" s="25">
        <f t="shared" si="6"/>
        <v>295960</v>
      </c>
      <c r="Q167" s="1" t="s">
        <v>171</v>
      </c>
      <c r="R167" s="2" t="s">
        <v>164</v>
      </c>
      <c r="S167" s="31" t="str">
        <f>IF(AND(A167='CP %'!$B$1,J167="CP"),
IF(AND(G167&gt;=DATE(2018,4,1),G167&lt;=DATE(2018,7,25)),2%,IF(AND(G167&gt;=DATE(2018,7,26),G167&lt;=DATE(2018,12,31),R167='CP %'!$I$2),IF(T167=1,'CP %'!$C$8,IF(AND(T167&gt;=2,T167&lt;=3),'CP %'!$C$9,IF(AND(T167&gt;=4,T167&lt;=5),'CP %'!$C$10,IF(AND(T167&gt;=6,T167&lt;=8),'CP %'!$C$11,IF(T167&gt;=9,'CP %'!$C$12,""))))),IF(AND(G167&gt;=DATE(2018,7,26),G167&lt;=DATE(2018,12,31),R167='CP %'!$I$3),IF(T167=1,'CP %'!$D$8,IF(AND(T167&gt;=2,T167&lt;=3),'CP %'!$D$9,IF(AND(T167&gt;=4,T167&lt;=5),'CP %'!$D$10,IF(AND(T167&gt;=6,T167&lt;=8),'CP %'!$D$11,IF(T167&gt;=9,'CP %'!$D$12,""))))),""))),
IF(AND(A167='CP %'!$F$1,J167="CP"),
IF(AND(G167&gt;=DATE(2018,4,1),G167&lt;DATE(2018,5,1)),IF(AND(T167&gt;=1,T167&lt;=3),'CP %'!$G$4,IF(AND(T167&gt;=4,T167&lt;=9),'CP %'!$G$5,IF(T167&gt;=10,'CP %'!$G$6,""))),
IF(AND(G167&gt;=DATE(2018,5,1),G167&lt;DATE(2018,7,1)),'CP %'!$G$8,
IF(AND(G167&gt;=DATE(2018,7,1),G167&lt;DATE(2018,8,1)),IF(AND(T167&gt;=1,T167&lt;=2),'CP %'!$G$11,IF(AND(T167&gt;=3,T167&lt;=5),'CP %'!$G$12,IF(T167&gt;=6,'CP %'!$G$13,""))),
IF(AND(G167&gt;=DATE(2018,8,1),G167&lt;DATE(2018,10,1)),IF(K167='CP %'!$F$18,'CP %'!$G$18,IF(B167='CP %'!$F$15,'CP %'!$G$15,IF(B167='CP %'!$F$16,'CP %'!$G$16,IF(AND(B167='CP %'!$F$17,T167=1),'CP %'!$G$20,IF(AND(B167='CP %'!$F$17,T167&gt;=2,T167&lt;=5),'CP %'!$G$21,IF(AND(B167='CP %'!$F$17,T167&gt;=6),'CP %'!$G$22,"")))))),
IF(AND(G167&gt;=DATE(2018,10,1),G167&lt;=DATE(2018,12,31)),IF(B167='CP %'!$F$25,'CP %'!$G$25,IF(B167='CP %'!$F$26,'CP %'!$G$26,IF(AND(B167='CP %'!$F$27,T167=1),'CP %'!$G$29,IF(AND(B167='CP %'!$F$27,T167&gt;=2,T167&lt;=5),'CP %'!$G$30,IF(AND(B167='CP %'!$F$27,T167&gt;=6),'CP %'!$G$31,"")))))))))),
IF(AND(A167='CP %'!$M$1,J167="CP"),
IF(AND(G167&gt;=DATE(2018,4,1),G167&lt;DATE(2018,10,1)),IF(AND(T167&gt;=1,T167&lt;=3),'CP %'!$N$4,IF(AND(T167&gt;=4,T167&lt;=6),'CP %'!$N$5,IF(T167&gt;=7,'CP %'!$N$6,""))),
IF(AND(G167&gt;=DATE(2018,10,1),G167&lt;=DATE(2018,12,31)),IF(AND(T167&gt;=1,T167&lt;=3),'CP %'!$N$9,IF(AND(T167&gt;=4,T167&lt;=6),'CP %'!$N$10,IF(T167&gt;=7,'CP %'!$N$11,""))),"")),"")))</f>
        <v/>
      </c>
      <c r="T167" s="29" t="str">
        <f>IF(AND(A167='CP %'!$B$1,Master!J167="CP",G167&gt;=DATE(2018,7,26),G167&lt;=DATE(2018,12,31)),COUNTIFS($K$2:$K$999,K167,$A$2:$A$999,'CP %'!$B$1,$G$2:$G$999,"&gt;=26-07-2018",$G$2:$G$999,"&lt;=31-12-2018"),IF(AND(A167='CP %'!$F$1,Master!J167="CP",G167&gt;=DATE(2018,4,1),G167&lt;DATE(2018,5,1)),COUNTIFS($K$2:$K$999,K167,$A$2:$A$999,'CP %'!$F$1,$G$2:$G$999,"&gt;=01-04-2018",$G$2:$G$999,"&lt;01-05-2018"),IF(AND(A167='CP %'!$F$1,Master!J167="CP",G167&gt;=DATE(2018,7,1),G167&lt;DATE(2018,8,1)),COUNTIFS($K$2:$K$999,K167,$A$2:$A$999,'CP %'!$F$1,$G$2:$G$999,"&gt;=01-07-2018",$G$2:$G$999,"&lt;01-08-2018"),IF(AND(A167='CP %'!$F$1,B167='CP %'!$F$17,Master!J167="CP",G167&gt;=DATE(2018,8,1),G167&lt;DATE(2018,10,1)),COUNTIFS($K$2:$K$999,K167,$A$2:$A$999,'CP %'!$F$1,$B$2:$B$999,'CP %'!$F$17,$G$2:$G$999,"&gt;=01-08-2018",$G$2:$G$999,"&lt;01-10-2018"),IF(AND(A167='CP %'!$F$1,B167='CP %'!$F$27,Master!J167="CP",G167&gt;=DATE(2018,10,1),G167&lt;=DATE(2018,12,31)),COUNTIFS($K$2:$K$999,K167,$A$2:$A$999,'CP %'!$F$1,$B$2:$B$999,'CP %'!$F$27,$G$2:$G$999,"&gt;=01-10-2018",$G$2:$G$999,"&lt;=31-12-2018"),IF(AND(A167='CP %'!$M$1,Master!J167="CP",G167&gt;=DATE(2018,4,1),G167&lt;DATE(2018,10,1)),COUNTIFS($K$2:$K$999,K167,$A$2:$A$999,'CP %'!$M$1,$G$2:$G$999,"&gt;=1-04-2018",$G$2:$G$999,"&lt;1-10-2018"),IF(AND(A167='CP %'!$M$1,Master!J167="CP",G167&gt;=DATE(2018,10,1),G167&lt;=DATE(2018,12,31)),COUNTIFS($K$2:$K$999,K167,$A$2:$A$999,'CP %'!$M$1,$G$2:$G$999,"&gt;=1-10-2018",$G$2:$G$999,"&lt;=31-12-2018"),"")))))))</f>
        <v/>
      </c>
      <c r="U167" s="25">
        <f t="shared" si="5"/>
        <v>0</v>
      </c>
    </row>
    <row r="168" spans="1:21" x14ac:dyDescent="0.25">
      <c r="A168" s="1" t="s">
        <v>69</v>
      </c>
      <c r="B168" s="1" t="s">
        <v>79</v>
      </c>
      <c r="C168" s="1" t="s">
        <v>79</v>
      </c>
      <c r="D168" s="1" t="s">
        <v>377</v>
      </c>
      <c r="E168" s="1" t="s">
        <v>91</v>
      </c>
      <c r="F168" s="1">
        <v>1735</v>
      </c>
      <c r="G168" s="27">
        <v>43373</v>
      </c>
      <c r="H168" s="25">
        <v>13230640</v>
      </c>
      <c r="I168" s="25">
        <v>12753515</v>
      </c>
      <c r="J168" s="1" t="s">
        <v>16</v>
      </c>
      <c r="K168" s="1" t="s">
        <v>185</v>
      </c>
      <c r="L168" s="25">
        <v>6999</v>
      </c>
      <c r="M168" s="25">
        <v>6999</v>
      </c>
      <c r="N168" s="1" t="s">
        <v>176</v>
      </c>
      <c r="O168" s="1" t="s">
        <v>174</v>
      </c>
      <c r="P168" s="25">
        <f t="shared" si="6"/>
        <v>0</v>
      </c>
      <c r="Q168" s="1">
        <v>0</v>
      </c>
      <c r="R168" s="2" t="s">
        <v>164</v>
      </c>
      <c r="S168" s="31">
        <f>IF(AND(A168='CP %'!$B$1,J168="CP"),
IF(AND(G168&gt;=DATE(2018,4,1),G168&lt;=DATE(2018,7,25)),2%,IF(AND(G168&gt;=DATE(2018,7,26),G168&lt;=DATE(2018,12,31),R168='CP %'!$I$2),IF(T168=1,'CP %'!$C$8,IF(AND(T168&gt;=2,T168&lt;=3),'CP %'!$C$9,IF(AND(T168&gt;=4,T168&lt;=5),'CP %'!$C$10,IF(AND(T168&gt;=6,T168&lt;=8),'CP %'!$C$11,IF(T168&gt;=9,'CP %'!$C$12,""))))),IF(AND(G168&gt;=DATE(2018,7,26),G168&lt;=DATE(2018,12,31),R168='CP %'!$I$3),IF(T168=1,'CP %'!$D$8,IF(AND(T168&gt;=2,T168&lt;=3),'CP %'!$D$9,IF(AND(T168&gt;=4,T168&lt;=5),'CP %'!$D$10,IF(AND(T168&gt;=6,T168&lt;=8),'CP %'!$D$11,IF(T168&gt;=9,'CP %'!$D$12,""))))),""))),
IF(AND(A168='CP %'!$F$1,J168="CP"),
IF(AND(G168&gt;=DATE(2018,4,1),G168&lt;DATE(2018,5,1)),IF(AND(T168&gt;=1,T168&lt;=3),'CP %'!$G$4,IF(AND(T168&gt;=4,T168&lt;=9),'CP %'!$G$5,IF(T168&gt;=10,'CP %'!$G$6,""))),
IF(AND(G168&gt;=DATE(2018,5,1),G168&lt;DATE(2018,7,1)),'CP %'!$G$8,
IF(AND(G168&gt;=DATE(2018,7,1),G168&lt;DATE(2018,8,1)),IF(AND(T168&gt;=1,T168&lt;=2),'CP %'!$G$11,IF(AND(T168&gt;=3,T168&lt;=5),'CP %'!$G$12,IF(T168&gt;=6,'CP %'!$G$13,""))),
IF(AND(G168&gt;=DATE(2018,8,1),G168&lt;DATE(2018,10,1)),IF(K168='CP %'!$F$18,'CP %'!$G$18,IF(B168='CP %'!$F$15,'CP %'!$G$15,IF(B168='CP %'!$F$16,'CP %'!$G$16,IF(AND(B168='CP %'!$F$17,T168=1),'CP %'!$G$20,IF(AND(B168='CP %'!$F$17,T168&gt;=2,T168&lt;=5),'CP %'!$G$21,IF(AND(B168='CP %'!$F$17,T168&gt;=6),'CP %'!$G$22,"")))))),
IF(AND(G168&gt;=DATE(2018,10,1),G168&lt;=DATE(2018,12,31)),IF(B168='CP %'!$F$25,'CP %'!$G$25,IF(B168='CP %'!$F$26,'CP %'!$G$26,IF(AND(B168='CP %'!$F$27,T168=1),'CP %'!$G$29,IF(AND(B168='CP %'!$F$27,T168&gt;=2,T168&lt;=5),'CP %'!$G$30,IF(AND(B168='CP %'!$F$27,T168&gt;=6),'CP %'!$G$31,"")))))))))),
IF(AND(A168='CP %'!$M$1,J168="CP"),
IF(AND(G168&gt;=DATE(2018,4,1),G168&lt;DATE(2018,10,1)),IF(AND(T168&gt;=1,T168&lt;=3),'CP %'!$N$4,IF(AND(T168&gt;=4,T168&lt;=6),'CP %'!$N$5,IF(T168&gt;=7,'CP %'!$N$6,""))),
IF(AND(G168&gt;=DATE(2018,10,1),G168&lt;=DATE(2018,12,31)),IF(AND(T168&gt;=1,T168&lt;=3),'CP %'!$N$9,IF(AND(T168&gt;=4,T168&lt;=6),'CP %'!$N$10,IF(T168&gt;=7,'CP %'!$N$11,""))),"")),"")))</f>
        <v>2.75E-2</v>
      </c>
      <c r="T168" s="29">
        <f>IF(AND(A168='CP %'!$B$1,Master!J168="CP",G168&gt;=DATE(2018,7,26),G168&lt;=DATE(2018,12,31)),COUNTIFS($K$2:$K$999,K168,$A$2:$A$999,'CP %'!$B$1,$G$2:$G$999,"&gt;=26-07-2018",$G$2:$G$999,"&lt;=31-12-2018"),IF(AND(A168='CP %'!$F$1,Master!J168="CP",G168&gt;=DATE(2018,4,1),G168&lt;DATE(2018,5,1)),COUNTIFS($K$2:$K$999,K168,$A$2:$A$999,'CP %'!$F$1,$G$2:$G$999,"&gt;=01-04-2018",$G$2:$G$999,"&lt;01-05-2018"),IF(AND(A168='CP %'!$F$1,Master!J168="CP",G168&gt;=DATE(2018,7,1),G168&lt;DATE(2018,8,1)),COUNTIFS($K$2:$K$999,K168,$A$2:$A$999,'CP %'!$F$1,$G$2:$G$999,"&gt;=01-07-2018",$G$2:$G$999,"&lt;01-08-2018"),IF(AND(A168='CP %'!$F$1,B168='CP %'!$F$17,Master!J168="CP",G168&gt;=DATE(2018,8,1),G168&lt;DATE(2018,10,1)),COUNTIFS($K$2:$K$999,K168,$A$2:$A$999,'CP %'!$F$1,$B$2:$B$999,'CP %'!$F$17,$G$2:$G$999,"&gt;=01-08-2018",$G$2:$G$999,"&lt;01-10-2018"),IF(AND(A168='CP %'!$F$1,B168='CP %'!$F$27,Master!J168="CP",G168&gt;=DATE(2018,10,1),G168&lt;=DATE(2018,12,31)),COUNTIFS($K$2:$K$999,K168,$A$2:$A$999,'CP %'!$F$1,$B$2:$B$999,'CP %'!$F$27,$G$2:$G$999,"&gt;=01-10-2018",$G$2:$G$999,"&lt;=31-12-2018"),IF(AND(A168='CP %'!$M$1,Master!J168="CP",G168&gt;=DATE(2018,4,1),G168&lt;DATE(2018,10,1)),COUNTIFS($K$2:$K$999,K168,$A$2:$A$999,'CP %'!$M$1,$G$2:$G$999,"&gt;=1-04-2018",$G$2:$G$999,"&lt;1-10-2018"),IF(AND(A168='CP %'!$M$1,Master!J168="CP",G168&gt;=DATE(2018,10,1),G168&lt;=DATE(2018,12,31)),COUNTIFS($K$2:$K$999,K168,$A$2:$A$999,'CP %'!$M$1,$G$2:$G$999,"&gt;=1-10-2018",$G$2:$G$999,"&lt;=31-12-2018"),"")))))))</f>
        <v>16</v>
      </c>
      <c r="U168" s="25">
        <f t="shared" si="5"/>
        <v>350721.66249999998</v>
      </c>
    </row>
    <row r="169" spans="1:21" x14ac:dyDescent="0.25">
      <c r="A169" s="1" t="s">
        <v>69</v>
      </c>
      <c r="B169" s="1" t="s">
        <v>82</v>
      </c>
      <c r="C169" s="1" t="s">
        <v>82</v>
      </c>
      <c r="D169" s="1" t="s">
        <v>378</v>
      </c>
      <c r="E169" s="1" t="s">
        <v>90</v>
      </c>
      <c r="F169" s="1">
        <v>2465</v>
      </c>
      <c r="G169" s="27">
        <v>43326</v>
      </c>
      <c r="H169" s="25">
        <v>21681715</v>
      </c>
      <c r="I169" s="25">
        <v>21003840</v>
      </c>
      <c r="J169" s="1" t="s">
        <v>16</v>
      </c>
      <c r="K169" s="1" t="s">
        <v>114</v>
      </c>
      <c r="L169" s="25">
        <v>8152</v>
      </c>
      <c r="M169" s="25">
        <v>7786</v>
      </c>
      <c r="N169" s="1" t="s">
        <v>236</v>
      </c>
      <c r="O169" s="1" t="s">
        <v>170</v>
      </c>
      <c r="P169" s="25">
        <f t="shared" si="6"/>
        <v>902190</v>
      </c>
      <c r="Q169" s="1" t="s">
        <v>171</v>
      </c>
      <c r="R169" s="2" t="s">
        <v>164</v>
      </c>
      <c r="S169" s="31">
        <f>IF(AND(A169='CP %'!$B$1,J169="CP"),
IF(AND(G169&gt;=DATE(2018,4,1),G169&lt;=DATE(2018,7,25)),2%,IF(AND(G169&gt;=DATE(2018,7,26),G169&lt;=DATE(2018,12,31),R169='CP %'!$I$2),IF(T169=1,'CP %'!$C$8,IF(AND(T169&gt;=2,T169&lt;=3),'CP %'!$C$9,IF(AND(T169&gt;=4,T169&lt;=5),'CP %'!$C$10,IF(AND(T169&gt;=6,T169&lt;=8),'CP %'!$C$11,IF(T169&gt;=9,'CP %'!$C$12,""))))),IF(AND(G169&gt;=DATE(2018,7,26),G169&lt;=DATE(2018,12,31),R169='CP %'!$I$3),IF(T169=1,'CP %'!$D$8,IF(AND(T169&gt;=2,T169&lt;=3),'CP %'!$D$9,IF(AND(T169&gt;=4,T169&lt;=5),'CP %'!$D$10,IF(AND(T169&gt;=6,T169&lt;=8),'CP %'!$D$11,IF(T169&gt;=9,'CP %'!$D$12,""))))),""))),
IF(AND(A169='CP %'!$F$1,J169="CP"),
IF(AND(G169&gt;=DATE(2018,4,1),G169&lt;DATE(2018,5,1)),IF(AND(T169&gt;=1,T169&lt;=3),'CP %'!$G$4,IF(AND(T169&gt;=4,T169&lt;=9),'CP %'!$G$5,IF(T169&gt;=10,'CP %'!$G$6,""))),
IF(AND(G169&gt;=DATE(2018,5,1),G169&lt;DATE(2018,7,1)),'CP %'!$G$8,
IF(AND(G169&gt;=DATE(2018,7,1),G169&lt;DATE(2018,8,1)),IF(AND(T169&gt;=1,T169&lt;=2),'CP %'!$G$11,IF(AND(T169&gt;=3,T169&lt;=5),'CP %'!$G$12,IF(T169&gt;=6,'CP %'!$G$13,""))),
IF(AND(G169&gt;=DATE(2018,8,1),G169&lt;DATE(2018,10,1)),IF(K169='CP %'!$F$18,'CP %'!$G$18,IF(B169='CP %'!$F$15,'CP %'!$G$15,IF(B169='CP %'!$F$16,'CP %'!$G$16,IF(AND(B169='CP %'!$F$17,T169=1),'CP %'!$G$20,IF(AND(B169='CP %'!$F$17,T169&gt;=2,T169&lt;=5),'CP %'!$G$21,IF(AND(B169='CP %'!$F$17,T169&gt;=6),'CP %'!$G$22,"")))))),
IF(AND(G169&gt;=DATE(2018,10,1),G169&lt;=DATE(2018,12,31)),IF(B169='CP %'!$F$25,'CP %'!$G$25,IF(B169='CP %'!$F$26,'CP %'!$G$26,IF(AND(B169='CP %'!$F$27,T169=1),'CP %'!$G$29,IF(AND(B169='CP %'!$F$27,T169&gt;=2,T169&lt;=5),'CP %'!$G$30,IF(AND(B169='CP %'!$F$27,T169&gt;=6),'CP %'!$G$31,"")))))))))),
IF(AND(A169='CP %'!$M$1,J169="CP"),
IF(AND(G169&gt;=DATE(2018,4,1),G169&lt;DATE(2018,10,1)),IF(AND(T169&gt;=1,T169&lt;=3),'CP %'!$N$4,IF(AND(T169&gt;=4,T169&lt;=6),'CP %'!$N$5,IF(T169&gt;=7,'CP %'!$N$6,""))),
IF(AND(G169&gt;=DATE(2018,10,1),G169&lt;=DATE(2018,12,31)),IF(AND(T169&gt;=1,T169&lt;=3),'CP %'!$N$9,IF(AND(T169&gt;=4,T169&lt;=6),'CP %'!$N$10,IF(T169&gt;=7,'CP %'!$N$11,""))),"")),"")))</f>
        <v>5.0000000000000001E-3</v>
      </c>
      <c r="T169" s="29" t="str">
        <f>IF(AND(A169='CP %'!$B$1,Master!J169="CP",G169&gt;=DATE(2018,7,26),G169&lt;=DATE(2018,12,31)),COUNTIFS($K$2:$K$999,K169,$A$2:$A$999,'CP %'!$B$1,$G$2:$G$999,"&gt;=26-07-2018",$G$2:$G$999,"&lt;=31-12-2018"),IF(AND(A169='CP %'!$F$1,Master!J169="CP",G169&gt;=DATE(2018,4,1),G169&lt;DATE(2018,5,1)),COUNTIFS($K$2:$K$999,K169,$A$2:$A$999,'CP %'!$F$1,$G$2:$G$999,"&gt;=01-04-2018",$G$2:$G$999,"&lt;01-05-2018"),IF(AND(A169='CP %'!$F$1,Master!J169="CP",G169&gt;=DATE(2018,7,1),G169&lt;DATE(2018,8,1)),COUNTIFS($K$2:$K$999,K169,$A$2:$A$999,'CP %'!$F$1,$G$2:$G$999,"&gt;=01-07-2018",$G$2:$G$999,"&lt;01-08-2018"),IF(AND(A169='CP %'!$F$1,B169='CP %'!$F$17,Master!J169="CP",G169&gt;=DATE(2018,8,1),G169&lt;DATE(2018,10,1)),COUNTIFS($K$2:$K$999,K169,$A$2:$A$999,'CP %'!$F$1,$B$2:$B$999,'CP %'!$F$17,$G$2:$G$999,"&gt;=01-08-2018",$G$2:$G$999,"&lt;01-10-2018"),IF(AND(A169='CP %'!$F$1,B169='CP %'!$F$27,Master!J169="CP",G169&gt;=DATE(2018,10,1),G169&lt;=DATE(2018,12,31)),COUNTIFS($K$2:$K$999,K169,$A$2:$A$999,'CP %'!$F$1,$B$2:$B$999,'CP %'!$F$27,$G$2:$G$999,"&gt;=01-10-2018",$G$2:$G$999,"&lt;=31-12-2018"),IF(AND(A169='CP %'!$M$1,Master!J169="CP",G169&gt;=DATE(2018,4,1),G169&lt;DATE(2018,10,1)),COUNTIFS($K$2:$K$999,K169,$A$2:$A$999,'CP %'!$M$1,$G$2:$G$999,"&gt;=1-04-2018",$G$2:$G$999,"&lt;1-10-2018"),IF(AND(A169='CP %'!$M$1,Master!J169="CP",G169&gt;=DATE(2018,10,1),G169&lt;=DATE(2018,12,31)),COUNTIFS($K$2:$K$999,K169,$A$2:$A$999,'CP %'!$M$1,$G$2:$G$999,"&gt;=1-10-2018",$G$2:$G$999,"&lt;=31-12-2018"),"")))))))</f>
        <v/>
      </c>
      <c r="U169" s="25">
        <f t="shared" si="5"/>
        <v>105019.2</v>
      </c>
    </row>
    <row r="170" spans="1:21" x14ac:dyDescent="0.25">
      <c r="A170" s="1" t="s">
        <v>69</v>
      </c>
      <c r="B170" s="1" t="s">
        <v>79</v>
      </c>
      <c r="C170" s="1" t="s">
        <v>79</v>
      </c>
      <c r="D170" s="1" t="s">
        <v>379</v>
      </c>
      <c r="E170" s="1" t="s">
        <v>91</v>
      </c>
      <c r="F170" s="1">
        <v>1740</v>
      </c>
      <c r="G170" s="27">
        <v>43364</v>
      </c>
      <c r="H170" s="25">
        <v>13006760</v>
      </c>
      <c r="I170" s="25">
        <v>12528260</v>
      </c>
      <c r="J170" s="1" t="s">
        <v>15</v>
      </c>
      <c r="K170" s="1" t="s">
        <v>15</v>
      </c>
      <c r="L170" s="25">
        <v>6999</v>
      </c>
      <c r="M170" s="25">
        <v>6999</v>
      </c>
      <c r="N170" s="1" t="s">
        <v>176</v>
      </c>
      <c r="O170" s="1" t="s">
        <v>174</v>
      </c>
      <c r="P170" s="25">
        <f t="shared" si="6"/>
        <v>0</v>
      </c>
      <c r="Q170" s="1">
        <v>0</v>
      </c>
      <c r="R170" s="2" t="s">
        <v>164</v>
      </c>
      <c r="S170" s="31" t="str">
        <f>IF(AND(A170='CP %'!$B$1,J170="CP"),
IF(AND(G170&gt;=DATE(2018,4,1),G170&lt;=DATE(2018,7,25)),2%,IF(AND(G170&gt;=DATE(2018,7,26),G170&lt;=DATE(2018,12,31),R170='CP %'!$I$2),IF(T170=1,'CP %'!$C$8,IF(AND(T170&gt;=2,T170&lt;=3),'CP %'!$C$9,IF(AND(T170&gt;=4,T170&lt;=5),'CP %'!$C$10,IF(AND(T170&gt;=6,T170&lt;=8),'CP %'!$C$11,IF(T170&gt;=9,'CP %'!$C$12,""))))),IF(AND(G170&gt;=DATE(2018,7,26),G170&lt;=DATE(2018,12,31),R170='CP %'!$I$3),IF(T170=1,'CP %'!$D$8,IF(AND(T170&gt;=2,T170&lt;=3),'CP %'!$D$9,IF(AND(T170&gt;=4,T170&lt;=5),'CP %'!$D$10,IF(AND(T170&gt;=6,T170&lt;=8),'CP %'!$D$11,IF(T170&gt;=9,'CP %'!$D$12,""))))),""))),
IF(AND(A170='CP %'!$F$1,J170="CP"),
IF(AND(G170&gt;=DATE(2018,4,1),G170&lt;DATE(2018,5,1)),IF(AND(T170&gt;=1,T170&lt;=3),'CP %'!$G$4,IF(AND(T170&gt;=4,T170&lt;=9),'CP %'!$G$5,IF(T170&gt;=10,'CP %'!$G$6,""))),
IF(AND(G170&gt;=DATE(2018,5,1),G170&lt;DATE(2018,7,1)),'CP %'!$G$8,
IF(AND(G170&gt;=DATE(2018,7,1),G170&lt;DATE(2018,8,1)),IF(AND(T170&gt;=1,T170&lt;=2),'CP %'!$G$11,IF(AND(T170&gt;=3,T170&lt;=5),'CP %'!$G$12,IF(T170&gt;=6,'CP %'!$G$13,""))),
IF(AND(G170&gt;=DATE(2018,8,1),G170&lt;DATE(2018,10,1)),IF(K170='CP %'!$F$18,'CP %'!$G$18,IF(B170='CP %'!$F$15,'CP %'!$G$15,IF(B170='CP %'!$F$16,'CP %'!$G$16,IF(AND(B170='CP %'!$F$17,T170=1),'CP %'!$G$20,IF(AND(B170='CP %'!$F$17,T170&gt;=2,T170&lt;=5),'CP %'!$G$21,IF(AND(B170='CP %'!$F$17,T170&gt;=6),'CP %'!$G$22,"")))))),
IF(AND(G170&gt;=DATE(2018,10,1),G170&lt;=DATE(2018,12,31)),IF(B170='CP %'!$F$25,'CP %'!$G$25,IF(B170='CP %'!$F$26,'CP %'!$G$26,IF(AND(B170='CP %'!$F$27,T170=1),'CP %'!$G$29,IF(AND(B170='CP %'!$F$27,T170&gt;=2,T170&lt;=5),'CP %'!$G$30,IF(AND(B170='CP %'!$F$27,T170&gt;=6),'CP %'!$G$31,"")))))))))),
IF(AND(A170='CP %'!$M$1,J170="CP"),
IF(AND(G170&gt;=DATE(2018,4,1),G170&lt;DATE(2018,10,1)),IF(AND(T170&gt;=1,T170&lt;=3),'CP %'!$N$4,IF(AND(T170&gt;=4,T170&lt;=6),'CP %'!$N$5,IF(T170&gt;=7,'CP %'!$N$6,""))),
IF(AND(G170&gt;=DATE(2018,10,1),G170&lt;=DATE(2018,12,31)),IF(AND(T170&gt;=1,T170&lt;=3),'CP %'!$N$9,IF(AND(T170&gt;=4,T170&lt;=6),'CP %'!$N$10,IF(T170&gt;=7,'CP %'!$N$11,""))),"")),"")))</f>
        <v/>
      </c>
      <c r="T170" s="29" t="str">
        <f>IF(AND(A170='CP %'!$B$1,Master!J170="CP",G170&gt;=DATE(2018,7,26),G170&lt;=DATE(2018,12,31)),COUNTIFS($K$2:$K$999,K170,$A$2:$A$999,'CP %'!$B$1,$G$2:$G$999,"&gt;=26-07-2018",$G$2:$G$999,"&lt;=31-12-2018"),IF(AND(A170='CP %'!$F$1,Master!J170="CP",G170&gt;=DATE(2018,4,1),G170&lt;DATE(2018,5,1)),COUNTIFS($K$2:$K$999,K170,$A$2:$A$999,'CP %'!$F$1,$G$2:$G$999,"&gt;=01-04-2018",$G$2:$G$999,"&lt;01-05-2018"),IF(AND(A170='CP %'!$F$1,Master!J170="CP",G170&gt;=DATE(2018,7,1),G170&lt;DATE(2018,8,1)),COUNTIFS($K$2:$K$999,K170,$A$2:$A$999,'CP %'!$F$1,$G$2:$G$999,"&gt;=01-07-2018",$G$2:$G$999,"&lt;01-08-2018"),IF(AND(A170='CP %'!$F$1,B170='CP %'!$F$17,Master!J170="CP",G170&gt;=DATE(2018,8,1),G170&lt;DATE(2018,10,1)),COUNTIFS($K$2:$K$999,K170,$A$2:$A$999,'CP %'!$F$1,$B$2:$B$999,'CP %'!$F$17,$G$2:$G$999,"&gt;=01-08-2018",$G$2:$G$999,"&lt;01-10-2018"),IF(AND(A170='CP %'!$F$1,B170='CP %'!$F$27,Master!J170="CP",G170&gt;=DATE(2018,10,1),G170&lt;=DATE(2018,12,31)),COUNTIFS($K$2:$K$999,K170,$A$2:$A$999,'CP %'!$F$1,$B$2:$B$999,'CP %'!$F$27,$G$2:$G$999,"&gt;=01-10-2018",$G$2:$G$999,"&lt;=31-12-2018"),IF(AND(A170='CP %'!$M$1,Master!J170="CP",G170&gt;=DATE(2018,4,1),G170&lt;DATE(2018,10,1)),COUNTIFS($K$2:$K$999,K170,$A$2:$A$999,'CP %'!$M$1,$G$2:$G$999,"&gt;=1-04-2018",$G$2:$G$999,"&lt;1-10-2018"),IF(AND(A170='CP %'!$M$1,Master!J170="CP",G170&gt;=DATE(2018,10,1),G170&lt;=DATE(2018,12,31)),COUNTIFS($K$2:$K$999,K170,$A$2:$A$999,'CP %'!$M$1,$G$2:$G$999,"&gt;=1-10-2018",$G$2:$G$999,"&lt;=31-12-2018"),"")))))))</f>
        <v/>
      </c>
      <c r="U170" s="25">
        <f t="shared" si="5"/>
        <v>0</v>
      </c>
    </row>
    <row r="171" spans="1:21" x14ac:dyDescent="0.25">
      <c r="A171" s="1" t="s">
        <v>69</v>
      </c>
      <c r="B171" s="1" t="s">
        <v>79</v>
      </c>
      <c r="C171" s="1" t="s">
        <v>79</v>
      </c>
      <c r="D171" s="1" t="s">
        <v>380</v>
      </c>
      <c r="E171" s="1" t="s">
        <v>89</v>
      </c>
      <c r="F171" s="1">
        <v>1970</v>
      </c>
      <c r="G171" s="27">
        <v>43326</v>
      </c>
      <c r="H171" s="25">
        <v>15885510</v>
      </c>
      <c r="I171" s="25">
        <v>15343760</v>
      </c>
      <c r="J171" s="1" t="s">
        <v>16</v>
      </c>
      <c r="K171" s="1" t="s">
        <v>114</v>
      </c>
      <c r="L171" s="25">
        <v>7599</v>
      </c>
      <c r="M171" s="25">
        <v>7258</v>
      </c>
      <c r="N171" s="1" t="s">
        <v>265</v>
      </c>
      <c r="O171" s="1" t="s">
        <v>170</v>
      </c>
      <c r="P171" s="25">
        <f t="shared" si="6"/>
        <v>671770</v>
      </c>
      <c r="Q171" s="1" t="s">
        <v>171</v>
      </c>
      <c r="R171" s="2" t="s">
        <v>164</v>
      </c>
      <c r="S171" s="31">
        <f>IF(AND(A171='CP %'!$B$1,J171="CP"),
IF(AND(G171&gt;=DATE(2018,4,1),G171&lt;=DATE(2018,7,25)),2%,IF(AND(G171&gt;=DATE(2018,7,26),G171&lt;=DATE(2018,12,31),R171='CP %'!$I$2),IF(T171=1,'CP %'!$C$8,IF(AND(T171&gt;=2,T171&lt;=3),'CP %'!$C$9,IF(AND(T171&gt;=4,T171&lt;=5),'CP %'!$C$10,IF(AND(T171&gt;=6,T171&lt;=8),'CP %'!$C$11,IF(T171&gt;=9,'CP %'!$C$12,""))))),IF(AND(G171&gt;=DATE(2018,7,26),G171&lt;=DATE(2018,12,31),R171='CP %'!$I$3),IF(T171=1,'CP %'!$D$8,IF(AND(T171&gt;=2,T171&lt;=3),'CP %'!$D$9,IF(AND(T171&gt;=4,T171&lt;=5),'CP %'!$D$10,IF(AND(T171&gt;=6,T171&lt;=8),'CP %'!$D$11,IF(T171&gt;=9,'CP %'!$D$12,""))))),""))),
IF(AND(A171='CP %'!$F$1,J171="CP"),
IF(AND(G171&gt;=DATE(2018,4,1),G171&lt;DATE(2018,5,1)),IF(AND(T171&gt;=1,T171&lt;=3),'CP %'!$G$4,IF(AND(T171&gt;=4,T171&lt;=9),'CP %'!$G$5,IF(T171&gt;=10,'CP %'!$G$6,""))),
IF(AND(G171&gt;=DATE(2018,5,1),G171&lt;DATE(2018,7,1)),'CP %'!$G$8,
IF(AND(G171&gt;=DATE(2018,7,1),G171&lt;DATE(2018,8,1)),IF(AND(T171&gt;=1,T171&lt;=2),'CP %'!$G$11,IF(AND(T171&gt;=3,T171&lt;=5),'CP %'!$G$12,IF(T171&gt;=6,'CP %'!$G$13,""))),
IF(AND(G171&gt;=DATE(2018,8,1),G171&lt;DATE(2018,10,1)),IF(K171='CP %'!$F$18,'CP %'!$G$18,IF(B171='CP %'!$F$15,'CP %'!$G$15,IF(B171='CP %'!$F$16,'CP %'!$G$16,IF(AND(B171='CP %'!$F$17,T171=1),'CP %'!$G$20,IF(AND(B171='CP %'!$F$17,T171&gt;=2,T171&lt;=5),'CP %'!$G$21,IF(AND(B171='CP %'!$F$17,T171&gt;=6),'CP %'!$G$22,"")))))),
IF(AND(G171&gt;=DATE(2018,10,1),G171&lt;=DATE(2018,12,31)),IF(B171='CP %'!$F$25,'CP %'!$G$25,IF(B171='CP %'!$F$26,'CP %'!$G$26,IF(AND(B171='CP %'!$F$27,T171=1),'CP %'!$G$29,IF(AND(B171='CP %'!$F$27,T171&gt;=2,T171&lt;=5),'CP %'!$G$30,IF(AND(B171='CP %'!$F$27,T171&gt;=6),'CP %'!$G$31,"")))))))))),
IF(AND(A171='CP %'!$M$1,J171="CP"),
IF(AND(G171&gt;=DATE(2018,4,1),G171&lt;DATE(2018,10,1)),IF(AND(T171&gt;=1,T171&lt;=3),'CP %'!$N$4,IF(AND(T171&gt;=4,T171&lt;=6),'CP %'!$N$5,IF(T171&gt;=7,'CP %'!$N$6,""))),
IF(AND(G171&gt;=DATE(2018,10,1),G171&lt;=DATE(2018,12,31)),IF(AND(T171&gt;=1,T171&lt;=3),'CP %'!$N$9,IF(AND(T171&gt;=4,T171&lt;=6),'CP %'!$N$10,IF(T171&gt;=7,'CP %'!$N$11,""))),"")),"")))</f>
        <v>5.0000000000000001E-3</v>
      </c>
      <c r="T171" s="29">
        <f>IF(AND(A171='CP %'!$B$1,Master!J171="CP",G171&gt;=DATE(2018,7,26),G171&lt;=DATE(2018,12,31)),COUNTIFS($K$2:$K$999,K171,$A$2:$A$999,'CP %'!$B$1,$G$2:$G$999,"&gt;=26-07-2018",$G$2:$G$999,"&lt;=31-12-2018"),IF(AND(A171='CP %'!$F$1,Master!J171="CP",G171&gt;=DATE(2018,4,1),G171&lt;DATE(2018,5,1)),COUNTIFS($K$2:$K$999,K171,$A$2:$A$999,'CP %'!$F$1,$G$2:$G$999,"&gt;=01-04-2018",$G$2:$G$999,"&lt;01-05-2018"),IF(AND(A171='CP %'!$F$1,Master!J171="CP",G171&gt;=DATE(2018,7,1),G171&lt;DATE(2018,8,1)),COUNTIFS($K$2:$K$999,K171,$A$2:$A$999,'CP %'!$F$1,$G$2:$G$999,"&gt;=01-07-2018",$G$2:$G$999,"&lt;01-08-2018"),IF(AND(A171='CP %'!$F$1,B171='CP %'!$F$17,Master!J171="CP",G171&gt;=DATE(2018,8,1),G171&lt;DATE(2018,10,1)),COUNTIFS($K$2:$K$999,K171,$A$2:$A$999,'CP %'!$F$1,$B$2:$B$999,'CP %'!$F$17,$G$2:$G$999,"&gt;=01-08-2018",$G$2:$G$999,"&lt;01-10-2018"),IF(AND(A171='CP %'!$F$1,B171='CP %'!$F$27,Master!J171="CP",G171&gt;=DATE(2018,10,1),G171&lt;=DATE(2018,12,31)),COUNTIFS($K$2:$K$999,K171,$A$2:$A$999,'CP %'!$F$1,$B$2:$B$999,'CP %'!$F$27,$G$2:$G$999,"&gt;=01-10-2018",$G$2:$G$999,"&lt;=31-12-2018"),IF(AND(A171='CP %'!$M$1,Master!J171="CP",G171&gt;=DATE(2018,4,1),G171&lt;DATE(2018,10,1)),COUNTIFS($K$2:$K$999,K171,$A$2:$A$999,'CP %'!$M$1,$G$2:$G$999,"&gt;=1-04-2018",$G$2:$G$999,"&lt;1-10-2018"),IF(AND(A171='CP %'!$M$1,Master!J171="CP",G171&gt;=DATE(2018,10,1),G171&lt;=DATE(2018,12,31)),COUNTIFS($K$2:$K$999,K171,$A$2:$A$999,'CP %'!$M$1,$G$2:$G$999,"&gt;=1-10-2018",$G$2:$G$999,"&lt;=31-12-2018"),"")))))))</f>
        <v>12</v>
      </c>
      <c r="U171" s="25">
        <f t="shared" si="5"/>
        <v>76718.8</v>
      </c>
    </row>
    <row r="172" spans="1:21" x14ac:dyDescent="0.25">
      <c r="A172" s="1" t="s">
        <v>69</v>
      </c>
      <c r="B172" s="1" t="s">
        <v>79</v>
      </c>
      <c r="C172" s="1" t="s">
        <v>79</v>
      </c>
      <c r="D172" s="1" t="s">
        <v>381</v>
      </c>
      <c r="E172" s="1" t="s">
        <v>91</v>
      </c>
      <c r="F172" s="1">
        <v>1735</v>
      </c>
      <c r="G172" s="27">
        <v>43326</v>
      </c>
      <c r="H172" s="25">
        <v>13680005</v>
      </c>
      <c r="I172" s="25">
        <v>13202880</v>
      </c>
      <c r="J172" s="1" t="s">
        <v>16</v>
      </c>
      <c r="K172" s="1" t="s">
        <v>114</v>
      </c>
      <c r="L172" s="25">
        <v>7599</v>
      </c>
      <c r="M172" s="25">
        <v>7258</v>
      </c>
      <c r="N172" s="1" t="s">
        <v>265</v>
      </c>
      <c r="O172" s="1" t="s">
        <v>170</v>
      </c>
      <c r="P172" s="25">
        <f t="shared" si="6"/>
        <v>591635</v>
      </c>
      <c r="Q172" s="1" t="s">
        <v>171</v>
      </c>
      <c r="R172" s="2" t="s">
        <v>164</v>
      </c>
      <c r="S172" s="31">
        <f>IF(AND(A172='CP %'!$B$1,J172="CP"),
IF(AND(G172&gt;=DATE(2018,4,1),G172&lt;=DATE(2018,7,25)),2%,IF(AND(G172&gt;=DATE(2018,7,26),G172&lt;=DATE(2018,12,31),R172='CP %'!$I$2),IF(T172=1,'CP %'!$C$8,IF(AND(T172&gt;=2,T172&lt;=3),'CP %'!$C$9,IF(AND(T172&gt;=4,T172&lt;=5),'CP %'!$C$10,IF(AND(T172&gt;=6,T172&lt;=8),'CP %'!$C$11,IF(T172&gt;=9,'CP %'!$C$12,""))))),IF(AND(G172&gt;=DATE(2018,7,26),G172&lt;=DATE(2018,12,31),R172='CP %'!$I$3),IF(T172=1,'CP %'!$D$8,IF(AND(T172&gt;=2,T172&lt;=3),'CP %'!$D$9,IF(AND(T172&gt;=4,T172&lt;=5),'CP %'!$D$10,IF(AND(T172&gt;=6,T172&lt;=8),'CP %'!$D$11,IF(T172&gt;=9,'CP %'!$D$12,""))))),""))),
IF(AND(A172='CP %'!$F$1,J172="CP"),
IF(AND(G172&gt;=DATE(2018,4,1),G172&lt;DATE(2018,5,1)),IF(AND(T172&gt;=1,T172&lt;=3),'CP %'!$G$4,IF(AND(T172&gt;=4,T172&lt;=9),'CP %'!$G$5,IF(T172&gt;=10,'CP %'!$G$6,""))),
IF(AND(G172&gt;=DATE(2018,5,1),G172&lt;DATE(2018,7,1)),'CP %'!$G$8,
IF(AND(G172&gt;=DATE(2018,7,1),G172&lt;DATE(2018,8,1)),IF(AND(T172&gt;=1,T172&lt;=2),'CP %'!$G$11,IF(AND(T172&gt;=3,T172&lt;=5),'CP %'!$G$12,IF(T172&gt;=6,'CP %'!$G$13,""))),
IF(AND(G172&gt;=DATE(2018,8,1),G172&lt;DATE(2018,10,1)),IF(K172='CP %'!$F$18,'CP %'!$G$18,IF(B172='CP %'!$F$15,'CP %'!$G$15,IF(B172='CP %'!$F$16,'CP %'!$G$16,IF(AND(B172='CP %'!$F$17,T172=1),'CP %'!$G$20,IF(AND(B172='CP %'!$F$17,T172&gt;=2,T172&lt;=5),'CP %'!$G$21,IF(AND(B172='CP %'!$F$17,T172&gt;=6),'CP %'!$G$22,"")))))),
IF(AND(G172&gt;=DATE(2018,10,1),G172&lt;=DATE(2018,12,31)),IF(B172='CP %'!$F$25,'CP %'!$G$25,IF(B172='CP %'!$F$26,'CP %'!$G$26,IF(AND(B172='CP %'!$F$27,T172=1),'CP %'!$G$29,IF(AND(B172='CP %'!$F$27,T172&gt;=2,T172&lt;=5),'CP %'!$G$30,IF(AND(B172='CP %'!$F$27,T172&gt;=6),'CP %'!$G$31,"")))))))))),
IF(AND(A172='CP %'!$M$1,J172="CP"),
IF(AND(G172&gt;=DATE(2018,4,1),G172&lt;DATE(2018,10,1)),IF(AND(T172&gt;=1,T172&lt;=3),'CP %'!$N$4,IF(AND(T172&gt;=4,T172&lt;=6),'CP %'!$N$5,IF(T172&gt;=7,'CP %'!$N$6,""))),
IF(AND(G172&gt;=DATE(2018,10,1),G172&lt;=DATE(2018,12,31)),IF(AND(T172&gt;=1,T172&lt;=3),'CP %'!$N$9,IF(AND(T172&gt;=4,T172&lt;=6),'CP %'!$N$10,IF(T172&gt;=7,'CP %'!$N$11,""))),"")),"")))</f>
        <v>5.0000000000000001E-3</v>
      </c>
      <c r="T172" s="29">
        <f>IF(AND(A172='CP %'!$B$1,Master!J172="CP",G172&gt;=DATE(2018,7,26),G172&lt;=DATE(2018,12,31)),COUNTIFS($K$2:$K$999,K172,$A$2:$A$999,'CP %'!$B$1,$G$2:$G$999,"&gt;=26-07-2018",$G$2:$G$999,"&lt;=31-12-2018"),IF(AND(A172='CP %'!$F$1,Master!J172="CP",G172&gt;=DATE(2018,4,1),G172&lt;DATE(2018,5,1)),COUNTIFS($K$2:$K$999,K172,$A$2:$A$999,'CP %'!$F$1,$G$2:$G$999,"&gt;=01-04-2018",$G$2:$G$999,"&lt;01-05-2018"),IF(AND(A172='CP %'!$F$1,Master!J172="CP",G172&gt;=DATE(2018,7,1),G172&lt;DATE(2018,8,1)),COUNTIFS($K$2:$K$999,K172,$A$2:$A$999,'CP %'!$F$1,$G$2:$G$999,"&gt;=01-07-2018",$G$2:$G$999,"&lt;01-08-2018"),IF(AND(A172='CP %'!$F$1,B172='CP %'!$F$17,Master!J172="CP",G172&gt;=DATE(2018,8,1),G172&lt;DATE(2018,10,1)),COUNTIFS($K$2:$K$999,K172,$A$2:$A$999,'CP %'!$F$1,$B$2:$B$999,'CP %'!$F$17,$G$2:$G$999,"&gt;=01-08-2018",$G$2:$G$999,"&lt;01-10-2018"),IF(AND(A172='CP %'!$F$1,B172='CP %'!$F$27,Master!J172="CP",G172&gt;=DATE(2018,10,1),G172&lt;=DATE(2018,12,31)),COUNTIFS($K$2:$K$999,K172,$A$2:$A$999,'CP %'!$F$1,$B$2:$B$999,'CP %'!$F$27,$G$2:$G$999,"&gt;=01-10-2018",$G$2:$G$999,"&lt;=31-12-2018"),IF(AND(A172='CP %'!$M$1,Master!J172="CP",G172&gt;=DATE(2018,4,1),G172&lt;DATE(2018,10,1)),COUNTIFS($K$2:$K$999,K172,$A$2:$A$999,'CP %'!$M$1,$G$2:$G$999,"&gt;=1-04-2018",$G$2:$G$999,"&lt;1-10-2018"),IF(AND(A172='CP %'!$M$1,Master!J172="CP",G172&gt;=DATE(2018,10,1),G172&lt;=DATE(2018,12,31)),COUNTIFS($K$2:$K$999,K172,$A$2:$A$999,'CP %'!$M$1,$G$2:$G$999,"&gt;=1-10-2018",$G$2:$G$999,"&lt;=31-12-2018"),"")))))))</f>
        <v>12</v>
      </c>
      <c r="U172" s="25">
        <f t="shared" si="5"/>
        <v>66014.399999999994</v>
      </c>
    </row>
    <row r="173" spans="1:21" x14ac:dyDescent="0.25">
      <c r="A173" s="1" t="s">
        <v>69</v>
      </c>
      <c r="B173" s="1" t="s">
        <v>79</v>
      </c>
      <c r="C173" s="1" t="s">
        <v>79</v>
      </c>
      <c r="D173" s="1" t="s">
        <v>382</v>
      </c>
      <c r="E173" s="1" t="s">
        <v>87</v>
      </c>
      <c r="F173" s="1">
        <v>1335</v>
      </c>
      <c r="G173" s="27">
        <v>43326</v>
      </c>
      <c r="H173" s="25">
        <v>10606805</v>
      </c>
      <c r="I173" s="25">
        <v>10239680</v>
      </c>
      <c r="J173" s="1" t="s">
        <v>16</v>
      </c>
      <c r="K173" s="1" t="s">
        <v>114</v>
      </c>
      <c r="L173" s="25">
        <v>7599</v>
      </c>
      <c r="M173" s="25">
        <v>7258</v>
      </c>
      <c r="N173" s="1" t="s">
        <v>265</v>
      </c>
      <c r="O173" s="1" t="s">
        <v>170</v>
      </c>
      <c r="P173" s="25">
        <f t="shared" si="6"/>
        <v>455235</v>
      </c>
      <c r="Q173" s="1" t="s">
        <v>171</v>
      </c>
      <c r="R173" s="2" t="s">
        <v>164</v>
      </c>
      <c r="S173" s="31">
        <f>IF(AND(A173='CP %'!$B$1,J173="CP"),
IF(AND(G173&gt;=DATE(2018,4,1),G173&lt;=DATE(2018,7,25)),2%,IF(AND(G173&gt;=DATE(2018,7,26),G173&lt;=DATE(2018,12,31),R173='CP %'!$I$2),IF(T173=1,'CP %'!$C$8,IF(AND(T173&gt;=2,T173&lt;=3),'CP %'!$C$9,IF(AND(T173&gt;=4,T173&lt;=5),'CP %'!$C$10,IF(AND(T173&gt;=6,T173&lt;=8),'CP %'!$C$11,IF(T173&gt;=9,'CP %'!$C$12,""))))),IF(AND(G173&gt;=DATE(2018,7,26),G173&lt;=DATE(2018,12,31),R173='CP %'!$I$3),IF(T173=1,'CP %'!$D$8,IF(AND(T173&gt;=2,T173&lt;=3),'CP %'!$D$9,IF(AND(T173&gt;=4,T173&lt;=5),'CP %'!$D$10,IF(AND(T173&gt;=6,T173&lt;=8),'CP %'!$D$11,IF(T173&gt;=9,'CP %'!$D$12,""))))),""))),
IF(AND(A173='CP %'!$F$1,J173="CP"),
IF(AND(G173&gt;=DATE(2018,4,1),G173&lt;DATE(2018,5,1)),IF(AND(T173&gt;=1,T173&lt;=3),'CP %'!$G$4,IF(AND(T173&gt;=4,T173&lt;=9),'CP %'!$G$5,IF(T173&gt;=10,'CP %'!$G$6,""))),
IF(AND(G173&gt;=DATE(2018,5,1),G173&lt;DATE(2018,7,1)),'CP %'!$G$8,
IF(AND(G173&gt;=DATE(2018,7,1),G173&lt;DATE(2018,8,1)),IF(AND(T173&gt;=1,T173&lt;=2),'CP %'!$G$11,IF(AND(T173&gt;=3,T173&lt;=5),'CP %'!$G$12,IF(T173&gt;=6,'CP %'!$G$13,""))),
IF(AND(G173&gt;=DATE(2018,8,1),G173&lt;DATE(2018,10,1)),IF(K173='CP %'!$F$18,'CP %'!$G$18,IF(B173='CP %'!$F$15,'CP %'!$G$15,IF(B173='CP %'!$F$16,'CP %'!$G$16,IF(AND(B173='CP %'!$F$17,T173=1),'CP %'!$G$20,IF(AND(B173='CP %'!$F$17,T173&gt;=2,T173&lt;=5),'CP %'!$G$21,IF(AND(B173='CP %'!$F$17,T173&gt;=6),'CP %'!$G$22,"")))))),
IF(AND(G173&gt;=DATE(2018,10,1),G173&lt;=DATE(2018,12,31)),IF(B173='CP %'!$F$25,'CP %'!$G$25,IF(B173='CP %'!$F$26,'CP %'!$G$26,IF(AND(B173='CP %'!$F$27,T173=1),'CP %'!$G$29,IF(AND(B173='CP %'!$F$27,T173&gt;=2,T173&lt;=5),'CP %'!$G$30,IF(AND(B173='CP %'!$F$27,T173&gt;=6),'CP %'!$G$31,"")))))))))),
IF(AND(A173='CP %'!$M$1,J173="CP"),
IF(AND(G173&gt;=DATE(2018,4,1),G173&lt;DATE(2018,10,1)),IF(AND(T173&gt;=1,T173&lt;=3),'CP %'!$N$4,IF(AND(T173&gt;=4,T173&lt;=6),'CP %'!$N$5,IF(T173&gt;=7,'CP %'!$N$6,""))),
IF(AND(G173&gt;=DATE(2018,10,1),G173&lt;=DATE(2018,12,31)),IF(AND(T173&gt;=1,T173&lt;=3),'CP %'!$N$9,IF(AND(T173&gt;=4,T173&lt;=6),'CP %'!$N$10,IF(T173&gt;=7,'CP %'!$N$11,""))),"")),"")))</f>
        <v>5.0000000000000001E-3</v>
      </c>
      <c r="T173" s="29">
        <f>IF(AND(A173='CP %'!$B$1,Master!J173="CP",G173&gt;=DATE(2018,7,26),G173&lt;=DATE(2018,12,31)),COUNTIFS($K$2:$K$999,K173,$A$2:$A$999,'CP %'!$B$1,$G$2:$G$999,"&gt;=26-07-2018",$G$2:$G$999,"&lt;=31-12-2018"),IF(AND(A173='CP %'!$F$1,Master!J173="CP",G173&gt;=DATE(2018,4,1),G173&lt;DATE(2018,5,1)),COUNTIFS($K$2:$K$999,K173,$A$2:$A$999,'CP %'!$F$1,$G$2:$G$999,"&gt;=01-04-2018",$G$2:$G$999,"&lt;01-05-2018"),IF(AND(A173='CP %'!$F$1,Master!J173="CP",G173&gt;=DATE(2018,7,1),G173&lt;DATE(2018,8,1)),COUNTIFS($K$2:$K$999,K173,$A$2:$A$999,'CP %'!$F$1,$G$2:$G$999,"&gt;=01-07-2018",$G$2:$G$999,"&lt;01-08-2018"),IF(AND(A173='CP %'!$F$1,B173='CP %'!$F$17,Master!J173="CP",G173&gt;=DATE(2018,8,1),G173&lt;DATE(2018,10,1)),COUNTIFS($K$2:$K$999,K173,$A$2:$A$999,'CP %'!$F$1,$B$2:$B$999,'CP %'!$F$17,$G$2:$G$999,"&gt;=01-08-2018",$G$2:$G$999,"&lt;01-10-2018"),IF(AND(A173='CP %'!$F$1,B173='CP %'!$F$27,Master!J173="CP",G173&gt;=DATE(2018,10,1),G173&lt;=DATE(2018,12,31)),COUNTIFS($K$2:$K$999,K173,$A$2:$A$999,'CP %'!$F$1,$B$2:$B$999,'CP %'!$F$27,$G$2:$G$999,"&gt;=01-10-2018",$G$2:$G$999,"&lt;=31-12-2018"),IF(AND(A173='CP %'!$M$1,Master!J173="CP",G173&gt;=DATE(2018,4,1),G173&lt;DATE(2018,10,1)),COUNTIFS($K$2:$K$999,K173,$A$2:$A$999,'CP %'!$M$1,$G$2:$G$999,"&gt;=1-04-2018",$G$2:$G$999,"&lt;1-10-2018"),IF(AND(A173='CP %'!$M$1,Master!J173="CP",G173&gt;=DATE(2018,10,1),G173&lt;=DATE(2018,12,31)),COUNTIFS($K$2:$K$999,K173,$A$2:$A$999,'CP %'!$M$1,$G$2:$G$999,"&gt;=1-10-2018",$G$2:$G$999,"&lt;=31-12-2018"),"")))))))</f>
        <v>12</v>
      </c>
      <c r="U173" s="25">
        <f t="shared" si="5"/>
        <v>51198.400000000001</v>
      </c>
    </row>
    <row r="174" spans="1:21" x14ac:dyDescent="0.25">
      <c r="A174" s="1" t="s">
        <v>69</v>
      </c>
      <c r="B174" s="1" t="s">
        <v>79</v>
      </c>
      <c r="C174" s="1" t="s">
        <v>79</v>
      </c>
      <c r="D174" s="1" t="s">
        <v>383</v>
      </c>
      <c r="E174" s="1" t="s">
        <v>89</v>
      </c>
      <c r="F174" s="1">
        <v>1970</v>
      </c>
      <c r="G174" s="27">
        <v>43326</v>
      </c>
      <c r="H174" s="25">
        <v>16182510</v>
      </c>
      <c r="I174" s="25">
        <v>15640760</v>
      </c>
      <c r="J174" s="1" t="s">
        <v>16</v>
      </c>
      <c r="K174" s="1" t="s">
        <v>114</v>
      </c>
      <c r="L174" s="25">
        <v>7599</v>
      </c>
      <c r="M174" s="25">
        <v>7258</v>
      </c>
      <c r="N174" s="1" t="s">
        <v>265</v>
      </c>
      <c r="O174" s="1" t="s">
        <v>170</v>
      </c>
      <c r="P174" s="25">
        <f t="shared" si="6"/>
        <v>671770</v>
      </c>
      <c r="Q174" s="1" t="s">
        <v>171</v>
      </c>
      <c r="R174" s="2" t="s">
        <v>164</v>
      </c>
      <c r="S174" s="31">
        <f>IF(AND(A174='CP %'!$B$1,J174="CP"),
IF(AND(G174&gt;=DATE(2018,4,1),G174&lt;=DATE(2018,7,25)),2%,IF(AND(G174&gt;=DATE(2018,7,26),G174&lt;=DATE(2018,12,31),R174='CP %'!$I$2),IF(T174=1,'CP %'!$C$8,IF(AND(T174&gt;=2,T174&lt;=3),'CP %'!$C$9,IF(AND(T174&gt;=4,T174&lt;=5),'CP %'!$C$10,IF(AND(T174&gt;=6,T174&lt;=8),'CP %'!$C$11,IF(T174&gt;=9,'CP %'!$C$12,""))))),IF(AND(G174&gt;=DATE(2018,7,26),G174&lt;=DATE(2018,12,31),R174='CP %'!$I$3),IF(T174=1,'CP %'!$D$8,IF(AND(T174&gt;=2,T174&lt;=3),'CP %'!$D$9,IF(AND(T174&gt;=4,T174&lt;=5),'CP %'!$D$10,IF(AND(T174&gt;=6,T174&lt;=8),'CP %'!$D$11,IF(T174&gt;=9,'CP %'!$D$12,""))))),""))),
IF(AND(A174='CP %'!$F$1,J174="CP"),
IF(AND(G174&gt;=DATE(2018,4,1),G174&lt;DATE(2018,5,1)),IF(AND(T174&gt;=1,T174&lt;=3),'CP %'!$G$4,IF(AND(T174&gt;=4,T174&lt;=9),'CP %'!$G$5,IF(T174&gt;=10,'CP %'!$G$6,""))),
IF(AND(G174&gt;=DATE(2018,5,1),G174&lt;DATE(2018,7,1)),'CP %'!$G$8,
IF(AND(G174&gt;=DATE(2018,7,1),G174&lt;DATE(2018,8,1)),IF(AND(T174&gt;=1,T174&lt;=2),'CP %'!$G$11,IF(AND(T174&gt;=3,T174&lt;=5),'CP %'!$G$12,IF(T174&gt;=6,'CP %'!$G$13,""))),
IF(AND(G174&gt;=DATE(2018,8,1),G174&lt;DATE(2018,10,1)),IF(K174='CP %'!$F$18,'CP %'!$G$18,IF(B174='CP %'!$F$15,'CP %'!$G$15,IF(B174='CP %'!$F$16,'CP %'!$G$16,IF(AND(B174='CP %'!$F$17,T174=1),'CP %'!$G$20,IF(AND(B174='CP %'!$F$17,T174&gt;=2,T174&lt;=5),'CP %'!$G$21,IF(AND(B174='CP %'!$F$17,T174&gt;=6),'CP %'!$G$22,"")))))),
IF(AND(G174&gt;=DATE(2018,10,1),G174&lt;=DATE(2018,12,31)),IF(B174='CP %'!$F$25,'CP %'!$G$25,IF(B174='CP %'!$F$26,'CP %'!$G$26,IF(AND(B174='CP %'!$F$27,T174=1),'CP %'!$G$29,IF(AND(B174='CP %'!$F$27,T174&gt;=2,T174&lt;=5),'CP %'!$G$30,IF(AND(B174='CP %'!$F$27,T174&gt;=6),'CP %'!$G$31,"")))))))))),
IF(AND(A174='CP %'!$M$1,J174="CP"),
IF(AND(G174&gt;=DATE(2018,4,1),G174&lt;DATE(2018,10,1)),IF(AND(T174&gt;=1,T174&lt;=3),'CP %'!$N$4,IF(AND(T174&gt;=4,T174&lt;=6),'CP %'!$N$5,IF(T174&gt;=7,'CP %'!$N$6,""))),
IF(AND(G174&gt;=DATE(2018,10,1),G174&lt;=DATE(2018,12,31)),IF(AND(T174&gt;=1,T174&lt;=3),'CP %'!$N$9,IF(AND(T174&gt;=4,T174&lt;=6),'CP %'!$N$10,IF(T174&gt;=7,'CP %'!$N$11,""))),"")),"")))</f>
        <v>5.0000000000000001E-3</v>
      </c>
      <c r="T174" s="29">
        <f>IF(AND(A174='CP %'!$B$1,Master!J174="CP",G174&gt;=DATE(2018,7,26),G174&lt;=DATE(2018,12,31)),COUNTIFS($K$2:$K$999,K174,$A$2:$A$999,'CP %'!$B$1,$G$2:$G$999,"&gt;=26-07-2018",$G$2:$G$999,"&lt;=31-12-2018"),IF(AND(A174='CP %'!$F$1,Master!J174="CP",G174&gt;=DATE(2018,4,1),G174&lt;DATE(2018,5,1)),COUNTIFS($K$2:$K$999,K174,$A$2:$A$999,'CP %'!$F$1,$G$2:$G$999,"&gt;=01-04-2018",$G$2:$G$999,"&lt;01-05-2018"),IF(AND(A174='CP %'!$F$1,Master!J174="CP",G174&gt;=DATE(2018,7,1),G174&lt;DATE(2018,8,1)),COUNTIFS($K$2:$K$999,K174,$A$2:$A$999,'CP %'!$F$1,$G$2:$G$999,"&gt;=01-07-2018",$G$2:$G$999,"&lt;01-08-2018"),IF(AND(A174='CP %'!$F$1,B174='CP %'!$F$17,Master!J174="CP",G174&gt;=DATE(2018,8,1),G174&lt;DATE(2018,10,1)),COUNTIFS($K$2:$K$999,K174,$A$2:$A$999,'CP %'!$F$1,$B$2:$B$999,'CP %'!$F$17,$G$2:$G$999,"&gt;=01-08-2018",$G$2:$G$999,"&lt;01-10-2018"),IF(AND(A174='CP %'!$F$1,B174='CP %'!$F$27,Master!J174="CP",G174&gt;=DATE(2018,10,1),G174&lt;=DATE(2018,12,31)),COUNTIFS($K$2:$K$999,K174,$A$2:$A$999,'CP %'!$F$1,$B$2:$B$999,'CP %'!$F$27,$G$2:$G$999,"&gt;=01-10-2018",$G$2:$G$999,"&lt;=31-12-2018"),IF(AND(A174='CP %'!$M$1,Master!J174="CP",G174&gt;=DATE(2018,4,1),G174&lt;DATE(2018,10,1)),COUNTIFS($K$2:$K$999,K174,$A$2:$A$999,'CP %'!$M$1,$G$2:$G$999,"&gt;=1-04-2018",$G$2:$G$999,"&lt;1-10-2018"),IF(AND(A174='CP %'!$M$1,Master!J174="CP",G174&gt;=DATE(2018,10,1),G174&lt;=DATE(2018,12,31)),COUNTIFS($K$2:$K$999,K174,$A$2:$A$999,'CP %'!$M$1,$G$2:$G$999,"&gt;=1-10-2018",$G$2:$G$999,"&lt;=31-12-2018"),"")))))))</f>
        <v>12</v>
      </c>
      <c r="U174" s="25">
        <f t="shared" si="5"/>
        <v>78203.8</v>
      </c>
    </row>
    <row r="175" spans="1:21" x14ac:dyDescent="0.25">
      <c r="A175" s="1" t="s">
        <v>69</v>
      </c>
      <c r="B175" s="1" t="s">
        <v>79</v>
      </c>
      <c r="C175" s="1" t="s">
        <v>79</v>
      </c>
      <c r="D175" s="1" t="s">
        <v>384</v>
      </c>
      <c r="E175" s="1" t="s">
        <v>91</v>
      </c>
      <c r="F175" s="1">
        <v>1735</v>
      </c>
      <c r="G175" s="27">
        <v>43326</v>
      </c>
      <c r="H175" s="25">
        <v>13983630</v>
      </c>
      <c r="I175" s="25">
        <v>13506505</v>
      </c>
      <c r="J175" s="1" t="s">
        <v>16</v>
      </c>
      <c r="K175" s="1" t="s">
        <v>114</v>
      </c>
      <c r="L175" s="25">
        <v>7599</v>
      </c>
      <c r="M175" s="25">
        <v>7258</v>
      </c>
      <c r="N175" s="1" t="s">
        <v>265</v>
      </c>
      <c r="O175" s="1" t="s">
        <v>170</v>
      </c>
      <c r="P175" s="25">
        <f t="shared" si="6"/>
        <v>591635</v>
      </c>
      <c r="Q175" s="1" t="s">
        <v>171</v>
      </c>
      <c r="R175" s="2" t="s">
        <v>164</v>
      </c>
      <c r="S175" s="31">
        <f>IF(AND(A175='CP %'!$B$1,J175="CP"),
IF(AND(G175&gt;=DATE(2018,4,1),G175&lt;=DATE(2018,7,25)),2%,IF(AND(G175&gt;=DATE(2018,7,26),G175&lt;=DATE(2018,12,31),R175='CP %'!$I$2),IF(T175=1,'CP %'!$C$8,IF(AND(T175&gt;=2,T175&lt;=3),'CP %'!$C$9,IF(AND(T175&gt;=4,T175&lt;=5),'CP %'!$C$10,IF(AND(T175&gt;=6,T175&lt;=8),'CP %'!$C$11,IF(T175&gt;=9,'CP %'!$C$12,""))))),IF(AND(G175&gt;=DATE(2018,7,26),G175&lt;=DATE(2018,12,31),R175='CP %'!$I$3),IF(T175=1,'CP %'!$D$8,IF(AND(T175&gt;=2,T175&lt;=3),'CP %'!$D$9,IF(AND(T175&gt;=4,T175&lt;=5),'CP %'!$D$10,IF(AND(T175&gt;=6,T175&lt;=8),'CP %'!$D$11,IF(T175&gt;=9,'CP %'!$D$12,""))))),""))),
IF(AND(A175='CP %'!$F$1,J175="CP"),
IF(AND(G175&gt;=DATE(2018,4,1),G175&lt;DATE(2018,5,1)),IF(AND(T175&gt;=1,T175&lt;=3),'CP %'!$G$4,IF(AND(T175&gt;=4,T175&lt;=9),'CP %'!$G$5,IF(T175&gt;=10,'CP %'!$G$6,""))),
IF(AND(G175&gt;=DATE(2018,5,1),G175&lt;DATE(2018,7,1)),'CP %'!$G$8,
IF(AND(G175&gt;=DATE(2018,7,1),G175&lt;DATE(2018,8,1)),IF(AND(T175&gt;=1,T175&lt;=2),'CP %'!$G$11,IF(AND(T175&gt;=3,T175&lt;=5),'CP %'!$G$12,IF(T175&gt;=6,'CP %'!$G$13,""))),
IF(AND(G175&gt;=DATE(2018,8,1),G175&lt;DATE(2018,10,1)),IF(K175='CP %'!$F$18,'CP %'!$G$18,IF(B175='CP %'!$F$15,'CP %'!$G$15,IF(B175='CP %'!$F$16,'CP %'!$G$16,IF(AND(B175='CP %'!$F$17,T175=1),'CP %'!$G$20,IF(AND(B175='CP %'!$F$17,T175&gt;=2,T175&lt;=5),'CP %'!$G$21,IF(AND(B175='CP %'!$F$17,T175&gt;=6),'CP %'!$G$22,"")))))),
IF(AND(G175&gt;=DATE(2018,10,1),G175&lt;=DATE(2018,12,31)),IF(B175='CP %'!$F$25,'CP %'!$G$25,IF(B175='CP %'!$F$26,'CP %'!$G$26,IF(AND(B175='CP %'!$F$27,T175=1),'CP %'!$G$29,IF(AND(B175='CP %'!$F$27,T175&gt;=2,T175&lt;=5),'CP %'!$G$30,IF(AND(B175='CP %'!$F$27,T175&gt;=6),'CP %'!$G$31,"")))))))))),
IF(AND(A175='CP %'!$M$1,J175="CP"),
IF(AND(G175&gt;=DATE(2018,4,1),G175&lt;DATE(2018,10,1)),IF(AND(T175&gt;=1,T175&lt;=3),'CP %'!$N$4,IF(AND(T175&gt;=4,T175&lt;=6),'CP %'!$N$5,IF(T175&gt;=7,'CP %'!$N$6,""))),
IF(AND(G175&gt;=DATE(2018,10,1),G175&lt;=DATE(2018,12,31)),IF(AND(T175&gt;=1,T175&lt;=3),'CP %'!$N$9,IF(AND(T175&gt;=4,T175&lt;=6),'CP %'!$N$10,IF(T175&gt;=7,'CP %'!$N$11,""))),"")),"")))</f>
        <v>5.0000000000000001E-3</v>
      </c>
      <c r="T175" s="29">
        <f>IF(AND(A175='CP %'!$B$1,Master!J175="CP",G175&gt;=DATE(2018,7,26),G175&lt;=DATE(2018,12,31)),COUNTIFS($K$2:$K$999,K175,$A$2:$A$999,'CP %'!$B$1,$G$2:$G$999,"&gt;=26-07-2018",$G$2:$G$999,"&lt;=31-12-2018"),IF(AND(A175='CP %'!$F$1,Master!J175="CP",G175&gt;=DATE(2018,4,1),G175&lt;DATE(2018,5,1)),COUNTIFS($K$2:$K$999,K175,$A$2:$A$999,'CP %'!$F$1,$G$2:$G$999,"&gt;=01-04-2018",$G$2:$G$999,"&lt;01-05-2018"),IF(AND(A175='CP %'!$F$1,Master!J175="CP",G175&gt;=DATE(2018,7,1),G175&lt;DATE(2018,8,1)),COUNTIFS($K$2:$K$999,K175,$A$2:$A$999,'CP %'!$F$1,$G$2:$G$999,"&gt;=01-07-2018",$G$2:$G$999,"&lt;01-08-2018"),IF(AND(A175='CP %'!$F$1,B175='CP %'!$F$17,Master!J175="CP",G175&gt;=DATE(2018,8,1),G175&lt;DATE(2018,10,1)),COUNTIFS($K$2:$K$999,K175,$A$2:$A$999,'CP %'!$F$1,$B$2:$B$999,'CP %'!$F$17,$G$2:$G$999,"&gt;=01-08-2018",$G$2:$G$999,"&lt;01-10-2018"),IF(AND(A175='CP %'!$F$1,B175='CP %'!$F$27,Master!J175="CP",G175&gt;=DATE(2018,10,1),G175&lt;=DATE(2018,12,31)),COUNTIFS($K$2:$K$999,K175,$A$2:$A$999,'CP %'!$F$1,$B$2:$B$999,'CP %'!$F$27,$G$2:$G$999,"&gt;=01-10-2018",$G$2:$G$999,"&lt;=31-12-2018"),IF(AND(A175='CP %'!$M$1,Master!J175="CP",G175&gt;=DATE(2018,4,1),G175&lt;DATE(2018,10,1)),COUNTIFS($K$2:$K$999,K175,$A$2:$A$999,'CP %'!$M$1,$G$2:$G$999,"&gt;=1-04-2018",$G$2:$G$999,"&lt;1-10-2018"),IF(AND(A175='CP %'!$M$1,Master!J175="CP",G175&gt;=DATE(2018,10,1),G175&lt;=DATE(2018,12,31)),COUNTIFS($K$2:$K$999,K175,$A$2:$A$999,'CP %'!$M$1,$G$2:$G$999,"&gt;=1-10-2018",$G$2:$G$999,"&lt;=31-12-2018"),"")))))))</f>
        <v>12</v>
      </c>
      <c r="U175" s="25">
        <f t="shared" si="5"/>
        <v>67532.524999999994</v>
      </c>
    </row>
    <row r="176" spans="1:21" x14ac:dyDescent="0.25">
      <c r="A176" s="1" t="s">
        <v>69</v>
      </c>
      <c r="B176" s="1" t="s">
        <v>79</v>
      </c>
      <c r="C176" s="1" t="s">
        <v>79</v>
      </c>
      <c r="D176" s="1" t="s">
        <v>385</v>
      </c>
      <c r="E176" s="1" t="s">
        <v>89</v>
      </c>
      <c r="F176" s="1">
        <v>1970</v>
      </c>
      <c r="G176" s="27">
        <v>43326</v>
      </c>
      <c r="H176" s="25">
        <v>16379510</v>
      </c>
      <c r="I176" s="25">
        <v>15837760</v>
      </c>
      <c r="J176" s="1" t="s">
        <v>16</v>
      </c>
      <c r="K176" s="1" t="s">
        <v>114</v>
      </c>
      <c r="L176" s="25">
        <v>7599</v>
      </c>
      <c r="M176" s="25">
        <v>7258</v>
      </c>
      <c r="N176" s="1" t="s">
        <v>265</v>
      </c>
      <c r="O176" s="1" t="s">
        <v>170</v>
      </c>
      <c r="P176" s="25">
        <f t="shared" si="6"/>
        <v>671770</v>
      </c>
      <c r="Q176" s="1" t="s">
        <v>171</v>
      </c>
      <c r="R176" s="2" t="s">
        <v>164</v>
      </c>
      <c r="S176" s="31">
        <f>IF(AND(A176='CP %'!$B$1,J176="CP"),
IF(AND(G176&gt;=DATE(2018,4,1),G176&lt;=DATE(2018,7,25)),2%,IF(AND(G176&gt;=DATE(2018,7,26),G176&lt;=DATE(2018,12,31),R176='CP %'!$I$2),IF(T176=1,'CP %'!$C$8,IF(AND(T176&gt;=2,T176&lt;=3),'CP %'!$C$9,IF(AND(T176&gt;=4,T176&lt;=5),'CP %'!$C$10,IF(AND(T176&gt;=6,T176&lt;=8),'CP %'!$C$11,IF(T176&gt;=9,'CP %'!$C$12,""))))),IF(AND(G176&gt;=DATE(2018,7,26),G176&lt;=DATE(2018,12,31),R176='CP %'!$I$3),IF(T176=1,'CP %'!$D$8,IF(AND(T176&gt;=2,T176&lt;=3),'CP %'!$D$9,IF(AND(T176&gt;=4,T176&lt;=5),'CP %'!$D$10,IF(AND(T176&gt;=6,T176&lt;=8),'CP %'!$D$11,IF(T176&gt;=9,'CP %'!$D$12,""))))),""))),
IF(AND(A176='CP %'!$F$1,J176="CP"),
IF(AND(G176&gt;=DATE(2018,4,1),G176&lt;DATE(2018,5,1)),IF(AND(T176&gt;=1,T176&lt;=3),'CP %'!$G$4,IF(AND(T176&gt;=4,T176&lt;=9),'CP %'!$G$5,IF(T176&gt;=10,'CP %'!$G$6,""))),
IF(AND(G176&gt;=DATE(2018,5,1),G176&lt;DATE(2018,7,1)),'CP %'!$G$8,
IF(AND(G176&gt;=DATE(2018,7,1),G176&lt;DATE(2018,8,1)),IF(AND(T176&gt;=1,T176&lt;=2),'CP %'!$G$11,IF(AND(T176&gt;=3,T176&lt;=5),'CP %'!$G$12,IF(T176&gt;=6,'CP %'!$G$13,""))),
IF(AND(G176&gt;=DATE(2018,8,1),G176&lt;DATE(2018,10,1)),IF(K176='CP %'!$F$18,'CP %'!$G$18,IF(B176='CP %'!$F$15,'CP %'!$G$15,IF(B176='CP %'!$F$16,'CP %'!$G$16,IF(AND(B176='CP %'!$F$17,T176=1),'CP %'!$G$20,IF(AND(B176='CP %'!$F$17,T176&gt;=2,T176&lt;=5),'CP %'!$G$21,IF(AND(B176='CP %'!$F$17,T176&gt;=6),'CP %'!$G$22,"")))))),
IF(AND(G176&gt;=DATE(2018,10,1),G176&lt;=DATE(2018,12,31)),IF(B176='CP %'!$F$25,'CP %'!$G$25,IF(B176='CP %'!$F$26,'CP %'!$G$26,IF(AND(B176='CP %'!$F$27,T176=1),'CP %'!$G$29,IF(AND(B176='CP %'!$F$27,T176&gt;=2,T176&lt;=5),'CP %'!$G$30,IF(AND(B176='CP %'!$F$27,T176&gt;=6),'CP %'!$G$31,"")))))))))),
IF(AND(A176='CP %'!$M$1,J176="CP"),
IF(AND(G176&gt;=DATE(2018,4,1),G176&lt;DATE(2018,10,1)),IF(AND(T176&gt;=1,T176&lt;=3),'CP %'!$N$4,IF(AND(T176&gt;=4,T176&lt;=6),'CP %'!$N$5,IF(T176&gt;=7,'CP %'!$N$6,""))),
IF(AND(G176&gt;=DATE(2018,10,1),G176&lt;=DATE(2018,12,31)),IF(AND(T176&gt;=1,T176&lt;=3),'CP %'!$N$9,IF(AND(T176&gt;=4,T176&lt;=6),'CP %'!$N$10,IF(T176&gt;=7,'CP %'!$N$11,""))),"")),"")))</f>
        <v>5.0000000000000001E-3</v>
      </c>
      <c r="T176" s="29">
        <f>IF(AND(A176='CP %'!$B$1,Master!J176="CP",G176&gt;=DATE(2018,7,26),G176&lt;=DATE(2018,12,31)),COUNTIFS($K$2:$K$999,K176,$A$2:$A$999,'CP %'!$B$1,$G$2:$G$999,"&gt;=26-07-2018",$G$2:$G$999,"&lt;=31-12-2018"),IF(AND(A176='CP %'!$F$1,Master!J176="CP",G176&gt;=DATE(2018,4,1),G176&lt;DATE(2018,5,1)),COUNTIFS($K$2:$K$999,K176,$A$2:$A$999,'CP %'!$F$1,$G$2:$G$999,"&gt;=01-04-2018",$G$2:$G$999,"&lt;01-05-2018"),IF(AND(A176='CP %'!$F$1,Master!J176="CP",G176&gt;=DATE(2018,7,1),G176&lt;DATE(2018,8,1)),COUNTIFS($K$2:$K$999,K176,$A$2:$A$999,'CP %'!$F$1,$G$2:$G$999,"&gt;=01-07-2018",$G$2:$G$999,"&lt;01-08-2018"),IF(AND(A176='CP %'!$F$1,B176='CP %'!$F$17,Master!J176="CP",G176&gt;=DATE(2018,8,1),G176&lt;DATE(2018,10,1)),COUNTIFS($K$2:$K$999,K176,$A$2:$A$999,'CP %'!$F$1,$B$2:$B$999,'CP %'!$F$17,$G$2:$G$999,"&gt;=01-08-2018",$G$2:$G$999,"&lt;01-10-2018"),IF(AND(A176='CP %'!$F$1,B176='CP %'!$F$27,Master!J176="CP",G176&gt;=DATE(2018,10,1),G176&lt;=DATE(2018,12,31)),COUNTIFS($K$2:$K$999,K176,$A$2:$A$999,'CP %'!$F$1,$B$2:$B$999,'CP %'!$F$27,$G$2:$G$999,"&gt;=01-10-2018",$G$2:$G$999,"&lt;=31-12-2018"),IF(AND(A176='CP %'!$M$1,Master!J176="CP",G176&gt;=DATE(2018,4,1),G176&lt;DATE(2018,10,1)),COUNTIFS($K$2:$K$999,K176,$A$2:$A$999,'CP %'!$M$1,$G$2:$G$999,"&gt;=1-04-2018",$G$2:$G$999,"&lt;1-10-2018"),IF(AND(A176='CP %'!$M$1,Master!J176="CP",G176&gt;=DATE(2018,10,1),G176&lt;=DATE(2018,12,31)),COUNTIFS($K$2:$K$999,K176,$A$2:$A$999,'CP %'!$M$1,$G$2:$G$999,"&gt;=1-10-2018",$G$2:$G$999,"&lt;=31-12-2018"),"")))))))</f>
        <v>12</v>
      </c>
      <c r="U176" s="25">
        <f t="shared" si="5"/>
        <v>79188.800000000003</v>
      </c>
    </row>
    <row r="177" spans="1:21" x14ac:dyDescent="0.25">
      <c r="A177" s="1" t="s">
        <v>69</v>
      </c>
      <c r="B177" s="1" t="s">
        <v>79</v>
      </c>
      <c r="C177" s="1" t="s">
        <v>79</v>
      </c>
      <c r="D177" s="1" t="s">
        <v>386</v>
      </c>
      <c r="E177" s="1" t="s">
        <v>91</v>
      </c>
      <c r="F177" s="1">
        <v>1735</v>
      </c>
      <c r="G177" s="27">
        <v>43326</v>
      </c>
      <c r="H177" s="25">
        <v>14027005</v>
      </c>
      <c r="I177" s="25">
        <v>13549880</v>
      </c>
      <c r="J177" s="1" t="s">
        <v>16</v>
      </c>
      <c r="K177" s="1" t="s">
        <v>114</v>
      </c>
      <c r="L177" s="25">
        <v>7599</v>
      </c>
      <c r="M177" s="25">
        <v>7258</v>
      </c>
      <c r="N177" s="1" t="s">
        <v>265</v>
      </c>
      <c r="O177" s="1" t="s">
        <v>170</v>
      </c>
      <c r="P177" s="25">
        <f t="shared" si="6"/>
        <v>591635</v>
      </c>
      <c r="Q177" s="1" t="s">
        <v>171</v>
      </c>
      <c r="R177" s="2" t="s">
        <v>164</v>
      </c>
      <c r="S177" s="31">
        <f>IF(AND(A177='CP %'!$B$1,J177="CP"),
IF(AND(G177&gt;=DATE(2018,4,1),G177&lt;=DATE(2018,7,25)),2%,IF(AND(G177&gt;=DATE(2018,7,26),G177&lt;=DATE(2018,12,31),R177='CP %'!$I$2),IF(T177=1,'CP %'!$C$8,IF(AND(T177&gt;=2,T177&lt;=3),'CP %'!$C$9,IF(AND(T177&gt;=4,T177&lt;=5),'CP %'!$C$10,IF(AND(T177&gt;=6,T177&lt;=8),'CP %'!$C$11,IF(T177&gt;=9,'CP %'!$C$12,""))))),IF(AND(G177&gt;=DATE(2018,7,26),G177&lt;=DATE(2018,12,31),R177='CP %'!$I$3),IF(T177=1,'CP %'!$D$8,IF(AND(T177&gt;=2,T177&lt;=3),'CP %'!$D$9,IF(AND(T177&gt;=4,T177&lt;=5),'CP %'!$D$10,IF(AND(T177&gt;=6,T177&lt;=8),'CP %'!$D$11,IF(T177&gt;=9,'CP %'!$D$12,""))))),""))),
IF(AND(A177='CP %'!$F$1,J177="CP"),
IF(AND(G177&gt;=DATE(2018,4,1),G177&lt;DATE(2018,5,1)),IF(AND(T177&gt;=1,T177&lt;=3),'CP %'!$G$4,IF(AND(T177&gt;=4,T177&lt;=9),'CP %'!$G$5,IF(T177&gt;=10,'CP %'!$G$6,""))),
IF(AND(G177&gt;=DATE(2018,5,1),G177&lt;DATE(2018,7,1)),'CP %'!$G$8,
IF(AND(G177&gt;=DATE(2018,7,1),G177&lt;DATE(2018,8,1)),IF(AND(T177&gt;=1,T177&lt;=2),'CP %'!$G$11,IF(AND(T177&gt;=3,T177&lt;=5),'CP %'!$G$12,IF(T177&gt;=6,'CP %'!$G$13,""))),
IF(AND(G177&gt;=DATE(2018,8,1),G177&lt;DATE(2018,10,1)),IF(K177='CP %'!$F$18,'CP %'!$G$18,IF(B177='CP %'!$F$15,'CP %'!$G$15,IF(B177='CP %'!$F$16,'CP %'!$G$16,IF(AND(B177='CP %'!$F$17,T177=1),'CP %'!$G$20,IF(AND(B177='CP %'!$F$17,T177&gt;=2,T177&lt;=5),'CP %'!$G$21,IF(AND(B177='CP %'!$F$17,T177&gt;=6),'CP %'!$G$22,"")))))),
IF(AND(G177&gt;=DATE(2018,10,1),G177&lt;=DATE(2018,12,31)),IF(B177='CP %'!$F$25,'CP %'!$G$25,IF(B177='CP %'!$F$26,'CP %'!$G$26,IF(AND(B177='CP %'!$F$27,T177=1),'CP %'!$G$29,IF(AND(B177='CP %'!$F$27,T177&gt;=2,T177&lt;=5),'CP %'!$G$30,IF(AND(B177='CP %'!$F$27,T177&gt;=6),'CP %'!$G$31,"")))))))))),
IF(AND(A177='CP %'!$M$1,J177="CP"),
IF(AND(G177&gt;=DATE(2018,4,1),G177&lt;DATE(2018,10,1)),IF(AND(T177&gt;=1,T177&lt;=3),'CP %'!$N$4,IF(AND(T177&gt;=4,T177&lt;=6),'CP %'!$N$5,IF(T177&gt;=7,'CP %'!$N$6,""))),
IF(AND(G177&gt;=DATE(2018,10,1),G177&lt;=DATE(2018,12,31)),IF(AND(T177&gt;=1,T177&lt;=3),'CP %'!$N$9,IF(AND(T177&gt;=4,T177&lt;=6),'CP %'!$N$10,IF(T177&gt;=7,'CP %'!$N$11,""))),"")),"")))</f>
        <v>5.0000000000000001E-3</v>
      </c>
      <c r="T177" s="29">
        <f>IF(AND(A177='CP %'!$B$1,Master!J177="CP",G177&gt;=DATE(2018,7,26),G177&lt;=DATE(2018,12,31)),COUNTIFS($K$2:$K$999,K177,$A$2:$A$999,'CP %'!$B$1,$G$2:$G$999,"&gt;=26-07-2018",$G$2:$G$999,"&lt;=31-12-2018"),IF(AND(A177='CP %'!$F$1,Master!J177="CP",G177&gt;=DATE(2018,4,1),G177&lt;DATE(2018,5,1)),COUNTIFS($K$2:$K$999,K177,$A$2:$A$999,'CP %'!$F$1,$G$2:$G$999,"&gt;=01-04-2018",$G$2:$G$999,"&lt;01-05-2018"),IF(AND(A177='CP %'!$F$1,Master!J177="CP",G177&gt;=DATE(2018,7,1),G177&lt;DATE(2018,8,1)),COUNTIFS($K$2:$K$999,K177,$A$2:$A$999,'CP %'!$F$1,$G$2:$G$999,"&gt;=01-07-2018",$G$2:$G$999,"&lt;01-08-2018"),IF(AND(A177='CP %'!$F$1,B177='CP %'!$F$17,Master!J177="CP",G177&gt;=DATE(2018,8,1),G177&lt;DATE(2018,10,1)),COUNTIFS($K$2:$K$999,K177,$A$2:$A$999,'CP %'!$F$1,$B$2:$B$999,'CP %'!$F$17,$G$2:$G$999,"&gt;=01-08-2018",$G$2:$G$999,"&lt;01-10-2018"),IF(AND(A177='CP %'!$F$1,B177='CP %'!$F$27,Master!J177="CP",G177&gt;=DATE(2018,10,1),G177&lt;=DATE(2018,12,31)),COUNTIFS($K$2:$K$999,K177,$A$2:$A$999,'CP %'!$F$1,$B$2:$B$999,'CP %'!$F$27,$G$2:$G$999,"&gt;=01-10-2018",$G$2:$G$999,"&lt;=31-12-2018"),IF(AND(A177='CP %'!$M$1,Master!J177="CP",G177&gt;=DATE(2018,4,1),G177&lt;DATE(2018,10,1)),COUNTIFS($K$2:$K$999,K177,$A$2:$A$999,'CP %'!$M$1,$G$2:$G$999,"&gt;=1-04-2018",$G$2:$G$999,"&lt;1-10-2018"),IF(AND(A177='CP %'!$M$1,Master!J177="CP",G177&gt;=DATE(2018,10,1),G177&lt;=DATE(2018,12,31)),COUNTIFS($K$2:$K$999,K177,$A$2:$A$999,'CP %'!$M$1,$G$2:$G$999,"&gt;=1-10-2018",$G$2:$G$999,"&lt;=31-12-2018"),"")))))))</f>
        <v>12</v>
      </c>
      <c r="U177" s="25">
        <f t="shared" si="5"/>
        <v>67749.399999999994</v>
      </c>
    </row>
    <row r="178" spans="1:21" x14ac:dyDescent="0.25">
      <c r="A178" s="1" t="s">
        <v>69</v>
      </c>
      <c r="B178" s="1" t="s">
        <v>79</v>
      </c>
      <c r="C178" s="1" t="s">
        <v>79</v>
      </c>
      <c r="D178" s="1" t="s">
        <v>387</v>
      </c>
      <c r="E178" s="1" t="s">
        <v>91</v>
      </c>
      <c r="F178" s="1">
        <v>1740</v>
      </c>
      <c r="G178" s="27">
        <v>43326</v>
      </c>
      <c r="H178" s="25">
        <v>14109920</v>
      </c>
      <c r="I178" s="25">
        <v>13631420</v>
      </c>
      <c r="J178" s="1" t="s">
        <v>16</v>
      </c>
      <c r="K178" s="1" t="s">
        <v>114</v>
      </c>
      <c r="L178" s="25">
        <v>7599</v>
      </c>
      <c r="M178" s="25">
        <v>7258</v>
      </c>
      <c r="N178" s="1" t="s">
        <v>265</v>
      </c>
      <c r="O178" s="1" t="s">
        <v>170</v>
      </c>
      <c r="P178" s="25">
        <f t="shared" si="6"/>
        <v>593340</v>
      </c>
      <c r="Q178" s="1" t="s">
        <v>171</v>
      </c>
      <c r="R178" s="2" t="s">
        <v>164</v>
      </c>
      <c r="S178" s="31">
        <f>IF(AND(A178='CP %'!$B$1,J178="CP"),
IF(AND(G178&gt;=DATE(2018,4,1),G178&lt;=DATE(2018,7,25)),2%,IF(AND(G178&gt;=DATE(2018,7,26),G178&lt;=DATE(2018,12,31),R178='CP %'!$I$2),IF(T178=1,'CP %'!$C$8,IF(AND(T178&gt;=2,T178&lt;=3),'CP %'!$C$9,IF(AND(T178&gt;=4,T178&lt;=5),'CP %'!$C$10,IF(AND(T178&gt;=6,T178&lt;=8),'CP %'!$C$11,IF(T178&gt;=9,'CP %'!$C$12,""))))),IF(AND(G178&gt;=DATE(2018,7,26),G178&lt;=DATE(2018,12,31),R178='CP %'!$I$3),IF(T178=1,'CP %'!$D$8,IF(AND(T178&gt;=2,T178&lt;=3),'CP %'!$D$9,IF(AND(T178&gt;=4,T178&lt;=5),'CP %'!$D$10,IF(AND(T178&gt;=6,T178&lt;=8),'CP %'!$D$11,IF(T178&gt;=9,'CP %'!$D$12,""))))),""))),
IF(AND(A178='CP %'!$F$1,J178="CP"),
IF(AND(G178&gt;=DATE(2018,4,1),G178&lt;DATE(2018,5,1)),IF(AND(T178&gt;=1,T178&lt;=3),'CP %'!$G$4,IF(AND(T178&gt;=4,T178&lt;=9),'CP %'!$G$5,IF(T178&gt;=10,'CP %'!$G$6,""))),
IF(AND(G178&gt;=DATE(2018,5,1),G178&lt;DATE(2018,7,1)),'CP %'!$G$8,
IF(AND(G178&gt;=DATE(2018,7,1),G178&lt;DATE(2018,8,1)),IF(AND(T178&gt;=1,T178&lt;=2),'CP %'!$G$11,IF(AND(T178&gt;=3,T178&lt;=5),'CP %'!$G$12,IF(T178&gt;=6,'CP %'!$G$13,""))),
IF(AND(G178&gt;=DATE(2018,8,1),G178&lt;DATE(2018,10,1)),IF(K178='CP %'!$F$18,'CP %'!$G$18,IF(B178='CP %'!$F$15,'CP %'!$G$15,IF(B178='CP %'!$F$16,'CP %'!$G$16,IF(AND(B178='CP %'!$F$17,T178=1),'CP %'!$G$20,IF(AND(B178='CP %'!$F$17,T178&gt;=2,T178&lt;=5),'CP %'!$G$21,IF(AND(B178='CP %'!$F$17,T178&gt;=6),'CP %'!$G$22,"")))))),
IF(AND(G178&gt;=DATE(2018,10,1),G178&lt;=DATE(2018,12,31)),IF(B178='CP %'!$F$25,'CP %'!$G$25,IF(B178='CP %'!$F$26,'CP %'!$G$26,IF(AND(B178='CP %'!$F$27,T178=1),'CP %'!$G$29,IF(AND(B178='CP %'!$F$27,T178&gt;=2,T178&lt;=5),'CP %'!$G$30,IF(AND(B178='CP %'!$F$27,T178&gt;=6),'CP %'!$G$31,"")))))))))),
IF(AND(A178='CP %'!$M$1,J178="CP"),
IF(AND(G178&gt;=DATE(2018,4,1),G178&lt;DATE(2018,10,1)),IF(AND(T178&gt;=1,T178&lt;=3),'CP %'!$N$4,IF(AND(T178&gt;=4,T178&lt;=6),'CP %'!$N$5,IF(T178&gt;=7,'CP %'!$N$6,""))),
IF(AND(G178&gt;=DATE(2018,10,1),G178&lt;=DATE(2018,12,31)),IF(AND(T178&gt;=1,T178&lt;=3),'CP %'!$N$9,IF(AND(T178&gt;=4,T178&lt;=6),'CP %'!$N$10,IF(T178&gt;=7,'CP %'!$N$11,""))),"")),"")))</f>
        <v>5.0000000000000001E-3</v>
      </c>
      <c r="T178" s="29">
        <f>IF(AND(A178='CP %'!$B$1,Master!J178="CP",G178&gt;=DATE(2018,7,26),G178&lt;=DATE(2018,12,31)),COUNTIFS($K$2:$K$999,K178,$A$2:$A$999,'CP %'!$B$1,$G$2:$G$999,"&gt;=26-07-2018",$G$2:$G$999,"&lt;=31-12-2018"),IF(AND(A178='CP %'!$F$1,Master!J178="CP",G178&gt;=DATE(2018,4,1),G178&lt;DATE(2018,5,1)),COUNTIFS($K$2:$K$999,K178,$A$2:$A$999,'CP %'!$F$1,$G$2:$G$999,"&gt;=01-04-2018",$G$2:$G$999,"&lt;01-05-2018"),IF(AND(A178='CP %'!$F$1,Master!J178="CP",G178&gt;=DATE(2018,7,1),G178&lt;DATE(2018,8,1)),COUNTIFS($K$2:$K$999,K178,$A$2:$A$999,'CP %'!$F$1,$G$2:$G$999,"&gt;=01-07-2018",$G$2:$G$999,"&lt;01-08-2018"),IF(AND(A178='CP %'!$F$1,B178='CP %'!$F$17,Master!J178="CP",G178&gt;=DATE(2018,8,1),G178&lt;DATE(2018,10,1)),COUNTIFS($K$2:$K$999,K178,$A$2:$A$999,'CP %'!$F$1,$B$2:$B$999,'CP %'!$F$17,$G$2:$G$999,"&gt;=01-08-2018",$G$2:$G$999,"&lt;01-10-2018"),IF(AND(A178='CP %'!$F$1,B178='CP %'!$F$27,Master!J178="CP",G178&gt;=DATE(2018,10,1),G178&lt;=DATE(2018,12,31)),COUNTIFS($K$2:$K$999,K178,$A$2:$A$999,'CP %'!$F$1,$B$2:$B$999,'CP %'!$F$27,$G$2:$G$999,"&gt;=01-10-2018",$G$2:$G$999,"&lt;=31-12-2018"),IF(AND(A178='CP %'!$M$1,Master!J178="CP",G178&gt;=DATE(2018,4,1),G178&lt;DATE(2018,10,1)),COUNTIFS($K$2:$K$999,K178,$A$2:$A$999,'CP %'!$M$1,$G$2:$G$999,"&gt;=1-04-2018",$G$2:$G$999,"&lt;1-10-2018"),IF(AND(A178='CP %'!$M$1,Master!J178="CP",G178&gt;=DATE(2018,10,1),G178&lt;=DATE(2018,12,31)),COUNTIFS($K$2:$K$999,K178,$A$2:$A$999,'CP %'!$M$1,$G$2:$G$999,"&gt;=1-10-2018",$G$2:$G$999,"&lt;=31-12-2018"),"")))))))</f>
        <v>12</v>
      </c>
      <c r="U178" s="25">
        <f t="shared" si="5"/>
        <v>68157.100000000006</v>
      </c>
    </row>
    <row r="179" spans="1:21" x14ac:dyDescent="0.25">
      <c r="A179" s="1" t="s">
        <v>69</v>
      </c>
      <c r="B179" s="1" t="s">
        <v>79</v>
      </c>
      <c r="C179" s="1" t="s">
        <v>79</v>
      </c>
      <c r="D179" s="1" t="s">
        <v>388</v>
      </c>
      <c r="E179" s="1" t="s">
        <v>91</v>
      </c>
      <c r="F179" s="1">
        <v>1740</v>
      </c>
      <c r="G179" s="27">
        <v>43326</v>
      </c>
      <c r="H179" s="25">
        <v>14153420</v>
      </c>
      <c r="I179" s="25">
        <v>13674920</v>
      </c>
      <c r="J179" s="1" t="s">
        <v>16</v>
      </c>
      <c r="K179" s="1" t="s">
        <v>114</v>
      </c>
      <c r="L179" s="25">
        <v>7599</v>
      </c>
      <c r="M179" s="25">
        <v>7258</v>
      </c>
      <c r="N179" s="1" t="s">
        <v>265</v>
      </c>
      <c r="O179" s="1" t="s">
        <v>170</v>
      </c>
      <c r="P179" s="25">
        <f t="shared" si="6"/>
        <v>593340</v>
      </c>
      <c r="Q179" s="1" t="s">
        <v>171</v>
      </c>
      <c r="R179" s="2" t="s">
        <v>164</v>
      </c>
      <c r="S179" s="31">
        <f>IF(AND(A179='CP %'!$B$1,J179="CP"),
IF(AND(G179&gt;=DATE(2018,4,1),G179&lt;=DATE(2018,7,25)),2%,IF(AND(G179&gt;=DATE(2018,7,26),G179&lt;=DATE(2018,12,31),R179='CP %'!$I$2),IF(T179=1,'CP %'!$C$8,IF(AND(T179&gt;=2,T179&lt;=3),'CP %'!$C$9,IF(AND(T179&gt;=4,T179&lt;=5),'CP %'!$C$10,IF(AND(T179&gt;=6,T179&lt;=8),'CP %'!$C$11,IF(T179&gt;=9,'CP %'!$C$12,""))))),IF(AND(G179&gt;=DATE(2018,7,26),G179&lt;=DATE(2018,12,31),R179='CP %'!$I$3),IF(T179=1,'CP %'!$D$8,IF(AND(T179&gt;=2,T179&lt;=3),'CP %'!$D$9,IF(AND(T179&gt;=4,T179&lt;=5),'CP %'!$D$10,IF(AND(T179&gt;=6,T179&lt;=8),'CP %'!$D$11,IF(T179&gt;=9,'CP %'!$D$12,""))))),""))),
IF(AND(A179='CP %'!$F$1,J179="CP"),
IF(AND(G179&gt;=DATE(2018,4,1),G179&lt;DATE(2018,5,1)),IF(AND(T179&gt;=1,T179&lt;=3),'CP %'!$G$4,IF(AND(T179&gt;=4,T179&lt;=9),'CP %'!$G$5,IF(T179&gt;=10,'CP %'!$G$6,""))),
IF(AND(G179&gt;=DATE(2018,5,1),G179&lt;DATE(2018,7,1)),'CP %'!$G$8,
IF(AND(G179&gt;=DATE(2018,7,1),G179&lt;DATE(2018,8,1)),IF(AND(T179&gt;=1,T179&lt;=2),'CP %'!$G$11,IF(AND(T179&gt;=3,T179&lt;=5),'CP %'!$G$12,IF(T179&gt;=6,'CP %'!$G$13,""))),
IF(AND(G179&gt;=DATE(2018,8,1),G179&lt;DATE(2018,10,1)),IF(K179='CP %'!$F$18,'CP %'!$G$18,IF(B179='CP %'!$F$15,'CP %'!$G$15,IF(B179='CP %'!$F$16,'CP %'!$G$16,IF(AND(B179='CP %'!$F$17,T179=1),'CP %'!$G$20,IF(AND(B179='CP %'!$F$17,T179&gt;=2,T179&lt;=5),'CP %'!$G$21,IF(AND(B179='CP %'!$F$17,T179&gt;=6),'CP %'!$G$22,"")))))),
IF(AND(G179&gt;=DATE(2018,10,1),G179&lt;=DATE(2018,12,31)),IF(B179='CP %'!$F$25,'CP %'!$G$25,IF(B179='CP %'!$F$26,'CP %'!$G$26,IF(AND(B179='CP %'!$F$27,T179=1),'CP %'!$G$29,IF(AND(B179='CP %'!$F$27,T179&gt;=2,T179&lt;=5),'CP %'!$G$30,IF(AND(B179='CP %'!$F$27,T179&gt;=6),'CP %'!$G$31,"")))))))))),
IF(AND(A179='CP %'!$M$1,J179="CP"),
IF(AND(G179&gt;=DATE(2018,4,1),G179&lt;DATE(2018,10,1)),IF(AND(T179&gt;=1,T179&lt;=3),'CP %'!$N$4,IF(AND(T179&gt;=4,T179&lt;=6),'CP %'!$N$5,IF(T179&gt;=7,'CP %'!$N$6,""))),
IF(AND(G179&gt;=DATE(2018,10,1),G179&lt;=DATE(2018,12,31)),IF(AND(T179&gt;=1,T179&lt;=3),'CP %'!$N$9,IF(AND(T179&gt;=4,T179&lt;=6),'CP %'!$N$10,IF(T179&gt;=7,'CP %'!$N$11,""))),"")),"")))</f>
        <v>5.0000000000000001E-3</v>
      </c>
      <c r="T179" s="29">
        <f>IF(AND(A179='CP %'!$B$1,Master!J179="CP",G179&gt;=DATE(2018,7,26),G179&lt;=DATE(2018,12,31)),COUNTIFS($K$2:$K$999,K179,$A$2:$A$999,'CP %'!$B$1,$G$2:$G$999,"&gt;=26-07-2018",$G$2:$G$999,"&lt;=31-12-2018"),IF(AND(A179='CP %'!$F$1,Master!J179="CP",G179&gt;=DATE(2018,4,1),G179&lt;DATE(2018,5,1)),COUNTIFS($K$2:$K$999,K179,$A$2:$A$999,'CP %'!$F$1,$G$2:$G$999,"&gt;=01-04-2018",$G$2:$G$999,"&lt;01-05-2018"),IF(AND(A179='CP %'!$F$1,Master!J179="CP",G179&gt;=DATE(2018,7,1),G179&lt;DATE(2018,8,1)),COUNTIFS($K$2:$K$999,K179,$A$2:$A$999,'CP %'!$F$1,$G$2:$G$999,"&gt;=01-07-2018",$G$2:$G$999,"&lt;01-08-2018"),IF(AND(A179='CP %'!$F$1,B179='CP %'!$F$17,Master!J179="CP",G179&gt;=DATE(2018,8,1),G179&lt;DATE(2018,10,1)),COUNTIFS($K$2:$K$999,K179,$A$2:$A$999,'CP %'!$F$1,$B$2:$B$999,'CP %'!$F$17,$G$2:$G$999,"&gt;=01-08-2018",$G$2:$G$999,"&lt;01-10-2018"),IF(AND(A179='CP %'!$F$1,B179='CP %'!$F$27,Master!J179="CP",G179&gt;=DATE(2018,10,1),G179&lt;=DATE(2018,12,31)),COUNTIFS($K$2:$K$999,K179,$A$2:$A$999,'CP %'!$F$1,$B$2:$B$999,'CP %'!$F$27,$G$2:$G$999,"&gt;=01-10-2018",$G$2:$G$999,"&lt;=31-12-2018"),IF(AND(A179='CP %'!$M$1,Master!J179="CP",G179&gt;=DATE(2018,4,1),G179&lt;DATE(2018,10,1)),COUNTIFS($K$2:$K$999,K179,$A$2:$A$999,'CP %'!$M$1,$G$2:$G$999,"&gt;=1-04-2018",$G$2:$G$999,"&lt;1-10-2018"),IF(AND(A179='CP %'!$M$1,Master!J179="CP",G179&gt;=DATE(2018,10,1),G179&lt;=DATE(2018,12,31)),COUNTIFS($K$2:$K$999,K179,$A$2:$A$999,'CP %'!$M$1,$G$2:$G$999,"&gt;=1-10-2018",$G$2:$G$999,"&lt;=31-12-2018"),"")))))))</f>
        <v>12</v>
      </c>
      <c r="U179" s="25">
        <f t="shared" si="5"/>
        <v>68374.600000000006</v>
      </c>
    </row>
    <row r="180" spans="1:21" x14ac:dyDescent="0.25">
      <c r="A180" s="1" t="s">
        <v>69</v>
      </c>
      <c r="B180" s="1" t="s">
        <v>79</v>
      </c>
      <c r="C180" s="1" t="s">
        <v>79</v>
      </c>
      <c r="D180" s="1" t="s">
        <v>389</v>
      </c>
      <c r="E180" s="1" t="s">
        <v>91</v>
      </c>
      <c r="F180" s="1">
        <v>1740</v>
      </c>
      <c r="G180" s="27">
        <v>43326</v>
      </c>
      <c r="H180" s="25">
        <v>14196920</v>
      </c>
      <c r="I180" s="25">
        <v>13718420</v>
      </c>
      <c r="J180" s="1" t="s">
        <v>16</v>
      </c>
      <c r="K180" s="1" t="s">
        <v>114</v>
      </c>
      <c r="L180" s="25">
        <v>7599</v>
      </c>
      <c r="M180" s="25">
        <v>7258</v>
      </c>
      <c r="N180" s="1" t="s">
        <v>265</v>
      </c>
      <c r="O180" s="1" t="s">
        <v>170</v>
      </c>
      <c r="P180" s="25">
        <f t="shared" si="6"/>
        <v>593340</v>
      </c>
      <c r="Q180" s="1" t="s">
        <v>171</v>
      </c>
      <c r="R180" s="2" t="s">
        <v>164</v>
      </c>
      <c r="S180" s="31">
        <f>IF(AND(A180='CP %'!$B$1,J180="CP"),
IF(AND(G180&gt;=DATE(2018,4,1),G180&lt;=DATE(2018,7,25)),2%,IF(AND(G180&gt;=DATE(2018,7,26),G180&lt;=DATE(2018,12,31),R180='CP %'!$I$2),IF(T180=1,'CP %'!$C$8,IF(AND(T180&gt;=2,T180&lt;=3),'CP %'!$C$9,IF(AND(T180&gt;=4,T180&lt;=5),'CP %'!$C$10,IF(AND(T180&gt;=6,T180&lt;=8),'CP %'!$C$11,IF(T180&gt;=9,'CP %'!$C$12,""))))),IF(AND(G180&gt;=DATE(2018,7,26),G180&lt;=DATE(2018,12,31),R180='CP %'!$I$3),IF(T180=1,'CP %'!$D$8,IF(AND(T180&gt;=2,T180&lt;=3),'CP %'!$D$9,IF(AND(T180&gt;=4,T180&lt;=5),'CP %'!$D$10,IF(AND(T180&gt;=6,T180&lt;=8),'CP %'!$D$11,IF(T180&gt;=9,'CP %'!$D$12,""))))),""))),
IF(AND(A180='CP %'!$F$1,J180="CP"),
IF(AND(G180&gt;=DATE(2018,4,1),G180&lt;DATE(2018,5,1)),IF(AND(T180&gt;=1,T180&lt;=3),'CP %'!$G$4,IF(AND(T180&gt;=4,T180&lt;=9),'CP %'!$G$5,IF(T180&gt;=10,'CP %'!$G$6,""))),
IF(AND(G180&gt;=DATE(2018,5,1),G180&lt;DATE(2018,7,1)),'CP %'!$G$8,
IF(AND(G180&gt;=DATE(2018,7,1),G180&lt;DATE(2018,8,1)),IF(AND(T180&gt;=1,T180&lt;=2),'CP %'!$G$11,IF(AND(T180&gt;=3,T180&lt;=5),'CP %'!$G$12,IF(T180&gt;=6,'CP %'!$G$13,""))),
IF(AND(G180&gt;=DATE(2018,8,1),G180&lt;DATE(2018,10,1)),IF(K180='CP %'!$F$18,'CP %'!$G$18,IF(B180='CP %'!$F$15,'CP %'!$G$15,IF(B180='CP %'!$F$16,'CP %'!$G$16,IF(AND(B180='CP %'!$F$17,T180=1),'CP %'!$G$20,IF(AND(B180='CP %'!$F$17,T180&gt;=2,T180&lt;=5),'CP %'!$G$21,IF(AND(B180='CP %'!$F$17,T180&gt;=6),'CP %'!$G$22,"")))))),
IF(AND(G180&gt;=DATE(2018,10,1),G180&lt;=DATE(2018,12,31)),IF(B180='CP %'!$F$25,'CP %'!$G$25,IF(B180='CP %'!$F$26,'CP %'!$G$26,IF(AND(B180='CP %'!$F$27,T180=1),'CP %'!$G$29,IF(AND(B180='CP %'!$F$27,T180&gt;=2,T180&lt;=5),'CP %'!$G$30,IF(AND(B180='CP %'!$F$27,T180&gt;=6),'CP %'!$G$31,"")))))))))),
IF(AND(A180='CP %'!$M$1,J180="CP"),
IF(AND(G180&gt;=DATE(2018,4,1),G180&lt;DATE(2018,10,1)),IF(AND(T180&gt;=1,T180&lt;=3),'CP %'!$N$4,IF(AND(T180&gt;=4,T180&lt;=6),'CP %'!$N$5,IF(T180&gt;=7,'CP %'!$N$6,""))),
IF(AND(G180&gt;=DATE(2018,10,1),G180&lt;=DATE(2018,12,31)),IF(AND(T180&gt;=1,T180&lt;=3),'CP %'!$N$9,IF(AND(T180&gt;=4,T180&lt;=6),'CP %'!$N$10,IF(T180&gt;=7,'CP %'!$N$11,""))),"")),"")))</f>
        <v>5.0000000000000001E-3</v>
      </c>
      <c r="T180" s="29">
        <f>IF(AND(A180='CP %'!$B$1,Master!J180="CP",G180&gt;=DATE(2018,7,26),G180&lt;=DATE(2018,12,31)),COUNTIFS($K$2:$K$999,K180,$A$2:$A$999,'CP %'!$B$1,$G$2:$G$999,"&gt;=26-07-2018",$G$2:$G$999,"&lt;=31-12-2018"),IF(AND(A180='CP %'!$F$1,Master!J180="CP",G180&gt;=DATE(2018,4,1),G180&lt;DATE(2018,5,1)),COUNTIFS($K$2:$K$999,K180,$A$2:$A$999,'CP %'!$F$1,$G$2:$G$999,"&gt;=01-04-2018",$G$2:$G$999,"&lt;01-05-2018"),IF(AND(A180='CP %'!$F$1,Master!J180="CP",G180&gt;=DATE(2018,7,1),G180&lt;DATE(2018,8,1)),COUNTIFS($K$2:$K$999,K180,$A$2:$A$999,'CP %'!$F$1,$G$2:$G$999,"&gt;=01-07-2018",$G$2:$G$999,"&lt;01-08-2018"),IF(AND(A180='CP %'!$F$1,B180='CP %'!$F$17,Master!J180="CP",G180&gt;=DATE(2018,8,1),G180&lt;DATE(2018,10,1)),COUNTIFS($K$2:$K$999,K180,$A$2:$A$999,'CP %'!$F$1,$B$2:$B$999,'CP %'!$F$17,$G$2:$G$999,"&gt;=01-08-2018",$G$2:$G$999,"&lt;01-10-2018"),IF(AND(A180='CP %'!$F$1,B180='CP %'!$F$27,Master!J180="CP",G180&gt;=DATE(2018,10,1),G180&lt;=DATE(2018,12,31)),COUNTIFS($K$2:$K$999,K180,$A$2:$A$999,'CP %'!$F$1,$B$2:$B$999,'CP %'!$F$27,$G$2:$G$999,"&gt;=01-10-2018",$G$2:$G$999,"&lt;=31-12-2018"),IF(AND(A180='CP %'!$M$1,Master!J180="CP",G180&gt;=DATE(2018,4,1),G180&lt;DATE(2018,10,1)),COUNTIFS($K$2:$K$999,K180,$A$2:$A$999,'CP %'!$M$1,$G$2:$G$999,"&gt;=1-04-2018",$G$2:$G$999,"&lt;1-10-2018"),IF(AND(A180='CP %'!$M$1,Master!J180="CP",G180&gt;=DATE(2018,10,1),G180&lt;=DATE(2018,12,31)),COUNTIFS($K$2:$K$999,K180,$A$2:$A$999,'CP %'!$M$1,$G$2:$G$999,"&gt;=1-10-2018",$G$2:$G$999,"&lt;=31-12-2018"),"")))))))</f>
        <v>12</v>
      </c>
      <c r="U180" s="25">
        <f t="shared" si="5"/>
        <v>68592.100000000006</v>
      </c>
    </row>
    <row r="181" spans="1:21" x14ac:dyDescent="0.25">
      <c r="A181" s="1" t="s">
        <v>69</v>
      </c>
      <c r="B181" s="1" t="s">
        <v>79</v>
      </c>
      <c r="C181" s="1" t="s">
        <v>79</v>
      </c>
      <c r="D181" s="1" t="s">
        <v>390</v>
      </c>
      <c r="E181" s="1" t="s">
        <v>91</v>
      </c>
      <c r="F181" s="1">
        <v>1740</v>
      </c>
      <c r="G181" s="27">
        <v>43326</v>
      </c>
      <c r="H181" s="25">
        <v>14358920</v>
      </c>
      <c r="I181" s="25">
        <v>13880420</v>
      </c>
      <c r="J181" s="1" t="s">
        <v>16</v>
      </c>
      <c r="K181" s="1" t="s">
        <v>114</v>
      </c>
      <c r="L181" s="25">
        <v>7599</v>
      </c>
      <c r="M181" s="25">
        <v>7258</v>
      </c>
      <c r="N181" s="1" t="s">
        <v>265</v>
      </c>
      <c r="O181" s="1" t="s">
        <v>170</v>
      </c>
      <c r="P181" s="25">
        <f t="shared" si="6"/>
        <v>593340</v>
      </c>
      <c r="Q181" s="1" t="s">
        <v>171</v>
      </c>
      <c r="R181" s="2" t="s">
        <v>164</v>
      </c>
      <c r="S181" s="31">
        <f>IF(AND(A181='CP %'!$B$1,J181="CP"),
IF(AND(G181&gt;=DATE(2018,4,1),G181&lt;=DATE(2018,7,25)),2%,IF(AND(G181&gt;=DATE(2018,7,26),G181&lt;=DATE(2018,12,31),R181='CP %'!$I$2),IF(T181=1,'CP %'!$C$8,IF(AND(T181&gt;=2,T181&lt;=3),'CP %'!$C$9,IF(AND(T181&gt;=4,T181&lt;=5),'CP %'!$C$10,IF(AND(T181&gt;=6,T181&lt;=8),'CP %'!$C$11,IF(T181&gt;=9,'CP %'!$C$12,""))))),IF(AND(G181&gt;=DATE(2018,7,26),G181&lt;=DATE(2018,12,31),R181='CP %'!$I$3),IF(T181=1,'CP %'!$D$8,IF(AND(T181&gt;=2,T181&lt;=3),'CP %'!$D$9,IF(AND(T181&gt;=4,T181&lt;=5),'CP %'!$D$10,IF(AND(T181&gt;=6,T181&lt;=8),'CP %'!$D$11,IF(T181&gt;=9,'CP %'!$D$12,""))))),""))),
IF(AND(A181='CP %'!$F$1,J181="CP"),
IF(AND(G181&gt;=DATE(2018,4,1),G181&lt;DATE(2018,5,1)),IF(AND(T181&gt;=1,T181&lt;=3),'CP %'!$G$4,IF(AND(T181&gt;=4,T181&lt;=9),'CP %'!$G$5,IF(T181&gt;=10,'CP %'!$G$6,""))),
IF(AND(G181&gt;=DATE(2018,5,1),G181&lt;DATE(2018,7,1)),'CP %'!$G$8,
IF(AND(G181&gt;=DATE(2018,7,1),G181&lt;DATE(2018,8,1)),IF(AND(T181&gt;=1,T181&lt;=2),'CP %'!$G$11,IF(AND(T181&gt;=3,T181&lt;=5),'CP %'!$G$12,IF(T181&gt;=6,'CP %'!$G$13,""))),
IF(AND(G181&gt;=DATE(2018,8,1),G181&lt;DATE(2018,10,1)),IF(K181='CP %'!$F$18,'CP %'!$G$18,IF(B181='CP %'!$F$15,'CP %'!$G$15,IF(B181='CP %'!$F$16,'CP %'!$G$16,IF(AND(B181='CP %'!$F$17,T181=1),'CP %'!$G$20,IF(AND(B181='CP %'!$F$17,T181&gt;=2,T181&lt;=5),'CP %'!$G$21,IF(AND(B181='CP %'!$F$17,T181&gt;=6),'CP %'!$G$22,"")))))),
IF(AND(G181&gt;=DATE(2018,10,1),G181&lt;=DATE(2018,12,31)),IF(B181='CP %'!$F$25,'CP %'!$G$25,IF(B181='CP %'!$F$26,'CP %'!$G$26,IF(AND(B181='CP %'!$F$27,T181=1),'CP %'!$G$29,IF(AND(B181='CP %'!$F$27,T181&gt;=2,T181&lt;=5),'CP %'!$G$30,IF(AND(B181='CP %'!$F$27,T181&gt;=6),'CP %'!$G$31,"")))))))))),
IF(AND(A181='CP %'!$M$1,J181="CP"),
IF(AND(G181&gt;=DATE(2018,4,1),G181&lt;DATE(2018,10,1)),IF(AND(T181&gt;=1,T181&lt;=3),'CP %'!$N$4,IF(AND(T181&gt;=4,T181&lt;=6),'CP %'!$N$5,IF(T181&gt;=7,'CP %'!$N$6,""))),
IF(AND(G181&gt;=DATE(2018,10,1),G181&lt;=DATE(2018,12,31)),IF(AND(T181&gt;=1,T181&lt;=3),'CP %'!$N$9,IF(AND(T181&gt;=4,T181&lt;=6),'CP %'!$N$10,IF(T181&gt;=7,'CP %'!$N$11,""))),"")),"")))</f>
        <v>5.0000000000000001E-3</v>
      </c>
      <c r="T181" s="29">
        <f>IF(AND(A181='CP %'!$B$1,Master!J181="CP",G181&gt;=DATE(2018,7,26),G181&lt;=DATE(2018,12,31)),COUNTIFS($K$2:$K$999,K181,$A$2:$A$999,'CP %'!$B$1,$G$2:$G$999,"&gt;=26-07-2018",$G$2:$G$999,"&lt;=31-12-2018"),IF(AND(A181='CP %'!$F$1,Master!J181="CP",G181&gt;=DATE(2018,4,1),G181&lt;DATE(2018,5,1)),COUNTIFS($K$2:$K$999,K181,$A$2:$A$999,'CP %'!$F$1,$G$2:$G$999,"&gt;=01-04-2018",$G$2:$G$999,"&lt;01-05-2018"),IF(AND(A181='CP %'!$F$1,Master!J181="CP",G181&gt;=DATE(2018,7,1),G181&lt;DATE(2018,8,1)),COUNTIFS($K$2:$K$999,K181,$A$2:$A$999,'CP %'!$F$1,$G$2:$G$999,"&gt;=01-07-2018",$G$2:$G$999,"&lt;01-08-2018"),IF(AND(A181='CP %'!$F$1,B181='CP %'!$F$17,Master!J181="CP",G181&gt;=DATE(2018,8,1),G181&lt;DATE(2018,10,1)),COUNTIFS($K$2:$K$999,K181,$A$2:$A$999,'CP %'!$F$1,$B$2:$B$999,'CP %'!$F$17,$G$2:$G$999,"&gt;=01-08-2018",$G$2:$G$999,"&lt;01-10-2018"),IF(AND(A181='CP %'!$F$1,B181='CP %'!$F$27,Master!J181="CP",G181&gt;=DATE(2018,10,1),G181&lt;=DATE(2018,12,31)),COUNTIFS($K$2:$K$999,K181,$A$2:$A$999,'CP %'!$F$1,$B$2:$B$999,'CP %'!$F$27,$G$2:$G$999,"&gt;=01-10-2018",$G$2:$G$999,"&lt;=31-12-2018"),IF(AND(A181='CP %'!$M$1,Master!J181="CP",G181&gt;=DATE(2018,4,1),G181&lt;DATE(2018,10,1)),COUNTIFS($K$2:$K$999,K181,$A$2:$A$999,'CP %'!$M$1,$G$2:$G$999,"&gt;=1-04-2018",$G$2:$G$999,"&lt;1-10-2018"),IF(AND(A181='CP %'!$M$1,Master!J181="CP",G181&gt;=DATE(2018,10,1),G181&lt;=DATE(2018,12,31)),COUNTIFS($K$2:$K$999,K181,$A$2:$A$999,'CP %'!$M$1,$G$2:$G$999,"&gt;=1-10-2018",$G$2:$G$999,"&lt;=31-12-2018"),"")))))))</f>
        <v>12</v>
      </c>
      <c r="U181" s="25">
        <f t="shared" si="5"/>
        <v>69402.100000000006</v>
      </c>
    </row>
    <row r="182" spans="1:21" x14ac:dyDescent="0.25">
      <c r="A182" s="1" t="s">
        <v>69</v>
      </c>
      <c r="B182" s="1" t="s">
        <v>79</v>
      </c>
      <c r="C182" s="1" t="s">
        <v>79</v>
      </c>
      <c r="D182" s="1" t="s">
        <v>391</v>
      </c>
      <c r="E182" s="1" t="s">
        <v>89</v>
      </c>
      <c r="F182" s="1">
        <v>1960</v>
      </c>
      <c r="G182" s="27">
        <v>43326</v>
      </c>
      <c r="H182" s="25">
        <v>16545680</v>
      </c>
      <c r="I182" s="25">
        <v>16006680</v>
      </c>
      <c r="J182" s="1" t="s">
        <v>16</v>
      </c>
      <c r="K182" s="1" t="s">
        <v>114</v>
      </c>
      <c r="L182" s="25">
        <v>7599</v>
      </c>
      <c r="M182" s="25">
        <v>7258</v>
      </c>
      <c r="N182" s="1" t="s">
        <v>265</v>
      </c>
      <c r="O182" s="1" t="s">
        <v>170</v>
      </c>
      <c r="P182" s="25">
        <f t="shared" si="6"/>
        <v>668360</v>
      </c>
      <c r="Q182" s="1" t="s">
        <v>171</v>
      </c>
      <c r="R182" s="2" t="s">
        <v>164</v>
      </c>
      <c r="S182" s="31">
        <f>IF(AND(A182='CP %'!$B$1,J182="CP"),
IF(AND(G182&gt;=DATE(2018,4,1),G182&lt;=DATE(2018,7,25)),2%,IF(AND(G182&gt;=DATE(2018,7,26),G182&lt;=DATE(2018,12,31),R182='CP %'!$I$2),IF(T182=1,'CP %'!$C$8,IF(AND(T182&gt;=2,T182&lt;=3),'CP %'!$C$9,IF(AND(T182&gt;=4,T182&lt;=5),'CP %'!$C$10,IF(AND(T182&gt;=6,T182&lt;=8),'CP %'!$C$11,IF(T182&gt;=9,'CP %'!$C$12,""))))),IF(AND(G182&gt;=DATE(2018,7,26),G182&lt;=DATE(2018,12,31),R182='CP %'!$I$3),IF(T182=1,'CP %'!$D$8,IF(AND(T182&gt;=2,T182&lt;=3),'CP %'!$D$9,IF(AND(T182&gt;=4,T182&lt;=5),'CP %'!$D$10,IF(AND(T182&gt;=6,T182&lt;=8),'CP %'!$D$11,IF(T182&gt;=9,'CP %'!$D$12,""))))),""))),
IF(AND(A182='CP %'!$F$1,J182="CP"),
IF(AND(G182&gt;=DATE(2018,4,1),G182&lt;DATE(2018,5,1)),IF(AND(T182&gt;=1,T182&lt;=3),'CP %'!$G$4,IF(AND(T182&gt;=4,T182&lt;=9),'CP %'!$G$5,IF(T182&gt;=10,'CP %'!$G$6,""))),
IF(AND(G182&gt;=DATE(2018,5,1),G182&lt;DATE(2018,7,1)),'CP %'!$G$8,
IF(AND(G182&gt;=DATE(2018,7,1),G182&lt;DATE(2018,8,1)),IF(AND(T182&gt;=1,T182&lt;=2),'CP %'!$G$11,IF(AND(T182&gt;=3,T182&lt;=5),'CP %'!$G$12,IF(T182&gt;=6,'CP %'!$G$13,""))),
IF(AND(G182&gt;=DATE(2018,8,1),G182&lt;DATE(2018,10,1)),IF(K182='CP %'!$F$18,'CP %'!$G$18,IF(B182='CP %'!$F$15,'CP %'!$G$15,IF(B182='CP %'!$F$16,'CP %'!$G$16,IF(AND(B182='CP %'!$F$17,T182=1),'CP %'!$G$20,IF(AND(B182='CP %'!$F$17,T182&gt;=2,T182&lt;=5),'CP %'!$G$21,IF(AND(B182='CP %'!$F$17,T182&gt;=6),'CP %'!$G$22,"")))))),
IF(AND(G182&gt;=DATE(2018,10,1),G182&lt;=DATE(2018,12,31)),IF(B182='CP %'!$F$25,'CP %'!$G$25,IF(B182='CP %'!$F$26,'CP %'!$G$26,IF(AND(B182='CP %'!$F$27,T182=1),'CP %'!$G$29,IF(AND(B182='CP %'!$F$27,T182&gt;=2,T182&lt;=5),'CP %'!$G$30,IF(AND(B182='CP %'!$F$27,T182&gt;=6),'CP %'!$G$31,"")))))))))),
IF(AND(A182='CP %'!$M$1,J182="CP"),
IF(AND(G182&gt;=DATE(2018,4,1),G182&lt;DATE(2018,10,1)),IF(AND(T182&gt;=1,T182&lt;=3),'CP %'!$N$4,IF(AND(T182&gt;=4,T182&lt;=6),'CP %'!$N$5,IF(T182&gt;=7,'CP %'!$N$6,""))),
IF(AND(G182&gt;=DATE(2018,10,1),G182&lt;=DATE(2018,12,31)),IF(AND(T182&gt;=1,T182&lt;=3),'CP %'!$N$9,IF(AND(T182&gt;=4,T182&lt;=6),'CP %'!$N$10,IF(T182&gt;=7,'CP %'!$N$11,""))),"")),"")))</f>
        <v>5.0000000000000001E-3</v>
      </c>
      <c r="T182" s="29">
        <f>IF(AND(A182='CP %'!$B$1,Master!J182="CP",G182&gt;=DATE(2018,7,26),G182&lt;=DATE(2018,12,31)),COUNTIFS($K$2:$K$999,K182,$A$2:$A$999,'CP %'!$B$1,$G$2:$G$999,"&gt;=26-07-2018",$G$2:$G$999,"&lt;=31-12-2018"),IF(AND(A182='CP %'!$F$1,Master!J182="CP",G182&gt;=DATE(2018,4,1),G182&lt;DATE(2018,5,1)),COUNTIFS($K$2:$K$999,K182,$A$2:$A$999,'CP %'!$F$1,$G$2:$G$999,"&gt;=01-04-2018",$G$2:$G$999,"&lt;01-05-2018"),IF(AND(A182='CP %'!$F$1,Master!J182="CP",G182&gt;=DATE(2018,7,1),G182&lt;DATE(2018,8,1)),COUNTIFS($K$2:$K$999,K182,$A$2:$A$999,'CP %'!$F$1,$G$2:$G$999,"&gt;=01-07-2018",$G$2:$G$999,"&lt;01-08-2018"),IF(AND(A182='CP %'!$F$1,B182='CP %'!$F$17,Master!J182="CP",G182&gt;=DATE(2018,8,1),G182&lt;DATE(2018,10,1)),COUNTIFS($K$2:$K$999,K182,$A$2:$A$999,'CP %'!$F$1,$B$2:$B$999,'CP %'!$F$17,$G$2:$G$999,"&gt;=01-08-2018",$G$2:$G$999,"&lt;01-10-2018"),IF(AND(A182='CP %'!$F$1,B182='CP %'!$F$27,Master!J182="CP",G182&gt;=DATE(2018,10,1),G182&lt;=DATE(2018,12,31)),COUNTIFS($K$2:$K$999,K182,$A$2:$A$999,'CP %'!$F$1,$B$2:$B$999,'CP %'!$F$27,$G$2:$G$999,"&gt;=01-10-2018",$G$2:$G$999,"&lt;=31-12-2018"),IF(AND(A182='CP %'!$M$1,Master!J182="CP",G182&gt;=DATE(2018,4,1),G182&lt;DATE(2018,10,1)),COUNTIFS($K$2:$K$999,K182,$A$2:$A$999,'CP %'!$M$1,$G$2:$G$999,"&gt;=1-04-2018",$G$2:$G$999,"&lt;1-10-2018"),IF(AND(A182='CP %'!$M$1,Master!J182="CP",G182&gt;=DATE(2018,10,1),G182&lt;=DATE(2018,12,31)),COUNTIFS($K$2:$K$999,K182,$A$2:$A$999,'CP %'!$M$1,$G$2:$G$999,"&gt;=1-10-2018",$G$2:$G$999,"&lt;=31-12-2018"),"")))))))</f>
        <v>12</v>
      </c>
      <c r="U182" s="25">
        <f t="shared" si="5"/>
        <v>80033.400000000009</v>
      </c>
    </row>
    <row r="183" spans="1:21" x14ac:dyDescent="0.25">
      <c r="A183" s="1" t="s">
        <v>69</v>
      </c>
      <c r="B183" s="1" t="s">
        <v>82</v>
      </c>
      <c r="C183" s="1" t="s">
        <v>82</v>
      </c>
      <c r="D183" s="1" t="s">
        <v>392</v>
      </c>
      <c r="E183" s="1" t="s">
        <v>90</v>
      </c>
      <c r="F183" s="1">
        <v>2465</v>
      </c>
      <c r="G183" s="27">
        <v>43327</v>
      </c>
      <c r="H183" s="25">
        <v>21743340</v>
      </c>
      <c r="I183" s="25">
        <v>21065465</v>
      </c>
      <c r="J183" s="1" t="s">
        <v>16</v>
      </c>
      <c r="K183" s="1" t="s">
        <v>114</v>
      </c>
      <c r="L183" s="25">
        <v>8152</v>
      </c>
      <c r="M183" s="25">
        <v>7786</v>
      </c>
      <c r="N183" s="1" t="s">
        <v>236</v>
      </c>
      <c r="O183" s="1" t="s">
        <v>170</v>
      </c>
      <c r="P183" s="25">
        <f t="shared" si="6"/>
        <v>902190</v>
      </c>
      <c r="Q183" s="1" t="s">
        <v>171</v>
      </c>
      <c r="R183" s="2" t="s">
        <v>164</v>
      </c>
      <c r="S183" s="31">
        <f>IF(AND(A183='CP %'!$B$1,J183="CP"),
IF(AND(G183&gt;=DATE(2018,4,1),G183&lt;=DATE(2018,7,25)),2%,IF(AND(G183&gt;=DATE(2018,7,26),G183&lt;=DATE(2018,12,31),R183='CP %'!$I$2),IF(T183=1,'CP %'!$C$8,IF(AND(T183&gt;=2,T183&lt;=3),'CP %'!$C$9,IF(AND(T183&gt;=4,T183&lt;=5),'CP %'!$C$10,IF(AND(T183&gt;=6,T183&lt;=8),'CP %'!$C$11,IF(T183&gt;=9,'CP %'!$C$12,""))))),IF(AND(G183&gt;=DATE(2018,7,26),G183&lt;=DATE(2018,12,31),R183='CP %'!$I$3),IF(T183=1,'CP %'!$D$8,IF(AND(T183&gt;=2,T183&lt;=3),'CP %'!$D$9,IF(AND(T183&gt;=4,T183&lt;=5),'CP %'!$D$10,IF(AND(T183&gt;=6,T183&lt;=8),'CP %'!$D$11,IF(T183&gt;=9,'CP %'!$D$12,""))))),""))),
IF(AND(A183='CP %'!$F$1,J183="CP"),
IF(AND(G183&gt;=DATE(2018,4,1),G183&lt;DATE(2018,5,1)),IF(AND(T183&gt;=1,T183&lt;=3),'CP %'!$G$4,IF(AND(T183&gt;=4,T183&lt;=9),'CP %'!$G$5,IF(T183&gt;=10,'CP %'!$G$6,""))),
IF(AND(G183&gt;=DATE(2018,5,1),G183&lt;DATE(2018,7,1)),'CP %'!$G$8,
IF(AND(G183&gt;=DATE(2018,7,1),G183&lt;DATE(2018,8,1)),IF(AND(T183&gt;=1,T183&lt;=2),'CP %'!$G$11,IF(AND(T183&gt;=3,T183&lt;=5),'CP %'!$G$12,IF(T183&gt;=6,'CP %'!$G$13,""))),
IF(AND(G183&gt;=DATE(2018,8,1),G183&lt;DATE(2018,10,1)),IF(K183='CP %'!$F$18,'CP %'!$G$18,IF(B183='CP %'!$F$15,'CP %'!$G$15,IF(B183='CP %'!$F$16,'CP %'!$G$16,IF(AND(B183='CP %'!$F$17,T183=1),'CP %'!$G$20,IF(AND(B183='CP %'!$F$17,T183&gt;=2,T183&lt;=5),'CP %'!$G$21,IF(AND(B183='CP %'!$F$17,T183&gt;=6),'CP %'!$G$22,"")))))),
IF(AND(G183&gt;=DATE(2018,10,1),G183&lt;=DATE(2018,12,31)),IF(B183='CP %'!$F$25,'CP %'!$G$25,IF(B183='CP %'!$F$26,'CP %'!$G$26,IF(AND(B183='CP %'!$F$27,T183=1),'CP %'!$G$29,IF(AND(B183='CP %'!$F$27,T183&gt;=2,T183&lt;=5),'CP %'!$G$30,IF(AND(B183='CP %'!$F$27,T183&gt;=6),'CP %'!$G$31,"")))))))))),
IF(AND(A183='CP %'!$M$1,J183="CP"),
IF(AND(G183&gt;=DATE(2018,4,1),G183&lt;DATE(2018,10,1)),IF(AND(T183&gt;=1,T183&lt;=3),'CP %'!$N$4,IF(AND(T183&gt;=4,T183&lt;=6),'CP %'!$N$5,IF(T183&gt;=7,'CP %'!$N$6,""))),
IF(AND(G183&gt;=DATE(2018,10,1),G183&lt;=DATE(2018,12,31)),IF(AND(T183&gt;=1,T183&lt;=3),'CP %'!$N$9,IF(AND(T183&gt;=4,T183&lt;=6),'CP %'!$N$10,IF(T183&gt;=7,'CP %'!$N$11,""))),"")),"")))</f>
        <v>5.0000000000000001E-3</v>
      </c>
      <c r="T183" s="29" t="str">
        <f>IF(AND(A183='CP %'!$B$1,Master!J183="CP",G183&gt;=DATE(2018,7,26),G183&lt;=DATE(2018,12,31)),COUNTIFS($K$2:$K$999,K183,$A$2:$A$999,'CP %'!$B$1,$G$2:$G$999,"&gt;=26-07-2018",$G$2:$G$999,"&lt;=31-12-2018"),IF(AND(A183='CP %'!$F$1,Master!J183="CP",G183&gt;=DATE(2018,4,1),G183&lt;DATE(2018,5,1)),COUNTIFS($K$2:$K$999,K183,$A$2:$A$999,'CP %'!$F$1,$G$2:$G$999,"&gt;=01-04-2018",$G$2:$G$999,"&lt;01-05-2018"),IF(AND(A183='CP %'!$F$1,Master!J183="CP",G183&gt;=DATE(2018,7,1),G183&lt;DATE(2018,8,1)),COUNTIFS($K$2:$K$999,K183,$A$2:$A$999,'CP %'!$F$1,$G$2:$G$999,"&gt;=01-07-2018",$G$2:$G$999,"&lt;01-08-2018"),IF(AND(A183='CP %'!$F$1,B183='CP %'!$F$17,Master!J183="CP",G183&gt;=DATE(2018,8,1),G183&lt;DATE(2018,10,1)),COUNTIFS($K$2:$K$999,K183,$A$2:$A$999,'CP %'!$F$1,$B$2:$B$999,'CP %'!$F$17,$G$2:$G$999,"&gt;=01-08-2018",$G$2:$G$999,"&lt;01-10-2018"),IF(AND(A183='CP %'!$F$1,B183='CP %'!$F$27,Master!J183="CP",G183&gt;=DATE(2018,10,1),G183&lt;=DATE(2018,12,31)),COUNTIFS($K$2:$K$999,K183,$A$2:$A$999,'CP %'!$F$1,$B$2:$B$999,'CP %'!$F$27,$G$2:$G$999,"&gt;=01-10-2018",$G$2:$G$999,"&lt;=31-12-2018"),IF(AND(A183='CP %'!$M$1,Master!J183="CP",G183&gt;=DATE(2018,4,1),G183&lt;DATE(2018,10,1)),COUNTIFS($K$2:$K$999,K183,$A$2:$A$999,'CP %'!$M$1,$G$2:$G$999,"&gt;=1-04-2018",$G$2:$G$999,"&lt;1-10-2018"),IF(AND(A183='CP %'!$M$1,Master!J183="CP",G183&gt;=DATE(2018,10,1),G183&lt;=DATE(2018,12,31)),COUNTIFS($K$2:$K$999,K183,$A$2:$A$999,'CP %'!$M$1,$G$2:$G$999,"&gt;=1-10-2018",$G$2:$G$999,"&lt;=31-12-2018"),"")))))))</f>
        <v/>
      </c>
      <c r="U183" s="25">
        <f t="shared" si="5"/>
        <v>105327.325</v>
      </c>
    </row>
    <row r="184" spans="1:21" x14ac:dyDescent="0.25">
      <c r="A184" s="1" t="s">
        <v>69</v>
      </c>
      <c r="B184" s="1" t="s">
        <v>82</v>
      </c>
      <c r="C184" s="1" t="s">
        <v>82</v>
      </c>
      <c r="D184" s="1" t="s">
        <v>393</v>
      </c>
      <c r="E184" s="1" t="s">
        <v>90</v>
      </c>
      <c r="F184" s="1">
        <v>2465</v>
      </c>
      <c r="G184" s="27">
        <v>43333</v>
      </c>
      <c r="H184" s="25">
        <v>21620090</v>
      </c>
      <c r="I184" s="25">
        <v>20942215</v>
      </c>
      <c r="J184" s="1" t="s">
        <v>16</v>
      </c>
      <c r="K184" s="1" t="s">
        <v>114</v>
      </c>
      <c r="L184" s="25">
        <v>8152</v>
      </c>
      <c r="M184" s="25">
        <v>7786</v>
      </c>
      <c r="N184" s="1" t="s">
        <v>236</v>
      </c>
      <c r="O184" s="1" t="s">
        <v>170</v>
      </c>
      <c r="P184" s="25">
        <f t="shared" si="6"/>
        <v>902190</v>
      </c>
      <c r="Q184" s="1" t="s">
        <v>171</v>
      </c>
      <c r="R184" s="2" t="s">
        <v>164</v>
      </c>
      <c r="S184" s="31">
        <f>IF(AND(A184='CP %'!$B$1,J184="CP"),
IF(AND(G184&gt;=DATE(2018,4,1),G184&lt;=DATE(2018,7,25)),2%,IF(AND(G184&gt;=DATE(2018,7,26),G184&lt;=DATE(2018,12,31),R184='CP %'!$I$2),IF(T184=1,'CP %'!$C$8,IF(AND(T184&gt;=2,T184&lt;=3),'CP %'!$C$9,IF(AND(T184&gt;=4,T184&lt;=5),'CP %'!$C$10,IF(AND(T184&gt;=6,T184&lt;=8),'CP %'!$C$11,IF(T184&gt;=9,'CP %'!$C$12,""))))),IF(AND(G184&gt;=DATE(2018,7,26),G184&lt;=DATE(2018,12,31),R184='CP %'!$I$3),IF(T184=1,'CP %'!$D$8,IF(AND(T184&gt;=2,T184&lt;=3),'CP %'!$D$9,IF(AND(T184&gt;=4,T184&lt;=5),'CP %'!$D$10,IF(AND(T184&gt;=6,T184&lt;=8),'CP %'!$D$11,IF(T184&gt;=9,'CP %'!$D$12,""))))),""))),
IF(AND(A184='CP %'!$F$1,J184="CP"),
IF(AND(G184&gt;=DATE(2018,4,1),G184&lt;DATE(2018,5,1)),IF(AND(T184&gt;=1,T184&lt;=3),'CP %'!$G$4,IF(AND(T184&gt;=4,T184&lt;=9),'CP %'!$G$5,IF(T184&gt;=10,'CP %'!$G$6,""))),
IF(AND(G184&gt;=DATE(2018,5,1),G184&lt;DATE(2018,7,1)),'CP %'!$G$8,
IF(AND(G184&gt;=DATE(2018,7,1),G184&lt;DATE(2018,8,1)),IF(AND(T184&gt;=1,T184&lt;=2),'CP %'!$G$11,IF(AND(T184&gt;=3,T184&lt;=5),'CP %'!$G$12,IF(T184&gt;=6,'CP %'!$G$13,""))),
IF(AND(G184&gt;=DATE(2018,8,1),G184&lt;DATE(2018,10,1)),IF(K184='CP %'!$F$18,'CP %'!$G$18,IF(B184='CP %'!$F$15,'CP %'!$G$15,IF(B184='CP %'!$F$16,'CP %'!$G$16,IF(AND(B184='CP %'!$F$17,T184=1),'CP %'!$G$20,IF(AND(B184='CP %'!$F$17,T184&gt;=2,T184&lt;=5),'CP %'!$G$21,IF(AND(B184='CP %'!$F$17,T184&gt;=6),'CP %'!$G$22,"")))))),
IF(AND(G184&gt;=DATE(2018,10,1),G184&lt;=DATE(2018,12,31)),IF(B184='CP %'!$F$25,'CP %'!$G$25,IF(B184='CP %'!$F$26,'CP %'!$G$26,IF(AND(B184='CP %'!$F$27,T184=1),'CP %'!$G$29,IF(AND(B184='CP %'!$F$27,T184&gt;=2,T184&lt;=5),'CP %'!$G$30,IF(AND(B184='CP %'!$F$27,T184&gt;=6),'CP %'!$G$31,"")))))))))),
IF(AND(A184='CP %'!$M$1,J184="CP"),
IF(AND(G184&gt;=DATE(2018,4,1),G184&lt;DATE(2018,10,1)),IF(AND(T184&gt;=1,T184&lt;=3),'CP %'!$N$4,IF(AND(T184&gt;=4,T184&lt;=6),'CP %'!$N$5,IF(T184&gt;=7,'CP %'!$N$6,""))),
IF(AND(G184&gt;=DATE(2018,10,1),G184&lt;=DATE(2018,12,31)),IF(AND(T184&gt;=1,T184&lt;=3),'CP %'!$N$9,IF(AND(T184&gt;=4,T184&lt;=6),'CP %'!$N$10,IF(T184&gt;=7,'CP %'!$N$11,""))),"")),"")))</f>
        <v>5.0000000000000001E-3</v>
      </c>
      <c r="T184" s="29" t="str">
        <f>IF(AND(A184='CP %'!$B$1,Master!J184="CP",G184&gt;=DATE(2018,7,26),G184&lt;=DATE(2018,12,31)),COUNTIFS($K$2:$K$999,K184,$A$2:$A$999,'CP %'!$B$1,$G$2:$G$999,"&gt;=26-07-2018",$G$2:$G$999,"&lt;=31-12-2018"),IF(AND(A184='CP %'!$F$1,Master!J184="CP",G184&gt;=DATE(2018,4,1),G184&lt;DATE(2018,5,1)),COUNTIFS($K$2:$K$999,K184,$A$2:$A$999,'CP %'!$F$1,$G$2:$G$999,"&gt;=01-04-2018",$G$2:$G$999,"&lt;01-05-2018"),IF(AND(A184='CP %'!$F$1,Master!J184="CP",G184&gt;=DATE(2018,7,1),G184&lt;DATE(2018,8,1)),COUNTIFS($K$2:$K$999,K184,$A$2:$A$999,'CP %'!$F$1,$G$2:$G$999,"&gt;=01-07-2018",$G$2:$G$999,"&lt;01-08-2018"),IF(AND(A184='CP %'!$F$1,B184='CP %'!$F$17,Master!J184="CP",G184&gt;=DATE(2018,8,1),G184&lt;DATE(2018,10,1)),COUNTIFS($K$2:$K$999,K184,$A$2:$A$999,'CP %'!$F$1,$B$2:$B$999,'CP %'!$F$17,$G$2:$G$999,"&gt;=01-08-2018",$G$2:$G$999,"&lt;01-10-2018"),IF(AND(A184='CP %'!$F$1,B184='CP %'!$F$27,Master!J184="CP",G184&gt;=DATE(2018,10,1),G184&lt;=DATE(2018,12,31)),COUNTIFS($K$2:$K$999,K184,$A$2:$A$999,'CP %'!$F$1,$B$2:$B$999,'CP %'!$F$27,$G$2:$G$999,"&gt;=01-10-2018",$G$2:$G$999,"&lt;=31-12-2018"),IF(AND(A184='CP %'!$M$1,Master!J184="CP",G184&gt;=DATE(2018,4,1),G184&lt;DATE(2018,10,1)),COUNTIFS($K$2:$K$999,K184,$A$2:$A$999,'CP %'!$M$1,$G$2:$G$999,"&gt;=1-04-2018",$G$2:$G$999,"&lt;1-10-2018"),IF(AND(A184='CP %'!$M$1,Master!J184="CP",G184&gt;=DATE(2018,10,1),G184&lt;=DATE(2018,12,31)),COUNTIFS($K$2:$K$999,K184,$A$2:$A$999,'CP %'!$M$1,$G$2:$G$999,"&gt;=1-10-2018",$G$2:$G$999,"&lt;=31-12-2018"),"")))))))</f>
        <v/>
      </c>
      <c r="U184" s="25">
        <f t="shared" si="5"/>
        <v>104711.075</v>
      </c>
    </row>
    <row r="185" spans="1:21" x14ac:dyDescent="0.25">
      <c r="A185" s="1" t="s">
        <v>69</v>
      </c>
      <c r="B185" s="1" t="s">
        <v>78</v>
      </c>
      <c r="C185" s="1" t="s">
        <v>86</v>
      </c>
      <c r="D185" s="1" t="s">
        <v>394</v>
      </c>
      <c r="E185" s="1" t="s">
        <v>93</v>
      </c>
      <c r="F185" s="1">
        <v>660</v>
      </c>
      <c r="G185" s="27">
        <v>43371</v>
      </c>
      <c r="H185" s="25">
        <v>5291420</v>
      </c>
      <c r="I185" s="25">
        <v>5109920</v>
      </c>
      <c r="J185" s="1" t="s">
        <v>17</v>
      </c>
      <c r="K185" s="1" t="s">
        <v>395</v>
      </c>
      <c r="L185" s="25">
        <v>7285</v>
      </c>
      <c r="M185" s="25">
        <v>7212</v>
      </c>
      <c r="N185" s="1" t="s">
        <v>176</v>
      </c>
      <c r="O185" s="1" t="s">
        <v>174</v>
      </c>
      <c r="P185" s="25">
        <f t="shared" si="6"/>
        <v>48180</v>
      </c>
      <c r="Q185" s="1">
        <v>0</v>
      </c>
      <c r="R185" s="2" t="s">
        <v>164</v>
      </c>
      <c r="S185" s="31" t="str">
        <f>IF(AND(A185='CP %'!$B$1,J185="CP"),
IF(AND(G185&gt;=DATE(2018,4,1),G185&lt;=DATE(2018,7,25)),2%,IF(AND(G185&gt;=DATE(2018,7,26),G185&lt;=DATE(2018,12,31),R185='CP %'!$I$2),IF(T185=1,'CP %'!$C$8,IF(AND(T185&gt;=2,T185&lt;=3),'CP %'!$C$9,IF(AND(T185&gt;=4,T185&lt;=5),'CP %'!$C$10,IF(AND(T185&gt;=6,T185&lt;=8),'CP %'!$C$11,IF(T185&gt;=9,'CP %'!$C$12,""))))),IF(AND(G185&gt;=DATE(2018,7,26),G185&lt;=DATE(2018,12,31),R185='CP %'!$I$3),IF(T185=1,'CP %'!$D$8,IF(AND(T185&gt;=2,T185&lt;=3),'CP %'!$D$9,IF(AND(T185&gt;=4,T185&lt;=5),'CP %'!$D$10,IF(AND(T185&gt;=6,T185&lt;=8),'CP %'!$D$11,IF(T185&gt;=9,'CP %'!$D$12,""))))),""))),
IF(AND(A185='CP %'!$F$1,J185="CP"),
IF(AND(G185&gt;=DATE(2018,4,1),G185&lt;DATE(2018,5,1)),IF(AND(T185&gt;=1,T185&lt;=3),'CP %'!$G$4,IF(AND(T185&gt;=4,T185&lt;=9),'CP %'!$G$5,IF(T185&gt;=10,'CP %'!$G$6,""))),
IF(AND(G185&gt;=DATE(2018,5,1),G185&lt;DATE(2018,7,1)),'CP %'!$G$8,
IF(AND(G185&gt;=DATE(2018,7,1),G185&lt;DATE(2018,8,1)),IF(AND(T185&gt;=1,T185&lt;=2),'CP %'!$G$11,IF(AND(T185&gt;=3,T185&lt;=5),'CP %'!$G$12,IF(T185&gt;=6,'CP %'!$G$13,""))),
IF(AND(G185&gt;=DATE(2018,8,1),G185&lt;DATE(2018,10,1)),IF(K185='CP %'!$F$18,'CP %'!$G$18,IF(B185='CP %'!$F$15,'CP %'!$G$15,IF(B185='CP %'!$F$16,'CP %'!$G$16,IF(AND(B185='CP %'!$F$17,T185=1),'CP %'!$G$20,IF(AND(B185='CP %'!$F$17,T185&gt;=2,T185&lt;=5),'CP %'!$G$21,IF(AND(B185='CP %'!$F$17,T185&gt;=6),'CP %'!$G$22,"")))))),
IF(AND(G185&gt;=DATE(2018,10,1),G185&lt;=DATE(2018,12,31)),IF(B185='CP %'!$F$25,'CP %'!$G$25,IF(B185='CP %'!$F$26,'CP %'!$G$26,IF(AND(B185='CP %'!$F$27,T185=1),'CP %'!$G$29,IF(AND(B185='CP %'!$F$27,T185&gt;=2,T185&lt;=5),'CP %'!$G$30,IF(AND(B185='CP %'!$F$27,T185&gt;=6),'CP %'!$G$31,"")))))))))),
IF(AND(A185='CP %'!$M$1,J185="CP"),
IF(AND(G185&gt;=DATE(2018,4,1),G185&lt;DATE(2018,10,1)),IF(AND(T185&gt;=1,T185&lt;=3),'CP %'!$N$4,IF(AND(T185&gt;=4,T185&lt;=6),'CP %'!$N$5,IF(T185&gt;=7,'CP %'!$N$6,""))),
IF(AND(G185&gt;=DATE(2018,10,1),G185&lt;=DATE(2018,12,31)),IF(AND(T185&gt;=1,T185&lt;=3),'CP %'!$N$9,IF(AND(T185&gt;=4,T185&lt;=6),'CP %'!$N$10,IF(T185&gt;=7,'CP %'!$N$11,""))),"")),"")))</f>
        <v/>
      </c>
      <c r="T185" s="29" t="str">
        <f>IF(AND(A185='CP %'!$B$1,Master!J185="CP",G185&gt;=DATE(2018,7,26),G185&lt;=DATE(2018,12,31)),COUNTIFS($K$2:$K$999,K185,$A$2:$A$999,'CP %'!$B$1,$G$2:$G$999,"&gt;=26-07-2018",$G$2:$G$999,"&lt;=31-12-2018"),IF(AND(A185='CP %'!$F$1,Master!J185="CP",G185&gt;=DATE(2018,4,1),G185&lt;DATE(2018,5,1)),COUNTIFS($K$2:$K$999,K185,$A$2:$A$999,'CP %'!$F$1,$G$2:$G$999,"&gt;=01-04-2018",$G$2:$G$999,"&lt;01-05-2018"),IF(AND(A185='CP %'!$F$1,Master!J185="CP",G185&gt;=DATE(2018,7,1),G185&lt;DATE(2018,8,1)),COUNTIFS($K$2:$K$999,K185,$A$2:$A$999,'CP %'!$F$1,$G$2:$G$999,"&gt;=01-07-2018",$G$2:$G$999,"&lt;01-08-2018"),IF(AND(A185='CP %'!$F$1,B185='CP %'!$F$17,Master!J185="CP",G185&gt;=DATE(2018,8,1),G185&lt;DATE(2018,10,1)),COUNTIFS($K$2:$K$999,K185,$A$2:$A$999,'CP %'!$F$1,$B$2:$B$999,'CP %'!$F$17,$G$2:$G$999,"&gt;=01-08-2018",$G$2:$G$999,"&lt;01-10-2018"),IF(AND(A185='CP %'!$F$1,B185='CP %'!$F$27,Master!J185="CP",G185&gt;=DATE(2018,10,1),G185&lt;=DATE(2018,12,31)),COUNTIFS($K$2:$K$999,K185,$A$2:$A$999,'CP %'!$F$1,$B$2:$B$999,'CP %'!$F$27,$G$2:$G$999,"&gt;=01-10-2018",$G$2:$G$999,"&lt;=31-12-2018"),IF(AND(A185='CP %'!$M$1,Master!J185="CP",G185&gt;=DATE(2018,4,1),G185&lt;DATE(2018,10,1)),COUNTIFS($K$2:$K$999,K185,$A$2:$A$999,'CP %'!$M$1,$G$2:$G$999,"&gt;=1-04-2018",$G$2:$G$999,"&lt;1-10-2018"),IF(AND(A185='CP %'!$M$1,Master!J185="CP",G185&gt;=DATE(2018,10,1),G185&lt;=DATE(2018,12,31)),COUNTIFS($K$2:$K$999,K185,$A$2:$A$999,'CP %'!$M$1,$G$2:$G$999,"&gt;=1-10-2018",$G$2:$G$999,"&lt;=31-12-2018"),"")))))))</f>
        <v/>
      </c>
      <c r="U185" s="25">
        <f t="shared" si="5"/>
        <v>0</v>
      </c>
    </row>
    <row r="186" spans="1:21" x14ac:dyDescent="0.25">
      <c r="A186" s="1" t="s">
        <v>69</v>
      </c>
      <c r="B186" s="1" t="s">
        <v>82</v>
      </c>
      <c r="C186" s="1" t="s">
        <v>82</v>
      </c>
      <c r="D186" s="1" t="s">
        <v>396</v>
      </c>
      <c r="E186" s="1" t="s">
        <v>90</v>
      </c>
      <c r="F186" s="1">
        <v>2465</v>
      </c>
      <c r="G186" s="27">
        <v>43333</v>
      </c>
      <c r="H186" s="25">
        <v>21558465</v>
      </c>
      <c r="I186" s="25">
        <v>20880590</v>
      </c>
      <c r="J186" s="1" t="s">
        <v>16</v>
      </c>
      <c r="K186" s="1" t="s">
        <v>114</v>
      </c>
      <c r="L186" s="25">
        <v>8152</v>
      </c>
      <c r="M186" s="25">
        <v>7786</v>
      </c>
      <c r="N186" s="1" t="s">
        <v>236</v>
      </c>
      <c r="O186" s="1" t="s">
        <v>170</v>
      </c>
      <c r="P186" s="25">
        <f t="shared" si="6"/>
        <v>902190</v>
      </c>
      <c r="Q186" s="1" t="s">
        <v>171</v>
      </c>
      <c r="R186" s="2" t="s">
        <v>164</v>
      </c>
      <c r="S186" s="31">
        <f>IF(AND(A186='CP %'!$B$1,J186="CP"),
IF(AND(G186&gt;=DATE(2018,4,1),G186&lt;=DATE(2018,7,25)),2%,IF(AND(G186&gt;=DATE(2018,7,26),G186&lt;=DATE(2018,12,31),R186='CP %'!$I$2),IF(T186=1,'CP %'!$C$8,IF(AND(T186&gt;=2,T186&lt;=3),'CP %'!$C$9,IF(AND(T186&gt;=4,T186&lt;=5),'CP %'!$C$10,IF(AND(T186&gt;=6,T186&lt;=8),'CP %'!$C$11,IF(T186&gt;=9,'CP %'!$C$12,""))))),IF(AND(G186&gt;=DATE(2018,7,26),G186&lt;=DATE(2018,12,31),R186='CP %'!$I$3),IF(T186=1,'CP %'!$D$8,IF(AND(T186&gt;=2,T186&lt;=3),'CP %'!$D$9,IF(AND(T186&gt;=4,T186&lt;=5),'CP %'!$D$10,IF(AND(T186&gt;=6,T186&lt;=8),'CP %'!$D$11,IF(T186&gt;=9,'CP %'!$D$12,""))))),""))),
IF(AND(A186='CP %'!$F$1,J186="CP"),
IF(AND(G186&gt;=DATE(2018,4,1),G186&lt;DATE(2018,5,1)),IF(AND(T186&gt;=1,T186&lt;=3),'CP %'!$G$4,IF(AND(T186&gt;=4,T186&lt;=9),'CP %'!$G$5,IF(T186&gt;=10,'CP %'!$G$6,""))),
IF(AND(G186&gt;=DATE(2018,5,1),G186&lt;DATE(2018,7,1)),'CP %'!$G$8,
IF(AND(G186&gt;=DATE(2018,7,1),G186&lt;DATE(2018,8,1)),IF(AND(T186&gt;=1,T186&lt;=2),'CP %'!$G$11,IF(AND(T186&gt;=3,T186&lt;=5),'CP %'!$G$12,IF(T186&gt;=6,'CP %'!$G$13,""))),
IF(AND(G186&gt;=DATE(2018,8,1),G186&lt;DATE(2018,10,1)),IF(K186='CP %'!$F$18,'CP %'!$G$18,IF(B186='CP %'!$F$15,'CP %'!$G$15,IF(B186='CP %'!$F$16,'CP %'!$G$16,IF(AND(B186='CP %'!$F$17,T186=1),'CP %'!$G$20,IF(AND(B186='CP %'!$F$17,T186&gt;=2,T186&lt;=5),'CP %'!$G$21,IF(AND(B186='CP %'!$F$17,T186&gt;=6),'CP %'!$G$22,"")))))),
IF(AND(G186&gt;=DATE(2018,10,1),G186&lt;=DATE(2018,12,31)),IF(B186='CP %'!$F$25,'CP %'!$G$25,IF(B186='CP %'!$F$26,'CP %'!$G$26,IF(AND(B186='CP %'!$F$27,T186=1),'CP %'!$G$29,IF(AND(B186='CP %'!$F$27,T186&gt;=2,T186&lt;=5),'CP %'!$G$30,IF(AND(B186='CP %'!$F$27,T186&gt;=6),'CP %'!$G$31,"")))))))))),
IF(AND(A186='CP %'!$M$1,J186="CP"),
IF(AND(G186&gt;=DATE(2018,4,1),G186&lt;DATE(2018,10,1)),IF(AND(T186&gt;=1,T186&lt;=3),'CP %'!$N$4,IF(AND(T186&gt;=4,T186&lt;=6),'CP %'!$N$5,IF(T186&gt;=7,'CP %'!$N$6,""))),
IF(AND(G186&gt;=DATE(2018,10,1),G186&lt;=DATE(2018,12,31)),IF(AND(T186&gt;=1,T186&lt;=3),'CP %'!$N$9,IF(AND(T186&gt;=4,T186&lt;=6),'CP %'!$N$10,IF(T186&gt;=7,'CP %'!$N$11,""))),"")),"")))</f>
        <v>5.0000000000000001E-3</v>
      </c>
      <c r="T186" s="29" t="str">
        <f>IF(AND(A186='CP %'!$B$1,Master!J186="CP",G186&gt;=DATE(2018,7,26),G186&lt;=DATE(2018,12,31)),COUNTIFS($K$2:$K$999,K186,$A$2:$A$999,'CP %'!$B$1,$G$2:$G$999,"&gt;=26-07-2018",$G$2:$G$999,"&lt;=31-12-2018"),IF(AND(A186='CP %'!$F$1,Master!J186="CP",G186&gt;=DATE(2018,4,1),G186&lt;DATE(2018,5,1)),COUNTIFS($K$2:$K$999,K186,$A$2:$A$999,'CP %'!$F$1,$G$2:$G$999,"&gt;=01-04-2018",$G$2:$G$999,"&lt;01-05-2018"),IF(AND(A186='CP %'!$F$1,Master!J186="CP",G186&gt;=DATE(2018,7,1),G186&lt;DATE(2018,8,1)),COUNTIFS($K$2:$K$999,K186,$A$2:$A$999,'CP %'!$F$1,$G$2:$G$999,"&gt;=01-07-2018",$G$2:$G$999,"&lt;01-08-2018"),IF(AND(A186='CP %'!$F$1,B186='CP %'!$F$17,Master!J186="CP",G186&gt;=DATE(2018,8,1),G186&lt;DATE(2018,10,1)),COUNTIFS($K$2:$K$999,K186,$A$2:$A$999,'CP %'!$F$1,$B$2:$B$999,'CP %'!$F$17,$G$2:$G$999,"&gt;=01-08-2018",$G$2:$G$999,"&lt;01-10-2018"),IF(AND(A186='CP %'!$F$1,B186='CP %'!$F$27,Master!J186="CP",G186&gt;=DATE(2018,10,1),G186&lt;=DATE(2018,12,31)),COUNTIFS($K$2:$K$999,K186,$A$2:$A$999,'CP %'!$F$1,$B$2:$B$999,'CP %'!$F$27,$G$2:$G$999,"&gt;=01-10-2018",$G$2:$G$999,"&lt;=31-12-2018"),IF(AND(A186='CP %'!$M$1,Master!J186="CP",G186&gt;=DATE(2018,4,1),G186&lt;DATE(2018,10,1)),COUNTIFS($K$2:$K$999,K186,$A$2:$A$999,'CP %'!$M$1,$G$2:$G$999,"&gt;=1-04-2018",$G$2:$G$999,"&lt;1-10-2018"),IF(AND(A186='CP %'!$M$1,Master!J186="CP",G186&gt;=DATE(2018,10,1),G186&lt;=DATE(2018,12,31)),COUNTIFS($K$2:$K$999,K186,$A$2:$A$999,'CP %'!$M$1,$G$2:$G$999,"&gt;=1-10-2018",$G$2:$G$999,"&lt;=31-12-2018"),"")))))))</f>
        <v/>
      </c>
      <c r="U186" s="25">
        <f t="shared" si="5"/>
        <v>104402.95</v>
      </c>
    </row>
    <row r="187" spans="1:21" x14ac:dyDescent="0.25">
      <c r="A187" s="1" t="s">
        <v>69</v>
      </c>
      <c r="B187" s="1" t="s">
        <v>82</v>
      </c>
      <c r="C187" s="1" t="s">
        <v>82</v>
      </c>
      <c r="D187" s="1" t="s">
        <v>397</v>
      </c>
      <c r="E187" s="1" t="s">
        <v>90</v>
      </c>
      <c r="F187" s="1">
        <v>2465</v>
      </c>
      <c r="G187" s="27">
        <v>43372</v>
      </c>
      <c r="H187" s="25">
        <v>21979980</v>
      </c>
      <c r="I187" s="25">
        <v>21302105</v>
      </c>
      <c r="J187" s="1" t="s">
        <v>15</v>
      </c>
      <c r="K187" s="1" t="s">
        <v>15</v>
      </c>
      <c r="L187" s="25">
        <v>7482</v>
      </c>
      <c r="M187" s="25">
        <v>7482</v>
      </c>
      <c r="N187" s="1" t="s">
        <v>176</v>
      </c>
      <c r="O187" s="1" t="s">
        <v>174</v>
      </c>
      <c r="P187" s="25">
        <f t="shared" si="6"/>
        <v>0</v>
      </c>
      <c r="Q187" s="1">
        <v>0</v>
      </c>
      <c r="R187" s="2" t="s">
        <v>164</v>
      </c>
      <c r="S187" s="31" t="str">
        <f>IF(AND(A187='CP %'!$B$1,J187="CP"),
IF(AND(G187&gt;=DATE(2018,4,1),G187&lt;=DATE(2018,7,25)),2%,IF(AND(G187&gt;=DATE(2018,7,26),G187&lt;=DATE(2018,12,31),R187='CP %'!$I$2),IF(T187=1,'CP %'!$C$8,IF(AND(T187&gt;=2,T187&lt;=3),'CP %'!$C$9,IF(AND(T187&gt;=4,T187&lt;=5),'CP %'!$C$10,IF(AND(T187&gt;=6,T187&lt;=8),'CP %'!$C$11,IF(T187&gt;=9,'CP %'!$C$12,""))))),IF(AND(G187&gt;=DATE(2018,7,26),G187&lt;=DATE(2018,12,31),R187='CP %'!$I$3),IF(T187=1,'CP %'!$D$8,IF(AND(T187&gt;=2,T187&lt;=3),'CP %'!$D$9,IF(AND(T187&gt;=4,T187&lt;=5),'CP %'!$D$10,IF(AND(T187&gt;=6,T187&lt;=8),'CP %'!$D$11,IF(T187&gt;=9,'CP %'!$D$12,""))))),""))),
IF(AND(A187='CP %'!$F$1,J187="CP"),
IF(AND(G187&gt;=DATE(2018,4,1),G187&lt;DATE(2018,5,1)),IF(AND(T187&gt;=1,T187&lt;=3),'CP %'!$G$4,IF(AND(T187&gt;=4,T187&lt;=9),'CP %'!$G$5,IF(T187&gt;=10,'CP %'!$G$6,""))),
IF(AND(G187&gt;=DATE(2018,5,1),G187&lt;DATE(2018,7,1)),'CP %'!$G$8,
IF(AND(G187&gt;=DATE(2018,7,1),G187&lt;DATE(2018,8,1)),IF(AND(T187&gt;=1,T187&lt;=2),'CP %'!$G$11,IF(AND(T187&gt;=3,T187&lt;=5),'CP %'!$G$12,IF(T187&gt;=6,'CP %'!$G$13,""))),
IF(AND(G187&gt;=DATE(2018,8,1),G187&lt;DATE(2018,10,1)),IF(K187='CP %'!$F$18,'CP %'!$G$18,IF(B187='CP %'!$F$15,'CP %'!$G$15,IF(B187='CP %'!$F$16,'CP %'!$G$16,IF(AND(B187='CP %'!$F$17,T187=1),'CP %'!$G$20,IF(AND(B187='CP %'!$F$17,T187&gt;=2,T187&lt;=5),'CP %'!$G$21,IF(AND(B187='CP %'!$F$17,T187&gt;=6),'CP %'!$G$22,"")))))),
IF(AND(G187&gt;=DATE(2018,10,1),G187&lt;=DATE(2018,12,31)),IF(B187='CP %'!$F$25,'CP %'!$G$25,IF(B187='CP %'!$F$26,'CP %'!$G$26,IF(AND(B187='CP %'!$F$27,T187=1),'CP %'!$G$29,IF(AND(B187='CP %'!$F$27,T187&gt;=2,T187&lt;=5),'CP %'!$G$30,IF(AND(B187='CP %'!$F$27,T187&gt;=6),'CP %'!$G$31,"")))))))))),
IF(AND(A187='CP %'!$M$1,J187="CP"),
IF(AND(G187&gt;=DATE(2018,4,1),G187&lt;DATE(2018,10,1)),IF(AND(T187&gt;=1,T187&lt;=3),'CP %'!$N$4,IF(AND(T187&gt;=4,T187&lt;=6),'CP %'!$N$5,IF(T187&gt;=7,'CP %'!$N$6,""))),
IF(AND(G187&gt;=DATE(2018,10,1),G187&lt;=DATE(2018,12,31)),IF(AND(T187&gt;=1,T187&lt;=3),'CP %'!$N$9,IF(AND(T187&gt;=4,T187&lt;=6),'CP %'!$N$10,IF(T187&gt;=7,'CP %'!$N$11,""))),"")),"")))</f>
        <v/>
      </c>
      <c r="T187" s="29" t="str">
        <f>IF(AND(A187='CP %'!$B$1,Master!J187="CP",G187&gt;=DATE(2018,7,26),G187&lt;=DATE(2018,12,31)),COUNTIFS($K$2:$K$999,K187,$A$2:$A$999,'CP %'!$B$1,$G$2:$G$999,"&gt;=26-07-2018",$G$2:$G$999,"&lt;=31-12-2018"),IF(AND(A187='CP %'!$F$1,Master!J187="CP",G187&gt;=DATE(2018,4,1),G187&lt;DATE(2018,5,1)),COUNTIFS($K$2:$K$999,K187,$A$2:$A$999,'CP %'!$F$1,$G$2:$G$999,"&gt;=01-04-2018",$G$2:$G$999,"&lt;01-05-2018"),IF(AND(A187='CP %'!$F$1,Master!J187="CP",G187&gt;=DATE(2018,7,1),G187&lt;DATE(2018,8,1)),COUNTIFS($K$2:$K$999,K187,$A$2:$A$999,'CP %'!$F$1,$G$2:$G$999,"&gt;=01-07-2018",$G$2:$G$999,"&lt;01-08-2018"),IF(AND(A187='CP %'!$F$1,B187='CP %'!$F$17,Master!J187="CP",G187&gt;=DATE(2018,8,1),G187&lt;DATE(2018,10,1)),COUNTIFS($K$2:$K$999,K187,$A$2:$A$999,'CP %'!$F$1,$B$2:$B$999,'CP %'!$F$17,$G$2:$G$999,"&gt;=01-08-2018",$G$2:$G$999,"&lt;01-10-2018"),IF(AND(A187='CP %'!$F$1,B187='CP %'!$F$27,Master!J187="CP",G187&gt;=DATE(2018,10,1),G187&lt;=DATE(2018,12,31)),COUNTIFS($K$2:$K$999,K187,$A$2:$A$999,'CP %'!$F$1,$B$2:$B$999,'CP %'!$F$27,$G$2:$G$999,"&gt;=01-10-2018",$G$2:$G$999,"&lt;=31-12-2018"),IF(AND(A187='CP %'!$M$1,Master!J187="CP",G187&gt;=DATE(2018,4,1),G187&lt;DATE(2018,10,1)),COUNTIFS($K$2:$K$999,K187,$A$2:$A$999,'CP %'!$M$1,$G$2:$G$999,"&gt;=1-04-2018",$G$2:$G$999,"&lt;1-10-2018"),IF(AND(A187='CP %'!$M$1,Master!J187="CP",G187&gt;=DATE(2018,10,1),G187&lt;=DATE(2018,12,31)),COUNTIFS($K$2:$K$999,K187,$A$2:$A$999,'CP %'!$M$1,$G$2:$G$999,"&gt;=1-10-2018",$G$2:$G$999,"&lt;=31-12-2018"),"")))))))</f>
        <v/>
      </c>
      <c r="U187" s="25">
        <f t="shared" si="5"/>
        <v>0</v>
      </c>
    </row>
    <row r="188" spans="1:21" x14ac:dyDescent="0.25">
      <c r="A188" s="1" t="s">
        <v>69</v>
      </c>
      <c r="B188" s="1" t="s">
        <v>78</v>
      </c>
      <c r="C188" s="1" t="s">
        <v>86</v>
      </c>
      <c r="D188" s="1" t="s">
        <v>398</v>
      </c>
      <c r="E188" s="1" t="s">
        <v>87</v>
      </c>
      <c r="F188" s="1">
        <v>1365</v>
      </c>
      <c r="G188" s="27">
        <v>43373</v>
      </c>
      <c r="H188" s="25">
        <v>11395580</v>
      </c>
      <c r="I188" s="25">
        <v>11020205</v>
      </c>
      <c r="J188" s="1" t="s">
        <v>15</v>
      </c>
      <c r="K188" s="1" t="s">
        <v>15</v>
      </c>
      <c r="L188" s="25">
        <v>7402</v>
      </c>
      <c r="M188" s="25">
        <v>7402</v>
      </c>
      <c r="N188" s="1" t="s">
        <v>176</v>
      </c>
      <c r="O188" s="1" t="s">
        <v>174</v>
      </c>
      <c r="P188" s="25">
        <f t="shared" si="6"/>
        <v>0</v>
      </c>
      <c r="Q188" s="1">
        <v>0</v>
      </c>
      <c r="R188" s="2" t="s">
        <v>164</v>
      </c>
      <c r="S188" s="31" t="str">
        <f>IF(AND(A188='CP %'!$B$1,J188="CP"),
IF(AND(G188&gt;=DATE(2018,4,1),G188&lt;=DATE(2018,7,25)),2%,IF(AND(G188&gt;=DATE(2018,7,26),G188&lt;=DATE(2018,12,31),R188='CP %'!$I$2),IF(T188=1,'CP %'!$C$8,IF(AND(T188&gt;=2,T188&lt;=3),'CP %'!$C$9,IF(AND(T188&gt;=4,T188&lt;=5),'CP %'!$C$10,IF(AND(T188&gt;=6,T188&lt;=8),'CP %'!$C$11,IF(T188&gt;=9,'CP %'!$C$12,""))))),IF(AND(G188&gt;=DATE(2018,7,26),G188&lt;=DATE(2018,12,31),R188='CP %'!$I$3),IF(T188=1,'CP %'!$D$8,IF(AND(T188&gt;=2,T188&lt;=3),'CP %'!$D$9,IF(AND(T188&gt;=4,T188&lt;=5),'CP %'!$D$10,IF(AND(T188&gt;=6,T188&lt;=8),'CP %'!$D$11,IF(T188&gt;=9,'CP %'!$D$12,""))))),""))),
IF(AND(A188='CP %'!$F$1,J188="CP"),
IF(AND(G188&gt;=DATE(2018,4,1),G188&lt;DATE(2018,5,1)),IF(AND(T188&gt;=1,T188&lt;=3),'CP %'!$G$4,IF(AND(T188&gt;=4,T188&lt;=9),'CP %'!$G$5,IF(T188&gt;=10,'CP %'!$G$6,""))),
IF(AND(G188&gt;=DATE(2018,5,1),G188&lt;DATE(2018,7,1)),'CP %'!$G$8,
IF(AND(G188&gt;=DATE(2018,7,1),G188&lt;DATE(2018,8,1)),IF(AND(T188&gt;=1,T188&lt;=2),'CP %'!$G$11,IF(AND(T188&gt;=3,T188&lt;=5),'CP %'!$G$12,IF(T188&gt;=6,'CP %'!$G$13,""))),
IF(AND(G188&gt;=DATE(2018,8,1),G188&lt;DATE(2018,10,1)),IF(K188='CP %'!$F$18,'CP %'!$G$18,IF(B188='CP %'!$F$15,'CP %'!$G$15,IF(B188='CP %'!$F$16,'CP %'!$G$16,IF(AND(B188='CP %'!$F$17,T188=1),'CP %'!$G$20,IF(AND(B188='CP %'!$F$17,T188&gt;=2,T188&lt;=5),'CP %'!$G$21,IF(AND(B188='CP %'!$F$17,T188&gt;=6),'CP %'!$G$22,"")))))),
IF(AND(G188&gt;=DATE(2018,10,1),G188&lt;=DATE(2018,12,31)),IF(B188='CP %'!$F$25,'CP %'!$G$25,IF(B188='CP %'!$F$26,'CP %'!$G$26,IF(AND(B188='CP %'!$F$27,T188=1),'CP %'!$G$29,IF(AND(B188='CP %'!$F$27,T188&gt;=2,T188&lt;=5),'CP %'!$G$30,IF(AND(B188='CP %'!$F$27,T188&gt;=6),'CP %'!$G$31,"")))))))))),
IF(AND(A188='CP %'!$M$1,J188="CP"),
IF(AND(G188&gt;=DATE(2018,4,1),G188&lt;DATE(2018,10,1)),IF(AND(T188&gt;=1,T188&lt;=3),'CP %'!$N$4,IF(AND(T188&gt;=4,T188&lt;=6),'CP %'!$N$5,IF(T188&gt;=7,'CP %'!$N$6,""))),
IF(AND(G188&gt;=DATE(2018,10,1),G188&lt;=DATE(2018,12,31)),IF(AND(T188&gt;=1,T188&lt;=3),'CP %'!$N$9,IF(AND(T188&gt;=4,T188&lt;=6),'CP %'!$N$10,IF(T188&gt;=7,'CP %'!$N$11,""))),"")),"")))</f>
        <v/>
      </c>
      <c r="T188" s="29" t="str">
        <f>IF(AND(A188='CP %'!$B$1,Master!J188="CP",G188&gt;=DATE(2018,7,26),G188&lt;=DATE(2018,12,31)),COUNTIFS($K$2:$K$999,K188,$A$2:$A$999,'CP %'!$B$1,$G$2:$G$999,"&gt;=26-07-2018",$G$2:$G$999,"&lt;=31-12-2018"),IF(AND(A188='CP %'!$F$1,Master!J188="CP",G188&gt;=DATE(2018,4,1),G188&lt;DATE(2018,5,1)),COUNTIFS($K$2:$K$999,K188,$A$2:$A$999,'CP %'!$F$1,$G$2:$G$999,"&gt;=01-04-2018",$G$2:$G$999,"&lt;01-05-2018"),IF(AND(A188='CP %'!$F$1,Master!J188="CP",G188&gt;=DATE(2018,7,1),G188&lt;DATE(2018,8,1)),COUNTIFS($K$2:$K$999,K188,$A$2:$A$999,'CP %'!$F$1,$G$2:$G$999,"&gt;=01-07-2018",$G$2:$G$999,"&lt;01-08-2018"),IF(AND(A188='CP %'!$F$1,B188='CP %'!$F$17,Master!J188="CP",G188&gt;=DATE(2018,8,1),G188&lt;DATE(2018,10,1)),COUNTIFS($K$2:$K$999,K188,$A$2:$A$999,'CP %'!$F$1,$B$2:$B$999,'CP %'!$F$17,$G$2:$G$999,"&gt;=01-08-2018",$G$2:$G$999,"&lt;01-10-2018"),IF(AND(A188='CP %'!$F$1,B188='CP %'!$F$27,Master!J188="CP",G188&gt;=DATE(2018,10,1),G188&lt;=DATE(2018,12,31)),COUNTIFS($K$2:$K$999,K188,$A$2:$A$999,'CP %'!$F$1,$B$2:$B$999,'CP %'!$F$27,$G$2:$G$999,"&gt;=01-10-2018",$G$2:$G$999,"&lt;=31-12-2018"),IF(AND(A188='CP %'!$M$1,Master!J188="CP",G188&gt;=DATE(2018,4,1),G188&lt;DATE(2018,10,1)),COUNTIFS($K$2:$K$999,K188,$A$2:$A$999,'CP %'!$M$1,$G$2:$G$999,"&gt;=1-04-2018",$G$2:$G$999,"&lt;1-10-2018"),IF(AND(A188='CP %'!$M$1,Master!J188="CP",G188&gt;=DATE(2018,10,1),G188&lt;=DATE(2018,12,31)),COUNTIFS($K$2:$K$999,K188,$A$2:$A$999,'CP %'!$M$1,$G$2:$G$999,"&gt;=1-10-2018",$G$2:$G$999,"&lt;=31-12-2018"),"")))))))</f>
        <v/>
      </c>
      <c r="U188" s="25">
        <f t="shared" si="5"/>
        <v>0</v>
      </c>
    </row>
    <row r="189" spans="1:21" x14ac:dyDescent="0.25">
      <c r="A189" s="1" t="s">
        <v>69</v>
      </c>
      <c r="B189" s="1" t="s">
        <v>82</v>
      </c>
      <c r="C189" s="1" t="s">
        <v>82</v>
      </c>
      <c r="D189" s="1" t="s">
        <v>399</v>
      </c>
      <c r="E189" s="1" t="s">
        <v>90</v>
      </c>
      <c r="F189" s="1">
        <v>2465</v>
      </c>
      <c r="G189" s="27">
        <v>43333</v>
      </c>
      <c r="H189" s="25">
        <v>21435215</v>
      </c>
      <c r="I189" s="25">
        <v>20757340</v>
      </c>
      <c r="J189" s="1" t="s">
        <v>16</v>
      </c>
      <c r="K189" s="1" t="s">
        <v>114</v>
      </c>
      <c r="L189" s="25">
        <v>8152</v>
      </c>
      <c r="M189" s="25">
        <v>7786</v>
      </c>
      <c r="N189" s="1" t="s">
        <v>236</v>
      </c>
      <c r="O189" s="1" t="s">
        <v>170</v>
      </c>
      <c r="P189" s="25">
        <f t="shared" si="6"/>
        <v>902190</v>
      </c>
      <c r="Q189" s="1" t="s">
        <v>171</v>
      </c>
      <c r="R189" s="2" t="s">
        <v>164</v>
      </c>
      <c r="S189" s="31">
        <f>IF(AND(A189='CP %'!$B$1,J189="CP"),
IF(AND(G189&gt;=DATE(2018,4,1),G189&lt;=DATE(2018,7,25)),2%,IF(AND(G189&gt;=DATE(2018,7,26),G189&lt;=DATE(2018,12,31),R189='CP %'!$I$2),IF(T189=1,'CP %'!$C$8,IF(AND(T189&gt;=2,T189&lt;=3),'CP %'!$C$9,IF(AND(T189&gt;=4,T189&lt;=5),'CP %'!$C$10,IF(AND(T189&gt;=6,T189&lt;=8),'CP %'!$C$11,IF(T189&gt;=9,'CP %'!$C$12,""))))),IF(AND(G189&gt;=DATE(2018,7,26),G189&lt;=DATE(2018,12,31),R189='CP %'!$I$3),IF(T189=1,'CP %'!$D$8,IF(AND(T189&gt;=2,T189&lt;=3),'CP %'!$D$9,IF(AND(T189&gt;=4,T189&lt;=5),'CP %'!$D$10,IF(AND(T189&gt;=6,T189&lt;=8),'CP %'!$D$11,IF(T189&gt;=9,'CP %'!$D$12,""))))),""))),
IF(AND(A189='CP %'!$F$1,J189="CP"),
IF(AND(G189&gt;=DATE(2018,4,1),G189&lt;DATE(2018,5,1)),IF(AND(T189&gt;=1,T189&lt;=3),'CP %'!$G$4,IF(AND(T189&gt;=4,T189&lt;=9),'CP %'!$G$5,IF(T189&gt;=10,'CP %'!$G$6,""))),
IF(AND(G189&gt;=DATE(2018,5,1),G189&lt;DATE(2018,7,1)),'CP %'!$G$8,
IF(AND(G189&gt;=DATE(2018,7,1),G189&lt;DATE(2018,8,1)),IF(AND(T189&gt;=1,T189&lt;=2),'CP %'!$G$11,IF(AND(T189&gt;=3,T189&lt;=5),'CP %'!$G$12,IF(T189&gt;=6,'CP %'!$G$13,""))),
IF(AND(G189&gt;=DATE(2018,8,1),G189&lt;DATE(2018,10,1)),IF(K189='CP %'!$F$18,'CP %'!$G$18,IF(B189='CP %'!$F$15,'CP %'!$G$15,IF(B189='CP %'!$F$16,'CP %'!$G$16,IF(AND(B189='CP %'!$F$17,T189=1),'CP %'!$G$20,IF(AND(B189='CP %'!$F$17,T189&gt;=2,T189&lt;=5),'CP %'!$G$21,IF(AND(B189='CP %'!$F$17,T189&gt;=6),'CP %'!$G$22,"")))))),
IF(AND(G189&gt;=DATE(2018,10,1),G189&lt;=DATE(2018,12,31)),IF(B189='CP %'!$F$25,'CP %'!$G$25,IF(B189='CP %'!$F$26,'CP %'!$G$26,IF(AND(B189='CP %'!$F$27,T189=1),'CP %'!$G$29,IF(AND(B189='CP %'!$F$27,T189&gt;=2,T189&lt;=5),'CP %'!$G$30,IF(AND(B189='CP %'!$F$27,T189&gt;=6),'CP %'!$G$31,"")))))))))),
IF(AND(A189='CP %'!$M$1,J189="CP"),
IF(AND(G189&gt;=DATE(2018,4,1),G189&lt;DATE(2018,10,1)),IF(AND(T189&gt;=1,T189&lt;=3),'CP %'!$N$4,IF(AND(T189&gt;=4,T189&lt;=6),'CP %'!$N$5,IF(T189&gt;=7,'CP %'!$N$6,""))),
IF(AND(G189&gt;=DATE(2018,10,1),G189&lt;=DATE(2018,12,31)),IF(AND(T189&gt;=1,T189&lt;=3),'CP %'!$N$9,IF(AND(T189&gt;=4,T189&lt;=6),'CP %'!$N$10,IF(T189&gt;=7,'CP %'!$N$11,""))),"")),"")))</f>
        <v>5.0000000000000001E-3</v>
      </c>
      <c r="T189" s="29" t="str">
        <f>IF(AND(A189='CP %'!$B$1,Master!J189="CP",G189&gt;=DATE(2018,7,26),G189&lt;=DATE(2018,12,31)),COUNTIFS($K$2:$K$999,K189,$A$2:$A$999,'CP %'!$B$1,$G$2:$G$999,"&gt;=26-07-2018",$G$2:$G$999,"&lt;=31-12-2018"),IF(AND(A189='CP %'!$F$1,Master!J189="CP",G189&gt;=DATE(2018,4,1),G189&lt;DATE(2018,5,1)),COUNTIFS($K$2:$K$999,K189,$A$2:$A$999,'CP %'!$F$1,$G$2:$G$999,"&gt;=01-04-2018",$G$2:$G$999,"&lt;01-05-2018"),IF(AND(A189='CP %'!$F$1,Master!J189="CP",G189&gt;=DATE(2018,7,1),G189&lt;DATE(2018,8,1)),COUNTIFS($K$2:$K$999,K189,$A$2:$A$999,'CP %'!$F$1,$G$2:$G$999,"&gt;=01-07-2018",$G$2:$G$999,"&lt;01-08-2018"),IF(AND(A189='CP %'!$F$1,B189='CP %'!$F$17,Master!J189="CP",G189&gt;=DATE(2018,8,1),G189&lt;DATE(2018,10,1)),COUNTIFS($K$2:$K$999,K189,$A$2:$A$999,'CP %'!$F$1,$B$2:$B$999,'CP %'!$F$17,$G$2:$G$999,"&gt;=01-08-2018",$G$2:$G$999,"&lt;01-10-2018"),IF(AND(A189='CP %'!$F$1,B189='CP %'!$F$27,Master!J189="CP",G189&gt;=DATE(2018,10,1),G189&lt;=DATE(2018,12,31)),COUNTIFS($K$2:$K$999,K189,$A$2:$A$999,'CP %'!$F$1,$B$2:$B$999,'CP %'!$F$27,$G$2:$G$999,"&gt;=01-10-2018",$G$2:$G$999,"&lt;=31-12-2018"),IF(AND(A189='CP %'!$M$1,Master!J189="CP",G189&gt;=DATE(2018,4,1),G189&lt;DATE(2018,10,1)),COUNTIFS($K$2:$K$999,K189,$A$2:$A$999,'CP %'!$M$1,$G$2:$G$999,"&gt;=1-04-2018",$G$2:$G$999,"&lt;1-10-2018"),IF(AND(A189='CP %'!$M$1,Master!J189="CP",G189&gt;=DATE(2018,10,1),G189&lt;=DATE(2018,12,31)),COUNTIFS($K$2:$K$999,K189,$A$2:$A$999,'CP %'!$M$1,$G$2:$G$999,"&gt;=1-10-2018",$G$2:$G$999,"&lt;=31-12-2018"),"")))))))</f>
        <v/>
      </c>
      <c r="U189" s="25">
        <f t="shared" si="5"/>
        <v>103786.7</v>
      </c>
    </row>
    <row r="190" spans="1:21" x14ac:dyDescent="0.25">
      <c r="A190" s="1" t="s">
        <v>69</v>
      </c>
      <c r="B190" s="1" t="s">
        <v>82</v>
      </c>
      <c r="C190" s="1" t="s">
        <v>82</v>
      </c>
      <c r="D190" s="1" t="s">
        <v>400</v>
      </c>
      <c r="E190" s="1" t="s">
        <v>90</v>
      </c>
      <c r="F190" s="1">
        <v>2465</v>
      </c>
      <c r="G190" s="27">
        <v>43333</v>
      </c>
      <c r="H190" s="25">
        <v>21311965</v>
      </c>
      <c r="I190" s="25">
        <v>20634090</v>
      </c>
      <c r="J190" s="1" t="s">
        <v>16</v>
      </c>
      <c r="K190" s="1" t="s">
        <v>114</v>
      </c>
      <c r="L190" s="25">
        <v>8152</v>
      </c>
      <c r="M190" s="25">
        <v>7786</v>
      </c>
      <c r="N190" s="1" t="s">
        <v>236</v>
      </c>
      <c r="O190" s="1" t="s">
        <v>170</v>
      </c>
      <c r="P190" s="25">
        <f t="shared" si="6"/>
        <v>902190</v>
      </c>
      <c r="Q190" s="1" t="s">
        <v>171</v>
      </c>
      <c r="R190" s="2" t="s">
        <v>164</v>
      </c>
      <c r="S190" s="31">
        <f>IF(AND(A190='CP %'!$B$1,J190="CP"),
IF(AND(G190&gt;=DATE(2018,4,1),G190&lt;=DATE(2018,7,25)),2%,IF(AND(G190&gt;=DATE(2018,7,26),G190&lt;=DATE(2018,12,31),R190='CP %'!$I$2),IF(T190=1,'CP %'!$C$8,IF(AND(T190&gt;=2,T190&lt;=3),'CP %'!$C$9,IF(AND(T190&gt;=4,T190&lt;=5),'CP %'!$C$10,IF(AND(T190&gt;=6,T190&lt;=8),'CP %'!$C$11,IF(T190&gt;=9,'CP %'!$C$12,""))))),IF(AND(G190&gt;=DATE(2018,7,26),G190&lt;=DATE(2018,12,31),R190='CP %'!$I$3),IF(T190=1,'CP %'!$D$8,IF(AND(T190&gt;=2,T190&lt;=3),'CP %'!$D$9,IF(AND(T190&gt;=4,T190&lt;=5),'CP %'!$D$10,IF(AND(T190&gt;=6,T190&lt;=8),'CP %'!$D$11,IF(T190&gt;=9,'CP %'!$D$12,""))))),""))),
IF(AND(A190='CP %'!$F$1,J190="CP"),
IF(AND(G190&gt;=DATE(2018,4,1),G190&lt;DATE(2018,5,1)),IF(AND(T190&gt;=1,T190&lt;=3),'CP %'!$G$4,IF(AND(T190&gt;=4,T190&lt;=9),'CP %'!$G$5,IF(T190&gt;=10,'CP %'!$G$6,""))),
IF(AND(G190&gt;=DATE(2018,5,1),G190&lt;DATE(2018,7,1)),'CP %'!$G$8,
IF(AND(G190&gt;=DATE(2018,7,1),G190&lt;DATE(2018,8,1)),IF(AND(T190&gt;=1,T190&lt;=2),'CP %'!$G$11,IF(AND(T190&gt;=3,T190&lt;=5),'CP %'!$G$12,IF(T190&gt;=6,'CP %'!$G$13,""))),
IF(AND(G190&gt;=DATE(2018,8,1),G190&lt;DATE(2018,10,1)),IF(K190='CP %'!$F$18,'CP %'!$G$18,IF(B190='CP %'!$F$15,'CP %'!$G$15,IF(B190='CP %'!$F$16,'CP %'!$G$16,IF(AND(B190='CP %'!$F$17,T190=1),'CP %'!$G$20,IF(AND(B190='CP %'!$F$17,T190&gt;=2,T190&lt;=5),'CP %'!$G$21,IF(AND(B190='CP %'!$F$17,T190&gt;=6),'CP %'!$G$22,"")))))),
IF(AND(G190&gt;=DATE(2018,10,1),G190&lt;=DATE(2018,12,31)),IF(B190='CP %'!$F$25,'CP %'!$G$25,IF(B190='CP %'!$F$26,'CP %'!$G$26,IF(AND(B190='CP %'!$F$27,T190=1),'CP %'!$G$29,IF(AND(B190='CP %'!$F$27,T190&gt;=2,T190&lt;=5),'CP %'!$G$30,IF(AND(B190='CP %'!$F$27,T190&gt;=6),'CP %'!$G$31,"")))))))))),
IF(AND(A190='CP %'!$M$1,J190="CP"),
IF(AND(G190&gt;=DATE(2018,4,1),G190&lt;DATE(2018,10,1)),IF(AND(T190&gt;=1,T190&lt;=3),'CP %'!$N$4,IF(AND(T190&gt;=4,T190&lt;=6),'CP %'!$N$5,IF(T190&gt;=7,'CP %'!$N$6,""))),
IF(AND(G190&gt;=DATE(2018,10,1),G190&lt;=DATE(2018,12,31)),IF(AND(T190&gt;=1,T190&lt;=3),'CP %'!$N$9,IF(AND(T190&gt;=4,T190&lt;=6),'CP %'!$N$10,IF(T190&gt;=7,'CP %'!$N$11,""))),"")),"")))</f>
        <v>5.0000000000000001E-3</v>
      </c>
      <c r="T190" s="29" t="str">
        <f>IF(AND(A190='CP %'!$B$1,Master!J190="CP",G190&gt;=DATE(2018,7,26),G190&lt;=DATE(2018,12,31)),COUNTIFS($K$2:$K$999,K190,$A$2:$A$999,'CP %'!$B$1,$G$2:$G$999,"&gt;=26-07-2018",$G$2:$G$999,"&lt;=31-12-2018"),IF(AND(A190='CP %'!$F$1,Master!J190="CP",G190&gt;=DATE(2018,4,1),G190&lt;DATE(2018,5,1)),COUNTIFS($K$2:$K$999,K190,$A$2:$A$999,'CP %'!$F$1,$G$2:$G$999,"&gt;=01-04-2018",$G$2:$G$999,"&lt;01-05-2018"),IF(AND(A190='CP %'!$F$1,Master!J190="CP",G190&gt;=DATE(2018,7,1),G190&lt;DATE(2018,8,1)),COUNTIFS($K$2:$K$999,K190,$A$2:$A$999,'CP %'!$F$1,$G$2:$G$999,"&gt;=01-07-2018",$G$2:$G$999,"&lt;01-08-2018"),IF(AND(A190='CP %'!$F$1,B190='CP %'!$F$17,Master!J190="CP",G190&gt;=DATE(2018,8,1),G190&lt;DATE(2018,10,1)),COUNTIFS($K$2:$K$999,K190,$A$2:$A$999,'CP %'!$F$1,$B$2:$B$999,'CP %'!$F$17,$G$2:$G$999,"&gt;=01-08-2018",$G$2:$G$999,"&lt;01-10-2018"),IF(AND(A190='CP %'!$F$1,B190='CP %'!$F$27,Master!J190="CP",G190&gt;=DATE(2018,10,1),G190&lt;=DATE(2018,12,31)),COUNTIFS($K$2:$K$999,K190,$A$2:$A$999,'CP %'!$F$1,$B$2:$B$999,'CP %'!$F$27,$G$2:$G$999,"&gt;=01-10-2018",$G$2:$G$999,"&lt;=31-12-2018"),IF(AND(A190='CP %'!$M$1,Master!J190="CP",G190&gt;=DATE(2018,4,1),G190&lt;DATE(2018,10,1)),COUNTIFS($K$2:$K$999,K190,$A$2:$A$999,'CP %'!$M$1,$G$2:$G$999,"&gt;=1-04-2018",$G$2:$G$999,"&lt;1-10-2018"),IF(AND(A190='CP %'!$M$1,Master!J190="CP",G190&gt;=DATE(2018,10,1),G190&lt;=DATE(2018,12,31)),COUNTIFS($K$2:$K$999,K190,$A$2:$A$999,'CP %'!$M$1,$G$2:$G$999,"&gt;=1-10-2018",$G$2:$G$999,"&lt;=31-12-2018"),"")))))))</f>
        <v/>
      </c>
      <c r="U190" s="25">
        <f t="shared" si="5"/>
        <v>103170.45</v>
      </c>
    </row>
    <row r="191" spans="1:21" x14ac:dyDescent="0.25">
      <c r="A191" s="1" t="s">
        <v>69</v>
      </c>
      <c r="B191" s="1" t="s">
        <v>82</v>
      </c>
      <c r="C191" s="1" t="s">
        <v>82</v>
      </c>
      <c r="D191" s="1" t="s">
        <v>401</v>
      </c>
      <c r="E191" s="1" t="s">
        <v>90</v>
      </c>
      <c r="F191" s="1">
        <v>2465</v>
      </c>
      <c r="G191" s="27">
        <v>43343</v>
      </c>
      <c r="H191" s="25">
        <v>22019306.609999999</v>
      </c>
      <c r="I191" s="25">
        <v>21341431.609999999</v>
      </c>
      <c r="J191" s="1" t="s">
        <v>16</v>
      </c>
      <c r="K191" s="1" t="s">
        <v>402</v>
      </c>
      <c r="L191" s="25">
        <v>7752</v>
      </c>
      <c r="M191" s="25">
        <v>7522.9539999999997</v>
      </c>
      <c r="N191" s="1" t="s">
        <v>176</v>
      </c>
      <c r="O191" s="1" t="s">
        <v>170</v>
      </c>
      <c r="P191" s="25">
        <f t="shared" si="6"/>
        <v>564598.39000000071</v>
      </c>
      <c r="Q191" s="1" t="s">
        <v>171</v>
      </c>
      <c r="R191" s="2" t="s">
        <v>164</v>
      </c>
      <c r="S191" s="31">
        <f>IF(AND(A191='CP %'!$B$1,J191="CP"),
IF(AND(G191&gt;=DATE(2018,4,1),G191&lt;=DATE(2018,7,25)),2%,IF(AND(G191&gt;=DATE(2018,7,26),G191&lt;=DATE(2018,12,31),R191='CP %'!$I$2),IF(T191=1,'CP %'!$C$8,IF(AND(T191&gt;=2,T191&lt;=3),'CP %'!$C$9,IF(AND(T191&gt;=4,T191&lt;=5),'CP %'!$C$10,IF(AND(T191&gt;=6,T191&lt;=8),'CP %'!$C$11,IF(T191&gt;=9,'CP %'!$C$12,""))))),IF(AND(G191&gt;=DATE(2018,7,26),G191&lt;=DATE(2018,12,31),R191='CP %'!$I$3),IF(T191=1,'CP %'!$D$8,IF(AND(T191&gt;=2,T191&lt;=3),'CP %'!$D$9,IF(AND(T191&gt;=4,T191&lt;=5),'CP %'!$D$10,IF(AND(T191&gt;=6,T191&lt;=8),'CP %'!$D$11,IF(T191&gt;=9,'CP %'!$D$12,""))))),""))),
IF(AND(A191='CP %'!$F$1,J191="CP"),
IF(AND(G191&gt;=DATE(2018,4,1),G191&lt;DATE(2018,5,1)),IF(AND(T191&gt;=1,T191&lt;=3),'CP %'!$G$4,IF(AND(T191&gt;=4,T191&lt;=9),'CP %'!$G$5,IF(T191&gt;=10,'CP %'!$G$6,""))),
IF(AND(G191&gt;=DATE(2018,5,1),G191&lt;DATE(2018,7,1)),'CP %'!$G$8,
IF(AND(G191&gt;=DATE(2018,7,1),G191&lt;DATE(2018,8,1)),IF(AND(T191&gt;=1,T191&lt;=2),'CP %'!$G$11,IF(AND(T191&gt;=3,T191&lt;=5),'CP %'!$G$12,IF(T191&gt;=6,'CP %'!$G$13,""))),
IF(AND(G191&gt;=DATE(2018,8,1),G191&lt;DATE(2018,10,1)),IF(K191='CP %'!$F$18,'CP %'!$G$18,IF(B191='CP %'!$F$15,'CP %'!$G$15,IF(B191='CP %'!$F$16,'CP %'!$G$16,IF(AND(B191='CP %'!$F$17,T191=1),'CP %'!$G$20,IF(AND(B191='CP %'!$F$17,T191&gt;=2,T191&lt;=5),'CP %'!$G$21,IF(AND(B191='CP %'!$F$17,T191&gt;=6),'CP %'!$G$22,"")))))),
IF(AND(G191&gt;=DATE(2018,10,1),G191&lt;=DATE(2018,12,31)),IF(B191='CP %'!$F$25,'CP %'!$G$25,IF(B191='CP %'!$F$26,'CP %'!$G$26,IF(AND(B191='CP %'!$F$27,T191=1),'CP %'!$G$29,IF(AND(B191='CP %'!$F$27,T191&gt;=2,T191&lt;=5),'CP %'!$G$30,IF(AND(B191='CP %'!$F$27,T191&gt;=6),'CP %'!$G$31,"")))))))))),
IF(AND(A191='CP %'!$M$1,J191="CP"),
IF(AND(G191&gt;=DATE(2018,4,1),G191&lt;DATE(2018,10,1)),IF(AND(T191&gt;=1,T191&lt;=3),'CP %'!$N$4,IF(AND(T191&gt;=4,T191&lt;=6),'CP %'!$N$5,IF(T191&gt;=7,'CP %'!$N$6,""))),
IF(AND(G191&gt;=DATE(2018,10,1),G191&lt;=DATE(2018,12,31)),IF(AND(T191&gt;=1,T191&lt;=3),'CP %'!$N$9,IF(AND(T191&gt;=4,T191&lt;=6),'CP %'!$N$10,IF(T191&gt;=7,'CP %'!$N$11,""))),"")),"")))</f>
        <v>0.03</v>
      </c>
      <c r="T191" s="29" t="str">
        <f>IF(AND(A191='CP %'!$B$1,Master!J191="CP",G191&gt;=DATE(2018,7,26),G191&lt;=DATE(2018,12,31)),COUNTIFS($K$2:$K$999,K191,$A$2:$A$999,'CP %'!$B$1,$G$2:$G$999,"&gt;=26-07-2018",$G$2:$G$999,"&lt;=31-12-2018"),IF(AND(A191='CP %'!$F$1,Master!J191="CP",G191&gt;=DATE(2018,4,1),G191&lt;DATE(2018,5,1)),COUNTIFS($K$2:$K$999,K191,$A$2:$A$999,'CP %'!$F$1,$G$2:$G$999,"&gt;=01-04-2018",$G$2:$G$999,"&lt;01-05-2018"),IF(AND(A191='CP %'!$F$1,Master!J191="CP",G191&gt;=DATE(2018,7,1),G191&lt;DATE(2018,8,1)),COUNTIFS($K$2:$K$999,K191,$A$2:$A$999,'CP %'!$F$1,$G$2:$G$999,"&gt;=01-07-2018",$G$2:$G$999,"&lt;01-08-2018"),IF(AND(A191='CP %'!$F$1,B191='CP %'!$F$17,Master!J191="CP",G191&gt;=DATE(2018,8,1),G191&lt;DATE(2018,10,1)),COUNTIFS($K$2:$K$999,K191,$A$2:$A$999,'CP %'!$F$1,$B$2:$B$999,'CP %'!$F$17,$G$2:$G$999,"&gt;=01-08-2018",$G$2:$G$999,"&lt;01-10-2018"),IF(AND(A191='CP %'!$F$1,B191='CP %'!$F$27,Master!J191="CP",G191&gt;=DATE(2018,10,1),G191&lt;=DATE(2018,12,31)),COUNTIFS($K$2:$K$999,K191,$A$2:$A$999,'CP %'!$F$1,$B$2:$B$999,'CP %'!$F$27,$G$2:$G$999,"&gt;=01-10-2018",$G$2:$G$999,"&lt;=31-12-2018"),IF(AND(A191='CP %'!$M$1,Master!J191="CP",G191&gt;=DATE(2018,4,1),G191&lt;DATE(2018,10,1)),COUNTIFS($K$2:$K$999,K191,$A$2:$A$999,'CP %'!$M$1,$G$2:$G$999,"&gt;=1-04-2018",$G$2:$G$999,"&lt;1-10-2018"),IF(AND(A191='CP %'!$M$1,Master!J191="CP",G191&gt;=DATE(2018,10,1),G191&lt;=DATE(2018,12,31)),COUNTIFS($K$2:$K$999,K191,$A$2:$A$999,'CP %'!$M$1,$G$2:$G$999,"&gt;=1-10-2018",$G$2:$G$999,"&lt;=31-12-2018"),"")))))))</f>
        <v/>
      </c>
      <c r="U191" s="25">
        <f t="shared" si="5"/>
        <v>640242.94829999993</v>
      </c>
    </row>
    <row r="192" spans="1:21" x14ac:dyDescent="0.25">
      <c r="A192" s="1" t="s">
        <v>69</v>
      </c>
      <c r="B192" s="1" t="s">
        <v>79</v>
      </c>
      <c r="C192" s="1" t="s">
        <v>79</v>
      </c>
      <c r="D192" s="1" t="s">
        <v>403</v>
      </c>
      <c r="E192" s="1" t="s">
        <v>87</v>
      </c>
      <c r="F192" s="1">
        <v>1335</v>
      </c>
      <c r="G192" s="27">
        <v>43331</v>
      </c>
      <c r="H192" s="25">
        <v>11395790</v>
      </c>
      <c r="I192" s="25">
        <v>11028665</v>
      </c>
      <c r="J192" s="1" t="s">
        <v>16</v>
      </c>
      <c r="K192" s="1" t="s">
        <v>116</v>
      </c>
      <c r="L192" s="25">
        <v>7949</v>
      </c>
      <c r="M192" s="25">
        <v>7949</v>
      </c>
      <c r="N192" s="1" t="s">
        <v>265</v>
      </c>
      <c r="O192" s="1" t="s">
        <v>174</v>
      </c>
      <c r="P192" s="25">
        <f t="shared" si="6"/>
        <v>0</v>
      </c>
      <c r="Q192" s="1">
        <v>0</v>
      </c>
      <c r="R192" s="2" t="s">
        <v>164</v>
      </c>
      <c r="S192" s="31">
        <f>IF(AND(A192='CP %'!$B$1,J192="CP"),
IF(AND(G192&gt;=DATE(2018,4,1),G192&lt;=DATE(2018,7,25)),2%,IF(AND(G192&gt;=DATE(2018,7,26),G192&lt;=DATE(2018,12,31),R192='CP %'!$I$2),IF(T192=1,'CP %'!$C$8,IF(AND(T192&gt;=2,T192&lt;=3),'CP %'!$C$9,IF(AND(T192&gt;=4,T192&lt;=5),'CP %'!$C$10,IF(AND(T192&gt;=6,T192&lt;=8),'CP %'!$C$11,IF(T192&gt;=9,'CP %'!$C$12,""))))),IF(AND(G192&gt;=DATE(2018,7,26),G192&lt;=DATE(2018,12,31),R192='CP %'!$I$3),IF(T192=1,'CP %'!$D$8,IF(AND(T192&gt;=2,T192&lt;=3),'CP %'!$D$9,IF(AND(T192&gt;=4,T192&lt;=5),'CP %'!$D$10,IF(AND(T192&gt;=6,T192&lt;=8),'CP %'!$D$11,IF(T192&gt;=9,'CP %'!$D$12,""))))),""))),
IF(AND(A192='CP %'!$F$1,J192="CP"),
IF(AND(G192&gt;=DATE(2018,4,1),G192&lt;DATE(2018,5,1)),IF(AND(T192&gt;=1,T192&lt;=3),'CP %'!$G$4,IF(AND(T192&gt;=4,T192&lt;=9),'CP %'!$G$5,IF(T192&gt;=10,'CP %'!$G$6,""))),
IF(AND(G192&gt;=DATE(2018,5,1),G192&lt;DATE(2018,7,1)),'CP %'!$G$8,
IF(AND(G192&gt;=DATE(2018,7,1),G192&lt;DATE(2018,8,1)),IF(AND(T192&gt;=1,T192&lt;=2),'CP %'!$G$11,IF(AND(T192&gt;=3,T192&lt;=5),'CP %'!$G$12,IF(T192&gt;=6,'CP %'!$G$13,""))),
IF(AND(G192&gt;=DATE(2018,8,1),G192&lt;DATE(2018,10,1)),IF(K192='CP %'!$F$18,'CP %'!$G$18,IF(B192='CP %'!$F$15,'CP %'!$G$15,IF(B192='CP %'!$F$16,'CP %'!$G$16,IF(AND(B192='CP %'!$F$17,T192=1),'CP %'!$G$20,IF(AND(B192='CP %'!$F$17,T192&gt;=2,T192&lt;=5),'CP %'!$G$21,IF(AND(B192='CP %'!$F$17,T192&gt;=6),'CP %'!$G$22,"")))))),
IF(AND(G192&gt;=DATE(2018,10,1),G192&lt;=DATE(2018,12,31)),IF(B192='CP %'!$F$25,'CP %'!$G$25,IF(B192='CP %'!$F$26,'CP %'!$G$26,IF(AND(B192='CP %'!$F$27,T192=1),'CP %'!$G$29,IF(AND(B192='CP %'!$F$27,T192&gt;=2,T192&lt;=5),'CP %'!$G$30,IF(AND(B192='CP %'!$F$27,T192&gt;=6),'CP %'!$G$31,"")))))))))),
IF(AND(A192='CP %'!$M$1,J192="CP"),
IF(AND(G192&gt;=DATE(2018,4,1),G192&lt;DATE(2018,10,1)),IF(AND(T192&gt;=1,T192&lt;=3),'CP %'!$N$4,IF(AND(T192&gt;=4,T192&lt;=6),'CP %'!$N$5,IF(T192&gt;=7,'CP %'!$N$6,""))),
IF(AND(G192&gt;=DATE(2018,10,1),G192&lt;=DATE(2018,12,31)),IF(AND(T192&gt;=1,T192&lt;=3),'CP %'!$N$9,IF(AND(T192&gt;=4,T192&lt;=6),'CP %'!$N$10,IF(T192&gt;=7,'CP %'!$N$11,""))),"")),"")))</f>
        <v>2.5000000000000001E-2</v>
      </c>
      <c r="T192" s="29">
        <f>IF(AND(A192='CP %'!$B$1,Master!J192="CP",G192&gt;=DATE(2018,7,26),G192&lt;=DATE(2018,12,31)),COUNTIFS($K$2:$K$999,K192,$A$2:$A$999,'CP %'!$B$1,$G$2:$G$999,"&gt;=26-07-2018",$G$2:$G$999,"&lt;=31-12-2018"),IF(AND(A192='CP %'!$F$1,Master!J192="CP",G192&gt;=DATE(2018,4,1),G192&lt;DATE(2018,5,1)),COUNTIFS($K$2:$K$999,K192,$A$2:$A$999,'CP %'!$F$1,$G$2:$G$999,"&gt;=01-04-2018",$G$2:$G$999,"&lt;01-05-2018"),IF(AND(A192='CP %'!$F$1,Master!J192="CP",G192&gt;=DATE(2018,7,1),G192&lt;DATE(2018,8,1)),COUNTIFS($K$2:$K$999,K192,$A$2:$A$999,'CP %'!$F$1,$G$2:$G$999,"&gt;=01-07-2018",$G$2:$G$999,"&lt;01-08-2018"),IF(AND(A192='CP %'!$F$1,B192='CP %'!$F$17,Master!J192="CP",G192&gt;=DATE(2018,8,1),G192&lt;DATE(2018,10,1)),COUNTIFS($K$2:$K$999,K192,$A$2:$A$999,'CP %'!$F$1,$B$2:$B$999,'CP %'!$F$17,$G$2:$G$999,"&gt;=01-08-2018",$G$2:$G$999,"&lt;01-10-2018"),IF(AND(A192='CP %'!$F$1,B192='CP %'!$F$27,Master!J192="CP",G192&gt;=DATE(2018,10,1),G192&lt;=DATE(2018,12,31)),COUNTIFS($K$2:$K$999,K192,$A$2:$A$999,'CP %'!$F$1,$B$2:$B$999,'CP %'!$F$27,$G$2:$G$999,"&gt;=01-10-2018",$G$2:$G$999,"&lt;=31-12-2018"),IF(AND(A192='CP %'!$M$1,Master!J192="CP",G192&gt;=DATE(2018,4,1),G192&lt;DATE(2018,10,1)),COUNTIFS($K$2:$K$999,K192,$A$2:$A$999,'CP %'!$M$1,$G$2:$G$999,"&gt;=1-04-2018",$G$2:$G$999,"&lt;1-10-2018"),IF(AND(A192='CP %'!$M$1,Master!J192="CP",G192&gt;=DATE(2018,10,1),G192&lt;=DATE(2018,12,31)),COUNTIFS($K$2:$K$999,K192,$A$2:$A$999,'CP %'!$M$1,$G$2:$G$999,"&gt;=1-10-2018",$G$2:$G$999,"&lt;=31-12-2018"),"")))))))</f>
        <v>2</v>
      </c>
      <c r="U192" s="25">
        <f t="shared" si="5"/>
        <v>275716.625</v>
      </c>
    </row>
    <row r="193" spans="1:21" x14ac:dyDescent="0.25">
      <c r="A193" s="1" t="s">
        <v>69</v>
      </c>
      <c r="B193" s="1" t="s">
        <v>79</v>
      </c>
      <c r="C193" s="1" t="s">
        <v>79</v>
      </c>
      <c r="D193" s="1" t="s">
        <v>404</v>
      </c>
      <c r="E193" s="1" t="s">
        <v>91</v>
      </c>
      <c r="F193" s="1">
        <v>1735</v>
      </c>
      <c r="G193" s="27">
        <v>43340</v>
      </c>
      <c r="H193" s="25">
        <v>14141515</v>
      </c>
      <c r="I193" s="25">
        <v>13664390</v>
      </c>
      <c r="J193" s="1" t="s">
        <v>16</v>
      </c>
      <c r="K193" s="1" t="s">
        <v>116</v>
      </c>
      <c r="L193" s="25">
        <v>6999</v>
      </c>
      <c r="M193" s="25">
        <v>6999</v>
      </c>
      <c r="N193" s="1" t="s">
        <v>176</v>
      </c>
      <c r="O193" s="1" t="s">
        <v>174</v>
      </c>
      <c r="P193" s="25">
        <f t="shared" si="6"/>
        <v>0</v>
      </c>
      <c r="Q193" s="1">
        <v>0</v>
      </c>
      <c r="R193" s="2" t="s">
        <v>164</v>
      </c>
      <c r="S193" s="31">
        <f>IF(AND(A193='CP %'!$B$1,J193="CP"),
IF(AND(G193&gt;=DATE(2018,4,1),G193&lt;=DATE(2018,7,25)),2%,IF(AND(G193&gt;=DATE(2018,7,26),G193&lt;=DATE(2018,12,31),R193='CP %'!$I$2),IF(T193=1,'CP %'!$C$8,IF(AND(T193&gt;=2,T193&lt;=3),'CP %'!$C$9,IF(AND(T193&gt;=4,T193&lt;=5),'CP %'!$C$10,IF(AND(T193&gt;=6,T193&lt;=8),'CP %'!$C$11,IF(T193&gt;=9,'CP %'!$C$12,""))))),IF(AND(G193&gt;=DATE(2018,7,26),G193&lt;=DATE(2018,12,31),R193='CP %'!$I$3),IF(T193=1,'CP %'!$D$8,IF(AND(T193&gt;=2,T193&lt;=3),'CP %'!$D$9,IF(AND(T193&gt;=4,T193&lt;=5),'CP %'!$D$10,IF(AND(T193&gt;=6,T193&lt;=8),'CP %'!$D$11,IF(T193&gt;=9,'CP %'!$D$12,""))))),""))),
IF(AND(A193='CP %'!$F$1,J193="CP"),
IF(AND(G193&gt;=DATE(2018,4,1),G193&lt;DATE(2018,5,1)),IF(AND(T193&gt;=1,T193&lt;=3),'CP %'!$G$4,IF(AND(T193&gt;=4,T193&lt;=9),'CP %'!$G$5,IF(T193&gt;=10,'CP %'!$G$6,""))),
IF(AND(G193&gt;=DATE(2018,5,1),G193&lt;DATE(2018,7,1)),'CP %'!$G$8,
IF(AND(G193&gt;=DATE(2018,7,1),G193&lt;DATE(2018,8,1)),IF(AND(T193&gt;=1,T193&lt;=2),'CP %'!$G$11,IF(AND(T193&gt;=3,T193&lt;=5),'CP %'!$G$12,IF(T193&gt;=6,'CP %'!$G$13,""))),
IF(AND(G193&gt;=DATE(2018,8,1),G193&lt;DATE(2018,10,1)),IF(K193='CP %'!$F$18,'CP %'!$G$18,IF(B193='CP %'!$F$15,'CP %'!$G$15,IF(B193='CP %'!$F$16,'CP %'!$G$16,IF(AND(B193='CP %'!$F$17,T193=1),'CP %'!$G$20,IF(AND(B193='CP %'!$F$17,T193&gt;=2,T193&lt;=5),'CP %'!$G$21,IF(AND(B193='CP %'!$F$17,T193&gt;=6),'CP %'!$G$22,"")))))),
IF(AND(G193&gt;=DATE(2018,10,1),G193&lt;=DATE(2018,12,31)),IF(B193='CP %'!$F$25,'CP %'!$G$25,IF(B193='CP %'!$F$26,'CP %'!$G$26,IF(AND(B193='CP %'!$F$27,T193=1),'CP %'!$G$29,IF(AND(B193='CP %'!$F$27,T193&gt;=2,T193&lt;=5),'CP %'!$G$30,IF(AND(B193='CP %'!$F$27,T193&gt;=6),'CP %'!$G$31,"")))))))))),
IF(AND(A193='CP %'!$M$1,J193="CP"),
IF(AND(G193&gt;=DATE(2018,4,1),G193&lt;DATE(2018,10,1)),IF(AND(T193&gt;=1,T193&lt;=3),'CP %'!$N$4,IF(AND(T193&gt;=4,T193&lt;=6),'CP %'!$N$5,IF(T193&gt;=7,'CP %'!$N$6,""))),
IF(AND(G193&gt;=DATE(2018,10,1),G193&lt;=DATE(2018,12,31)),IF(AND(T193&gt;=1,T193&lt;=3),'CP %'!$N$9,IF(AND(T193&gt;=4,T193&lt;=6),'CP %'!$N$10,IF(T193&gt;=7,'CP %'!$N$11,""))),"")),"")))</f>
        <v>2.5000000000000001E-2</v>
      </c>
      <c r="T193" s="29">
        <f>IF(AND(A193='CP %'!$B$1,Master!J193="CP",G193&gt;=DATE(2018,7,26),G193&lt;=DATE(2018,12,31)),COUNTIFS($K$2:$K$999,K193,$A$2:$A$999,'CP %'!$B$1,$G$2:$G$999,"&gt;=26-07-2018",$G$2:$G$999,"&lt;=31-12-2018"),IF(AND(A193='CP %'!$F$1,Master!J193="CP",G193&gt;=DATE(2018,4,1),G193&lt;DATE(2018,5,1)),COUNTIFS($K$2:$K$999,K193,$A$2:$A$999,'CP %'!$F$1,$G$2:$G$999,"&gt;=01-04-2018",$G$2:$G$999,"&lt;01-05-2018"),IF(AND(A193='CP %'!$F$1,Master!J193="CP",G193&gt;=DATE(2018,7,1),G193&lt;DATE(2018,8,1)),COUNTIFS($K$2:$K$999,K193,$A$2:$A$999,'CP %'!$F$1,$G$2:$G$999,"&gt;=01-07-2018",$G$2:$G$999,"&lt;01-08-2018"),IF(AND(A193='CP %'!$F$1,B193='CP %'!$F$17,Master!J193="CP",G193&gt;=DATE(2018,8,1),G193&lt;DATE(2018,10,1)),COUNTIFS($K$2:$K$999,K193,$A$2:$A$999,'CP %'!$F$1,$B$2:$B$999,'CP %'!$F$17,$G$2:$G$999,"&gt;=01-08-2018",$G$2:$G$999,"&lt;01-10-2018"),IF(AND(A193='CP %'!$F$1,B193='CP %'!$F$27,Master!J193="CP",G193&gt;=DATE(2018,10,1),G193&lt;=DATE(2018,12,31)),COUNTIFS($K$2:$K$999,K193,$A$2:$A$999,'CP %'!$F$1,$B$2:$B$999,'CP %'!$F$27,$G$2:$G$999,"&gt;=01-10-2018",$G$2:$G$999,"&lt;=31-12-2018"),IF(AND(A193='CP %'!$M$1,Master!J193="CP",G193&gt;=DATE(2018,4,1),G193&lt;DATE(2018,10,1)),COUNTIFS($K$2:$K$999,K193,$A$2:$A$999,'CP %'!$M$1,$G$2:$G$999,"&gt;=1-04-2018",$G$2:$G$999,"&lt;1-10-2018"),IF(AND(A193='CP %'!$M$1,Master!J193="CP",G193&gt;=DATE(2018,10,1),G193&lt;=DATE(2018,12,31)),COUNTIFS($K$2:$K$999,K193,$A$2:$A$999,'CP %'!$M$1,$G$2:$G$999,"&gt;=1-10-2018",$G$2:$G$999,"&lt;=31-12-2018"),"")))))))</f>
        <v>2</v>
      </c>
      <c r="U193" s="25">
        <f t="shared" si="5"/>
        <v>341609.75</v>
      </c>
    </row>
    <row r="194" spans="1:21" x14ac:dyDescent="0.25">
      <c r="A194" s="1" t="s">
        <v>69</v>
      </c>
      <c r="B194" s="1" t="s">
        <v>79</v>
      </c>
      <c r="C194" s="1" t="s">
        <v>79</v>
      </c>
      <c r="D194" s="1" t="s">
        <v>405</v>
      </c>
      <c r="E194" s="1" t="s">
        <v>91</v>
      </c>
      <c r="F194" s="1">
        <v>1735</v>
      </c>
      <c r="G194" s="27">
        <v>43404</v>
      </c>
      <c r="H194" s="25">
        <v>14748765</v>
      </c>
      <c r="I194" s="25">
        <v>14271640</v>
      </c>
      <c r="J194" s="1" t="s">
        <v>16</v>
      </c>
      <c r="K194" s="1" t="s">
        <v>270</v>
      </c>
      <c r="L194" s="25">
        <v>7949</v>
      </c>
      <c r="M194" s="25">
        <v>7949</v>
      </c>
      <c r="N194" s="1" t="s">
        <v>265</v>
      </c>
      <c r="O194" s="1" t="s">
        <v>174</v>
      </c>
      <c r="P194" s="25">
        <f t="shared" si="6"/>
        <v>0</v>
      </c>
      <c r="Q194" s="1">
        <v>0</v>
      </c>
      <c r="R194" s="2" t="s">
        <v>164</v>
      </c>
      <c r="S194" s="31">
        <f>IF(AND(A194='CP %'!$B$1,J194="CP"),
IF(AND(G194&gt;=DATE(2018,4,1),G194&lt;=DATE(2018,7,25)),2%,IF(AND(G194&gt;=DATE(2018,7,26),G194&lt;=DATE(2018,12,31),R194='CP %'!$I$2),IF(T194=1,'CP %'!$C$8,IF(AND(T194&gt;=2,T194&lt;=3),'CP %'!$C$9,IF(AND(T194&gt;=4,T194&lt;=5),'CP %'!$C$10,IF(AND(T194&gt;=6,T194&lt;=8),'CP %'!$C$11,IF(T194&gt;=9,'CP %'!$C$12,""))))),IF(AND(G194&gt;=DATE(2018,7,26),G194&lt;=DATE(2018,12,31),R194='CP %'!$I$3),IF(T194=1,'CP %'!$D$8,IF(AND(T194&gt;=2,T194&lt;=3),'CP %'!$D$9,IF(AND(T194&gt;=4,T194&lt;=5),'CP %'!$D$10,IF(AND(T194&gt;=6,T194&lt;=8),'CP %'!$D$11,IF(T194&gt;=9,'CP %'!$D$12,""))))),""))),
IF(AND(A194='CP %'!$F$1,J194="CP"),
IF(AND(G194&gt;=DATE(2018,4,1),G194&lt;DATE(2018,5,1)),IF(AND(T194&gt;=1,T194&lt;=3),'CP %'!$G$4,IF(AND(T194&gt;=4,T194&lt;=9),'CP %'!$G$5,IF(T194&gt;=10,'CP %'!$G$6,""))),
IF(AND(G194&gt;=DATE(2018,5,1),G194&lt;DATE(2018,7,1)),'CP %'!$G$8,
IF(AND(G194&gt;=DATE(2018,7,1),G194&lt;DATE(2018,8,1)),IF(AND(T194&gt;=1,T194&lt;=2),'CP %'!$G$11,IF(AND(T194&gt;=3,T194&lt;=5),'CP %'!$G$12,IF(T194&gt;=6,'CP %'!$G$13,""))),
IF(AND(G194&gt;=DATE(2018,8,1),G194&lt;DATE(2018,10,1)),IF(K194='CP %'!$F$18,'CP %'!$G$18,IF(B194='CP %'!$F$15,'CP %'!$G$15,IF(B194='CP %'!$F$16,'CP %'!$G$16,IF(AND(B194='CP %'!$F$17,T194=1),'CP %'!$G$20,IF(AND(B194='CP %'!$F$17,T194&gt;=2,T194&lt;=5),'CP %'!$G$21,IF(AND(B194='CP %'!$F$17,T194&gt;=6),'CP %'!$G$22,"")))))),
IF(AND(G194&gt;=DATE(2018,10,1),G194&lt;=DATE(2018,12,31)),IF(B194='CP %'!$F$25,'CP %'!$G$25,IF(B194='CP %'!$F$26,'CP %'!$G$26,IF(AND(B194='CP %'!$F$27,T194=1),'CP %'!$G$29,IF(AND(B194='CP %'!$F$27,T194&gt;=2,T194&lt;=5),'CP %'!$G$30,IF(AND(B194='CP %'!$F$27,T194&gt;=6),'CP %'!$G$31,"")))))))))),
IF(AND(A194='CP %'!$M$1,J194="CP"),
IF(AND(G194&gt;=DATE(2018,4,1),G194&lt;DATE(2018,10,1)),IF(AND(T194&gt;=1,T194&lt;=3),'CP %'!$N$4,IF(AND(T194&gt;=4,T194&lt;=6),'CP %'!$N$5,IF(T194&gt;=7,'CP %'!$N$6,""))),
IF(AND(G194&gt;=DATE(2018,10,1),G194&lt;=DATE(2018,12,31)),IF(AND(T194&gt;=1,T194&lt;=3),'CP %'!$N$9,IF(AND(T194&gt;=4,T194&lt;=6),'CP %'!$N$10,IF(T194&gt;=7,'CP %'!$N$11,""))),"")),"")))</f>
        <v>2.5000000000000001E-2</v>
      </c>
      <c r="T194" s="29">
        <f>IF(AND(A194='CP %'!$B$1,Master!J194="CP",G194&gt;=DATE(2018,7,26),G194&lt;=DATE(2018,12,31)),COUNTIFS($K$2:$K$999,K194,$A$2:$A$999,'CP %'!$B$1,$G$2:$G$999,"&gt;=26-07-2018",$G$2:$G$999,"&lt;=31-12-2018"),IF(AND(A194='CP %'!$F$1,Master!J194="CP",G194&gt;=DATE(2018,4,1),G194&lt;DATE(2018,5,1)),COUNTIFS($K$2:$K$999,K194,$A$2:$A$999,'CP %'!$F$1,$G$2:$G$999,"&gt;=01-04-2018",$G$2:$G$999,"&lt;01-05-2018"),IF(AND(A194='CP %'!$F$1,Master!J194="CP",G194&gt;=DATE(2018,7,1),G194&lt;DATE(2018,8,1)),COUNTIFS($K$2:$K$999,K194,$A$2:$A$999,'CP %'!$F$1,$G$2:$G$999,"&gt;=01-07-2018",$G$2:$G$999,"&lt;01-08-2018"),IF(AND(A194='CP %'!$F$1,B194='CP %'!$F$17,Master!J194="CP",G194&gt;=DATE(2018,8,1),G194&lt;DATE(2018,10,1)),COUNTIFS($K$2:$K$999,K194,$A$2:$A$999,'CP %'!$F$1,$B$2:$B$999,'CP %'!$F$17,$G$2:$G$999,"&gt;=01-08-2018",$G$2:$G$999,"&lt;01-10-2018"),IF(AND(A194='CP %'!$F$1,B194='CP %'!$F$27,Master!J194="CP",G194&gt;=DATE(2018,10,1),G194&lt;=DATE(2018,12,31)),COUNTIFS($K$2:$K$999,K194,$A$2:$A$999,'CP %'!$F$1,$B$2:$B$999,'CP %'!$F$27,$G$2:$G$999,"&gt;=01-10-2018",$G$2:$G$999,"&lt;=31-12-2018"),IF(AND(A194='CP %'!$M$1,Master!J194="CP",G194&gt;=DATE(2018,4,1),G194&lt;DATE(2018,10,1)),COUNTIFS($K$2:$K$999,K194,$A$2:$A$999,'CP %'!$M$1,$G$2:$G$999,"&gt;=1-04-2018",$G$2:$G$999,"&lt;1-10-2018"),IF(AND(A194='CP %'!$M$1,Master!J194="CP",G194&gt;=DATE(2018,10,1),G194&lt;=DATE(2018,12,31)),COUNTIFS($K$2:$K$999,K194,$A$2:$A$999,'CP %'!$M$1,$G$2:$G$999,"&gt;=1-10-2018",$G$2:$G$999,"&lt;=31-12-2018"),"")))))))</f>
        <v>2</v>
      </c>
      <c r="U194" s="25">
        <f t="shared" si="5"/>
        <v>356791</v>
      </c>
    </row>
    <row r="195" spans="1:21" x14ac:dyDescent="0.25">
      <c r="A195" s="1" t="s">
        <v>69</v>
      </c>
      <c r="B195" s="1" t="s">
        <v>79</v>
      </c>
      <c r="C195" s="1" t="s">
        <v>79</v>
      </c>
      <c r="D195" s="1" t="s">
        <v>406</v>
      </c>
      <c r="E195" s="1" t="s">
        <v>87</v>
      </c>
      <c r="F195" s="1">
        <v>1335</v>
      </c>
      <c r="G195" s="27">
        <v>43404</v>
      </c>
      <c r="H195" s="25">
        <v>11429165</v>
      </c>
      <c r="I195" s="25">
        <v>11062040</v>
      </c>
      <c r="J195" s="1" t="s">
        <v>16</v>
      </c>
      <c r="K195" s="1" t="s">
        <v>270</v>
      </c>
      <c r="L195" s="25">
        <v>7949</v>
      </c>
      <c r="M195" s="25">
        <v>7949</v>
      </c>
      <c r="N195" s="1" t="s">
        <v>265</v>
      </c>
      <c r="O195" s="1" t="s">
        <v>174</v>
      </c>
      <c r="P195" s="25">
        <f t="shared" si="6"/>
        <v>0</v>
      </c>
      <c r="Q195" s="1">
        <v>0</v>
      </c>
      <c r="R195" s="2" t="s">
        <v>164</v>
      </c>
      <c r="S195" s="31">
        <f>IF(AND(A195='CP %'!$B$1,J195="CP"),
IF(AND(G195&gt;=DATE(2018,4,1),G195&lt;=DATE(2018,7,25)),2%,IF(AND(G195&gt;=DATE(2018,7,26),G195&lt;=DATE(2018,12,31),R195='CP %'!$I$2),IF(T195=1,'CP %'!$C$8,IF(AND(T195&gt;=2,T195&lt;=3),'CP %'!$C$9,IF(AND(T195&gt;=4,T195&lt;=5),'CP %'!$C$10,IF(AND(T195&gt;=6,T195&lt;=8),'CP %'!$C$11,IF(T195&gt;=9,'CP %'!$C$12,""))))),IF(AND(G195&gt;=DATE(2018,7,26),G195&lt;=DATE(2018,12,31),R195='CP %'!$I$3),IF(T195=1,'CP %'!$D$8,IF(AND(T195&gt;=2,T195&lt;=3),'CP %'!$D$9,IF(AND(T195&gt;=4,T195&lt;=5),'CP %'!$D$10,IF(AND(T195&gt;=6,T195&lt;=8),'CP %'!$D$11,IF(T195&gt;=9,'CP %'!$D$12,""))))),""))),
IF(AND(A195='CP %'!$F$1,J195="CP"),
IF(AND(G195&gt;=DATE(2018,4,1),G195&lt;DATE(2018,5,1)),IF(AND(T195&gt;=1,T195&lt;=3),'CP %'!$G$4,IF(AND(T195&gt;=4,T195&lt;=9),'CP %'!$G$5,IF(T195&gt;=10,'CP %'!$G$6,""))),
IF(AND(G195&gt;=DATE(2018,5,1),G195&lt;DATE(2018,7,1)),'CP %'!$G$8,
IF(AND(G195&gt;=DATE(2018,7,1),G195&lt;DATE(2018,8,1)),IF(AND(T195&gt;=1,T195&lt;=2),'CP %'!$G$11,IF(AND(T195&gt;=3,T195&lt;=5),'CP %'!$G$12,IF(T195&gt;=6,'CP %'!$G$13,""))),
IF(AND(G195&gt;=DATE(2018,8,1),G195&lt;DATE(2018,10,1)),IF(K195='CP %'!$F$18,'CP %'!$G$18,IF(B195='CP %'!$F$15,'CP %'!$G$15,IF(B195='CP %'!$F$16,'CP %'!$G$16,IF(AND(B195='CP %'!$F$17,T195=1),'CP %'!$G$20,IF(AND(B195='CP %'!$F$17,T195&gt;=2,T195&lt;=5),'CP %'!$G$21,IF(AND(B195='CP %'!$F$17,T195&gt;=6),'CP %'!$G$22,"")))))),
IF(AND(G195&gt;=DATE(2018,10,1),G195&lt;=DATE(2018,12,31)),IF(B195='CP %'!$F$25,'CP %'!$G$25,IF(B195='CP %'!$F$26,'CP %'!$G$26,IF(AND(B195='CP %'!$F$27,T195=1),'CP %'!$G$29,IF(AND(B195='CP %'!$F$27,T195&gt;=2,T195&lt;=5),'CP %'!$G$30,IF(AND(B195='CP %'!$F$27,T195&gt;=6),'CP %'!$G$31,"")))))))))),
IF(AND(A195='CP %'!$M$1,J195="CP"),
IF(AND(G195&gt;=DATE(2018,4,1),G195&lt;DATE(2018,10,1)),IF(AND(T195&gt;=1,T195&lt;=3),'CP %'!$N$4,IF(AND(T195&gt;=4,T195&lt;=6),'CP %'!$N$5,IF(T195&gt;=7,'CP %'!$N$6,""))),
IF(AND(G195&gt;=DATE(2018,10,1),G195&lt;=DATE(2018,12,31)),IF(AND(T195&gt;=1,T195&lt;=3),'CP %'!$N$9,IF(AND(T195&gt;=4,T195&lt;=6),'CP %'!$N$10,IF(T195&gt;=7,'CP %'!$N$11,""))),"")),"")))</f>
        <v>2.5000000000000001E-2</v>
      </c>
      <c r="T195" s="29">
        <f>IF(AND(A195='CP %'!$B$1,Master!J195="CP",G195&gt;=DATE(2018,7,26),G195&lt;=DATE(2018,12,31)),COUNTIFS($K$2:$K$999,K195,$A$2:$A$999,'CP %'!$B$1,$G$2:$G$999,"&gt;=26-07-2018",$G$2:$G$999,"&lt;=31-12-2018"),IF(AND(A195='CP %'!$F$1,Master!J195="CP",G195&gt;=DATE(2018,4,1),G195&lt;DATE(2018,5,1)),COUNTIFS($K$2:$K$999,K195,$A$2:$A$999,'CP %'!$F$1,$G$2:$G$999,"&gt;=01-04-2018",$G$2:$G$999,"&lt;01-05-2018"),IF(AND(A195='CP %'!$F$1,Master!J195="CP",G195&gt;=DATE(2018,7,1),G195&lt;DATE(2018,8,1)),COUNTIFS($K$2:$K$999,K195,$A$2:$A$999,'CP %'!$F$1,$G$2:$G$999,"&gt;=01-07-2018",$G$2:$G$999,"&lt;01-08-2018"),IF(AND(A195='CP %'!$F$1,B195='CP %'!$F$17,Master!J195="CP",G195&gt;=DATE(2018,8,1),G195&lt;DATE(2018,10,1)),COUNTIFS($K$2:$K$999,K195,$A$2:$A$999,'CP %'!$F$1,$B$2:$B$999,'CP %'!$F$17,$G$2:$G$999,"&gt;=01-08-2018",$G$2:$G$999,"&lt;01-10-2018"),IF(AND(A195='CP %'!$F$1,B195='CP %'!$F$27,Master!J195="CP",G195&gt;=DATE(2018,10,1),G195&lt;=DATE(2018,12,31)),COUNTIFS($K$2:$K$999,K195,$A$2:$A$999,'CP %'!$F$1,$B$2:$B$999,'CP %'!$F$27,$G$2:$G$999,"&gt;=01-10-2018",$G$2:$G$999,"&lt;=31-12-2018"),IF(AND(A195='CP %'!$M$1,Master!J195="CP",G195&gt;=DATE(2018,4,1),G195&lt;DATE(2018,10,1)),COUNTIFS($K$2:$K$999,K195,$A$2:$A$999,'CP %'!$M$1,$G$2:$G$999,"&gt;=1-04-2018",$G$2:$G$999,"&lt;1-10-2018"),IF(AND(A195='CP %'!$M$1,Master!J195="CP",G195&gt;=DATE(2018,10,1),G195&lt;=DATE(2018,12,31)),COUNTIFS($K$2:$K$999,K195,$A$2:$A$999,'CP %'!$M$1,$G$2:$G$999,"&gt;=1-10-2018",$G$2:$G$999,"&lt;=31-12-2018"),"")))))))</f>
        <v>2</v>
      </c>
      <c r="U195" s="25">
        <f t="shared" ref="U195:U258" si="7">IF(J195="CP",(S195*I195),0)</f>
        <v>276551</v>
      </c>
    </row>
    <row r="196" spans="1:21" x14ac:dyDescent="0.25">
      <c r="A196" s="1" t="s">
        <v>69</v>
      </c>
      <c r="B196" s="1" t="s">
        <v>79</v>
      </c>
      <c r="C196" s="1" t="s">
        <v>79</v>
      </c>
      <c r="D196" s="1" t="s">
        <v>407</v>
      </c>
      <c r="E196" s="1" t="s">
        <v>91</v>
      </c>
      <c r="F196" s="1">
        <v>1740</v>
      </c>
      <c r="G196" s="27">
        <v>43399</v>
      </c>
      <c r="H196" s="25">
        <v>14654540</v>
      </c>
      <c r="I196" s="25">
        <v>14176040</v>
      </c>
      <c r="J196" s="1" t="s">
        <v>15</v>
      </c>
      <c r="K196" s="1" t="s">
        <v>15</v>
      </c>
      <c r="L196" s="25">
        <v>7949</v>
      </c>
      <c r="M196" s="25">
        <v>7921</v>
      </c>
      <c r="N196" s="1" t="s">
        <v>265</v>
      </c>
      <c r="O196" s="1" t="s">
        <v>170</v>
      </c>
      <c r="P196" s="25">
        <f t="shared" si="6"/>
        <v>48720</v>
      </c>
      <c r="Q196" s="1" t="s">
        <v>171</v>
      </c>
      <c r="R196" s="2" t="s">
        <v>164</v>
      </c>
      <c r="S196" s="31" t="str">
        <f>IF(AND(A196='CP %'!$B$1,J196="CP"),
IF(AND(G196&gt;=DATE(2018,4,1),G196&lt;=DATE(2018,7,25)),2%,IF(AND(G196&gt;=DATE(2018,7,26),G196&lt;=DATE(2018,12,31),R196='CP %'!$I$2),IF(T196=1,'CP %'!$C$8,IF(AND(T196&gt;=2,T196&lt;=3),'CP %'!$C$9,IF(AND(T196&gt;=4,T196&lt;=5),'CP %'!$C$10,IF(AND(T196&gt;=6,T196&lt;=8),'CP %'!$C$11,IF(T196&gt;=9,'CP %'!$C$12,""))))),IF(AND(G196&gt;=DATE(2018,7,26),G196&lt;=DATE(2018,12,31),R196='CP %'!$I$3),IF(T196=1,'CP %'!$D$8,IF(AND(T196&gt;=2,T196&lt;=3),'CP %'!$D$9,IF(AND(T196&gt;=4,T196&lt;=5),'CP %'!$D$10,IF(AND(T196&gt;=6,T196&lt;=8),'CP %'!$D$11,IF(T196&gt;=9,'CP %'!$D$12,""))))),""))),
IF(AND(A196='CP %'!$F$1,J196="CP"),
IF(AND(G196&gt;=DATE(2018,4,1),G196&lt;DATE(2018,5,1)),IF(AND(T196&gt;=1,T196&lt;=3),'CP %'!$G$4,IF(AND(T196&gt;=4,T196&lt;=9),'CP %'!$G$5,IF(T196&gt;=10,'CP %'!$G$6,""))),
IF(AND(G196&gt;=DATE(2018,5,1),G196&lt;DATE(2018,7,1)),'CP %'!$G$8,
IF(AND(G196&gt;=DATE(2018,7,1),G196&lt;DATE(2018,8,1)),IF(AND(T196&gt;=1,T196&lt;=2),'CP %'!$G$11,IF(AND(T196&gt;=3,T196&lt;=5),'CP %'!$G$12,IF(T196&gt;=6,'CP %'!$G$13,""))),
IF(AND(G196&gt;=DATE(2018,8,1),G196&lt;DATE(2018,10,1)),IF(K196='CP %'!$F$18,'CP %'!$G$18,IF(B196='CP %'!$F$15,'CP %'!$G$15,IF(B196='CP %'!$F$16,'CP %'!$G$16,IF(AND(B196='CP %'!$F$17,T196=1),'CP %'!$G$20,IF(AND(B196='CP %'!$F$17,T196&gt;=2,T196&lt;=5),'CP %'!$G$21,IF(AND(B196='CP %'!$F$17,T196&gt;=6),'CP %'!$G$22,"")))))),
IF(AND(G196&gt;=DATE(2018,10,1),G196&lt;=DATE(2018,12,31)),IF(B196='CP %'!$F$25,'CP %'!$G$25,IF(B196='CP %'!$F$26,'CP %'!$G$26,IF(AND(B196='CP %'!$F$27,T196=1),'CP %'!$G$29,IF(AND(B196='CP %'!$F$27,T196&gt;=2,T196&lt;=5),'CP %'!$G$30,IF(AND(B196='CP %'!$F$27,T196&gt;=6),'CP %'!$G$31,"")))))))))),
IF(AND(A196='CP %'!$M$1,J196="CP"),
IF(AND(G196&gt;=DATE(2018,4,1),G196&lt;DATE(2018,10,1)),IF(AND(T196&gt;=1,T196&lt;=3),'CP %'!$N$4,IF(AND(T196&gt;=4,T196&lt;=6),'CP %'!$N$5,IF(T196&gt;=7,'CP %'!$N$6,""))),
IF(AND(G196&gt;=DATE(2018,10,1),G196&lt;=DATE(2018,12,31)),IF(AND(T196&gt;=1,T196&lt;=3),'CP %'!$N$9,IF(AND(T196&gt;=4,T196&lt;=6),'CP %'!$N$10,IF(T196&gt;=7,'CP %'!$N$11,""))),"")),"")))</f>
        <v/>
      </c>
      <c r="T196" s="29" t="str">
        <f>IF(AND(A196='CP %'!$B$1,Master!J196="CP",G196&gt;=DATE(2018,7,26),G196&lt;=DATE(2018,12,31)),COUNTIFS($K$2:$K$999,K196,$A$2:$A$999,'CP %'!$B$1,$G$2:$G$999,"&gt;=26-07-2018",$G$2:$G$999,"&lt;=31-12-2018"),IF(AND(A196='CP %'!$F$1,Master!J196="CP",G196&gt;=DATE(2018,4,1),G196&lt;DATE(2018,5,1)),COUNTIFS($K$2:$K$999,K196,$A$2:$A$999,'CP %'!$F$1,$G$2:$G$999,"&gt;=01-04-2018",$G$2:$G$999,"&lt;01-05-2018"),IF(AND(A196='CP %'!$F$1,Master!J196="CP",G196&gt;=DATE(2018,7,1),G196&lt;DATE(2018,8,1)),COUNTIFS($K$2:$K$999,K196,$A$2:$A$999,'CP %'!$F$1,$G$2:$G$999,"&gt;=01-07-2018",$G$2:$G$999,"&lt;01-08-2018"),IF(AND(A196='CP %'!$F$1,B196='CP %'!$F$17,Master!J196="CP",G196&gt;=DATE(2018,8,1),G196&lt;DATE(2018,10,1)),COUNTIFS($K$2:$K$999,K196,$A$2:$A$999,'CP %'!$F$1,$B$2:$B$999,'CP %'!$F$17,$G$2:$G$999,"&gt;=01-08-2018",$G$2:$G$999,"&lt;01-10-2018"),IF(AND(A196='CP %'!$F$1,B196='CP %'!$F$27,Master!J196="CP",G196&gt;=DATE(2018,10,1),G196&lt;=DATE(2018,12,31)),COUNTIFS($K$2:$K$999,K196,$A$2:$A$999,'CP %'!$F$1,$B$2:$B$999,'CP %'!$F$27,$G$2:$G$999,"&gt;=01-10-2018",$G$2:$G$999,"&lt;=31-12-2018"),IF(AND(A196='CP %'!$M$1,Master!J196="CP",G196&gt;=DATE(2018,4,1),G196&lt;DATE(2018,10,1)),COUNTIFS($K$2:$K$999,K196,$A$2:$A$999,'CP %'!$M$1,$G$2:$G$999,"&gt;=1-04-2018",$G$2:$G$999,"&lt;1-10-2018"),IF(AND(A196='CP %'!$M$1,Master!J196="CP",G196&gt;=DATE(2018,10,1),G196&lt;=DATE(2018,12,31)),COUNTIFS($K$2:$K$999,K196,$A$2:$A$999,'CP %'!$M$1,$G$2:$G$999,"&gt;=1-10-2018",$G$2:$G$999,"&lt;=31-12-2018"),"")))))))</f>
        <v/>
      </c>
      <c r="U196" s="25">
        <f t="shared" si="7"/>
        <v>0</v>
      </c>
    </row>
    <row r="197" spans="1:21" x14ac:dyDescent="0.25">
      <c r="A197" s="1" t="s">
        <v>69</v>
      </c>
      <c r="B197" s="1" t="s">
        <v>79</v>
      </c>
      <c r="C197" s="1" t="s">
        <v>79</v>
      </c>
      <c r="D197" s="1" t="s">
        <v>408</v>
      </c>
      <c r="E197" s="1" t="s">
        <v>87</v>
      </c>
      <c r="F197" s="1">
        <v>1335</v>
      </c>
      <c r="G197" s="27">
        <v>43404</v>
      </c>
      <c r="H197" s="25">
        <v>10060790</v>
      </c>
      <c r="I197" s="25">
        <v>9693665</v>
      </c>
      <c r="J197" s="1" t="s">
        <v>16</v>
      </c>
      <c r="K197" s="1" t="s">
        <v>120</v>
      </c>
      <c r="L197" s="25">
        <v>6999</v>
      </c>
      <c r="M197" s="25">
        <v>6999</v>
      </c>
      <c r="N197" s="1" t="s">
        <v>176</v>
      </c>
      <c r="O197" s="1" t="s">
        <v>174</v>
      </c>
      <c r="P197" s="25">
        <f t="shared" si="6"/>
        <v>0</v>
      </c>
      <c r="Q197" s="1">
        <v>0</v>
      </c>
      <c r="R197" s="2" t="s">
        <v>164</v>
      </c>
      <c r="S197" s="31">
        <f>IF(AND(A197='CP %'!$B$1,J197="CP"),
IF(AND(G197&gt;=DATE(2018,4,1),G197&lt;=DATE(2018,7,25)),2%,IF(AND(G197&gt;=DATE(2018,7,26),G197&lt;=DATE(2018,12,31),R197='CP %'!$I$2),IF(T197=1,'CP %'!$C$8,IF(AND(T197&gt;=2,T197&lt;=3),'CP %'!$C$9,IF(AND(T197&gt;=4,T197&lt;=5),'CP %'!$C$10,IF(AND(T197&gt;=6,T197&lt;=8),'CP %'!$C$11,IF(T197&gt;=9,'CP %'!$C$12,""))))),IF(AND(G197&gt;=DATE(2018,7,26),G197&lt;=DATE(2018,12,31),R197='CP %'!$I$3),IF(T197=1,'CP %'!$D$8,IF(AND(T197&gt;=2,T197&lt;=3),'CP %'!$D$9,IF(AND(T197&gt;=4,T197&lt;=5),'CP %'!$D$10,IF(AND(T197&gt;=6,T197&lt;=8),'CP %'!$D$11,IF(T197&gt;=9,'CP %'!$D$12,""))))),""))),
IF(AND(A197='CP %'!$F$1,J197="CP"),
IF(AND(G197&gt;=DATE(2018,4,1),G197&lt;DATE(2018,5,1)),IF(AND(T197&gt;=1,T197&lt;=3),'CP %'!$G$4,IF(AND(T197&gt;=4,T197&lt;=9),'CP %'!$G$5,IF(T197&gt;=10,'CP %'!$G$6,""))),
IF(AND(G197&gt;=DATE(2018,5,1),G197&lt;DATE(2018,7,1)),'CP %'!$G$8,
IF(AND(G197&gt;=DATE(2018,7,1),G197&lt;DATE(2018,8,1)),IF(AND(T197&gt;=1,T197&lt;=2),'CP %'!$G$11,IF(AND(T197&gt;=3,T197&lt;=5),'CP %'!$G$12,IF(T197&gt;=6,'CP %'!$G$13,""))),
IF(AND(G197&gt;=DATE(2018,8,1),G197&lt;DATE(2018,10,1)),IF(K197='CP %'!$F$18,'CP %'!$G$18,IF(B197='CP %'!$F$15,'CP %'!$G$15,IF(B197='CP %'!$F$16,'CP %'!$G$16,IF(AND(B197='CP %'!$F$17,T197=1),'CP %'!$G$20,IF(AND(B197='CP %'!$F$17,T197&gt;=2,T197&lt;=5),'CP %'!$G$21,IF(AND(B197='CP %'!$F$17,T197&gt;=6),'CP %'!$G$22,"")))))),
IF(AND(G197&gt;=DATE(2018,10,1),G197&lt;=DATE(2018,12,31)),IF(B197='CP %'!$F$25,'CP %'!$G$25,IF(B197='CP %'!$F$26,'CP %'!$G$26,IF(AND(B197='CP %'!$F$27,T197=1),'CP %'!$G$29,IF(AND(B197='CP %'!$F$27,T197&gt;=2,T197&lt;=5),'CP %'!$G$30,IF(AND(B197='CP %'!$F$27,T197&gt;=6),'CP %'!$G$31,"")))))))))),
IF(AND(A197='CP %'!$M$1,J197="CP"),
IF(AND(G197&gt;=DATE(2018,4,1),G197&lt;DATE(2018,10,1)),IF(AND(T197&gt;=1,T197&lt;=3),'CP %'!$N$4,IF(AND(T197&gt;=4,T197&lt;=6),'CP %'!$N$5,IF(T197&gt;=7,'CP %'!$N$6,""))),
IF(AND(G197&gt;=DATE(2018,10,1),G197&lt;=DATE(2018,12,31)),IF(AND(T197&gt;=1,T197&lt;=3),'CP %'!$N$9,IF(AND(T197&gt;=4,T197&lt;=6),'CP %'!$N$10,IF(T197&gt;=7,'CP %'!$N$11,""))),"")),"")))</f>
        <v>2.2499999999999999E-2</v>
      </c>
      <c r="T197" s="29">
        <f>IF(AND(A197='CP %'!$B$1,Master!J197="CP",G197&gt;=DATE(2018,7,26),G197&lt;=DATE(2018,12,31)),COUNTIFS($K$2:$K$999,K197,$A$2:$A$999,'CP %'!$B$1,$G$2:$G$999,"&gt;=26-07-2018",$G$2:$G$999,"&lt;=31-12-2018"),IF(AND(A197='CP %'!$F$1,Master!J197="CP",G197&gt;=DATE(2018,4,1),G197&lt;DATE(2018,5,1)),COUNTIFS($K$2:$K$999,K197,$A$2:$A$999,'CP %'!$F$1,$G$2:$G$999,"&gt;=01-04-2018",$G$2:$G$999,"&lt;01-05-2018"),IF(AND(A197='CP %'!$F$1,Master!J197="CP",G197&gt;=DATE(2018,7,1),G197&lt;DATE(2018,8,1)),COUNTIFS($K$2:$K$999,K197,$A$2:$A$999,'CP %'!$F$1,$G$2:$G$999,"&gt;=01-07-2018",$G$2:$G$999,"&lt;01-08-2018"),IF(AND(A197='CP %'!$F$1,B197='CP %'!$F$17,Master!J197="CP",G197&gt;=DATE(2018,8,1),G197&lt;DATE(2018,10,1)),COUNTIFS($K$2:$K$999,K197,$A$2:$A$999,'CP %'!$F$1,$B$2:$B$999,'CP %'!$F$17,$G$2:$G$999,"&gt;=01-08-2018",$G$2:$G$999,"&lt;01-10-2018"),IF(AND(A197='CP %'!$F$1,B197='CP %'!$F$27,Master!J197="CP",G197&gt;=DATE(2018,10,1),G197&lt;=DATE(2018,12,31)),COUNTIFS($K$2:$K$999,K197,$A$2:$A$999,'CP %'!$F$1,$B$2:$B$999,'CP %'!$F$27,$G$2:$G$999,"&gt;=01-10-2018",$G$2:$G$999,"&lt;=31-12-2018"),IF(AND(A197='CP %'!$M$1,Master!J197="CP",G197&gt;=DATE(2018,4,1),G197&lt;DATE(2018,10,1)),COUNTIFS($K$2:$K$999,K197,$A$2:$A$999,'CP %'!$M$1,$G$2:$G$999,"&gt;=1-04-2018",$G$2:$G$999,"&lt;1-10-2018"),IF(AND(A197='CP %'!$M$1,Master!J197="CP",G197&gt;=DATE(2018,10,1),G197&lt;=DATE(2018,12,31)),COUNTIFS($K$2:$K$999,K197,$A$2:$A$999,'CP %'!$M$1,$G$2:$G$999,"&gt;=1-10-2018",$G$2:$G$999,"&lt;=31-12-2018"),"")))))))</f>
        <v>1</v>
      </c>
      <c r="U197" s="25">
        <f t="shared" si="7"/>
        <v>218107.46249999999</v>
      </c>
    </row>
    <row r="198" spans="1:21" x14ac:dyDescent="0.25">
      <c r="A198" s="1" t="s">
        <v>69</v>
      </c>
      <c r="B198" s="1" t="s">
        <v>79</v>
      </c>
      <c r="C198" s="1" t="s">
        <v>79</v>
      </c>
      <c r="D198" s="1" t="s">
        <v>409</v>
      </c>
      <c r="E198" s="1" t="s">
        <v>91</v>
      </c>
      <c r="F198" s="1">
        <v>1735</v>
      </c>
      <c r="G198" s="27">
        <v>43386</v>
      </c>
      <c r="H198" s="25">
        <v>15139140</v>
      </c>
      <c r="I198" s="25">
        <v>14662015</v>
      </c>
      <c r="J198" s="1" t="s">
        <v>16</v>
      </c>
      <c r="K198" s="1" t="s">
        <v>251</v>
      </c>
      <c r="L198" s="25">
        <v>7549</v>
      </c>
      <c r="M198" s="25">
        <v>7549</v>
      </c>
      <c r="N198" s="1" t="s">
        <v>236</v>
      </c>
      <c r="O198" s="1" t="s">
        <v>174</v>
      </c>
      <c r="P198" s="25">
        <f t="shared" si="6"/>
        <v>0</v>
      </c>
      <c r="Q198" s="1">
        <v>0</v>
      </c>
      <c r="R198" s="2" t="s">
        <v>164</v>
      </c>
      <c r="S198" s="31">
        <f>IF(AND(A198='CP %'!$B$1,J198="CP"),
IF(AND(G198&gt;=DATE(2018,4,1),G198&lt;=DATE(2018,7,25)),2%,IF(AND(G198&gt;=DATE(2018,7,26),G198&lt;=DATE(2018,12,31),R198='CP %'!$I$2),IF(T198=1,'CP %'!$C$8,IF(AND(T198&gt;=2,T198&lt;=3),'CP %'!$C$9,IF(AND(T198&gt;=4,T198&lt;=5),'CP %'!$C$10,IF(AND(T198&gt;=6,T198&lt;=8),'CP %'!$C$11,IF(T198&gt;=9,'CP %'!$C$12,""))))),IF(AND(G198&gt;=DATE(2018,7,26),G198&lt;=DATE(2018,12,31),R198='CP %'!$I$3),IF(T198=1,'CP %'!$D$8,IF(AND(T198&gt;=2,T198&lt;=3),'CP %'!$D$9,IF(AND(T198&gt;=4,T198&lt;=5),'CP %'!$D$10,IF(AND(T198&gt;=6,T198&lt;=8),'CP %'!$D$11,IF(T198&gt;=9,'CP %'!$D$12,""))))),""))),
IF(AND(A198='CP %'!$F$1,J198="CP"),
IF(AND(G198&gt;=DATE(2018,4,1),G198&lt;DATE(2018,5,1)),IF(AND(T198&gt;=1,T198&lt;=3),'CP %'!$G$4,IF(AND(T198&gt;=4,T198&lt;=9),'CP %'!$G$5,IF(T198&gt;=10,'CP %'!$G$6,""))),
IF(AND(G198&gt;=DATE(2018,5,1),G198&lt;DATE(2018,7,1)),'CP %'!$G$8,
IF(AND(G198&gt;=DATE(2018,7,1),G198&lt;DATE(2018,8,1)),IF(AND(T198&gt;=1,T198&lt;=2),'CP %'!$G$11,IF(AND(T198&gt;=3,T198&lt;=5),'CP %'!$G$12,IF(T198&gt;=6,'CP %'!$G$13,""))),
IF(AND(G198&gt;=DATE(2018,8,1),G198&lt;DATE(2018,10,1)),IF(K198='CP %'!$F$18,'CP %'!$G$18,IF(B198='CP %'!$F$15,'CP %'!$G$15,IF(B198='CP %'!$F$16,'CP %'!$G$16,IF(AND(B198='CP %'!$F$17,T198=1),'CP %'!$G$20,IF(AND(B198='CP %'!$F$17,T198&gt;=2,T198&lt;=5),'CP %'!$G$21,IF(AND(B198='CP %'!$F$17,T198&gt;=6),'CP %'!$G$22,"")))))),
IF(AND(G198&gt;=DATE(2018,10,1),G198&lt;=DATE(2018,12,31)),IF(B198='CP %'!$F$25,'CP %'!$G$25,IF(B198='CP %'!$F$26,'CP %'!$G$26,IF(AND(B198='CP %'!$F$27,T198=1),'CP %'!$G$29,IF(AND(B198='CP %'!$F$27,T198&gt;=2,T198&lt;=5),'CP %'!$G$30,IF(AND(B198='CP %'!$F$27,T198&gt;=6),'CP %'!$G$31,"")))))))))),
IF(AND(A198='CP %'!$M$1,J198="CP"),
IF(AND(G198&gt;=DATE(2018,4,1),G198&lt;DATE(2018,10,1)),IF(AND(T198&gt;=1,T198&lt;=3),'CP %'!$N$4,IF(AND(T198&gt;=4,T198&lt;=6),'CP %'!$N$5,IF(T198&gt;=7,'CP %'!$N$6,""))),
IF(AND(G198&gt;=DATE(2018,10,1),G198&lt;=DATE(2018,12,31)),IF(AND(T198&gt;=1,T198&lt;=3),'CP %'!$N$9,IF(AND(T198&gt;=4,T198&lt;=6),'CP %'!$N$10,IF(T198&gt;=7,'CP %'!$N$11,""))),"")),"")))</f>
        <v>2.2499999999999999E-2</v>
      </c>
      <c r="T198" s="29">
        <f>IF(AND(A198='CP %'!$B$1,Master!J198="CP",G198&gt;=DATE(2018,7,26),G198&lt;=DATE(2018,12,31)),COUNTIFS($K$2:$K$999,K198,$A$2:$A$999,'CP %'!$B$1,$G$2:$G$999,"&gt;=26-07-2018",$G$2:$G$999,"&lt;=31-12-2018"),IF(AND(A198='CP %'!$F$1,Master!J198="CP",G198&gt;=DATE(2018,4,1),G198&lt;DATE(2018,5,1)),COUNTIFS($K$2:$K$999,K198,$A$2:$A$999,'CP %'!$F$1,$G$2:$G$999,"&gt;=01-04-2018",$G$2:$G$999,"&lt;01-05-2018"),IF(AND(A198='CP %'!$F$1,Master!J198="CP",G198&gt;=DATE(2018,7,1),G198&lt;DATE(2018,8,1)),COUNTIFS($K$2:$K$999,K198,$A$2:$A$999,'CP %'!$F$1,$G$2:$G$999,"&gt;=01-07-2018",$G$2:$G$999,"&lt;01-08-2018"),IF(AND(A198='CP %'!$F$1,B198='CP %'!$F$17,Master!J198="CP",G198&gt;=DATE(2018,8,1),G198&lt;DATE(2018,10,1)),COUNTIFS($K$2:$K$999,K198,$A$2:$A$999,'CP %'!$F$1,$B$2:$B$999,'CP %'!$F$17,$G$2:$G$999,"&gt;=01-08-2018",$G$2:$G$999,"&lt;01-10-2018"),IF(AND(A198='CP %'!$F$1,B198='CP %'!$F$27,Master!J198="CP",G198&gt;=DATE(2018,10,1),G198&lt;=DATE(2018,12,31)),COUNTIFS($K$2:$K$999,K198,$A$2:$A$999,'CP %'!$F$1,$B$2:$B$999,'CP %'!$F$27,$G$2:$G$999,"&gt;=01-10-2018",$G$2:$G$999,"&lt;=31-12-2018"),IF(AND(A198='CP %'!$M$1,Master!J198="CP",G198&gt;=DATE(2018,4,1),G198&lt;DATE(2018,10,1)),COUNTIFS($K$2:$K$999,K198,$A$2:$A$999,'CP %'!$M$1,$G$2:$G$999,"&gt;=1-04-2018",$G$2:$G$999,"&lt;1-10-2018"),IF(AND(A198='CP %'!$M$1,Master!J198="CP",G198&gt;=DATE(2018,10,1),G198&lt;=DATE(2018,12,31)),COUNTIFS($K$2:$K$999,K198,$A$2:$A$999,'CP %'!$M$1,$G$2:$G$999,"&gt;=1-10-2018",$G$2:$G$999,"&lt;=31-12-2018"),"")))))))</f>
        <v>1</v>
      </c>
      <c r="U198" s="25">
        <f t="shared" si="7"/>
        <v>329895.33749999997</v>
      </c>
    </row>
    <row r="199" spans="1:21" x14ac:dyDescent="0.25">
      <c r="A199" s="1" t="s">
        <v>69</v>
      </c>
      <c r="B199" s="1" t="s">
        <v>82</v>
      </c>
      <c r="C199" s="1" t="s">
        <v>82</v>
      </c>
      <c r="D199" s="1" t="s">
        <v>410</v>
      </c>
      <c r="E199" s="1" t="s">
        <v>90</v>
      </c>
      <c r="F199" s="1">
        <v>2465</v>
      </c>
      <c r="G199" s="27">
        <v>43404</v>
      </c>
      <c r="H199" s="25">
        <v>23754780</v>
      </c>
      <c r="I199" s="25">
        <v>23076905</v>
      </c>
      <c r="J199" s="1" t="s">
        <v>16</v>
      </c>
      <c r="K199" s="1" t="s">
        <v>411</v>
      </c>
      <c r="L199" s="25">
        <v>8402</v>
      </c>
      <c r="M199" s="25">
        <v>8402</v>
      </c>
      <c r="N199" s="1" t="s">
        <v>236</v>
      </c>
      <c r="O199" s="1" t="s">
        <v>174</v>
      </c>
      <c r="P199" s="25">
        <f t="shared" si="6"/>
        <v>0</v>
      </c>
      <c r="Q199" s="1">
        <v>0</v>
      </c>
      <c r="R199" s="2" t="s">
        <v>164</v>
      </c>
      <c r="S199" s="31">
        <f>IF(AND(A199='CP %'!$B$1,J199="CP"),
IF(AND(G199&gt;=DATE(2018,4,1),G199&lt;=DATE(2018,7,25)),2%,IF(AND(G199&gt;=DATE(2018,7,26),G199&lt;=DATE(2018,12,31),R199='CP %'!$I$2),IF(T199=1,'CP %'!$C$8,IF(AND(T199&gt;=2,T199&lt;=3),'CP %'!$C$9,IF(AND(T199&gt;=4,T199&lt;=5),'CP %'!$C$10,IF(AND(T199&gt;=6,T199&lt;=8),'CP %'!$C$11,IF(T199&gt;=9,'CP %'!$C$12,""))))),IF(AND(G199&gt;=DATE(2018,7,26),G199&lt;=DATE(2018,12,31),R199='CP %'!$I$3),IF(T199=1,'CP %'!$D$8,IF(AND(T199&gt;=2,T199&lt;=3),'CP %'!$D$9,IF(AND(T199&gt;=4,T199&lt;=5),'CP %'!$D$10,IF(AND(T199&gt;=6,T199&lt;=8),'CP %'!$D$11,IF(T199&gt;=9,'CP %'!$D$12,""))))),""))),
IF(AND(A199='CP %'!$F$1,J199="CP"),
IF(AND(G199&gt;=DATE(2018,4,1),G199&lt;DATE(2018,5,1)),IF(AND(T199&gt;=1,T199&lt;=3),'CP %'!$G$4,IF(AND(T199&gt;=4,T199&lt;=9),'CP %'!$G$5,IF(T199&gt;=10,'CP %'!$G$6,""))),
IF(AND(G199&gt;=DATE(2018,5,1),G199&lt;DATE(2018,7,1)),'CP %'!$G$8,
IF(AND(G199&gt;=DATE(2018,7,1),G199&lt;DATE(2018,8,1)),IF(AND(T199&gt;=1,T199&lt;=2),'CP %'!$G$11,IF(AND(T199&gt;=3,T199&lt;=5),'CP %'!$G$12,IF(T199&gt;=6,'CP %'!$G$13,""))),
IF(AND(G199&gt;=DATE(2018,8,1),G199&lt;DATE(2018,10,1)),IF(K199='CP %'!$F$18,'CP %'!$G$18,IF(B199='CP %'!$F$15,'CP %'!$G$15,IF(B199='CP %'!$F$16,'CP %'!$G$16,IF(AND(B199='CP %'!$F$17,T199=1),'CP %'!$G$20,IF(AND(B199='CP %'!$F$17,T199&gt;=2,T199&lt;=5),'CP %'!$G$21,IF(AND(B199='CP %'!$F$17,T199&gt;=6),'CP %'!$G$22,"")))))),
IF(AND(G199&gt;=DATE(2018,10,1),G199&lt;=DATE(2018,12,31)),IF(B199='CP %'!$F$25,'CP %'!$G$25,IF(B199='CP %'!$F$26,'CP %'!$G$26,IF(AND(B199='CP %'!$F$27,T199=1),'CP %'!$G$29,IF(AND(B199='CP %'!$F$27,T199&gt;=2,T199&lt;=5),'CP %'!$G$30,IF(AND(B199='CP %'!$F$27,T199&gt;=6),'CP %'!$G$31,"")))))))))),
IF(AND(A199='CP %'!$M$1,J199="CP"),
IF(AND(G199&gt;=DATE(2018,4,1),G199&lt;DATE(2018,10,1)),IF(AND(T199&gt;=1,T199&lt;=3),'CP %'!$N$4,IF(AND(T199&gt;=4,T199&lt;=6),'CP %'!$N$5,IF(T199&gt;=7,'CP %'!$N$6,""))),
IF(AND(G199&gt;=DATE(2018,10,1),G199&lt;=DATE(2018,12,31)),IF(AND(T199&gt;=1,T199&lt;=3),'CP %'!$N$9,IF(AND(T199&gt;=4,T199&lt;=6),'CP %'!$N$10,IF(T199&gt;=7,'CP %'!$N$11,""))),"")),"")))</f>
        <v>0.03</v>
      </c>
      <c r="T199" s="29" t="str">
        <f>IF(AND(A199='CP %'!$B$1,Master!J199="CP",G199&gt;=DATE(2018,7,26),G199&lt;=DATE(2018,12,31)),COUNTIFS($K$2:$K$999,K199,$A$2:$A$999,'CP %'!$B$1,$G$2:$G$999,"&gt;=26-07-2018",$G$2:$G$999,"&lt;=31-12-2018"),IF(AND(A199='CP %'!$F$1,Master!J199="CP",G199&gt;=DATE(2018,4,1),G199&lt;DATE(2018,5,1)),COUNTIFS($K$2:$K$999,K199,$A$2:$A$999,'CP %'!$F$1,$G$2:$G$999,"&gt;=01-04-2018",$G$2:$G$999,"&lt;01-05-2018"),IF(AND(A199='CP %'!$F$1,Master!J199="CP",G199&gt;=DATE(2018,7,1),G199&lt;DATE(2018,8,1)),COUNTIFS($K$2:$K$999,K199,$A$2:$A$999,'CP %'!$F$1,$G$2:$G$999,"&gt;=01-07-2018",$G$2:$G$999,"&lt;01-08-2018"),IF(AND(A199='CP %'!$F$1,B199='CP %'!$F$17,Master!J199="CP",G199&gt;=DATE(2018,8,1),G199&lt;DATE(2018,10,1)),COUNTIFS($K$2:$K$999,K199,$A$2:$A$999,'CP %'!$F$1,$B$2:$B$999,'CP %'!$F$17,$G$2:$G$999,"&gt;=01-08-2018",$G$2:$G$999,"&lt;01-10-2018"),IF(AND(A199='CP %'!$F$1,B199='CP %'!$F$27,Master!J199="CP",G199&gt;=DATE(2018,10,1),G199&lt;=DATE(2018,12,31)),COUNTIFS($K$2:$K$999,K199,$A$2:$A$999,'CP %'!$F$1,$B$2:$B$999,'CP %'!$F$27,$G$2:$G$999,"&gt;=01-10-2018",$G$2:$G$999,"&lt;=31-12-2018"),IF(AND(A199='CP %'!$M$1,Master!J199="CP",G199&gt;=DATE(2018,4,1),G199&lt;DATE(2018,10,1)),COUNTIFS($K$2:$K$999,K199,$A$2:$A$999,'CP %'!$M$1,$G$2:$G$999,"&gt;=1-04-2018",$G$2:$G$999,"&lt;1-10-2018"),IF(AND(A199='CP %'!$M$1,Master!J199="CP",G199&gt;=DATE(2018,10,1),G199&lt;=DATE(2018,12,31)),COUNTIFS($K$2:$K$999,K199,$A$2:$A$999,'CP %'!$M$1,$G$2:$G$999,"&gt;=1-10-2018",$G$2:$G$999,"&lt;=31-12-2018"),"")))))))</f>
        <v/>
      </c>
      <c r="U199" s="25">
        <f t="shared" si="7"/>
        <v>692307.15</v>
      </c>
    </row>
    <row r="200" spans="1:21" x14ac:dyDescent="0.25">
      <c r="A200" s="1" t="s">
        <v>69</v>
      </c>
      <c r="B200" s="1" t="s">
        <v>82</v>
      </c>
      <c r="C200" s="1" t="s">
        <v>82</v>
      </c>
      <c r="D200" s="1" t="s">
        <v>412</v>
      </c>
      <c r="E200" s="1" t="s">
        <v>90</v>
      </c>
      <c r="F200" s="1">
        <v>2465</v>
      </c>
      <c r="G200" s="27">
        <v>43404</v>
      </c>
      <c r="H200" s="25">
        <v>23693155</v>
      </c>
      <c r="I200" s="25">
        <v>23015280</v>
      </c>
      <c r="J200" s="1" t="s">
        <v>16</v>
      </c>
      <c r="K200" s="1" t="s">
        <v>411</v>
      </c>
      <c r="L200" s="25">
        <v>8402</v>
      </c>
      <c r="M200" s="25">
        <v>8402</v>
      </c>
      <c r="N200" s="1" t="s">
        <v>236</v>
      </c>
      <c r="O200" s="1" t="s">
        <v>174</v>
      </c>
      <c r="P200" s="25">
        <f t="shared" si="6"/>
        <v>0</v>
      </c>
      <c r="Q200" s="1">
        <v>0</v>
      </c>
      <c r="R200" s="2" t="s">
        <v>164</v>
      </c>
      <c r="S200" s="31">
        <f>IF(AND(A200='CP %'!$B$1,J200="CP"),
IF(AND(G200&gt;=DATE(2018,4,1),G200&lt;=DATE(2018,7,25)),2%,IF(AND(G200&gt;=DATE(2018,7,26),G200&lt;=DATE(2018,12,31),R200='CP %'!$I$2),IF(T200=1,'CP %'!$C$8,IF(AND(T200&gt;=2,T200&lt;=3),'CP %'!$C$9,IF(AND(T200&gt;=4,T200&lt;=5),'CP %'!$C$10,IF(AND(T200&gt;=6,T200&lt;=8),'CP %'!$C$11,IF(T200&gt;=9,'CP %'!$C$12,""))))),IF(AND(G200&gt;=DATE(2018,7,26),G200&lt;=DATE(2018,12,31),R200='CP %'!$I$3),IF(T200=1,'CP %'!$D$8,IF(AND(T200&gt;=2,T200&lt;=3),'CP %'!$D$9,IF(AND(T200&gt;=4,T200&lt;=5),'CP %'!$D$10,IF(AND(T200&gt;=6,T200&lt;=8),'CP %'!$D$11,IF(T200&gt;=9,'CP %'!$D$12,""))))),""))),
IF(AND(A200='CP %'!$F$1,J200="CP"),
IF(AND(G200&gt;=DATE(2018,4,1),G200&lt;DATE(2018,5,1)),IF(AND(T200&gt;=1,T200&lt;=3),'CP %'!$G$4,IF(AND(T200&gt;=4,T200&lt;=9),'CP %'!$G$5,IF(T200&gt;=10,'CP %'!$G$6,""))),
IF(AND(G200&gt;=DATE(2018,5,1),G200&lt;DATE(2018,7,1)),'CP %'!$G$8,
IF(AND(G200&gt;=DATE(2018,7,1),G200&lt;DATE(2018,8,1)),IF(AND(T200&gt;=1,T200&lt;=2),'CP %'!$G$11,IF(AND(T200&gt;=3,T200&lt;=5),'CP %'!$G$12,IF(T200&gt;=6,'CP %'!$G$13,""))),
IF(AND(G200&gt;=DATE(2018,8,1),G200&lt;DATE(2018,10,1)),IF(K200='CP %'!$F$18,'CP %'!$G$18,IF(B200='CP %'!$F$15,'CP %'!$G$15,IF(B200='CP %'!$F$16,'CP %'!$G$16,IF(AND(B200='CP %'!$F$17,T200=1),'CP %'!$G$20,IF(AND(B200='CP %'!$F$17,T200&gt;=2,T200&lt;=5),'CP %'!$G$21,IF(AND(B200='CP %'!$F$17,T200&gt;=6),'CP %'!$G$22,"")))))),
IF(AND(G200&gt;=DATE(2018,10,1),G200&lt;=DATE(2018,12,31)),IF(B200='CP %'!$F$25,'CP %'!$G$25,IF(B200='CP %'!$F$26,'CP %'!$G$26,IF(AND(B200='CP %'!$F$27,T200=1),'CP %'!$G$29,IF(AND(B200='CP %'!$F$27,T200&gt;=2,T200&lt;=5),'CP %'!$G$30,IF(AND(B200='CP %'!$F$27,T200&gt;=6),'CP %'!$G$31,"")))))))))),
IF(AND(A200='CP %'!$M$1,J200="CP"),
IF(AND(G200&gt;=DATE(2018,4,1),G200&lt;DATE(2018,10,1)),IF(AND(T200&gt;=1,T200&lt;=3),'CP %'!$N$4,IF(AND(T200&gt;=4,T200&lt;=6),'CP %'!$N$5,IF(T200&gt;=7,'CP %'!$N$6,""))),
IF(AND(G200&gt;=DATE(2018,10,1),G200&lt;=DATE(2018,12,31)),IF(AND(T200&gt;=1,T200&lt;=3),'CP %'!$N$9,IF(AND(T200&gt;=4,T200&lt;=6),'CP %'!$N$10,IF(T200&gt;=7,'CP %'!$N$11,""))),"")),"")))</f>
        <v>0.03</v>
      </c>
      <c r="T200" s="29" t="str">
        <f>IF(AND(A200='CP %'!$B$1,Master!J200="CP",G200&gt;=DATE(2018,7,26),G200&lt;=DATE(2018,12,31)),COUNTIFS($K$2:$K$999,K200,$A$2:$A$999,'CP %'!$B$1,$G$2:$G$999,"&gt;=26-07-2018",$G$2:$G$999,"&lt;=31-12-2018"),IF(AND(A200='CP %'!$F$1,Master!J200="CP",G200&gt;=DATE(2018,4,1),G200&lt;DATE(2018,5,1)),COUNTIFS($K$2:$K$999,K200,$A$2:$A$999,'CP %'!$F$1,$G$2:$G$999,"&gt;=01-04-2018",$G$2:$G$999,"&lt;01-05-2018"),IF(AND(A200='CP %'!$F$1,Master!J200="CP",G200&gt;=DATE(2018,7,1),G200&lt;DATE(2018,8,1)),COUNTIFS($K$2:$K$999,K200,$A$2:$A$999,'CP %'!$F$1,$G$2:$G$999,"&gt;=01-07-2018",$G$2:$G$999,"&lt;01-08-2018"),IF(AND(A200='CP %'!$F$1,B200='CP %'!$F$17,Master!J200="CP",G200&gt;=DATE(2018,8,1),G200&lt;DATE(2018,10,1)),COUNTIFS($K$2:$K$999,K200,$A$2:$A$999,'CP %'!$F$1,$B$2:$B$999,'CP %'!$F$17,$G$2:$G$999,"&gt;=01-08-2018",$G$2:$G$999,"&lt;01-10-2018"),IF(AND(A200='CP %'!$F$1,B200='CP %'!$F$27,Master!J200="CP",G200&gt;=DATE(2018,10,1),G200&lt;=DATE(2018,12,31)),COUNTIFS($K$2:$K$999,K200,$A$2:$A$999,'CP %'!$F$1,$B$2:$B$999,'CP %'!$F$27,$G$2:$G$999,"&gt;=01-10-2018",$G$2:$G$999,"&lt;=31-12-2018"),IF(AND(A200='CP %'!$M$1,Master!J200="CP",G200&gt;=DATE(2018,4,1),G200&lt;DATE(2018,10,1)),COUNTIFS($K$2:$K$999,K200,$A$2:$A$999,'CP %'!$M$1,$G$2:$G$999,"&gt;=1-04-2018",$G$2:$G$999,"&lt;1-10-2018"),IF(AND(A200='CP %'!$M$1,Master!J200="CP",G200&gt;=DATE(2018,10,1),G200&lt;=DATE(2018,12,31)),COUNTIFS($K$2:$K$999,K200,$A$2:$A$999,'CP %'!$M$1,$G$2:$G$999,"&gt;=1-10-2018",$G$2:$G$999,"&lt;=31-12-2018"),"")))))))</f>
        <v/>
      </c>
      <c r="U200" s="25">
        <f t="shared" si="7"/>
        <v>690458.4</v>
      </c>
    </row>
    <row r="201" spans="1:21" x14ac:dyDescent="0.25">
      <c r="A201" s="1" t="s">
        <v>69</v>
      </c>
      <c r="B201" s="1" t="s">
        <v>82</v>
      </c>
      <c r="C201" s="1" t="s">
        <v>82</v>
      </c>
      <c r="D201" s="1" t="s">
        <v>413</v>
      </c>
      <c r="E201" s="1" t="s">
        <v>90</v>
      </c>
      <c r="F201" s="1">
        <v>2465</v>
      </c>
      <c r="G201" s="27">
        <v>43404</v>
      </c>
      <c r="H201" s="25">
        <v>23693155</v>
      </c>
      <c r="I201" s="25">
        <v>23015280</v>
      </c>
      <c r="J201" s="1" t="s">
        <v>16</v>
      </c>
      <c r="K201" s="1" t="s">
        <v>411</v>
      </c>
      <c r="L201" s="25">
        <v>8402</v>
      </c>
      <c r="M201" s="25">
        <v>8402</v>
      </c>
      <c r="N201" s="1" t="s">
        <v>236</v>
      </c>
      <c r="O201" s="1" t="s">
        <v>174</v>
      </c>
      <c r="P201" s="25">
        <f t="shared" si="6"/>
        <v>0</v>
      </c>
      <c r="Q201" s="1">
        <v>0</v>
      </c>
      <c r="R201" s="2" t="s">
        <v>164</v>
      </c>
      <c r="S201" s="31">
        <f>IF(AND(A201='CP %'!$B$1,J201="CP"),
IF(AND(G201&gt;=DATE(2018,4,1),G201&lt;=DATE(2018,7,25)),2%,IF(AND(G201&gt;=DATE(2018,7,26),G201&lt;=DATE(2018,12,31),R201='CP %'!$I$2),IF(T201=1,'CP %'!$C$8,IF(AND(T201&gt;=2,T201&lt;=3),'CP %'!$C$9,IF(AND(T201&gt;=4,T201&lt;=5),'CP %'!$C$10,IF(AND(T201&gt;=6,T201&lt;=8),'CP %'!$C$11,IF(T201&gt;=9,'CP %'!$C$12,""))))),IF(AND(G201&gt;=DATE(2018,7,26),G201&lt;=DATE(2018,12,31),R201='CP %'!$I$3),IF(T201=1,'CP %'!$D$8,IF(AND(T201&gt;=2,T201&lt;=3),'CP %'!$D$9,IF(AND(T201&gt;=4,T201&lt;=5),'CP %'!$D$10,IF(AND(T201&gt;=6,T201&lt;=8),'CP %'!$D$11,IF(T201&gt;=9,'CP %'!$D$12,""))))),""))),
IF(AND(A201='CP %'!$F$1,J201="CP"),
IF(AND(G201&gt;=DATE(2018,4,1),G201&lt;DATE(2018,5,1)),IF(AND(T201&gt;=1,T201&lt;=3),'CP %'!$G$4,IF(AND(T201&gt;=4,T201&lt;=9),'CP %'!$G$5,IF(T201&gt;=10,'CP %'!$G$6,""))),
IF(AND(G201&gt;=DATE(2018,5,1),G201&lt;DATE(2018,7,1)),'CP %'!$G$8,
IF(AND(G201&gt;=DATE(2018,7,1),G201&lt;DATE(2018,8,1)),IF(AND(T201&gt;=1,T201&lt;=2),'CP %'!$G$11,IF(AND(T201&gt;=3,T201&lt;=5),'CP %'!$G$12,IF(T201&gt;=6,'CP %'!$G$13,""))),
IF(AND(G201&gt;=DATE(2018,8,1),G201&lt;DATE(2018,10,1)),IF(K201='CP %'!$F$18,'CP %'!$G$18,IF(B201='CP %'!$F$15,'CP %'!$G$15,IF(B201='CP %'!$F$16,'CP %'!$G$16,IF(AND(B201='CP %'!$F$17,T201=1),'CP %'!$G$20,IF(AND(B201='CP %'!$F$17,T201&gt;=2,T201&lt;=5),'CP %'!$G$21,IF(AND(B201='CP %'!$F$17,T201&gt;=6),'CP %'!$G$22,"")))))),
IF(AND(G201&gt;=DATE(2018,10,1),G201&lt;=DATE(2018,12,31)),IF(B201='CP %'!$F$25,'CP %'!$G$25,IF(B201='CP %'!$F$26,'CP %'!$G$26,IF(AND(B201='CP %'!$F$27,T201=1),'CP %'!$G$29,IF(AND(B201='CP %'!$F$27,T201&gt;=2,T201&lt;=5),'CP %'!$G$30,IF(AND(B201='CP %'!$F$27,T201&gt;=6),'CP %'!$G$31,"")))))))))),
IF(AND(A201='CP %'!$M$1,J201="CP"),
IF(AND(G201&gt;=DATE(2018,4,1),G201&lt;DATE(2018,10,1)),IF(AND(T201&gt;=1,T201&lt;=3),'CP %'!$N$4,IF(AND(T201&gt;=4,T201&lt;=6),'CP %'!$N$5,IF(T201&gt;=7,'CP %'!$N$6,""))),
IF(AND(G201&gt;=DATE(2018,10,1),G201&lt;=DATE(2018,12,31)),IF(AND(T201&gt;=1,T201&lt;=3),'CP %'!$N$9,IF(AND(T201&gt;=4,T201&lt;=6),'CP %'!$N$10,IF(T201&gt;=7,'CP %'!$N$11,""))),"")),"")))</f>
        <v>0.03</v>
      </c>
      <c r="T201" s="29" t="str">
        <f>IF(AND(A201='CP %'!$B$1,Master!J201="CP",G201&gt;=DATE(2018,7,26),G201&lt;=DATE(2018,12,31)),COUNTIFS($K$2:$K$999,K201,$A$2:$A$999,'CP %'!$B$1,$G$2:$G$999,"&gt;=26-07-2018",$G$2:$G$999,"&lt;=31-12-2018"),IF(AND(A201='CP %'!$F$1,Master!J201="CP",G201&gt;=DATE(2018,4,1),G201&lt;DATE(2018,5,1)),COUNTIFS($K$2:$K$999,K201,$A$2:$A$999,'CP %'!$F$1,$G$2:$G$999,"&gt;=01-04-2018",$G$2:$G$999,"&lt;01-05-2018"),IF(AND(A201='CP %'!$F$1,Master!J201="CP",G201&gt;=DATE(2018,7,1),G201&lt;DATE(2018,8,1)),COUNTIFS($K$2:$K$999,K201,$A$2:$A$999,'CP %'!$F$1,$G$2:$G$999,"&gt;=01-07-2018",$G$2:$G$999,"&lt;01-08-2018"),IF(AND(A201='CP %'!$F$1,B201='CP %'!$F$17,Master!J201="CP",G201&gt;=DATE(2018,8,1),G201&lt;DATE(2018,10,1)),COUNTIFS($K$2:$K$999,K201,$A$2:$A$999,'CP %'!$F$1,$B$2:$B$999,'CP %'!$F$17,$G$2:$G$999,"&gt;=01-08-2018",$G$2:$G$999,"&lt;01-10-2018"),IF(AND(A201='CP %'!$F$1,B201='CP %'!$F$27,Master!J201="CP",G201&gt;=DATE(2018,10,1),G201&lt;=DATE(2018,12,31)),COUNTIFS($K$2:$K$999,K201,$A$2:$A$999,'CP %'!$F$1,$B$2:$B$999,'CP %'!$F$27,$G$2:$G$999,"&gt;=01-10-2018",$G$2:$G$999,"&lt;=31-12-2018"),IF(AND(A201='CP %'!$M$1,Master!J201="CP",G201&gt;=DATE(2018,4,1),G201&lt;DATE(2018,10,1)),COUNTIFS($K$2:$K$999,K201,$A$2:$A$999,'CP %'!$M$1,$G$2:$G$999,"&gt;=1-04-2018",$G$2:$G$999,"&lt;1-10-2018"),IF(AND(A201='CP %'!$M$1,Master!J201="CP",G201&gt;=DATE(2018,10,1),G201&lt;=DATE(2018,12,31)),COUNTIFS($K$2:$K$999,K201,$A$2:$A$999,'CP %'!$M$1,$G$2:$G$999,"&gt;=1-10-2018",$G$2:$G$999,"&lt;=31-12-2018"),"")))))))</f>
        <v/>
      </c>
      <c r="U201" s="25">
        <f t="shared" si="7"/>
        <v>690458.4</v>
      </c>
    </row>
    <row r="202" spans="1:21" x14ac:dyDescent="0.25">
      <c r="A202" s="1" t="s">
        <v>69</v>
      </c>
      <c r="B202" s="1" t="s">
        <v>79</v>
      </c>
      <c r="C202" s="1" t="s">
        <v>79</v>
      </c>
      <c r="D202" s="1" t="s">
        <v>414</v>
      </c>
      <c r="E202" s="1" t="s">
        <v>91</v>
      </c>
      <c r="F202" s="1">
        <v>1740</v>
      </c>
      <c r="G202" s="27">
        <v>43394</v>
      </c>
      <c r="H202" s="25">
        <v>15616760</v>
      </c>
      <c r="I202" s="25">
        <v>15138260</v>
      </c>
      <c r="J202" s="1" t="s">
        <v>16</v>
      </c>
      <c r="K202" s="1" t="s">
        <v>178</v>
      </c>
      <c r="L202" s="25">
        <v>7949</v>
      </c>
      <c r="M202" s="25">
        <v>7949</v>
      </c>
      <c r="N202" s="1" t="s">
        <v>265</v>
      </c>
      <c r="O202" s="1" t="s">
        <v>174</v>
      </c>
      <c r="P202" s="25">
        <f t="shared" si="6"/>
        <v>0</v>
      </c>
      <c r="Q202" s="1">
        <v>0</v>
      </c>
      <c r="R202" s="2" t="s">
        <v>164</v>
      </c>
      <c r="S202" s="31">
        <f>IF(AND(A202='CP %'!$B$1,J202="CP"),
IF(AND(G202&gt;=DATE(2018,4,1),G202&lt;=DATE(2018,7,25)),2%,IF(AND(G202&gt;=DATE(2018,7,26),G202&lt;=DATE(2018,12,31),R202='CP %'!$I$2),IF(T202=1,'CP %'!$C$8,IF(AND(T202&gt;=2,T202&lt;=3),'CP %'!$C$9,IF(AND(T202&gt;=4,T202&lt;=5),'CP %'!$C$10,IF(AND(T202&gt;=6,T202&lt;=8),'CP %'!$C$11,IF(T202&gt;=9,'CP %'!$C$12,""))))),IF(AND(G202&gt;=DATE(2018,7,26),G202&lt;=DATE(2018,12,31),R202='CP %'!$I$3),IF(T202=1,'CP %'!$D$8,IF(AND(T202&gt;=2,T202&lt;=3),'CP %'!$D$9,IF(AND(T202&gt;=4,T202&lt;=5),'CP %'!$D$10,IF(AND(T202&gt;=6,T202&lt;=8),'CP %'!$D$11,IF(T202&gt;=9,'CP %'!$D$12,""))))),""))),
IF(AND(A202='CP %'!$F$1,J202="CP"),
IF(AND(G202&gt;=DATE(2018,4,1),G202&lt;DATE(2018,5,1)),IF(AND(T202&gt;=1,T202&lt;=3),'CP %'!$G$4,IF(AND(T202&gt;=4,T202&lt;=9),'CP %'!$G$5,IF(T202&gt;=10,'CP %'!$G$6,""))),
IF(AND(G202&gt;=DATE(2018,5,1),G202&lt;DATE(2018,7,1)),'CP %'!$G$8,
IF(AND(G202&gt;=DATE(2018,7,1),G202&lt;DATE(2018,8,1)),IF(AND(T202&gt;=1,T202&lt;=2),'CP %'!$G$11,IF(AND(T202&gt;=3,T202&lt;=5),'CP %'!$G$12,IF(T202&gt;=6,'CP %'!$G$13,""))),
IF(AND(G202&gt;=DATE(2018,8,1),G202&lt;DATE(2018,10,1)),IF(K202='CP %'!$F$18,'CP %'!$G$18,IF(B202='CP %'!$F$15,'CP %'!$G$15,IF(B202='CP %'!$F$16,'CP %'!$G$16,IF(AND(B202='CP %'!$F$17,T202=1),'CP %'!$G$20,IF(AND(B202='CP %'!$F$17,T202&gt;=2,T202&lt;=5),'CP %'!$G$21,IF(AND(B202='CP %'!$F$17,T202&gt;=6),'CP %'!$G$22,"")))))),
IF(AND(G202&gt;=DATE(2018,10,1),G202&lt;=DATE(2018,12,31)),IF(B202='CP %'!$F$25,'CP %'!$G$25,IF(B202='CP %'!$F$26,'CP %'!$G$26,IF(AND(B202='CP %'!$F$27,T202=1),'CP %'!$G$29,IF(AND(B202='CP %'!$F$27,T202&gt;=2,T202&lt;=5),'CP %'!$G$30,IF(AND(B202='CP %'!$F$27,T202&gt;=6),'CP %'!$G$31,"")))))))))),
IF(AND(A202='CP %'!$M$1,J202="CP"),
IF(AND(G202&gt;=DATE(2018,4,1),G202&lt;DATE(2018,10,1)),IF(AND(T202&gt;=1,T202&lt;=3),'CP %'!$N$4,IF(AND(T202&gt;=4,T202&lt;=6),'CP %'!$N$5,IF(T202&gt;=7,'CP %'!$N$6,""))),
IF(AND(G202&gt;=DATE(2018,10,1),G202&lt;=DATE(2018,12,31)),IF(AND(T202&gt;=1,T202&lt;=3),'CP %'!$N$9,IF(AND(T202&gt;=4,T202&lt;=6),'CP %'!$N$10,IF(T202&gt;=7,'CP %'!$N$11,""))),"")),"")))</f>
        <v>2.5000000000000001E-2</v>
      </c>
      <c r="T202" s="29">
        <f>IF(AND(A202='CP %'!$B$1,Master!J202="CP",G202&gt;=DATE(2018,7,26),G202&lt;=DATE(2018,12,31)),COUNTIFS($K$2:$K$999,K202,$A$2:$A$999,'CP %'!$B$1,$G$2:$G$999,"&gt;=26-07-2018",$G$2:$G$999,"&lt;=31-12-2018"),IF(AND(A202='CP %'!$F$1,Master!J202="CP",G202&gt;=DATE(2018,4,1),G202&lt;DATE(2018,5,1)),COUNTIFS($K$2:$K$999,K202,$A$2:$A$999,'CP %'!$F$1,$G$2:$G$999,"&gt;=01-04-2018",$G$2:$G$999,"&lt;01-05-2018"),IF(AND(A202='CP %'!$F$1,Master!J202="CP",G202&gt;=DATE(2018,7,1),G202&lt;DATE(2018,8,1)),COUNTIFS($K$2:$K$999,K202,$A$2:$A$999,'CP %'!$F$1,$G$2:$G$999,"&gt;=01-07-2018",$G$2:$G$999,"&lt;01-08-2018"),IF(AND(A202='CP %'!$F$1,B202='CP %'!$F$17,Master!J202="CP",G202&gt;=DATE(2018,8,1),G202&lt;DATE(2018,10,1)),COUNTIFS($K$2:$K$999,K202,$A$2:$A$999,'CP %'!$F$1,$B$2:$B$999,'CP %'!$F$17,$G$2:$G$999,"&gt;=01-08-2018",$G$2:$G$999,"&lt;01-10-2018"),IF(AND(A202='CP %'!$F$1,B202='CP %'!$F$27,Master!J202="CP",G202&gt;=DATE(2018,10,1),G202&lt;=DATE(2018,12,31)),COUNTIFS($K$2:$K$999,K202,$A$2:$A$999,'CP %'!$F$1,$B$2:$B$999,'CP %'!$F$27,$G$2:$G$999,"&gt;=01-10-2018",$G$2:$G$999,"&lt;=31-12-2018"),IF(AND(A202='CP %'!$M$1,Master!J202="CP",G202&gt;=DATE(2018,4,1),G202&lt;DATE(2018,10,1)),COUNTIFS($K$2:$K$999,K202,$A$2:$A$999,'CP %'!$M$1,$G$2:$G$999,"&gt;=1-04-2018",$G$2:$G$999,"&lt;1-10-2018"),IF(AND(A202='CP %'!$M$1,Master!J202="CP",G202&gt;=DATE(2018,10,1),G202&lt;=DATE(2018,12,31)),COUNTIFS($K$2:$K$999,K202,$A$2:$A$999,'CP %'!$M$1,$G$2:$G$999,"&gt;=1-10-2018",$G$2:$G$999,"&lt;=31-12-2018"),"")))))))</f>
        <v>3</v>
      </c>
      <c r="U202" s="25">
        <f t="shared" si="7"/>
        <v>378456.5</v>
      </c>
    </row>
    <row r="203" spans="1:21" x14ac:dyDescent="0.25">
      <c r="A203" s="1" t="s">
        <v>69</v>
      </c>
      <c r="B203" s="1" t="s">
        <v>79</v>
      </c>
      <c r="C203" s="1" t="s">
        <v>79</v>
      </c>
      <c r="D203" s="1" t="s">
        <v>415</v>
      </c>
      <c r="E203" s="1" t="s">
        <v>87</v>
      </c>
      <c r="F203" s="1">
        <v>1335</v>
      </c>
      <c r="G203" s="27">
        <v>43399</v>
      </c>
      <c r="H203" s="25">
        <v>11996540</v>
      </c>
      <c r="I203" s="25">
        <v>11629415</v>
      </c>
      <c r="J203" s="1" t="s">
        <v>16</v>
      </c>
      <c r="K203" s="1" t="s">
        <v>178</v>
      </c>
      <c r="L203" s="25">
        <v>7949</v>
      </c>
      <c r="M203" s="25">
        <v>7949</v>
      </c>
      <c r="N203" s="1" t="s">
        <v>265</v>
      </c>
      <c r="O203" s="1" t="s">
        <v>174</v>
      </c>
      <c r="P203" s="25">
        <f t="shared" si="6"/>
        <v>0</v>
      </c>
      <c r="Q203" s="1">
        <v>0</v>
      </c>
      <c r="R203" s="2" t="s">
        <v>164</v>
      </c>
      <c r="S203" s="31">
        <f>IF(AND(A203='CP %'!$B$1,J203="CP"),
IF(AND(G203&gt;=DATE(2018,4,1),G203&lt;=DATE(2018,7,25)),2%,IF(AND(G203&gt;=DATE(2018,7,26),G203&lt;=DATE(2018,12,31),R203='CP %'!$I$2),IF(T203=1,'CP %'!$C$8,IF(AND(T203&gt;=2,T203&lt;=3),'CP %'!$C$9,IF(AND(T203&gt;=4,T203&lt;=5),'CP %'!$C$10,IF(AND(T203&gt;=6,T203&lt;=8),'CP %'!$C$11,IF(T203&gt;=9,'CP %'!$C$12,""))))),IF(AND(G203&gt;=DATE(2018,7,26),G203&lt;=DATE(2018,12,31),R203='CP %'!$I$3),IF(T203=1,'CP %'!$D$8,IF(AND(T203&gt;=2,T203&lt;=3),'CP %'!$D$9,IF(AND(T203&gt;=4,T203&lt;=5),'CP %'!$D$10,IF(AND(T203&gt;=6,T203&lt;=8),'CP %'!$D$11,IF(T203&gt;=9,'CP %'!$D$12,""))))),""))),
IF(AND(A203='CP %'!$F$1,J203="CP"),
IF(AND(G203&gt;=DATE(2018,4,1),G203&lt;DATE(2018,5,1)),IF(AND(T203&gt;=1,T203&lt;=3),'CP %'!$G$4,IF(AND(T203&gt;=4,T203&lt;=9),'CP %'!$G$5,IF(T203&gt;=10,'CP %'!$G$6,""))),
IF(AND(G203&gt;=DATE(2018,5,1),G203&lt;DATE(2018,7,1)),'CP %'!$G$8,
IF(AND(G203&gt;=DATE(2018,7,1),G203&lt;DATE(2018,8,1)),IF(AND(T203&gt;=1,T203&lt;=2),'CP %'!$G$11,IF(AND(T203&gt;=3,T203&lt;=5),'CP %'!$G$12,IF(T203&gt;=6,'CP %'!$G$13,""))),
IF(AND(G203&gt;=DATE(2018,8,1),G203&lt;DATE(2018,10,1)),IF(K203='CP %'!$F$18,'CP %'!$G$18,IF(B203='CP %'!$F$15,'CP %'!$G$15,IF(B203='CP %'!$F$16,'CP %'!$G$16,IF(AND(B203='CP %'!$F$17,T203=1),'CP %'!$G$20,IF(AND(B203='CP %'!$F$17,T203&gt;=2,T203&lt;=5),'CP %'!$G$21,IF(AND(B203='CP %'!$F$17,T203&gt;=6),'CP %'!$G$22,"")))))),
IF(AND(G203&gt;=DATE(2018,10,1),G203&lt;=DATE(2018,12,31)),IF(B203='CP %'!$F$25,'CP %'!$G$25,IF(B203='CP %'!$F$26,'CP %'!$G$26,IF(AND(B203='CP %'!$F$27,T203=1),'CP %'!$G$29,IF(AND(B203='CP %'!$F$27,T203&gt;=2,T203&lt;=5),'CP %'!$G$30,IF(AND(B203='CP %'!$F$27,T203&gt;=6),'CP %'!$G$31,"")))))))))),
IF(AND(A203='CP %'!$M$1,J203="CP"),
IF(AND(G203&gt;=DATE(2018,4,1),G203&lt;DATE(2018,10,1)),IF(AND(T203&gt;=1,T203&lt;=3),'CP %'!$N$4,IF(AND(T203&gt;=4,T203&lt;=6),'CP %'!$N$5,IF(T203&gt;=7,'CP %'!$N$6,""))),
IF(AND(G203&gt;=DATE(2018,10,1),G203&lt;=DATE(2018,12,31)),IF(AND(T203&gt;=1,T203&lt;=3),'CP %'!$N$9,IF(AND(T203&gt;=4,T203&lt;=6),'CP %'!$N$10,IF(T203&gt;=7,'CP %'!$N$11,""))),"")),"")))</f>
        <v>2.5000000000000001E-2</v>
      </c>
      <c r="T203" s="29">
        <f>IF(AND(A203='CP %'!$B$1,Master!J203="CP",G203&gt;=DATE(2018,7,26),G203&lt;=DATE(2018,12,31)),COUNTIFS($K$2:$K$999,K203,$A$2:$A$999,'CP %'!$B$1,$G$2:$G$999,"&gt;=26-07-2018",$G$2:$G$999,"&lt;=31-12-2018"),IF(AND(A203='CP %'!$F$1,Master!J203="CP",G203&gt;=DATE(2018,4,1),G203&lt;DATE(2018,5,1)),COUNTIFS($K$2:$K$999,K203,$A$2:$A$999,'CP %'!$F$1,$G$2:$G$999,"&gt;=01-04-2018",$G$2:$G$999,"&lt;01-05-2018"),IF(AND(A203='CP %'!$F$1,Master!J203="CP",G203&gt;=DATE(2018,7,1),G203&lt;DATE(2018,8,1)),COUNTIFS($K$2:$K$999,K203,$A$2:$A$999,'CP %'!$F$1,$G$2:$G$999,"&gt;=01-07-2018",$G$2:$G$999,"&lt;01-08-2018"),IF(AND(A203='CP %'!$F$1,B203='CP %'!$F$17,Master!J203="CP",G203&gt;=DATE(2018,8,1),G203&lt;DATE(2018,10,1)),COUNTIFS($K$2:$K$999,K203,$A$2:$A$999,'CP %'!$F$1,$B$2:$B$999,'CP %'!$F$17,$G$2:$G$999,"&gt;=01-08-2018",$G$2:$G$999,"&lt;01-10-2018"),IF(AND(A203='CP %'!$F$1,B203='CP %'!$F$27,Master!J203="CP",G203&gt;=DATE(2018,10,1),G203&lt;=DATE(2018,12,31)),COUNTIFS($K$2:$K$999,K203,$A$2:$A$999,'CP %'!$F$1,$B$2:$B$999,'CP %'!$F$27,$G$2:$G$999,"&gt;=01-10-2018",$G$2:$G$999,"&lt;=31-12-2018"),IF(AND(A203='CP %'!$M$1,Master!J203="CP",G203&gt;=DATE(2018,4,1),G203&lt;DATE(2018,10,1)),COUNTIFS($K$2:$K$999,K203,$A$2:$A$999,'CP %'!$M$1,$G$2:$G$999,"&gt;=1-04-2018",$G$2:$G$999,"&lt;1-10-2018"),IF(AND(A203='CP %'!$M$1,Master!J203="CP",G203&gt;=DATE(2018,10,1),G203&lt;=DATE(2018,12,31)),COUNTIFS($K$2:$K$999,K203,$A$2:$A$999,'CP %'!$M$1,$G$2:$G$999,"&gt;=1-10-2018",$G$2:$G$999,"&lt;=31-12-2018"),"")))))))</f>
        <v>3</v>
      </c>
      <c r="U203" s="25">
        <f t="shared" si="7"/>
        <v>290735.375</v>
      </c>
    </row>
    <row r="204" spans="1:21" x14ac:dyDescent="0.25">
      <c r="A204" s="1" t="s">
        <v>69</v>
      </c>
      <c r="B204" s="1" t="s">
        <v>79</v>
      </c>
      <c r="C204" s="1" t="s">
        <v>79</v>
      </c>
      <c r="D204" s="1" t="s">
        <v>416</v>
      </c>
      <c r="E204" s="1" t="s">
        <v>89</v>
      </c>
      <c r="F204" s="1">
        <v>1970</v>
      </c>
      <c r="G204" s="27">
        <v>43404</v>
      </c>
      <c r="H204" s="25">
        <v>18036280</v>
      </c>
      <c r="I204" s="25">
        <v>17494530</v>
      </c>
      <c r="J204" s="1" t="s">
        <v>16</v>
      </c>
      <c r="K204" s="1" t="s">
        <v>178</v>
      </c>
      <c r="L204" s="25">
        <v>7949</v>
      </c>
      <c r="M204" s="25">
        <v>7949</v>
      </c>
      <c r="N204" s="1" t="s">
        <v>265</v>
      </c>
      <c r="O204" s="1" t="s">
        <v>174</v>
      </c>
      <c r="P204" s="25">
        <f t="shared" si="6"/>
        <v>0</v>
      </c>
      <c r="Q204" s="1">
        <v>0</v>
      </c>
      <c r="R204" s="2" t="s">
        <v>164</v>
      </c>
      <c r="S204" s="31">
        <f>IF(AND(A204='CP %'!$B$1,J204="CP"),
IF(AND(G204&gt;=DATE(2018,4,1),G204&lt;=DATE(2018,7,25)),2%,IF(AND(G204&gt;=DATE(2018,7,26),G204&lt;=DATE(2018,12,31),R204='CP %'!$I$2),IF(T204=1,'CP %'!$C$8,IF(AND(T204&gt;=2,T204&lt;=3),'CP %'!$C$9,IF(AND(T204&gt;=4,T204&lt;=5),'CP %'!$C$10,IF(AND(T204&gt;=6,T204&lt;=8),'CP %'!$C$11,IF(T204&gt;=9,'CP %'!$C$12,""))))),IF(AND(G204&gt;=DATE(2018,7,26),G204&lt;=DATE(2018,12,31),R204='CP %'!$I$3),IF(T204=1,'CP %'!$D$8,IF(AND(T204&gt;=2,T204&lt;=3),'CP %'!$D$9,IF(AND(T204&gt;=4,T204&lt;=5),'CP %'!$D$10,IF(AND(T204&gt;=6,T204&lt;=8),'CP %'!$D$11,IF(T204&gt;=9,'CP %'!$D$12,""))))),""))),
IF(AND(A204='CP %'!$F$1,J204="CP"),
IF(AND(G204&gt;=DATE(2018,4,1),G204&lt;DATE(2018,5,1)),IF(AND(T204&gt;=1,T204&lt;=3),'CP %'!$G$4,IF(AND(T204&gt;=4,T204&lt;=9),'CP %'!$G$5,IF(T204&gt;=10,'CP %'!$G$6,""))),
IF(AND(G204&gt;=DATE(2018,5,1),G204&lt;DATE(2018,7,1)),'CP %'!$G$8,
IF(AND(G204&gt;=DATE(2018,7,1),G204&lt;DATE(2018,8,1)),IF(AND(T204&gt;=1,T204&lt;=2),'CP %'!$G$11,IF(AND(T204&gt;=3,T204&lt;=5),'CP %'!$G$12,IF(T204&gt;=6,'CP %'!$G$13,""))),
IF(AND(G204&gt;=DATE(2018,8,1),G204&lt;DATE(2018,10,1)),IF(K204='CP %'!$F$18,'CP %'!$G$18,IF(B204='CP %'!$F$15,'CP %'!$G$15,IF(B204='CP %'!$F$16,'CP %'!$G$16,IF(AND(B204='CP %'!$F$17,T204=1),'CP %'!$G$20,IF(AND(B204='CP %'!$F$17,T204&gt;=2,T204&lt;=5),'CP %'!$G$21,IF(AND(B204='CP %'!$F$17,T204&gt;=6),'CP %'!$G$22,"")))))),
IF(AND(G204&gt;=DATE(2018,10,1),G204&lt;=DATE(2018,12,31)),IF(B204='CP %'!$F$25,'CP %'!$G$25,IF(B204='CP %'!$F$26,'CP %'!$G$26,IF(AND(B204='CP %'!$F$27,T204=1),'CP %'!$G$29,IF(AND(B204='CP %'!$F$27,T204&gt;=2,T204&lt;=5),'CP %'!$G$30,IF(AND(B204='CP %'!$F$27,T204&gt;=6),'CP %'!$G$31,"")))))))))),
IF(AND(A204='CP %'!$M$1,J204="CP"),
IF(AND(G204&gt;=DATE(2018,4,1),G204&lt;DATE(2018,10,1)),IF(AND(T204&gt;=1,T204&lt;=3),'CP %'!$N$4,IF(AND(T204&gt;=4,T204&lt;=6),'CP %'!$N$5,IF(T204&gt;=7,'CP %'!$N$6,""))),
IF(AND(G204&gt;=DATE(2018,10,1),G204&lt;=DATE(2018,12,31)),IF(AND(T204&gt;=1,T204&lt;=3),'CP %'!$N$9,IF(AND(T204&gt;=4,T204&lt;=6),'CP %'!$N$10,IF(T204&gt;=7,'CP %'!$N$11,""))),"")),"")))</f>
        <v>2.5000000000000001E-2</v>
      </c>
      <c r="T204" s="29">
        <f>IF(AND(A204='CP %'!$B$1,Master!J204="CP",G204&gt;=DATE(2018,7,26),G204&lt;=DATE(2018,12,31)),COUNTIFS($K$2:$K$999,K204,$A$2:$A$999,'CP %'!$B$1,$G$2:$G$999,"&gt;=26-07-2018",$G$2:$G$999,"&lt;=31-12-2018"),IF(AND(A204='CP %'!$F$1,Master!J204="CP",G204&gt;=DATE(2018,4,1),G204&lt;DATE(2018,5,1)),COUNTIFS($K$2:$K$999,K204,$A$2:$A$999,'CP %'!$F$1,$G$2:$G$999,"&gt;=01-04-2018",$G$2:$G$999,"&lt;01-05-2018"),IF(AND(A204='CP %'!$F$1,Master!J204="CP",G204&gt;=DATE(2018,7,1),G204&lt;DATE(2018,8,1)),COUNTIFS($K$2:$K$999,K204,$A$2:$A$999,'CP %'!$F$1,$G$2:$G$999,"&gt;=01-07-2018",$G$2:$G$999,"&lt;01-08-2018"),IF(AND(A204='CP %'!$F$1,B204='CP %'!$F$17,Master!J204="CP",G204&gt;=DATE(2018,8,1),G204&lt;DATE(2018,10,1)),COUNTIFS($K$2:$K$999,K204,$A$2:$A$999,'CP %'!$F$1,$B$2:$B$999,'CP %'!$F$17,$G$2:$G$999,"&gt;=01-08-2018",$G$2:$G$999,"&lt;01-10-2018"),IF(AND(A204='CP %'!$F$1,B204='CP %'!$F$27,Master!J204="CP",G204&gt;=DATE(2018,10,1),G204&lt;=DATE(2018,12,31)),COUNTIFS($K$2:$K$999,K204,$A$2:$A$999,'CP %'!$F$1,$B$2:$B$999,'CP %'!$F$27,$G$2:$G$999,"&gt;=01-10-2018",$G$2:$G$999,"&lt;=31-12-2018"),IF(AND(A204='CP %'!$M$1,Master!J204="CP",G204&gt;=DATE(2018,4,1),G204&lt;DATE(2018,10,1)),COUNTIFS($K$2:$K$999,K204,$A$2:$A$999,'CP %'!$M$1,$G$2:$G$999,"&gt;=1-04-2018",$G$2:$G$999,"&lt;1-10-2018"),IF(AND(A204='CP %'!$M$1,Master!J204="CP",G204&gt;=DATE(2018,10,1),G204&lt;=DATE(2018,12,31)),COUNTIFS($K$2:$K$999,K204,$A$2:$A$999,'CP %'!$M$1,$G$2:$G$999,"&gt;=1-10-2018",$G$2:$G$999,"&lt;=31-12-2018"),"")))))))</f>
        <v>3</v>
      </c>
      <c r="U204" s="25">
        <f t="shared" si="7"/>
        <v>437363.25</v>
      </c>
    </row>
    <row r="205" spans="1:21" x14ac:dyDescent="0.25">
      <c r="A205" s="1" t="s">
        <v>69</v>
      </c>
      <c r="B205" s="1" t="s">
        <v>79</v>
      </c>
      <c r="C205" s="1" t="s">
        <v>79</v>
      </c>
      <c r="D205" s="1" t="s">
        <v>417</v>
      </c>
      <c r="E205" s="1" t="s">
        <v>91</v>
      </c>
      <c r="F205" s="1">
        <v>1735</v>
      </c>
      <c r="G205" s="27">
        <v>43399</v>
      </c>
      <c r="H205" s="25">
        <v>14662015</v>
      </c>
      <c r="I205" s="25">
        <v>14184890</v>
      </c>
      <c r="J205" s="1" t="s">
        <v>16</v>
      </c>
      <c r="K205" s="1" t="s">
        <v>185</v>
      </c>
      <c r="L205" s="25">
        <v>7949</v>
      </c>
      <c r="M205" s="25">
        <v>7949</v>
      </c>
      <c r="N205" s="1" t="s">
        <v>265</v>
      </c>
      <c r="O205" s="1" t="s">
        <v>174</v>
      </c>
      <c r="P205" s="25">
        <f t="shared" si="6"/>
        <v>0</v>
      </c>
      <c r="Q205" s="1">
        <v>0</v>
      </c>
      <c r="R205" s="2" t="s">
        <v>164</v>
      </c>
      <c r="S205" s="31">
        <f>IF(AND(A205='CP %'!$B$1,J205="CP"),
IF(AND(G205&gt;=DATE(2018,4,1),G205&lt;=DATE(2018,7,25)),2%,IF(AND(G205&gt;=DATE(2018,7,26),G205&lt;=DATE(2018,12,31),R205='CP %'!$I$2),IF(T205=1,'CP %'!$C$8,IF(AND(T205&gt;=2,T205&lt;=3),'CP %'!$C$9,IF(AND(T205&gt;=4,T205&lt;=5),'CP %'!$C$10,IF(AND(T205&gt;=6,T205&lt;=8),'CP %'!$C$11,IF(T205&gt;=9,'CP %'!$C$12,""))))),IF(AND(G205&gt;=DATE(2018,7,26),G205&lt;=DATE(2018,12,31),R205='CP %'!$I$3),IF(T205=1,'CP %'!$D$8,IF(AND(T205&gt;=2,T205&lt;=3),'CP %'!$D$9,IF(AND(T205&gt;=4,T205&lt;=5),'CP %'!$D$10,IF(AND(T205&gt;=6,T205&lt;=8),'CP %'!$D$11,IF(T205&gt;=9,'CP %'!$D$12,""))))),""))),
IF(AND(A205='CP %'!$F$1,J205="CP"),
IF(AND(G205&gt;=DATE(2018,4,1),G205&lt;DATE(2018,5,1)),IF(AND(T205&gt;=1,T205&lt;=3),'CP %'!$G$4,IF(AND(T205&gt;=4,T205&lt;=9),'CP %'!$G$5,IF(T205&gt;=10,'CP %'!$G$6,""))),
IF(AND(G205&gt;=DATE(2018,5,1),G205&lt;DATE(2018,7,1)),'CP %'!$G$8,
IF(AND(G205&gt;=DATE(2018,7,1),G205&lt;DATE(2018,8,1)),IF(AND(T205&gt;=1,T205&lt;=2),'CP %'!$G$11,IF(AND(T205&gt;=3,T205&lt;=5),'CP %'!$G$12,IF(T205&gt;=6,'CP %'!$G$13,""))),
IF(AND(G205&gt;=DATE(2018,8,1),G205&lt;DATE(2018,10,1)),IF(K205='CP %'!$F$18,'CP %'!$G$18,IF(B205='CP %'!$F$15,'CP %'!$G$15,IF(B205='CP %'!$F$16,'CP %'!$G$16,IF(AND(B205='CP %'!$F$17,T205=1),'CP %'!$G$20,IF(AND(B205='CP %'!$F$17,T205&gt;=2,T205&lt;=5),'CP %'!$G$21,IF(AND(B205='CP %'!$F$17,T205&gt;=6),'CP %'!$G$22,"")))))),
IF(AND(G205&gt;=DATE(2018,10,1),G205&lt;=DATE(2018,12,31)),IF(B205='CP %'!$F$25,'CP %'!$G$25,IF(B205='CP %'!$F$26,'CP %'!$G$26,IF(AND(B205='CP %'!$F$27,T205=1),'CP %'!$G$29,IF(AND(B205='CP %'!$F$27,T205&gt;=2,T205&lt;=5),'CP %'!$G$30,IF(AND(B205='CP %'!$F$27,T205&gt;=6),'CP %'!$G$31,"")))))))))),
IF(AND(A205='CP %'!$M$1,J205="CP"),
IF(AND(G205&gt;=DATE(2018,4,1),G205&lt;DATE(2018,10,1)),IF(AND(T205&gt;=1,T205&lt;=3),'CP %'!$N$4,IF(AND(T205&gt;=4,T205&lt;=6),'CP %'!$N$5,IF(T205&gt;=7,'CP %'!$N$6,""))),
IF(AND(G205&gt;=DATE(2018,10,1),G205&lt;=DATE(2018,12,31)),IF(AND(T205&gt;=1,T205&lt;=3),'CP %'!$N$9,IF(AND(T205&gt;=4,T205&lt;=6),'CP %'!$N$10,IF(T205&gt;=7,'CP %'!$N$11,""))),"")),"")))</f>
        <v>2.5000000000000001E-2</v>
      </c>
      <c r="T205" s="29">
        <f>IF(AND(A205='CP %'!$B$1,Master!J205="CP",G205&gt;=DATE(2018,7,26),G205&lt;=DATE(2018,12,31)),COUNTIFS($K$2:$K$999,K205,$A$2:$A$999,'CP %'!$B$1,$G$2:$G$999,"&gt;=26-07-2018",$G$2:$G$999,"&lt;=31-12-2018"),IF(AND(A205='CP %'!$F$1,Master!J205="CP",G205&gt;=DATE(2018,4,1),G205&lt;DATE(2018,5,1)),COUNTIFS($K$2:$K$999,K205,$A$2:$A$999,'CP %'!$F$1,$G$2:$G$999,"&gt;=01-04-2018",$G$2:$G$999,"&lt;01-05-2018"),IF(AND(A205='CP %'!$F$1,Master!J205="CP",G205&gt;=DATE(2018,7,1),G205&lt;DATE(2018,8,1)),COUNTIFS($K$2:$K$999,K205,$A$2:$A$999,'CP %'!$F$1,$G$2:$G$999,"&gt;=01-07-2018",$G$2:$G$999,"&lt;01-08-2018"),IF(AND(A205='CP %'!$F$1,B205='CP %'!$F$17,Master!J205="CP",G205&gt;=DATE(2018,8,1),G205&lt;DATE(2018,10,1)),COUNTIFS($K$2:$K$999,K205,$A$2:$A$999,'CP %'!$F$1,$B$2:$B$999,'CP %'!$F$17,$G$2:$G$999,"&gt;=01-08-2018",$G$2:$G$999,"&lt;01-10-2018"),IF(AND(A205='CP %'!$F$1,B205='CP %'!$F$27,Master!J205="CP",G205&gt;=DATE(2018,10,1),G205&lt;=DATE(2018,12,31)),COUNTIFS($K$2:$K$999,K205,$A$2:$A$999,'CP %'!$F$1,$B$2:$B$999,'CP %'!$F$27,$G$2:$G$999,"&gt;=01-10-2018",$G$2:$G$999,"&lt;=31-12-2018"),IF(AND(A205='CP %'!$M$1,Master!J205="CP",G205&gt;=DATE(2018,4,1),G205&lt;DATE(2018,10,1)),COUNTIFS($K$2:$K$999,K205,$A$2:$A$999,'CP %'!$M$1,$G$2:$G$999,"&gt;=1-04-2018",$G$2:$G$999,"&lt;1-10-2018"),IF(AND(A205='CP %'!$M$1,Master!J205="CP",G205&gt;=DATE(2018,10,1),G205&lt;=DATE(2018,12,31)),COUNTIFS($K$2:$K$999,K205,$A$2:$A$999,'CP %'!$M$1,$G$2:$G$999,"&gt;=1-10-2018",$G$2:$G$999,"&lt;=31-12-2018"),"")))))))</f>
        <v>5</v>
      </c>
      <c r="U205" s="25">
        <f t="shared" si="7"/>
        <v>354622.25</v>
      </c>
    </row>
    <row r="206" spans="1:21" x14ac:dyDescent="0.25">
      <c r="A206" s="1" t="s">
        <v>69</v>
      </c>
      <c r="B206" s="1" t="s">
        <v>78</v>
      </c>
      <c r="C206" s="1" t="s">
        <v>84</v>
      </c>
      <c r="D206" s="1" t="s">
        <v>418</v>
      </c>
      <c r="E206" s="1" t="s">
        <v>87</v>
      </c>
      <c r="F206" s="1">
        <v>1365</v>
      </c>
      <c r="G206" s="27">
        <v>43404</v>
      </c>
      <c r="H206" s="25">
        <v>12034400</v>
      </c>
      <c r="I206" s="25">
        <v>11659025</v>
      </c>
      <c r="J206" s="1" t="s">
        <v>15</v>
      </c>
      <c r="K206" s="1" t="s">
        <v>15</v>
      </c>
      <c r="L206" s="25">
        <v>7835</v>
      </c>
      <c r="M206" s="25">
        <v>7835</v>
      </c>
      <c r="N206" s="1" t="s">
        <v>236</v>
      </c>
      <c r="O206" s="1" t="s">
        <v>174</v>
      </c>
      <c r="P206" s="25">
        <f t="shared" si="6"/>
        <v>0</v>
      </c>
      <c r="Q206" s="1">
        <v>0</v>
      </c>
      <c r="R206" s="2" t="s">
        <v>164</v>
      </c>
      <c r="S206" s="31" t="str">
        <f>IF(AND(A206='CP %'!$B$1,J206="CP"),
IF(AND(G206&gt;=DATE(2018,4,1),G206&lt;=DATE(2018,7,25)),2%,IF(AND(G206&gt;=DATE(2018,7,26),G206&lt;=DATE(2018,12,31),R206='CP %'!$I$2),IF(T206=1,'CP %'!$C$8,IF(AND(T206&gt;=2,T206&lt;=3),'CP %'!$C$9,IF(AND(T206&gt;=4,T206&lt;=5),'CP %'!$C$10,IF(AND(T206&gt;=6,T206&lt;=8),'CP %'!$C$11,IF(T206&gt;=9,'CP %'!$C$12,""))))),IF(AND(G206&gt;=DATE(2018,7,26),G206&lt;=DATE(2018,12,31),R206='CP %'!$I$3),IF(T206=1,'CP %'!$D$8,IF(AND(T206&gt;=2,T206&lt;=3),'CP %'!$D$9,IF(AND(T206&gt;=4,T206&lt;=5),'CP %'!$D$10,IF(AND(T206&gt;=6,T206&lt;=8),'CP %'!$D$11,IF(T206&gt;=9,'CP %'!$D$12,""))))),""))),
IF(AND(A206='CP %'!$F$1,J206="CP"),
IF(AND(G206&gt;=DATE(2018,4,1),G206&lt;DATE(2018,5,1)),IF(AND(T206&gt;=1,T206&lt;=3),'CP %'!$G$4,IF(AND(T206&gt;=4,T206&lt;=9),'CP %'!$G$5,IF(T206&gt;=10,'CP %'!$G$6,""))),
IF(AND(G206&gt;=DATE(2018,5,1),G206&lt;DATE(2018,7,1)),'CP %'!$G$8,
IF(AND(G206&gt;=DATE(2018,7,1),G206&lt;DATE(2018,8,1)),IF(AND(T206&gt;=1,T206&lt;=2),'CP %'!$G$11,IF(AND(T206&gt;=3,T206&lt;=5),'CP %'!$G$12,IF(T206&gt;=6,'CP %'!$G$13,""))),
IF(AND(G206&gt;=DATE(2018,8,1),G206&lt;DATE(2018,10,1)),IF(K206='CP %'!$F$18,'CP %'!$G$18,IF(B206='CP %'!$F$15,'CP %'!$G$15,IF(B206='CP %'!$F$16,'CP %'!$G$16,IF(AND(B206='CP %'!$F$17,T206=1),'CP %'!$G$20,IF(AND(B206='CP %'!$F$17,T206&gt;=2,T206&lt;=5),'CP %'!$G$21,IF(AND(B206='CP %'!$F$17,T206&gt;=6),'CP %'!$G$22,"")))))),
IF(AND(G206&gt;=DATE(2018,10,1),G206&lt;=DATE(2018,12,31)),IF(B206='CP %'!$F$25,'CP %'!$G$25,IF(B206='CP %'!$F$26,'CP %'!$G$26,IF(AND(B206='CP %'!$F$27,T206=1),'CP %'!$G$29,IF(AND(B206='CP %'!$F$27,T206&gt;=2,T206&lt;=5),'CP %'!$G$30,IF(AND(B206='CP %'!$F$27,T206&gt;=6),'CP %'!$G$31,"")))))))))),
IF(AND(A206='CP %'!$M$1,J206="CP"),
IF(AND(G206&gt;=DATE(2018,4,1),G206&lt;DATE(2018,10,1)),IF(AND(T206&gt;=1,T206&lt;=3),'CP %'!$N$4,IF(AND(T206&gt;=4,T206&lt;=6),'CP %'!$N$5,IF(T206&gt;=7,'CP %'!$N$6,""))),
IF(AND(G206&gt;=DATE(2018,10,1),G206&lt;=DATE(2018,12,31)),IF(AND(T206&gt;=1,T206&lt;=3),'CP %'!$N$9,IF(AND(T206&gt;=4,T206&lt;=6),'CP %'!$N$10,IF(T206&gt;=7,'CP %'!$N$11,""))),"")),"")))</f>
        <v/>
      </c>
      <c r="T206" s="29" t="str">
        <f>IF(AND(A206='CP %'!$B$1,Master!J206="CP",G206&gt;=DATE(2018,7,26),G206&lt;=DATE(2018,12,31)),COUNTIFS($K$2:$K$999,K206,$A$2:$A$999,'CP %'!$B$1,$G$2:$G$999,"&gt;=26-07-2018",$G$2:$G$999,"&lt;=31-12-2018"),IF(AND(A206='CP %'!$F$1,Master!J206="CP",G206&gt;=DATE(2018,4,1),G206&lt;DATE(2018,5,1)),COUNTIFS($K$2:$K$999,K206,$A$2:$A$999,'CP %'!$F$1,$G$2:$G$999,"&gt;=01-04-2018",$G$2:$G$999,"&lt;01-05-2018"),IF(AND(A206='CP %'!$F$1,Master!J206="CP",G206&gt;=DATE(2018,7,1),G206&lt;DATE(2018,8,1)),COUNTIFS($K$2:$K$999,K206,$A$2:$A$999,'CP %'!$F$1,$G$2:$G$999,"&gt;=01-07-2018",$G$2:$G$999,"&lt;01-08-2018"),IF(AND(A206='CP %'!$F$1,B206='CP %'!$F$17,Master!J206="CP",G206&gt;=DATE(2018,8,1),G206&lt;DATE(2018,10,1)),COUNTIFS($K$2:$K$999,K206,$A$2:$A$999,'CP %'!$F$1,$B$2:$B$999,'CP %'!$F$17,$G$2:$G$999,"&gt;=01-08-2018",$G$2:$G$999,"&lt;01-10-2018"),IF(AND(A206='CP %'!$F$1,B206='CP %'!$F$27,Master!J206="CP",G206&gt;=DATE(2018,10,1),G206&lt;=DATE(2018,12,31)),COUNTIFS($K$2:$K$999,K206,$A$2:$A$999,'CP %'!$F$1,$B$2:$B$999,'CP %'!$F$27,$G$2:$G$999,"&gt;=01-10-2018",$G$2:$G$999,"&lt;=31-12-2018"),IF(AND(A206='CP %'!$M$1,Master!J206="CP",G206&gt;=DATE(2018,4,1),G206&lt;DATE(2018,10,1)),COUNTIFS($K$2:$K$999,K206,$A$2:$A$999,'CP %'!$M$1,$G$2:$G$999,"&gt;=1-04-2018",$G$2:$G$999,"&lt;1-10-2018"),IF(AND(A206='CP %'!$M$1,Master!J206="CP",G206&gt;=DATE(2018,10,1),G206&lt;=DATE(2018,12,31)),COUNTIFS($K$2:$K$999,K206,$A$2:$A$999,'CP %'!$M$1,$G$2:$G$999,"&gt;=1-10-2018",$G$2:$G$999,"&lt;=31-12-2018"),"")))))))</f>
        <v/>
      </c>
      <c r="U206" s="25">
        <f t="shared" si="7"/>
        <v>0</v>
      </c>
    </row>
    <row r="207" spans="1:21" x14ac:dyDescent="0.25">
      <c r="A207" s="1" t="s">
        <v>69</v>
      </c>
      <c r="B207" s="1" t="s">
        <v>78</v>
      </c>
      <c r="C207" s="1" t="s">
        <v>84</v>
      </c>
      <c r="D207" s="1" t="s">
        <v>419</v>
      </c>
      <c r="E207" s="1" t="s">
        <v>93</v>
      </c>
      <c r="F207" s="1">
        <v>680</v>
      </c>
      <c r="G207" s="27">
        <v>43404</v>
      </c>
      <c r="H207" s="25">
        <v>6153800</v>
      </c>
      <c r="I207" s="25">
        <v>5876801</v>
      </c>
      <c r="J207" s="1" t="s">
        <v>15</v>
      </c>
      <c r="K207" s="1" t="s">
        <v>15</v>
      </c>
      <c r="L207" s="25">
        <v>7835</v>
      </c>
      <c r="M207" s="25">
        <v>7835</v>
      </c>
      <c r="N207" s="1" t="s">
        <v>236</v>
      </c>
      <c r="O207" s="1" t="s">
        <v>174</v>
      </c>
      <c r="P207" s="25">
        <f t="shared" si="6"/>
        <v>0</v>
      </c>
      <c r="Q207" s="1">
        <v>0</v>
      </c>
      <c r="R207" s="2" t="s">
        <v>164</v>
      </c>
      <c r="S207" s="31" t="str">
        <f>IF(AND(A207='CP %'!$B$1,J207="CP"),
IF(AND(G207&gt;=DATE(2018,4,1),G207&lt;=DATE(2018,7,25)),2%,IF(AND(G207&gt;=DATE(2018,7,26),G207&lt;=DATE(2018,12,31),R207='CP %'!$I$2),IF(T207=1,'CP %'!$C$8,IF(AND(T207&gt;=2,T207&lt;=3),'CP %'!$C$9,IF(AND(T207&gt;=4,T207&lt;=5),'CP %'!$C$10,IF(AND(T207&gt;=6,T207&lt;=8),'CP %'!$C$11,IF(T207&gt;=9,'CP %'!$C$12,""))))),IF(AND(G207&gt;=DATE(2018,7,26),G207&lt;=DATE(2018,12,31),R207='CP %'!$I$3),IF(T207=1,'CP %'!$D$8,IF(AND(T207&gt;=2,T207&lt;=3),'CP %'!$D$9,IF(AND(T207&gt;=4,T207&lt;=5),'CP %'!$D$10,IF(AND(T207&gt;=6,T207&lt;=8),'CP %'!$D$11,IF(T207&gt;=9,'CP %'!$D$12,""))))),""))),
IF(AND(A207='CP %'!$F$1,J207="CP"),
IF(AND(G207&gt;=DATE(2018,4,1),G207&lt;DATE(2018,5,1)),IF(AND(T207&gt;=1,T207&lt;=3),'CP %'!$G$4,IF(AND(T207&gt;=4,T207&lt;=9),'CP %'!$G$5,IF(T207&gt;=10,'CP %'!$G$6,""))),
IF(AND(G207&gt;=DATE(2018,5,1),G207&lt;DATE(2018,7,1)),'CP %'!$G$8,
IF(AND(G207&gt;=DATE(2018,7,1),G207&lt;DATE(2018,8,1)),IF(AND(T207&gt;=1,T207&lt;=2),'CP %'!$G$11,IF(AND(T207&gt;=3,T207&lt;=5),'CP %'!$G$12,IF(T207&gt;=6,'CP %'!$G$13,""))),
IF(AND(G207&gt;=DATE(2018,8,1),G207&lt;DATE(2018,10,1)),IF(K207='CP %'!$F$18,'CP %'!$G$18,IF(B207='CP %'!$F$15,'CP %'!$G$15,IF(B207='CP %'!$F$16,'CP %'!$G$16,IF(AND(B207='CP %'!$F$17,T207=1),'CP %'!$G$20,IF(AND(B207='CP %'!$F$17,T207&gt;=2,T207&lt;=5),'CP %'!$G$21,IF(AND(B207='CP %'!$F$17,T207&gt;=6),'CP %'!$G$22,"")))))),
IF(AND(G207&gt;=DATE(2018,10,1),G207&lt;=DATE(2018,12,31)),IF(B207='CP %'!$F$25,'CP %'!$G$25,IF(B207='CP %'!$F$26,'CP %'!$G$26,IF(AND(B207='CP %'!$F$27,T207=1),'CP %'!$G$29,IF(AND(B207='CP %'!$F$27,T207&gt;=2,T207&lt;=5),'CP %'!$G$30,IF(AND(B207='CP %'!$F$27,T207&gt;=6),'CP %'!$G$31,"")))))))))),
IF(AND(A207='CP %'!$M$1,J207="CP"),
IF(AND(G207&gt;=DATE(2018,4,1),G207&lt;DATE(2018,10,1)),IF(AND(T207&gt;=1,T207&lt;=3),'CP %'!$N$4,IF(AND(T207&gt;=4,T207&lt;=6),'CP %'!$N$5,IF(T207&gt;=7,'CP %'!$N$6,""))),
IF(AND(G207&gt;=DATE(2018,10,1),G207&lt;=DATE(2018,12,31)),IF(AND(T207&gt;=1,T207&lt;=3),'CP %'!$N$9,IF(AND(T207&gt;=4,T207&lt;=6),'CP %'!$N$10,IF(T207&gt;=7,'CP %'!$N$11,""))),"")),"")))</f>
        <v/>
      </c>
      <c r="T207" s="29" t="str">
        <f>IF(AND(A207='CP %'!$B$1,Master!J207="CP",G207&gt;=DATE(2018,7,26),G207&lt;=DATE(2018,12,31)),COUNTIFS($K$2:$K$999,K207,$A$2:$A$999,'CP %'!$B$1,$G$2:$G$999,"&gt;=26-07-2018",$G$2:$G$999,"&lt;=31-12-2018"),IF(AND(A207='CP %'!$F$1,Master!J207="CP",G207&gt;=DATE(2018,4,1),G207&lt;DATE(2018,5,1)),COUNTIFS($K$2:$K$999,K207,$A$2:$A$999,'CP %'!$F$1,$G$2:$G$999,"&gt;=01-04-2018",$G$2:$G$999,"&lt;01-05-2018"),IF(AND(A207='CP %'!$F$1,Master!J207="CP",G207&gt;=DATE(2018,7,1),G207&lt;DATE(2018,8,1)),COUNTIFS($K$2:$K$999,K207,$A$2:$A$999,'CP %'!$F$1,$G$2:$G$999,"&gt;=01-07-2018",$G$2:$G$999,"&lt;01-08-2018"),IF(AND(A207='CP %'!$F$1,B207='CP %'!$F$17,Master!J207="CP",G207&gt;=DATE(2018,8,1),G207&lt;DATE(2018,10,1)),COUNTIFS($K$2:$K$999,K207,$A$2:$A$999,'CP %'!$F$1,$B$2:$B$999,'CP %'!$F$17,$G$2:$G$999,"&gt;=01-08-2018",$G$2:$G$999,"&lt;01-10-2018"),IF(AND(A207='CP %'!$F$1,B207='CP %'!$F$27,Master!J207="CP",G207&gt;=DATE(2018,10,1),G207&lt;=DATE(2018,12,31)),COUNTIFS($K$2:$K$999,K207,$A$2:$A$999,'CP %'!$F$1,$B$2:$B$999,'CP %'!$F$27,$G$2:$G$999,"&gt;=01-10-2018",$G$2:$G$999,"&lt;=31-12-2018"),IF(AND(A207='CP %'!$M$1,Master!J207="CP",G207&gt;=DATE(2018,4,1),G207&lt;DATE(2018,10,1)),COUNTIFS($K$2:$K$999,K207,$A$2:$A$999,'CP %'!$M$1,$G$2:$G$999,"&gt;=1-04-2018",$G$2:$G$999,"&lt;1-10-2018"),IF(AND(A207='CP %'!$M$1,Master!J207="CP",G207&gt;=DATE(2018,10,1),G207&lt;=DATE(2018,12,31)),COUNTIFS($K$2:$K$999,K207,$A$2:$A$999,'CP %'!$M$1,$G$2:$G$999,"&gt;=1-10-2018",$G$2:$G$999,"&lt;=31-12-2018"),"")))))))</f>
        <v/>
      </c>
      <c r="U207" s="25">
        <f t="shared" si="7"/>
        <v>0</v>
      </c>
    </row>
    <row r="208" spans="1:21" x14ac:dyDescent="0.25">
      <c r="A208" s="1" t="s">
        <v>69</v>
      </c>
      <c r="B208" s="1" t="s">
        <v>79</v>
      </c>
      <c r="C208" s="1" t="s">
        <v>79</v>
      </c>
      <c r="D208" s="1" t="s">
        <v>420</v>
      </c>
      <c r="E208" s="1" t="s">
        <v>92</v>
      </c>
      <c r="F208" s="1">
        <v>3120</v>
      </c>
      <c r="G208" s="27">
        <v>43404</v>
      </c>
      <c r="H208" s="25">
        <v>25072390</v>
      </c>
      <c r="I208" s="25">
        <v>24214390</v>
      </c>
      <c r="J208" s="1" t="s">
        <v>15</v>
      </c>
      <c r="K208" s="1" t="s">
        <v>421</v>
      </c>
      <c r="L208" s="25">
        <v>7499</v>
      </c>
      <c r="M208" s="25">
        <v>6523.2019230769229</v>
      </c>
      <c r="N208" s="1" t="s">
        <v>176</v>
      </c>
      <c r="O208" s="1" t="s">
        <v>174</v>
      </c>
      <c r="P208" s="25">
        <f t="shared" si="6"/>
        <v>3044490.0000000005</v>
      </c>
      <c r="Q208" s="1" t="s">
        <v>171</v>
      </c>
      <c r="R208" s="2" t="s">
        <v>164</v>
      </c>
      <c r="S208" s="31" t="str">
        <f>IF(AND(A208='CP %'!$B$1,J208="CP"),
IF(AND(G208&gt;=DATE(2018,4,1),G208&lt;=DATE(2018,7,25)),2%,IF(AND(G208&gt;=DATE(2018,7,26),G208&lt;=DATE(2018,12,31),R208='CP %'!$I$2),IF(T208=1,'CP %'!$C$8,IF(AND(T208&gt;=2,T208&lt;=3),'CP %'!$C$9,IF(AND(T208&gt;=4,T208&lt;=5),'CP %'!$C$10,IF(AND(T208&gt;=6,T208&lt;=8),'CP %'!$C$11,IF(T208&gt;=9,'CP %'!$C$12,""))))),IF(AND(G208&gt;=DATE(2018,7,26),G208&lt;=DATE(2018,12,31),R208='CP %'!$I$3),IF(T208=1,'CP %'!$D$8,IF(AND(T208&gt;=2,T208&lt;=3),'CP %'!$D$9,IF(AND(T208&gt;=4,T208&lt;=5),'CP %'!$D$10,IF(AND(T208&gt;=6,T208&lt;=8),'CP %'!$D$11,IF(T208&gt;=9,'CP %'!$D$12,""))))),""))),
IF(AND(A208='CP %'!$F$1,J208="CP"),
IF(AND(G208&gt;=DATE(2018,4,1),G208&lt;DATE(2018,5,1)),IF(AND(T208&gt;=1,T208&lt;=3),'CP %'!$G$4,IF(AND(T208&gt;=4,T208&lt;=9),'CP %'!$G$5,IF(T208&gt;=10,'CP %'!$G$6,""))),
IF(AND(G208&gt;=DATE(2018,5,1),G208&lt;DATE(2018,7,1)),'CP %'!$G$8,
IF(AND(G208&gt;=DATE(2018,7,1),G208&lt;DATE(2018,8,1)),IF(AND(T208&gt;=1,T208&lt;=2),'CP %'!$G$11,IF(AND(T208&gt;=3,T208&lt;=5),'CP %'!$G$12,IF(T208&gt;=6,'CP %'!$G$13,""))),
IF(AND(G208&gt;=DATE(2018,8,1),G208&lt;DATE(2018,10,1)),IF(K208='CP %'!$F$18,'CP %'!$G$18,IF(B208='CP %'!$F$15,'CP %'!$G$15,IF(B208='CP %'!$F$16,'CP %'!$G$16,IF(AND(B208='CP %'!$F$17,T208=1),'CP %'!$G$20,IF(AND(B208='CP %'!$F$17,T208&gt;=2,T208&lt;=5),'CP %'!$G$21,IF(AND(B208='CP %'!$F$17,T208&gt;=6),'CP %'!$G$22,"")))))),
IF(AND(G208&gt;=DATE(2018,10,1),G208&lt;=DATE(2018,12,31)),IF(B208='CP %'!$F$25,'CP %'!$G$25,IF(B208='CP %'!$F$26,'CP %'!$G$26,IF(AND(B208='CP %'!$F$27,T208=1),'CP %'!$G$29,IF(AND(B208='CP %'!$F$27,T208&gt;=2,T208&lt;=5),'CP %'!$G$30,IF(AND(B208='CP %'!$F$27,T208&gt;=6),'CP %'!$G$31,"")))))))))),
IF(AND(A208='CP %'!$M$1,J208="CP"),
IF(AND(G208&gt;=DATE(2018,4,1),G208&lt;DATE(2018,10,1)),IF(AND(T208&gt;=1,T208&lt;=3),'CP %'!$N$4,IF(AND(T208&gt;=4,T208&lt;=6),'CP %'!$N$5,IF(T208&gt;=7,'CP %'!$N$6,""))),
IF(AND(G208&gt;=DATE(2018,10,1),G208&lt;=DATE(2018,12,31)),IF(AND(T208&gt;=1,T208&lt;=3),'CP %'!$N$9,IF(AND(T208&gt;=4,T208&lt;=6),'CP %'!$N$10,IF(T208&gt;=7,'CP %'!$N$11,""))),"")),"")))</f>
        <v/>
      </c>
      <c r="T208" s="29" t="str">
        <f>IF(AND(A208='CP %'!$B$1,Master!J208="CP",G208&gt;=DATE(2018,7,26),G208&lt;=DATE(2018,12,31)),COUNTIFS($K$2:$K$999,K208,$A$2:$A$999,'CP %'!$B$1,$G$2:$G$999,"&gt;=26-07-2018",$G$2:$G$999,"&lt;=31-12-2018"),IF(AND(A208='CP %'!$F$1,Master!J208="CP",G208&gt;=DATE(2018,4,1),G208&lt;DATE(2018,5,1)),COUNTIFS($K$2:$K$999,K208,$A$2:$A$999,'CP %'!$F$1,$G$2:$G$999,"&gt;=01-04-2018",$G$2:$G$999,"&lt;01-05-2018"),IF(AND(A208='CP %'!$F$1,Master!J208="CP",G208&gt;=DATE(2018,7,1),G208&lt;DATE(2018,8,1)),COUNTIFS($K$2:$K$999,K208,$A$2:$A$999,'CP %'!$F$1,$G$2:$G$999,"&gt;=01-07-2018",$G$2:$G$999,"&lt;01-08-2018"),IF(AND(A208='CP %'!$F$1,B208='CP %'!$F$17,Master!J208="CP",G208&gt;=DATE(2018,8,1),G208&lt;DATE(2018,10,1)),COUNTIFS($K$2:$K$999,K208,$A$2:$A$999,'CP %'!$F$1,$B$2:$B$999,'CP %'!$F$17,$G$2:$G$999,"&gt;=01-08-2018",$G$2:$G$999,"&lt;01-10-2018"),IF(AND(A208='CP %'!$F$1,B208='CP %'!$F$27,Master!J208="CP",G208&gt;=DATE(2018,10,1),G208&lt;=DATE(2018,12,31)),COUNTIFS($K$2:$K$999,K208,$A$2:$A$999,'CP %'!$F$1,$B$2:$B$999,'CP %'!$F$27,$G$2:$G$999,"&gt;=01-10-2018",$G$2:$G$999,"&lt;=31-12-2018"),IF(AND(A208='CP %'!$M$1,Master!J208="CP",G208&gt;=DATE(2018,4,1),G208&lt;DATE(2018,10,1)),COUNTIFS($K$2:$K$999,K208,$A$2:$A$999,'CP %'!$M$1,$G$2:$G$999,"&gt;=1-04-2018",$G$2:$G$999,"&lt;1-10-2018"),IF(AND(A208='CP %'!$M$1,Master!J208="CP",G208&gt;=DATE(2018,10,1),G208&lt;=DATE(2018,12,31)),COUNTIFS($K$2:$K$999,K208,$A$2:$A$999,'CP %'!$M$1,$G$2:$G$999,"&gt;=1-10-2018",$G$2:$G$999,"&lt;=31-12-2018"),"")))))))</f>
        <v/>
      </c>
      <c r="U208" s="25">
        <f t="shared" si="7"/>
        <v>0</v>
      </c>
    </row>
    <row r="209" spans="1:21" x14ac:dyDescent="0.25">
      <c r="A209" s="1" t="s">
        <v>69</v>
      </c>
      <c r="B209" s="1" t="s">
        <v>79</v>
      </c>
      <c r="C209" s="1" t="s">
        <v>79</v>
      </c>
      <c r="D209" s="1" t="s">
        <v>422</v>
      </c>
      <c r="E209" s="1" t="s">
        <v>89</v>
      </c>
      <c r="F209" s="1">
        <v>1970</v>
      </c>
      <c r="G209" s="27">
        <v>43404</v>
      </c>
      <c r="H209" s="25">
        <v>17099030</v>
      </c>
      <c r="I209" s="25">
        <v>16557280</v>
      </c>
      <c r="J209" s="1" t="s">
        <v>16</v>
      </c>
      <c r="K209" s="1" t="s">
        <v>185</v>
      </c>
      <c r="L209" s="25">
        <v>7949</v>
      </c>
      <c r="M209" s="25">
        <v>7949</v>
      </c>
      <c r="N209" s="1" t="s">
        <v>265</v>
      </c>
      <c r="O209" s="1" t="s">
        <v>174</v>
      </c>
      <c r="P209" s="25">
        <f t="shared" si="6"/>
        <v>0</v>
      </c>
      <c r="Q209" s="1">
        <v>0</v>
      </c>
      <c r="R209" s="2" t="s">
        <v>164</v>
      </c>
      <c r="S209" s="31">
        <f>IF(AND(A209='CP %'!$B$1,J209="CP"),
IF(AND(G209&gt;=DATE(2018,4,1),G209&lt;=DATE(2018,7,25)),2%,IF(AND(G209&gt;=DATE(2018,7,26),G209&lt;=DATE(2018,12,31),R209='CP %'!$I$2),IF(T209=1,'CP %'!$C$8,IF(AND(T209&gt;=2,T209&lt;=3),'CP %'!$C$9,IF(AND(T209&gt;=4,T209&lt;=5),'CP %'!$C$10,IF(AND(T209&gt;=6,T209&lt;=8),'CP %'!$C$11,IF(T209&gt;=9,'CP %'!$C$12,""))))),IF(AND(G209&gt;=DATE(2018,7,26),G209&lt;=DATE(2018,12,31),R209='CP %'!$I$3),IF(T209=1,'CP %'!$D$8,IF(AND(T209&gt;=2,T209&lt;=3),'CP %'!$D$9,IF(AND(T209&gt;=4,T209&lt;=5),'CP %'!$D$10,IF(AND(T209&gt;=6,T209&lt;=8),'CP %'!$D$11,IF(T209&gt;=9,'CP %'!$D$12,""))))),""))),
IF(AND(A209='CP %'!$F$1,J209="CP"),
IF(AND(G209&gt;=DATE(2018,4,1),G209&lt;DATE(2018,5,1)),IF(AND(T209&gt;=1,T209&lt;=3),'CP %'!$G$4,IF(AND(T209&gt;=4,T209&lt;=9),'CP %'!$G$5,IF(T209&gt;=10,'CP %'!$G$6,""))),
IF(AND(G209&gt;=DATE(2018,5,1),G209&lt;DATE(2018,7,1)),'CP %'!$G$8,
IF(AND(G209&gt;=DATE(2018,7,1),G209&lt;DATE(2018,8,1)),IF(AND(T209&gt;=1,T209&lt;=2),'CP %'!$G$11,IF(AND(T209&gt;=3,T209&lt;=5),'CP %'!$G$12,IF(T209&gt;=6,'CP %'!$G$13,""))),
IF(AND(G209&gt;=DATE(2018,8,1),G209&lt;DATE(2018,10,1)),IF(K209='CP %'!$F$18,'CP %'!$G$18,IF(B209='CP %'!$F$15,'CP %'!$G$15,IF(B209='CP %'!$F$16,'CP %'!$G$16,IF(AND(B209='CP %'!$F$17,T209=1),'CP %'!$G$20,IF(AND(B209='CP %'!$F$17,T209&gt;=2,T209&lt;=5),'CP %'!$G$21,IF(AND(B209='CP %'!$F$17,T209&gt;=6),'CP %'!$G$22,"")))))),
IF(AND(G209&gt;=DATE(2018,10,1),G209&lt;=DATE(2018,12,31)),IF(B209='CP %'!$F$25,'CP %'!$G$25,IF(B209='CP %'!$F$26,'CP %'!$G$26,IF(AND(B209='CP %'!$F$27,T209=1),'CP %'!$G$29,IF(AND(B209='CP %'!$F$27,T209&gt;=2,T209&lt;=5),'CP %'!$G$30,IF(AND(B209='CP %'!$F$27,T209&gt;=6),'CP %'!$G$31,"")))))))))),
IF(AND(A209='CP %'!$M$1,J209="CP"),
IF(AND(G209&gt;=DATE(2018,4,1),G209&lt;DATE(2018,10,1)),IF(AND(T209&gt;=1,T209&lt;=3),'CP %'!$N$4,IF(AND(T209&gt;=4,T209&lt;=6),'CP %'!$N$5,IF(T209&gt;=7,'CP %'!$N$6,""))),
IF(AND(G209&gt;=DATE(2018,10,1),G209&lt;=DATE(2018,12,31)),IF(AND(T209&gt;=1,T209&lt;=3),'CP %'!$N$9,IF(AND(T209&gt;=4,T209&lt;=6),'CP %'!$N$10,IF(T209&gt;=7,'CP %'!$N$11,""))),"")),"")))</f>
        <v>2.5000000000000001E-2</v>
      </c>
      <c r="T209" s="29">
        <f>IF(AND(A209='CP %'!$B$1,Master!J209="CP",G209&gt;=DATE(2018,7,26),G209&lt;=DATE(2018,12,31)),COUNTIFS($K$2:$K$999,K209,$A$2:$A$999,'CP %'!$B$1,$G$2:$G$999,"&gt;=26-07-2018",$G$2:$G$999,"&lt;=31-12-2018"),IF(AND(A209='CP %'!$F$1,Master!J209="CP",G209&gt;=DATE(2018,4,1),G209&lt;DATE(2018,5,1)),COUNTIFS($K$2:$K$999,K209,$A$2:$A$999,'CP %'!$F$1,$G$2:$G$999,"&gt;=01-04-2018",$G$2:$G$999,"&lt;01-05-2018"),IF(AND(A209='CP %'!$F$1,Master!J209="CP",G209&gt;=DATE(2018,7,1),G209&lt;DATE(2018,8,1)),COUNTIFS($K$2:$K$999,K209,$A$2:$A$999,'CP %'!$F$1,$G$2:$G$999,"&gt;=01-07-2018",$G$2:$G$999,"&lt;01-08-2018"),IF(AND(A209='CP %'!$F$1,B209='CP %'!$F$17,Master!J209="CP",G209&gt;=DATE(2018,8,1),G209&lt;DATE(2018,10,1)),COUNTIFS($K$2:$K$999,K209,$A$2:$A$999,'CP %'!$F$1,$B$2:$B$999,'CP %'!$F$17,$G$2:$G$999,"&gt;=01-08-2018",$G$2:$G$999,"&lt;01-10-2018"),IF(AND(A209='CP %'!$F$1,B209='CP %'!$F$27,Master!J209="CP",G209&gt;=DATE(2018,10,1),G209&lt;=DATE(2018,12,31)),COUNTIFS($K$2:$K$999,K209,$A$2:$A$999,'CP %'!$F$1,$B$2:$B$999,'CP %'!$F$27,$G$2:$G$999,"&gt;=01-10-2018",$G$2:$G$999,"&lt;=31-12-2018"),IF(AND(A209='CP %'!$M$1,Master!J209="CP",G209&gt;=DATE(2018,4,1),G209&lt;DATE(2018,10,1)),COUNTIFS($K$2:$K$999,K209,$A$2:$A$999,'CP %'!$M$1,$G$2:$G$999,"&gt;=1-04-2018",$G$2:$G$999,"&lt;1-10-2018"),IF(AND(A209='CP %'!$M$1,Master!J209="CP",G209&gt;=DATE(2018,10,1),G209&lt;=DATE(2018,12,31)),COUNTIFS($K$2:$K$999,K209,$A$2:$A$999,'CP %'!$M$1,$G$2:$G$999,"&gt;=1-10-2018",$G$2:$G$999,"&lt;=31-12-2018"),"")))))))</f>
        <v>5</v>
      </c>
      <c r="U209" s="25">
        <f t="shared" si="7"/>
        <v>413932</v>
      </c>
    </row>
    <row r="210" spans="1:21" x14ac:dyDescent="0.25">
      <c r="A210" s="1" t="s">
        <v>69</v>
      </c>
      <c r="B210" s="1" t="s">
        <v>82</v>
      </c>
      <c r="C210" s="1" t="s">
        <v>82</v>
      </c>
      <c r="D210" s="1" t="s">
        <v>423</v>
      </c>
      <c r="E210" s="1" t="s">
        <v>90</v>
      </c>
      <c r="F210" s="1">
        <v>2465</v>
      </c>
      <c r="G210" s="27">
        <v>43404</v>
      </c>
      <c r="H210" s="25">
        <v>22830405</v>
      </c>
      <c r="I210" s="25">
        <v>22152530</v>
      </c>
      <c r="J210" s="1" t="s">
        <v>16</v>
      </c>
      <c r="K210" s="1" t="s">
        <v>185</v>
      </c>
      <c r="L210" s="25">
        <v>8402</v>
      </c>
      <c r="M210" s="25">
        <v>8402</v>
      </c>
      <c r="N210" s="1" t="s">
        <v>236</v>
      </c>
      <c r="O210" s="1" t="s">
        <v>174</v>
      </c>
      <c r="P210" s="25">
        <f t="shared" si="6"/>
        <v>0</v>
      </c>
      <c r="Q210" s="1">
        <v>0</v>
      </c>
      <c r="R210" s="2" t="s">
        <v>164</v>
      </c>
      <c r="S210" s="31">
        <f>IF(AND(A210='CP %'!$B$1,J210="CP"),
IF(AND(G210&gt;=DATE(2018,4,1),G210&lt;=DATE(2018,7,25)),2%,IF(AND(G210&gt;=DATE(2018,7,26),G210&lt;=DATE(2018,12,31),R210='CP %'!$I$2),IF(T210=1,'CP %'!$C$8,IF(AND(T210&gt;=2,T210&lt;=3),'CP %'!$C$9,IF(AND(T210&gt;=4,T210&lt;=5),'CP %'!$C$10,IF(AND(T210&gt;=6,T210&lt;=8),'CP %'!$C$11,IF(T210&gt;=9,'CP %'!$C$12,""))))),IF(AND(G210&gt;=DATE(2018,7,26),G210&lt;=DATE(2018,12,31),R210='CP %'!$I$3),IF(T210=1,'CP %'!$D$8,IF(AND(T210&gt;=2,T210&lt;=3),'CP %'!$D$9,IF(AND(T210&gt;=4,T210&lt;=5),'CP %'!$D$10,IF(AND(T210&gt;=6,T210&lt;=8),'CP %'!$D$11,IF(T210&gt;=9,'CP %'!$D$12,""))))),""))),
IF(AND(A210='CP %'!$F$1,J210="CP"),
IF(AND(G210&gt;=DATE(2018,4,1),G210&lt;DATE(2018,5,1)),IF(AND(T210&gt;=1,T210&lt;=3),'CP %'!$G$4,IF(AND(T210&gt;=4,T210&lt;=9),'CP %'!$G$5,IF(T210&gt;=10,'CP %'!$G$6,""))),
IF(AND(G210&gt;=DATE(2018,5,1),G210&lt;DATE(2018,7,1)),'CP %'!$G$8,
IF(AND(G210&gt;=DATE(2018,7,1),G210&lt;DATE(2018,8,1)),IF(AND(T210&gt;=1,T210&lt;=2),'CP %'!$G$11,IF(AND(T210&gt;=3,T210&lt;=5),'CP %'!$G$12,IF(T210&gt;=6,'CP %'!$G$13,""))),
IF(AND(G210&gt;=DATE(2018,8,1),G210&lt;DATE(2018,10,1)),IF(K210='CP %'!$F$18,'CP %'!$G$18,IF(B210='CP %'!$F$15,'CP %'!$G$15,IF(B210='CP %'!$F$16,'CP %'!$G$16,IF(AND(B210='CP %'!$F$17,T210=1),'CP %'!$G$20,IF(AND(B210='CP %'!$F$17,T210&gt;=2,T210&lt;=5),'CP %'!$G$21,IF(AND(B210='CP %'!$F$17,T210&gt;=6),'CP %'!$G$22,"")))))),
IF(AND(G210&gt;=DATE(2018,10,1),G210&lt;=DATE(2018,12,31)),IF(B210='CP %'!$F$25,'CP %'!$G$25,IF(B210='CP %'!$F$26,'CP %'!$G$26,IF(AND(B210='CP %'!$F$27,T210=1),'CP %'!$G$29,IF(AND(B210='CP %'!$F$27,T210&gt;=2,T210&lt;=5),'CP %'!$G$30,IF(AND(B210='CP %'!$F$27,T210&gt;=6),'CP %'!$G$31,"")))))))))),
IF(AND(A210='CP %'!$M$1,J210="CP"),
IF(AND(G210&gt;=DATE(2018,4,1),G210&lt;DATE(2018,10,1)),IF(AND(T210&gt;=1,T210&lt;=3),'CP %'!$N$4,IF(AND(T210&gt;=4,T210&lt;=6),'CP %'!$N$5,IF(T210&gt;=7,'CP %'!$N$6,""))),
IF(AND(G210&gt;=DATE(2018,10,1),G210&lt;=DATE(2018,12,31)),IF(AND(T210&gt;=1,T210&lt;=3),'CP %'!$N$9,IF(AND(T210&gt;=4,T210&lt;=6),'CP %'!$N$10,IF(T210&gt;=7,'CP %'!$N$11,""))),"")),"")))</f>
        <v>0.03</v>
      </c>
      <c r="T210" s="29" t="str">
        <f>IF(AND(A210='CP %'!$B$1,Master!J210="CP",G210&gt;=DATE(2018,7,26),G210&lt;=DATE(2018,12,31)),COUNTIFS($K$2:$K$999,K210,$A$2:$A$999,'CP %'!$B$1,$G$2:$G$999,"&gt;=26-07-2018",$G$2:$G$999,"&lt;=31-12-2018"),IF(AND(A210='CP %'!$F$1,Master!J210="CP",G210&gt;=DATE(2018,4,1),G210&lt;DATE(2018,5,1)),COUNTIFS($K$2:$K$999,K210,$A$2:$A$999,'CP %'!$F$1,$G$2:$G$999,"&gt;=01-04-2018",$G$2:$G$999,"&lt;01-05-2018"),IF(AND(A210='CP %'!$F$1,Master!J210="CP",G210&gt;=DATE(2018,7,1),G210&lt;DATE(2018,8,1)),COUNTIFS($K$2:$K$999,K210,$A$2:$A$999,'CP %'!$F$1,$G$2:$G$999,"&gt;=01-07-2018",$G$2:$G$999,"&lt;01-08-2018"),IF(AND(A210='CP %'!$F$1,B210='CP %'!$F$17,Master!J210="CP",G210&gt;=DATE(2018,8,1),G210&lt;DATE(2018,10,1)),COUNTIFS($K$2:$K$999,K210,$A$2:$A$999,'CP %'!$F$1,$B$2:$B$999,'CP %'!$F$17,$G$2:$G$999,"&gt;=01-08-2018",$G$2:$G$999,"&lt;01-10-2018"),IF(AND(A210='CP %'!$F$1,B210='CP %'!$F$27,Master!J210="CP",G210&gt;=DATE(2018,10,1),G210&lt;=DATE(2018,12,31)),COUNTIFS($K$2:$K$999,K210,$A$2:$A$999,'CP %'!$F$1,$B$2:$B$999,'CP %'!$F$27,$G$2:$G$999,"&gt;=01-10-2018",$G$2:$G$999,"&lt;=31-12-2018"),IF(AND(A210='CP %'!$M$1,Master!J210="CP",G210&gt;=DATE(2018,4,1),G210&lt;DATE(2018,10,1)),COUNTIFS($K$2:$K$999,K210,$A$2:$A$999,'CP %'!$M$1,$G$2:$G$999,"&gt;=1-04-2018",$G$2:$G$999,"&lt;1-10-2018"),IF(AND(A210='CP %'!$M$1,Master!J210="CP",G210&gt;=DATE(2018,10,1),G210&lt;=DATE(2018,12,31)),COUNTIFS($K$2:$K$999,K210,$A$2:$A$999,'CP %'!$M$1,$G$2:$G$999,"&gt;=1-10-2018",$G$2:$G$999,"&lt;=31-12-2018"),"")))))))</f>
        <v/>
      </c>
      <c r="U210" s="25">
        <f t="shared" si="7"/>
        <v>664575.9</v>
      </c>
    </row>
    <row r="211" spans="1:21" x14ac:dyDescent="0.25">
      <c r="A211" s="1" t="s">
        <v>69</v>
      </c>
      <c r="B211" s="1" t="s">
        <v>79</v>
      </c>
      <c r="C211" s="1" t="s">
        <v>79</v>
      </c>
      <c r="D211" s="1" t="s">
        <v>424</v>
      </c>
      <c r="E211" s="1" t="s">
        <v>89</v>
      </c>
      <c r="F211" s="1">
        <v>1970</v>
      </c>
      <c r="G211" s="27">
        <v>43404</v>
      </c>
      <c r="H211" s="25">
        <v>17148280</v>
      </c>
      <c r="I211" s="25">
        <v>16606530</v>
      </c>
      <c r="J211" s="1" t="s">
        <v>16</v>
      </c>
      <c r="K211" s="1" t="s">
        <v>185</v>
      </c>
      <c r="L211" s="25">
        <v>7949</v>
      </c>
      <c r="M211" s="25">
        <v>7949</v>
      </c>
      <c r="N211" s="1" t="s">
        <v>265</v>
      </c>
      <c r="O211" s="1" t="s">
        <v>174</v>
      </c>
      <c r="P211" s="25">
        <f t="shared" si="6"/>
        <v>0</v>
      </c>
      <c r="Q211" s="1">
        <v>0</v>
      </c>
      <c r="R211" s="2" t="s">
        <v>164</v>
      </c>
      <c r="S211" s="31">
        <f>IF(AND(A211='CP %'!$B$1,J211="CP"),
IF(AND(G211&gt;=DATE(2018,4,1),G211&lt;=DATE(2018,7,25)),2%,IF(AND(G211&gt;=DATE(2018,7,26),G211&lt;=DATE(2018,12,31),R211='CP %'!$I$2),IF(T211=1,'CP %'!$C$8,IF(AND(T211&gt;=2,T211&lt;=3),'CP %'!$C$9,IF(AND(T211&gt;=4,T211&lt;=5),'CP %'!$C$10,IF(AND(T211&gt;=6,T211&lt;=8),'CP %'!$C$11,IF(T211&gt;=9,'CP %'!$C$12,""))))),IF(AND(G211&gt;=DATE(2018,7,26),G211&lt;=DATE(2018,12,31),R211='CP %'!$I$3),IF(T211=1,'CP %'!$D$8,IF(AND(T211&gt;=2,T211&lt;=3),'CP %'!$D$9,IF(AND(T211&gt;=4,T211&lt;=5),'CP %'!$D$10,IF(AND(T211&gt;=6,T211&lt;=8),'CP %'!$D$11,IF(T211&gt;=9,'CP %'!$D$12,""))))),""))),
IF(AND(A211='CP %'!$F$1,J211="CP"),
IF(AND(G211&gt;=DATE(2018,4,1),G211&lt;DATE(2018,5,1)),IF(AND(T211&gt;=1,T211&lt;=3),'CP %'!$G$4,IF(AND(T211&gt;=4,T211&lt;=9),'CP %'!$G$5,IF(T211&gt;=10,'CP %'!$G$6,""))),
IF(AND(G211&gt;=DATE(2018,5,1),G211&lt;DATE(2018,7,1)),'CP %'!$G$8,
IF(AND(G211&gt;=DATE(2018,7,1),G211&lt;DATE(2018,8,1)),IF(AND(T211&gt;=1,T211&lt;=2),'CP %'!$G$11,IF(AND(T211&gt;=3,T211&lt;=5),'CP %'!$G$12,IF(T211&gt;=6,'CP %'!$G$13,""))),
IF(AND(G211&gt;=DATE(2018,8,1),G211&lt;DATE(2018,10,1)),IF(K211='CP %'!$F$18,'CP %'!$G$18,IF(B211='CP %'!$F$15,'CP %'!$G$15,IF(B211='CP %'!$F$16,'CP %'!$G$16,IF(AND(B211='CP %'!$F$17,T211=1),'CP %'!$G$20,IF(AND(B211='CP %'!$F$17,T211&gt;=2,T211&lt;=5),'CP %'!$G$21,IF(AND(B211='CP %'!$F$17,T211&gt;=6),'CP %'!$G$22,"")))))),
IF(AND(G211&gt;=DATE(2018,10,1),G211&lt;=DATE(2018,12,31)),IF(B211='CP %'!$F$25,'CP %'!$G$25,IF(B211='CP %'!$F$26,'CP %'!$G$26,IF(AND(B211='CP %'!$F$27,T211=1),'CP %'!$G$29,IF(AND(B211='CP %'!$F$27,T211&gt;=2,T211&lt;=5),'CP %'!$G$30,IF(AND(B211='CP %'!$F$27,T211&gt;=6),'CP %'!$G$31,"")))))))))),
IF(AND(A211='CP %'!$M$1,J211="CP"),
IF(AND(G211&gt;=DATE(2018,4,1),G211&lt;DATE(2018,10,1)),IF(AND(T211&gt;=1,T211&lt;=3),'CP %'!$N$4,IF(AND(T211&gt;=4,T211&lt;=6),'CP %'!$N$5,IF(T211&gt;=7,'CP %'!$N$6,""))),
IF(AND(G211&gt;=DATE(2018,10,1),G211&lt;=DATE(2018,12,31)),IF(AND(T211&gt;=1,T211&lt;=3),'CP %'!$N$9,IF(AND(T211&gt;=4,T211&lt;=6),'CP %'!$N$10,IF(T211&gt;=7,'CP %'!$N$11,""))),"")),"")))</f>
        <v>2.5000000000000001E-2</v>
      </c>
      <c r="T211" s="29">
        <f>IF(AND(A211='CP %'!$B$1,Master!J211="CP",G211&gt;=DATE(2018,7,26),G211&lt;=DATE(2018,12,31)),COUNTIFS($K$2:$K$999,K211,$A$2:$A$999,'CP %'!$B$1,$G$2:$G$999,"&gt;=26-07-2018",$G$2:$G$999,"&lt;=31-12-2018"),IF(AND(A211='CP %'!$F$1,Master!J211="CP",G211&gt;=DATE(2018,4,1),G211&lt;DATE(2018,5,1)),COUNTIFS($K$2:$K$999,K211,$A$2:$A$999,'CP %'!$F$1,$G$2:$G$999,"&gt;=01-04-2018",$G$2:$G$999,"&lt;01-05-2018"),IF(AND(A211='CP %'!$F$1,Master!J211="CP",G211&gt;=DATE(2018,7,1),G211&lt;DATE(2018,8,1)),COUNTIFS($K$2:$K$999,K211,$A$2:$A$999,'CP %'!$F$1,$G$2:$G$999,"&gt;=01-07-2018",$G$2:$G$999,"&lt;01-08-2018"),IF(AND(A211='CP %'!$F$1,B211='CP %'!$F$17,Master!J211="CP",G211&gt;=DATE(2018,8,1),G211&lt;DATE(2018,10,1)),COUNTIFS($K$2:$K$999,K211,$A$2:$A$999,'CP %'!$F$1,$B$2:$B$999,'CP %'!$F$17,$G$2:$G$999,"&gt;=01-08-2018",$G$2:$G$999,"&lt;01-10-2018"),IF(AND(A211='CP %'!$F$1,B211='CP %'!$F$27,Master!J211="CP",G211&gt;=DATE(2018,10,1),G211&lt;=DATE(2018,12,31)),COUNTIFS($K$2:$K$999,K211,$A$2:$A$999,'CP %'!$F$1,$B$2:$B$999,'CP %'!$F$27,$G$2:$G$999,"&gt;=01-10-2018",$G$2:$G$999,"&lt;=31-12-2018"),IF(AND(A211='CP %'!$M$1,Master!J211="CP",G211&gt;=DATE(2018,4,1),G211&lt;DATE(2018,10,1)),COUNTIFS($K$2:$K$999,K211,$A$2:$A$999,'CP %'!$M$1,$G$2:$G$999,"&gt;=1-04-2018",$G$2:$G$999,"&lt;1-10-2018"),IF(AND(A211='CP %'!$M$1,Master!J211="CP",G211&gt;=DATE(2018,10,1),G211&lt;=DATE(2018,12,31)),COUNTIFS($K$2:$K$999,K211,$A$2:$A$999,'CP %'!$M$1,$G$2:$G$999,"&gt;=1-10-2018",$G$2:$G$999,"&lt;=31-12-2018"),"")))))))</f>
        <v>5</v>
      </c>
      <c r="U211" s="25">
        <f t="shared" si="7"/>
        <v>415163.25</v>
      </c>
    </row>
    <row r="212" spans="1:21" x14ac:dyDescent="0.25">
      <c r="A212" s="1" t="s">
        <v>69</v>
      </c>
      <c r="B212" s="1" t="s">
        <v>79</v>
      </c>
      <c r="C212" s="1" t="s">
        <v>79</v>
      </c>
      <c r="D212" s="1" t="s">
        <v>425</v>
      </c>
      <c r="E212" s="1" t="s">
        <v>91</v>
      </c>
      <c r="F212" s="1">
        <v>1735</v>
      </c>
      <c r="G212" s="27">
        <v>43427</v>
      </c>
      <c r="H212" s="25">
        <v>15730775</v>
      </c>
      <c r="I212" s="25">
        <v>15253650</v>
      </c>
      <c r="J212" s="1" t="s">
        <v>16</v>
      </c>
      <c r="K212" s="1" t="s">
        <v>185</v>
      </c>
      <c r="L212" s="25">
        <v>7949</v>
      </c>
      <c r="M212" s="25">
        <v>7990</v>
      </c>
      <c r="N212" s="1" t="s">
        <v>265</v>
      </c>
      <c r="O212" s="1" t="s">
        <v>174</v>
      </c>
      <c r="P212" s="25">
        <f t="shared" si="6"/>
        <v>0</v>
      </c>
      <c r="Q212" s="1" t="e">
        <v>#N/A</v>
      </c>
      <c r="R212" s="2" t="s">
        <v>164</v>
      </c>
      <c r="S212" s="31">
        <f>IF(AND(A212='CP %'!$B$1,J212="CP"),
IF(AND(G212&gt;=DATE(2018,4,1),G212&lt;=DATE(2018,7,25)),2%,IF(AND(G212&gt;=DATE(2018,7,26),G212&lt;=DATE(2018,12,31),R212='CP %'!$I$2),IF(T212=1,'CP %'!$C$8,IF(AND(T212&gt;=2,T212&lt;=3),'CP %'!$C$9,IF(AND(T212&gt;=4,T212&lt;=5),'CP %'!$C$10,IF(AND(T212&gt;=6,T212&lt;=8),'CP %'!$C$11,IF(T212&gt;=9,'CP %'!$C$12,""))))),IF(AND(G212&gt;=DATE(2018,7,26),G212&lt;=DATE(2018,12,31),R212='CP %'!$I$3),IF(T212=1,'CP %'!$D$8,IF(AND(T212&gt;=2,T212&lt;=3),'CP %'!$D$9,IF(AND(T212&gt;=4,T212&lt;=5),'CP %'!$D$10,IF(AND(T212&gt;=6,T212&lt;=8),'CP %'!$D$11,IF(T212&gt;=9,'CP %'!$D$12,""))))),""))),
IF(AND(A212='CP %'!$F$1,J212="CP"),
IF(AND(G212&gt;=DATE(2018,4,1),G212&lt;DATE(2018,5,1)),IF(AND(T212&gt;=1,T212&lt;=3),'CP %'!$G$4,IF(AND(T212&gt;=4,T212&lt;=9),'CP %'!$G$5,IF(T212&gt;=10,'CP %'!$G$6,""))),
IF(AND(G212&gt;=DATE(2018,5,1),G212&lt;DATE(2018,7,1)),'CP %'!$G$8,
IF(AND(G212&gt;=DATE(2018,7,1),G212&lt;DATE(2018,8,1)),IF(AND(T212&gt;=1,T212&lt;=2),'CP %'!$G$11,IF(AND(T212&gt;=3,T212&lt;=5),'CP %'!$G$12,IF(T212&gt;=6,'CP %'!$G$13,""))),
IF(AND(G212&gt;=DATE(2018,8,1),G212&lt;DATE(2018,10,1)),IF(K212='CP %'!$F$18,'CP %'!$G$18,IF(B212='CP %'!$F$15,'CP %'!$G$15,IF(B212='CP %'!$F$16,'CP %'!$G$16,IF(AND(B212='CP %'!$F$17,T212=1),'CP %'!$G$20,IF(AND(B212='CP %'!$F$17,T212&gt;=2,T212&lt;=5),'CP %'!$G$21,IF(AND(B212='CP %'!$F$17,T212&gt;=6),'CP %'!$G$22,"")))))),
IF(AND(G212&gt;=DATE(2018,10,1),G212&lt;=DATE(2018,12,31)),IF(B212='CP %'!$F$25,'CP %'!$G$25,IF(B212='CP %'!$F$26,'CP %'!$G$26,IF(AND(B212='CP %'!$F$27,T212=1),'CP %'!$G$29,IF(AND(B212='CP %'!$F$27,T212&gt;=2,T212&lt;=5),'CP %'!$G$30,IF(AND(B212='CP %'!$F$27,T212&gt;=6),'CP %'!$G$31,"")))))))))),
IF(AND(A212='CP %'!$M$1,J212="CP"),
IF(AND(G212&gt;=DATE(2018,4,1),G212&lt;DATE(2018,10,1)),IF(AND(T212&gt;=1,T212&lt;=3),'CP %'!$N$4,IF(AND(T212&gt;=4,T212&lt;=6),'CP %'!$N$5,IF(T212&gt;=7,'CP %'!$N$6,""))),
IF(AND(G212&gt;=DATE(2018,10,1),G212&lt;=DATE(2018,12,31)),IF(AND(T212&gt;=1,T212&lt;=3),'CP %'!$N$9,IF(AND(T212&gt;=4,T212&lt;=6),'CP %'!$N$10,IF(T212&gt;=7,'CP %'!$N$11,""))),"")),"")))</f>
        <v>2.5000000000000001E-2</v>
      </c>
      <c r="T212" s="29">
        <f>IF(AND(A212='CP %'!$B$1,Master!J212="CP",G212&gt;=DATE(2018,7,26),G212&lt;=DATE(2018,12,31)),COUNTIFS($K$2:$K$999,K212,$A$2:$A$999,'CP %'!$B$1,$G$2:$G$999,"&gt;=26-07-2018",$G$2:$G$999,"&lt;=31-12-2018"),IF(AND(A212='CP %'!$F$1,Master!J212="CP",G212&gt;=DATE(2018,4,1),G212&lt;DATE(2018,5,1)),COUNTIFS($K$2:$K$999,K212,$A$2:$A$999,'CP %'!$F$1,$G$2:$G$999,"&gt;=01-04-2018",$G$2:$G$999,"&lt;01-05-2018"),IF(AND(A212='CP %'!$F$1,Master!J212="CP",G212&gt;=DATE(2018,7,1),G212&lt;DATE(2018,8,1)),COUNTIFS($K$2:$K$999,K212,$A$2:$A$999,'CP %'!$F$1,$G$2:$G$999,"&gt;=01-07-2018",$G$2:$G$999,"&lt;01-08-2018"),IF(AND(A212='CP %'!$F$1,B212='CP %'!$F$17,Master!J212="CP",G212&gt;=DATE(2018,8,1),G212&lt;DATE(2018,10,1)),COUNTIFS($K$2:$K$999,K212,$A$2:$A$999,'CP %'!$F$1,$B$2:$B$999,'CP %'!$F$17,$G$2:$G$999,"&gt;=01-08-2018",$G$2:$G$999,"&lt;01-10-2018"),IF(AND(A212='CP %'!$F$1,B212='CP %'!$F$27,Master!J212="CP",G212&gt;=DATE(2018,10,1),G212&lt;=DATE(2018,12,31)),COUNTIFS($K$2:$K$999,K212,$A$2:$A$999,'CP %'!$F$1,$B$2:$B$999,'CP %'!$F$27,$G$2:$G$999,"&gt;=01-10-2018",$G$2:$G$999,"&lt;=31-12-2018"),IF(AND(A212='CP %'!$M$1,Master!J212="CP",G212&gt;=DATE(2018,4,1),G212&lt;DATE(2018,10,1)),COUNTIFS($K$2:$K$999,K212,$A$2:$A$999,'CP %'!$M$1,$G$2:$G$999,"&gt;=1-04-2018",$G$2:$G$999,"&lt;1-10-2018"),IF(AND(A212='CP %'!$M$1,Master!J212="CP",G212&gt;=DATE(2018,10,1),G212&lt;=DATE(2018,12,31)),COUNTIFS($K$2:$K$999,K212,$A$2:$A$999,'CP %'!$M$1,$G$2:$G$999,"&gt;=1-10-2018",$G$2:$G$999,"&lt;=31-12-2018"),"")))))))</f>
        <v>5</v>
      </c>
      <c r="U212" s="25">
        <f t="shared" si="7"/>
        <v>381341.25</v>
      </c>
    </row>
    <row r="213" spans="1:21" x14ac:dyDescent="0.25">
      <c r="A213" s="1" t="s">
        <v>69</v>
      </c>
      <c r="B213" s="1" t="s">
        <v>79</v>
      </c>
      <c r="C213" s="1" t="s">
        <v>79</v>
      </c>
      <c r="D213" s="1" t="s">
        <v>426</v>
      </c>
      <c r="E213" s="1" t="s">
        <v>89</v>
      </c>
      <c r="F213" s="1">
        <v>1960</v>
      </c>
      <c r="G213" s="27">
        <v>43404</v>
      </c>
      <c r="H213" s="25">
        <v>17686400</v>
      </c>
      <c r="I213" s="25">
        <v>17147400</v>
      </c>
      <c r="J213" s="1" t="s">
        <v>17</v>
      </c>
      <c r="K213" s="1" t="s">
        <v>427</v>
      </c>
      <c r="L213" s="25">
        <v>7949</v>
      </c>
      <c r="M213" s="25">
        <v>7790</v>
      </c>
      <c r="N213" s="1" t="s">
        <v>265</v>
      </c>
      <c r="O213" s="1" t="s">
        <v>170</v>
      </c>
      <c r="P213" s="25">
        <f t="shared" si="6"/>
        <v>311640</v>
      </c>
      <c r="Q213" s="1" t="s">
        <v>171</v>
      </c>
      <c r="R213" s="2" t="s">
        <v>164</v>
      </c>
      <c r="S213" s="31" t="str">
        <f>IF(AND(A213='CP %'!$B$1,J213="CP"),
IF(AND(G213&gt;=DATE(2018,4,1),G213&lt;=DATE(2018,7,25)),2%,IF(AND(G213&gt;=DATE(2018,7,26),G213&lt;=DATE(2018,12,31),R213='CP %'!$I$2),IF(T213=1,'CP %'!$C$8,IF(AND(T213&gt;=2,T213&lt;=3),'CP %'!$C$9,IF(AND(T213&gt;=4,T213&lt;=5),'CP %'!$C$10,IF(AND(T213&gt;=6,T213&lt;=8),'CP %'!$C$11,IF(T213&gt;=9,'CP %'!$C$12,""))))),IF(AND(G213&gt;=DATE(2018,7,26),G213&lt;=DATE(2018,12,31),R213='CP %'!$I$3),IF(T213=1,'CP %'!$D$8,IF(AND(T213&gt;=2,T213&lt;=3),'CP %'!$D$9,IF(AND(T213&gt;=4,T213&lt;=5),'CP %'!$D$10,IF(AND(T213&gt;=6,T213&lt;=8),'CP %'!$D$11,IF(T213&gt;=9,'CP %'!$D$12,""))))),""))),
IF(AND(A213='CP %'!$F$1,J213="CP"),
IF(AND(G213&gt;=DATE(2018,4,1),G213&lt;DATE(2018,5,1)),IF(AND(T213&gt;=1,T213&lt;=3),'CP %'!$G$4,IF(AND(T213&gt;=4,T213&lt;=9),'CP %'!$G$5,IF(T213&gt;=10,'CP %'!$G$6,""))),
IF(AND(G213&gt;=DATE(2018,5,1),G213&lt;DATE(2018,7,1)),'CP %'!$G$8,
IF(AND(G213&gt;=DATE(2018,7,1),G213&lt;DATE(2018,8,1)),IF(AND(T213&gt;=1,T213&lt;=2),'CP %'!$G$11,IF(AND(T213&gt;=3,T213&lt;=5),'CP %'!$G$12,IF(T213&gt;=6,'CP %'!$G$13,""))),
IF(AND(G213&gt;=DATE(2018,8,1),G213&lt;DATE(2018,10,1)),IF(K213='CP %'!$F$18,'CP %'!$G$18,IF(B213='CP %'!$F$15,'CP %'!$G$15,IF(B213='CP %'!$F$16,'CP %'!$G$16,IF(AND(B213='CP %'!$F$17,T213=1),'CP %'!$G$20,IF(AND(B213='CP %'!$F$17,T213&gt;=2,T213&lt;=5),'CP %'!$G$21,IF(AND(B213='CP %'!$F$17,T213&gt;=6),'CP %'!$G$22,"")))))),
IF(AND(G213&gt;=DATE(2018,10,1),G213&lt;=DATE(2018,12,31)),IF(B213='CP %'!$F$25,'CP %'!$G$25,IF(B213='CP %'!$F$26,'CP %'!$G$26,IF(AND(B213='CP %'!$F$27,T213=1),'CP %'!$G$29,IF(AND(B213='CP %'!$F$27,T213&gt;=2,T213&lt;=5),'CP %'!$G$30,IF(AND(B213='CP %'!$F$27,T213&gt;=6),'CP %'!$G$31,"")))))))))),
IF(AND(A213='CP %'!$M$1,J213="CP"),
IF(AND(G213&gt;=DATE(2018,4,1),G213&lt;DATE(2018,10,1)),IF(AND(T213&gt;=1,T213&lt;=3),'CP %'!$N$4,IF(AND(T213&gt;=4,T213&lt;=6),'CP %'!$N$5,IF(T213&gt;=7,'CP %'!$N$6,""))),
IF(AND(G213&gt;=DATE(2018,10,1),G213&lt;=DATE(2018,12,31)),IF(AND(T213&gt;=1,T213&lt;=3),'CP %'!$N$9,IF(AND(T213&gt;=4,T213&lt;=6),'CP %'!$N$10,IF(T213&gt;=7,'CP %'!$N$11,""))),"")),"")))</f>
        <v/>
      </c>
      <c r="T213" s="29" t="str">
        <f>IF(AND(A213='CP %'!$B$1,Master!J213="CP",G213&gt;=DATE(2018,7,26),G213&lt;=DATE(2018,12,31)),COUNTIFS($K$2:$K$999,K213,$A$2:$A$999,'CP %'!$B$1,$G$2:$G$999,"&gt;=26-07-2018",$G$2:$G$999,"&lt;=31-12-2018"),IF(AND(A213='CP %'!$F$1,Master!J213="CP",G213&gt;=DATE(2018,4,1),G213&lt;DATE(2018,5,1)),COUNTIFS($K$2:$K$999,K213,$A$2:$A$999,'CP %'!$F$1,$G$2:$G$999,"&gt;=01-04-2018",$G$2:$G$999,"&lt;01-05-2018"),IF(AND(A213='CP %'!$F$1,Master!J213="CP",G213&gt;=DATE(2018,7,1),G213&lt;DATE(2018,8,1)),COUNTIFS($K$2:$K$999,K213,$A$2:$A$999,'CP %'!$F$1,$G$2:$G$999,"&gt;=01-07-2018",$G$2:$G$999,"&lt;01-08-2018"),IF(AND(A213='CP %'!$F$1,B213='CP %'!$F$17,Master!J213="CP",G213&gt;=DATE(2018,8,1),G213&lt;DATE(2018,10,1)),COUNTIFS($K$2:$K$999,K213,$A$2:$A$999,'CP %'!$F$1,$B$2:$B$999,'CP %'!$F$17,$G$2:$G$999,"&gt;=01-08-2018",$G$2:$G$999,"&lt;01-10-2018"),IF(AND(A213='CP %'!$F$1,B213='CP %'!$F$27,Master!J213="CP",G213&gt;=DATE(2018,10,1),G213&lt;=DATE(2018,12,31)),COUNTIFS($K$2:$K$999,K213,$A$2:$A$999,'CP %'!$F$1,$B$2:$B$999,'CP %'!$F$27,$G$2:$G$999,"&gt;=01-10-2018",$G$2:$G$999,"&lt;=31-12-2018"),IF(AND(A213='CP %'!$M$1,Master!J213="CP",G213&gt;=DATE(2018,4,1),G213&lt;DATE(2018,10,1)),COUNTIFS($K$2:$K$999,K213,$A$2:$A$999,'CP %'!$M$1,$G$2:$G$999,"&gt;=1-04-2018",$G$2:$G$999,"&lt;1-10-2018"),IF(AND(A213='CP %'!$M$1,Master!J213="CP",G213&gt;=DATE(2018,10,1),G213&lt;=DATE(2018,12,31)),COUNTIFS($K$2:$K$999,K213,$A$2:$A$999,'CP %'!$M$1,$G$2:$G$999,"&gt;=1-10-2018",$G$2:$G$999,"&lt;=31-12-2018"),"")))))))</f>
        <v/>
      </c>
      <c r="U213" s="25">
        <f t="shared" si="7"/>
        <v>0</v>
      </c>
    </row>
    <row r="214" spans="1:21" x14ac:dyDescent="0.25">
      <c r="A214" s="1" t="s">
        <v>69</v>
      </c>
      <c r="B214" s="1" t="s">
        <v>79</v>
      </c>
      <c r="C214" s="1" t="s">
        <v>79</v>
      </c>
      <c r="D214" s="1" t="s">
        <v>428</v>
      </c>
      <c r="E214" s="1" t="s">
        <v>89</v>
      </c>
      <c r="F214" s="1">
        <v>1970</v>
      </c>
      <c r="G214" s="27">
        <v>43404</v>
      </c>
      <c r="H214" s="25">
        <v>14803980</v>
      </c>
      <c r="I214" s="25">
        <v>14262230</v>
      </c>
      <c r="J214" s="1" t="s">
        <v>17</v>
      </c>
      <c r="K214" s="1" t="s">
        <v>429</v>
      </c>
      <c r="L214" s="25">
        <v>6999</v>
      </c>
      <c r="M214" s="25">
        <v>6859</v>
      </c>
      <c r="N214" s="1" t="s">
        <v>176</v>
      </c>
      <c r="O214" s="1" t="s">
        <v>170</v>
      </c>
      <c r="P214" s="25">
        <f t="shared" si="6"/>
        <v>275800</v>
      </c>
      <c r="Q214" s="1" t="s">
        <v>171</v>
      </c>
      <c r="R214" s="2" t="s">
        <v>164</v>
      </c>
      <c r="S214" s="31" t="str">
        <f>IF(AND(A214='CP %'!$B$1,J214="CP"),
IF(AND(G214&gt;=DATE(2018,4,1),G214&lt;=DATE(2018,7,25)),2%,IF(AND(G214&gt;=DATE(2018,7,26),G214&lt;=DATE(2018,12,31),R214='CP %'!$I$2),IF(T214=1,'CP %'!$C$8,IF(AND(T214&gt;=2,T214&lt;=3),'CP %'!$C$9,IF(AND(T214&gt;=4,T214&lt;=5),'CP %'!$C$10,IF(AND(T214&gt;=6,T214&lt;=8),'CP %'!$C$11,IF(T214&gt;=9,'CP %'!$C$12,""))))),IF(AND(G214&gt;=DATE(2018,7,26),G214&lt;=DATE(2018,12,31),R214='CP %'!$I$3),IF(T214=1,'CP %'!$D$8,IF(AND(T214&gt;=2,T214&lt;=3),'CP %'!$D$9,IF(AND(T214&gt;=4,T214&lt;=5),'CP %'!$D$10,IF(AND(T214&gt;=6,T214&lt;=8),'CP %'!$D$11,IF(T214&gt;=9,'CP %'!$D$12,""))))),""))),
IF(AND(A214='CP %'!$F$1,J214="CP"),
IF(AND(G214&gt;=DATE(2018,4,1),G214&lt;DATE(2018,5,1)),IF(AND(T214&gt;=1,T214&lt;=3),'CP %'!$G$4,IF(AND(T214&gt;=4,T214&lt;=9),'CP %'!$G$5,IF(T214&gt;=10,'CP %'!$G$6,""))),
IF(AND(G214&gt;=DATE(2018,5,1),G214&lt;DATE(2018,7,1)),'CP %'!$G$8,
IF(AND(G214&gt;=DATE(2018,7,1),G214&lt;DATE(2018,8,1)),IF(AND(T214&gt;=1,T214&lt;=2),'CP %'!$G$11,IF(AND(T214&gt;=3,T214&lt;=5),'CP %'!$G$12,IF(T214&gt;=6,'CP %'!$G$13,""))),
IF(AND(G214&gt;=DATE(2018,8,1),G214&lt;DATE(2018,10,1)),IF(K214='CP %'!$F$18,'CP %'!$G$18,IF(B214='CP %'!$F$15,'CP %'!$G$15,IF(B214='CP %'!$F$16,'CP %'!$G$16,IF(AND(B214='CP %'!$F$17,T214=1),'CP %'!$G$20,IF(AND(B214='CP %'!$F$17,T214&gt;=2,T214&lt;=5),'CP %'!$G$21,IF(AND(B214='CP %'!$F$17,T214&gt;=6),'CP %'!$G$22,"")))))),
IF(AND(G214&gt;=DATE(2018,10,1),G214&lt;=DATE(2018,12,31)),IF(B214='CP %'!$F$25,'CP %'!$G$25,IF(B214='CP %'!$F$26,'CP %'!$G$26,IF(AND(B214='CP %'!$F$27,T214=1),'CP %'!$G$29,IF(AND(B214='CP %'!$F$27,T214&gt;=2,T214&lt;=5),'CP %'!$G$30,IF(AND(B214='CP %'!$F$27,T214&gt;=6),'CP %'!$G$31,"")))))))))),
IF(AND(A214='CP %'!$M$1,J214="CP"),
IF(AND(G214&gt;=DATE(2018,4,1),G214&lt;DATE(2018,10,1)),IF(AND(T214&gt;=1,T214&lt;=3),'CP %'!$N$4,IF(AND(T214&gt;=4,T214&lt;=6),'CP %'!$N$5,IF(T214&gt;=7,'CP %'!$N$6,""))),
IF(AND(G214&gt;=DATE(2018,10,1),G214&lt;=DATE(2018,12,31)),IF(AND(T214&gt;=1,T214&lt;=3),'CP %'!$N$9,IF(AND(T214&gt;=4,T214&lt;=6),'CP %'!$N$10,IF(T214&gt;=7,'CP %'!$N$11,""))),"")),"")))</f>
        <v/>
      </c>
      <c r="T214" s="29" t="str">
        <f>IF(AND(A214='CP %'!$B$1,Master!J214="CP",G214&gt;=DATE(2018,7,26),G214&lt;=DATE(2018,12,31)),COUNTIFS($K$2:$K$999,K214,$A$2:$A$999,'CP %'!$B$1,$G$2:$G$999,"&gt;=26-07-2018",$G$2:$G$999,"&lt;=31-12-2018"),IF(AND(A214='CP %'!$F$1,Master!J214="CP",G214&gt;=DATE(2018,4,1),G214&lt;DATE(2018,5,1)),COUNTIFS($K$2:$K$999,K214,$A$2:$A$999,'CP %'!$F$1,$G$2:$G$999,"&gt;=01-04-2018",$G$2:$G$999,"&lt;01-05-2018"),IF(AND(A214='CP %'!$F$1,Master!J214="CP",G214&gt;=DATE(2018,7,1),G214&lt;DATE(2018,8,1)),COUNTIFS($K$2:$K$999,K214,$A$2:$A$999,'CP %'!$F$1,$G$2:$G$999,"&gt;=01-07-2018",$G$2:$G$999,"&lt;01-08-2018"),IF(AND(A214='CP %'!$F$1,B214='CP %'!$F$17,Master!J214="CP",G214&gt;=DATE(2018,8,1),G214&lt;DATE(2018,10,1)),COUNTIFS($K$2:$K$999,K214,$A$2:$A$999,'CP %'!$F$1,$B$2:$B$999,'CP %'!$F$17,$G$2:$G$999,"&gt;=01-08-2018",$G$2:$G$999,"&lt;01-10-2018"),IF(AND(A214='CP %'!$F$1,B214='CP %'!$F$27,Master!J214="CP",G214&gt;=DATE(2018,10,1),G214&lt;=DATE(2018,12,31)),COUNTIFS($K$2:$K$999,K214,$A$2:$A$999,'CP %'!$F$1,$B$2:$B$999,'CP %'!$F$27,$G$2:$G$999,"&gt;=01-10-2018",$G$2:$G$999,"&lt;=31-12-2018"),IF(AND(A214='CP %'!$M$1,Master!J214="CP",G214&gt;=DATE(2018,4,1),G214&lt;DATE(2018,10,1)),COUNTIFS($K$2:$K$999,K214,$A$2:$A$999,'CP %'!$M$1,$G$2:$G$999,"&gt;=1-04-2018",$G$2:$G$999,"&lt;1-10-2018"),IF(AND(A214='CP %'!$M$1,Master!J214="CP",G214&gt;=DATE(2018,10,1),G214&lt;=DATE(2018,12,31)),COUNTIFS($K$2:$K$999,K214,$A$2:$A$999,'CP %'!$M$1,$G$2:$G$999,"&gt;=1-10-2018",$G$2:$G$999,"&lt;=31-12-2018"),"")))))))</f>
        <v/>
      </c>
      <c r="U214" s="25">
        <f t="shared" si="7"/>
        <v>0</v>
      </c>
    </row>
    <row r="215" spans="1:21" x14ac:dyDescent="0.25">
      <c r="A215" s="1" t="s">
        <v>69</v>
      </c>
      <c r="B215" s="1" t="s">
        <v>82</v>
      </c>
      <c r="C215" s="1" t="s">
        <v>82</v>
      </c>
      <c r="D215" s="1" t="s">
        <v>430</v>
      </c>
      <c r="E215" s="1" t="s">
        <v>90</v>
      </c>
      <c r="F215" s="1">
        <v>2465</v>
      </c>
      <c r="G215" s="27">
        <v>43404</v>
      </c>
      <c r="H215" s="25">
        <v>20599580</v>
      </c>
      <c r="I215" s="25">
        <v>19921705</v>
      </c>
      <c r="J215" s="1" t="s">
        <v>17</v>
      </c>
      <c r="K215" s="1" t="s">
        <v>119</v>
      </c>
      <c r="L215" s="25">
        <v>7752</v>
      </c>
      <c r="M215" s="25">
        <v>7597</v>
      </c>
      <c r="N215" s="1" t="s">
        <v>176</v>
      </c>
      <c r="O215" s="1" t="s">
        <v>170</v>
      </c>
      <c r="P215" s="25">
        <f t="shared" si="6"/>
        <v>382075</v>
      </c>
      <c r="Q215" s="1" t="s">
        <v>171</v>
      </c>
      <c r="R215" s="2" t="s">
        <v>164</v>
      </c>
      <c r="S215" s="31" t="str">
        <f>IF(AND(A215='CP %'!$B$1,J215="CP"),
IF(AND(G215&gt;=DATE(2018,4,1),G215&lt;=DATE(2018,7,25)),2%,IF(AND(G215&gt;=DATE(2018,7,26),G215&lt;=DATE(2018,12,31),R215='CP %'!$I$2),IF(T215=1,'CP %'!$C$8,IF(AND(T215&gt;=2,T215&lt;=3),'CP %'!$C$9,IF(AND(T215&gt;=4,T215&lt;=5),'CP %'!$C$10,IF(AND(T215&gt;=6,T215&lt;=8),'CP %'!$C$11,IF(T215&gt;=9,'CP %'!$C$12,""))))),IF(AND(G215&gt;=DATE(2018,7,26),G215&lt;=DATE(2018,12,31),R215='CP %'!$I$3),IF(T215=1,'CP %'!$D$8,IF(AND(T215&gt;=2,T215&lt;=3),'CP %'!$D$9,IF(AND(T215&gt;=4,T215&lt;=5),'CP %'!$D$10,IF(AND(T215&gt;=6,T215&lt;=8),'CP %'!$D$11,IF(T215&gt;=9,'CP %'!$D$12,""))))),""))),
IF(AND(A215='CP %'!$F$1,J215="CP"),
IF(AND(G215&gt;=DATE(2018,4,1),G215&lt;DATE(2018,5,1)),IF(AND(T215&gt;=1,T215&lt;=3),'CP %'!$G$4,IF(AND(T215&gt;=4,T215&lt;=9),'CP %'!$G$5,IF(T215&gt;=10,'CP %'!$G$6,""))),
IF(AND(G215&gt;=DATE(2018,5,1),G215&lt;DATE(2018,7,1)),'CP %'!$G$8,
IF(AND(G215&gt;=DATE(2018,7,1),G215&lt;DATE(2018,8,1)),IF(AND(T215&gt;=1,T215&lt;=2),'CP %'!$G$11,IF(AND(T215&gt;=3,T215&lt;=5),'CP %'!$G$12,IF(T215&gt;=6,'CP %'!$G$13,""))),
IF(AND(G215&gt;=DATE(2018,8,1),G215&lt;DATE(2018,10,1)),IF(K215='CP %'!$F$18,'CP %'!$G$18,IF(B215='CP %'!$F$15,'CP %'!$G$15,IF(B215='CP %'!$F$16,'CP %'!$G$16,IF(AND(B215='CP %'!$F$17,T215=1),'CP %'!$G$20,IF(AND(B215='CP %'!$F$17,T215&gt;=2,T215&lt;=5),'CP %'!$G$21,IF(AND(B215='CP %'!$F$17,T215&gt;=6),'CP %'!$G$22,"")))))),
IF(AND(G215&gt;=DATE(2018,10,1),G215&lt;=DATE(2018,12,31)),IF(B215='CP %'!$F$25,'CP %'!$G$25,IF(B215='CP %'!$F$26,'CP %'!$G$26,IF(AND(B215='CP %'!$F$27,T215=1),'CP %'!$G$29,IF(AND(B215='CP %'!$F$27,T215&gt;=2,T215&lt;=5),'CP %'!$G$30,IF(AND(B215='CP %'!$F$27,T215&gt;=6),'CP %'!$G$31,"")))))))))),
IF(AND(A215='CP %'!$M$1,J215="CP"),
IF(AND(G215&gt;=DATE(2018,4,1),G215&lt;DATE(2018,10,1)),IF(AND(T215&gt;=1,T215&lt;=3),'CP %'!$N$4,IF(AND(T215&gt;=4,T215&lt;=6),'CP %'!$N$5,IF(T215&gt;=7,'CP %'!$N$6,""))),
IF(AND(G215&gt;=DATE(2018,10,1),G215&lt;=DATE(2018,12,31)),IF(AND(T215&gt;=1,T215&lt;=3),'CP %'!$N$9,IF(AND(T215&gt;=4,T215&lt;=6),'CP %'!$N$10,IF(T215&gt;=7,'CP %'!$N$11,""))),"")),"")))</f>
        <v/>
      </c>
      <c r="T215" s="29" t="str">
        <f>IF(AND(A215='CP %'!$B$1,Master!J215="CP",G215&gt;=DATE(2018,7,26),G215&lt;=DATE(2018,12,31)),COUNTIFS($K$2:$K$999,K215,$A$2:$A$999,'CP %'!$B$1,$G$2:$G$999,"&gt;=26-07-2018",$G$2:$G$999,"&lt;=31-12-2018"),IF(AND(A215='CP %'!$F$1,Master!J215="CP",G215&gt;=DATE(2018,4,1),G215&lt;DATE(2018,5,1)),COUNTIFS($K$2:$K$999,K215,$A$2:$A$999,'CP %'!$F$1,$G$2:$G$999,"&gt;=01-04-2018",$G$2:$G$999,"&lt;01-05-2018"),IF(AND(A215='CP %'!$F$1,Master!J215="CP",G215&gt;=DATE(2018,7,1),G215&lt;DATE(2018,8,1)),COUNTIFS($K$2:$K$999,K215,$A$2:$A$999,'CP %'!$F$1,$G$2:$G$999,"&gt;=01-07-2018",$G$2:$G$999,"&lt;01-08-2018"),IF(AND(A215='CP %'!$F$1,B215='CP %'!$F$17,Master!J215="CP",G215&gt;=DATE(2018,8,1),G215&lt;DATE(2018,10,1)),COUNTIFS($K$2:$K$999,K215,$A$2:$A$999,'CP %'!$F$1,$B$2:$B$999,'CP %'!$F$17,$G$2:$G$999,"&gt;=01-08-2018",$G$2:$G$999,"&lt;01-10-2018"),IF(AND(A215='CP %'!$F$1,B215='CP %'!$F$27,Master!J215="CP",G215&gt;=DATE(2018,10,1),G215&lt;=DATE(2018,12,31)),COUNTIFS($K$2:$K$999,K215,$A$2:$A$999,'CP %'!$F$1,$B$2:$B$999,'CP %'!$F$27,$G$2:$G$999,"&gt;=01-10-2018",$G$2:$G$999,"&lt;=31-12-2018"),IF(AND(A215='CP %'!$M$1,Master!J215="CP",G215&gt;=DATE(2018,4,1),G215&lt;DATE(2018,10,1)),COUNTIFS($K$2:$K$999,K215,$A$2:$A$999,'CP %'!$M$1,$G$2:$G$999,"&gt;=1-04-2018",$G$2:$G$999,"&lt;1-10-2018"),IF(AND(A215='CP %'!$M$1,Master!J215="CP",G215&gt;=DATE(2018,10,1),G215&lt;=DATE(2018,12,31)),COUNTIFS($K$2:$K$999,K215,$A$2:$A$999,'CP %'!$M$1,$G$2:$G$999,"&gt;=1-10-2018",$G$2:$G$999,"&lt;=31-12-2018"),"")))))))</f>
        <v/>
      </c>
      <c r="U215" s="25">
        <f t="shared" si="7"/>
        <v>0</v>
      </c>
    </row>
    <row r="216" spans="1:21" x14ac:dyDescent="0.25">
      <c r="A216" s="1" t="s">
        <v>69</v>
      </c>
      <c r="B216" s="1" t="s">
        <v>79</v>
      </c>
      <c r="C216" s="1" t="s">
        <v>79</v>
      </c>
      <c r="D216" s="1" t="s">
        <v>431</v>
      </c>
      <c r="E216" s="1" t="s">
        <v>91</v>
      </c>
      <c r="F216" s="1">
        <v>1735</v>
      </c>
      <c r="G216" s="27">
        <v>43404</v>
      </c>
      <c r="H216" s="25">
        <v>14573530</v>
      </c>
      <c r="I216" s="25">
        <v>14096405</v>
      </c>
      <c r="J216" s="1" t="s">
        <v>17</v>
      </c>
      <c r="K216" s="1" t="s">
        <v>432</v>
      </c>
      <c r="L216" s="25">
        <v>7549</v>
      </c>
      <c r="M216" s="25">
        <v>7398</v>
      </c>
      <c r="N216" s="1" t="s">
        <v>236</v>
      </c>
      <c r="O216" s="1" t="s">
        <v>170</v>
      </c>
      <c r="P216" s="25">
        <f t="shared" si="6"/>
        <v>261985</v>
      </c>
      <c r="Q216" s="1" t="s">
        <v>171</v>
      </c>
      <c r="R216" s="2" t="s">
        <v>164</v>
      </c>
      <c r="S216" s="31" t="str">
        <f>IF(AND(A216='CP %'!$B$1,J216="CP"),
IF(AND(G216&gt;=DATE(2018,4,1),G216&lt;=DATE(2018,7,25)),2%,IF(AND(G216&gt;=DATE(2018,7,26),G216&lt;=DATE(2018,12,31),R216='CP %'!$I$2),IF(T216=1,'CP %'!$C$8,IF(AND(T216&gt;=2,T216&lt;=3),'CP %'!$C$9,IF(AND(T216&gt;=4,T216&lt;=5),'CP %'!$C$10,IF(AND(T216&gt;=6,T216&lt;=8),'CP %'!$C$11,IF(T216&gt;=9,'CP %'!$C$12,""))))),IF(AND(G216&gt;=DATE(2018,7,26),G216&lt;=DATE(2018,12,31),R216='CP %'!$I$3),IF(T216=1,'CP %'!$D$8,IF(AND(T216&gt;=2,T216&lt;=3),'CP %'!$D$9,IF(AND(T216&gt;=4,T216&lt;=5),'CP %'!$D$10,IF(AND(T216&gt;=6,T216&lt;=8),'CP %'!$D$11,IF(T216&gt;=9,'CP %'!$D$12,""))))),""))),
IF(AND(A216='CP %'!$F$1,J216="CP"),
IF(AND(G216&gt;=DATE(2018,4,1),G216&lt;DATE(2018,5,1)),IF(AND(T216&gt;=1,T216&lt;=3),'CP %'!$G$4,IF(AND(T216&gt;=4,T216&lt;=9),'CP %'!$G$5,IF(T216&gt;=10,'CP %'!$G$6,""))),
IF(AND(G216&gt;=DATE(2018,5,1),G216&lt;DATE(2018,7,1)),'CP %'!$G$8,
IF(AND(G216&gt;=DATE(2018,7,1),G216&lt;DATE(2018,8,1)),IF(AND(T216&gt;=1,T216&lt;=2),'CP %'!$G$11,IF(AND(T216&gt;=3,T216&lt;=5),'CP %'!$G$12,IF(T216&gt;=6,'CP %'!$G$13,""))),
IF(AND(G216&gt;=DATE(2018,8,1),G216&lt;DATE(2018,10,1)),IF(K216='CP %'!$F$18,'CP %'!$G$18,IF(B216='CP %'!$F$15,'CP %'!$G$15,IF(B216='CP %'!$F$16,'CP %'!$G$16,IF(AND(B216='CP %'!$F$17,T216=1),'CP %'!$G$20,IF(AND(B216='CP %'!$F$17,T216&gt;=2,T216&lt;=5),'CP %'!$G$21,IF(AND(B216='CP %'!$F$17,T216&gt;=6),'CP %'!$G$22,"")))))),
IF(AND(G216&gt;=DATE(2018,10,1),G216&lt;=DATE(2018,12,31)),IF(B216='CP %'!$F$25,'CP %'!$G$25,IF(B216='CP %'!$F$26,'CP %'!$G$26,IF(AND(B216='CP %'!$F$27,T216=1),'CP %'!$G$29,IF(AND(B216='CP %'!$F$27,T216&gt;=2,T216&lt;=5),'CP %'!$G$30,IF(AND(B216='CP %'!$F$27,T216&gt;=6),'CP %'!$G$31,"")))))))))),
IF(AND(A216='CP %'!$M$1,J216="CP"),
IF(AND(G216&gt;=DATE(2018,4,1),G216&lt;DATE(2018,10,1)),IF(AND(T216&gt;=1,T216&lt;=3),'CP %'!$N$4,IF(AND(T216&gt;=4,T216&lt;=6),'CP %'!$N$5,IF(T216&gt;=7,'CP %'!$N$6,""))),
IF(AND(G216&gt;=DATE(2018,10,1),G216&lt;=DATE(2018,12,31)),IF(AND(T216&gt;=1,T216&lt;=3),'CP %'!$N$9,IF(AND(T216&gt;=4,T216&lt;=6),'CP %'!$N$10,IF(T216&gt;=7,'CP %'!$N$11,""))),"")),"")))</f>
        <v/>
      </c>
      <c r="T216" s="29" t="str">
        <f>IF(AND(A216='CP %'!$B$1,Master!J216="CP",G216&gt;=DATE(2018,7,26),G216&lt;=DATE(2018,12,31)),COUNTIFS($K$2:$K$999,K216,$A$2:$A$999,'CP %'!$B$1,$G$2:$G$999,"&gt;=26-07-2018",$G$2:$G$999,"&lt;=31-12-2018"),IF(AND(A216='CP %'!$F$1,Master!J216="CP",G216&gt;=DATE(2018,4,1),G216&lt;DATE(2018,5,1)),COUNTIFS($K$2:$K$999,K216,$A$2:$A$999,'CP %'!$F$1,$G$2:$G$999,"&gt;=01-04-2018",$G$2:$G$999,"&lt;01-05-2018"),IF(AND(A216='CP %'!$F$1,Master!J216="CP",G216&gt;=DATE(2018,7,1),G216&lt;DATE(2018,8,1)),COUNTIFS($K$2:$K$999,K216,$A$2:$A$999,'CP %'!$F$1,$G$2:$G$999,"&gt;=01-07-2018",$G$2:$G$999,"&lt;01-08-2018"),IF(AND(A216='CP %'!$F$1,B216='CP %'!$F$17,Master!J216="CP",G216&gt;=DATE(2018,8,1),G216&lt;DATE(2018,10,1)),COUNTIFS($K$2:$K$999,K216,$A$2:$A$999,'CP %'!$F$1,$B$2:$B$999,'CP %'!$F$17,$G$2:$G$999,"&gt;=01-08-2018",$G$2:$G$999,"&lt;01-10-2018"),IF(AND(A216='CP %'!$F$1,B216='CP %'!$F$27,Master!J216="CP",G216&gt;=DATE(2018,10,1),G216&lt;=DATE(2018,12,31)),COUNTIFS($K$2:$K$999,K216,$A$2:$A$999,'CP %'!$F$1,$B$2:$B$999,'CP %'!$F$27,$G$2:$G$999,"&gt;=01-10-2018",$G$2:$G$999,"&lt;=31-12-2018"),IF(AND(A216='CP %'!$M$1,Master!J216="CP",G216&gt;=DATE(2018,4,1),G216&lt;DATE(2018,10,1)),COUNTIFS($K$2:$K$999,K216,$A$2:$A$999,'CP %'!$M$1,$G$2:$G$999,"&gt;=1-04-2018",$G$2:$G$999,"&lt;1-10-2018"),IF(AND(A216='CP %'!$M$1,Master!J216="CP",G216&gt;=DATE(2018,10,1),G216&lt;=DATE(2018,12,31)),COUNTIFS($K$2:$K$999,K216,$A$2:$A$999,'CP %'!$M$1,$G$2:$G$999,"&gt;=1-10-2018",$G$2:$G$999,"&lt;=31-12-2018"),"")))))))</f>
        <v/>
      </c>
      <c r="U216" s="25">
        <f t="shared" si="7"/>
        <v>0</v>
      </c>
    </row>
    <row r="217" spans="1:21" x14ac:dyDescent="0.25">
      <c r="A217" s="1" t="s">
        <v>69</v>
      </c>
      <c r="B217" s="1" t="s">
        <v>79</v>
      </c>
      <c r="C217" s="1" t="s">
        <v>79</v>
      </c>
      <c r="D217" s="1" t="s">
        <v>433</v>
      </c>
      <c r="E217" s="1" t="s">
        <v>89</v>
      </c>
      <c r="F217" s="1">
        <v>1960</v>
      </c>
      <c r="G217" s="27">
        <v>43404</v>
      </c>
      <c r="H217" s="25">
        <v>17931400</v>
      </c>
      <c r="I217" s="25">
        <v>17392400</v>
      </c>
      <c r="J217" s="1" t="s">
        <v>17</v>
      </c>
      <c r="K217" s="1" t="s">
        <v>434</v>
      </c>
      <c r="L217" s="25">
        <v>7949</v>
      </c>
      <c r="M217" s="25">
        <v>7790</v>
      </c>
      <c r="N217" s="1" t="s">
        <v>265</v>
      </c>
      <c r="O217" s="1" t="s">
        <v>170</v>
      </c>
      <c r="P217" s="25">
        <f t="shared" si="6"/>
        <v>311640</v>
      </c>
      <c r="Q217" s="1" t="s">
        <v>171</v>
      </c>
      <c r="R217" s="2" t="s">
        <v>164</v>
      </c>
      <c r="S217" s="31" t="str">
        <f>IF(AND(A217='CP %'!$B$1,J217="CP"),
IF(AND(G217&gt;=DATE(2018,4,1),G217&lt;=DATE(2018,7,25)),2%,IF(AND(G217&gt;=DATE(2018,7,26),G217&lt;=DATE(2018,12,31),R217='CP %'!$I$2),IF(T217=1,'CP %'!$C$8,IF(AND(T217&gt;=2,T217&lt;=3),'CP %'!$C$9,IF(AND(T217&gt;=4,T217&lt;=5),'CP %'!$C$10,IF(AND(T217&gt;=6,T217&lt;=8),'CP %'!$C$11,IF(T217&gt;=9,'CP %'!$C$12,""))))),IF(AND(G217&gt;=DATE(2018,7,26),G217&lt;=DATE(2018,12,31),R217='CP %'!$I$3),IF(T217=1,'CP %'!$D$8,IF(AND(T217&gt;=2,T217&lt;=3),'CP %'!$D$9,IF(AND(T217&gt;=4,T217&lt;=5),'CP %'!$D$10,IF(AND(T217&gt;=6,T217&lt;=8),'CP %'!$D$11,IF(T217&gt;=9,'CP %'!$D$12,""))))),""))),
IF(AND(A217='CP %'!$F$1,J217="CP"),
IF(AND(G217&gt;=DATE(2018,4,1),G217&lt;DATE(2018,5,1)),IF(AND(T217&gt;=1,T217&lt;=3),'CP %'!$G$4,IF(AND(T217&gt;=4,T217&lt;=9),'CP %'!$G$5,IF(T217&gt;=10,'CP %'!$G$6,""))),
IF(AND(G217&gt;=DATE(2018,5,1),G217&lt;DATE(2018,7,1)),'CP %'!$G$8,
IF(AND(G217&gt;=DATE(2018,7,1),G217&lt;DATE(2018,8,1)),IF(AND(T217&gt;=1,T217&lt;=2),'CP %'!$G$11,IF(AND(T217&gt;=3,T217&lt;=5),'CP %'!$G$12,IF(T217&gt;=6,'CP %'!$G$13,""))),
IF(AND(G217&gt;=DATE(2018,8,1),G217&lt;DATE(2018,10,1)),IF(K217='CP %'!$F$18,'CP %'!$G$18,IF(B217='CP %'!$F$15,'CP %'!$G$15,IF(B217='CP %'!$F$16,'CP %'!$G$16,IF(AND(B217='CP %'!$F$17,T217=1),'CP %'!$G$20,IF(AND(B217='CP %'!$F$17,T217&gt;=2,T217&lt;=5),'CP %'!$G$21,IF(AND(B217='CP %'!$F$17,T217&gt;=6),'CP %'!$G$22,"")))))),
IF(AND(G217&gt;=DATE(2018,10,1),G217&lt;=DATE(2018,12,31)),IF(B217='CP %'!$F$25,'CP %'!$G$25,IF(B217='CP %'!$F$26,'CP %'!$G$26,IF(AND(B217='CP %'!$F$27,T217=1),'CP %'!$G$29,IF(AND(B217='CP %'!$F$27,T217&gt;=2,T217&lt;=5),'CP %'!$G$30,IF(AND(B217='CP %'!$F$27,T217&gt;=6),'CP %'!$G$31,"")))))))))),
IF(AND(A217='CP %'!$M$1,J217="CP"),
IF(AND(G217&gt;=DATE(2018,4,1),G217&lt;DATE(2018,10,1)),IF(AND(T217&gt;=1,T217&lt;=3),'CP %'!$N$4,IF(AND(T217&gt;=4,T217&lt;=6),'CP %'!$N$5,IF(T217&gt;=7,'CP %'!$N$6,""))),
IF(AND(G217&gt;=DATE(2018,10,1),G217&lt;=DATE(2018,12,31)),IF(AND(T217&gt;=1,T217&lt;=3),'CP %'!$N$9,IF(AND(T217&gt;=4,T217&lt;=6),'CP %'!$N$10,IF(T217&gt;=7,'CP %'!$N$11,""))),"")),"")))</f>
        <v/>
      </c>
      <c r="T217" s="29" t="str">
        <f>IF(AND(A217='CP %'!$B$1,Master!J217="CP",G217&gt;=DATE(2018,7,26),G217&lt;=DATE(2018,12,31)),COUNTIFS($K$2:$K$999,K217,$A$2:$A$999,'CP %'!$B$1,$G$2:$G$999,"&gt;=26-07-2018",$G$2:$G$999,"&lt;=31-12-2018"),IF(AND(A217='CP %'!$F$1,Master!J217="CP",G217&gt;=DATE(2018,4,1),G217&lt;DATE(2018,5,1)),COUNTIFS($K$2:$K$999,K217,$A$2:$A$999,'CP %'!$F$1,$G$2:$G$999,"&gt;=01-04-2018",$G$2:$G$999,"&lt;01-05-2018"),IF(AND(A217='CP %'!$F$1,Master!J217="CP",G217&gt;=DATE(2018,7,1),G217&lt;DATE(2018,8,1)),COUNTIFS($K$2:$K$999,K217,$A$2:$A$999,'CP %'!$F$1,$G$2:$G$999,"&gt;=01-07-2018",$G$2:$G$999,"&lt;01-08-2018"),IF(AND(A217='CP %'!$F$1,B217='CP %'!$F$17,Master!J217="CP",G217&gt;=DATE(2018,8,1),G217&lt;DATE(2018,10,1)),COUNTIFS($K$2:$K$999,K217,$A$2:$A$999,'CP %'!$F$1,$B$2:$B$999,'CP %'!$F$17,$G$2:$G$999,"&gt;=01-08-2018",$G$2:$G$999,"&lt;01-10-2018"),IF(AND(A217='CP %'!$F$1,B217='CP %'!$F$27,Master!J217="CP",G217&gt;=DATE(2018,10,1),G217&lt;=DATE(2018,12,31)),COUNTIFS($K$2:$K$999,K217,$A$2:$A$999,'CP %'!$F$1,$B$2:$B$999,'CP %'!$F$27,$G$2:$G$999,"&gt;=01-10-2018",$G$2:$G$999,"&lt;=31-12-2018"),IF(AND(A217='CP %'!$M$1,Master!J217="CP",G217&gt;=DATE(2018,4,1),G217&lt;DATE(2018,10,1)),COUNTIFS($K$2:$K$999,K217,$A$2:$A$999,'CP %'!$M$1,$G$2:$G$999,"&gt;=1-04-2018",$G$2:$G$999,"&lt;1-10-2018"),IF(AND(A217='CP %'!$M$1,Master!J217="CP",G217&gt;=DATE(2018,10,1),G217&lt;=DATE(2018,12,31)),COUNTIFS($K$2:$K$999,K217,$A$2:$A$999,'CP %'!$M$1,$G$2:$G$999,"&gt;=1-10-2018",$G$2:$G$999,"&lt;=31-12-2018"),"")))))))</f>
        <v/>
      </c>
      <c r="U217" s="25">
        <f t="shared" si="7"/>
        <v>0</v>
      </c>
    </row>
    <row r="218" spans="1:21" x14ac:dyDescent="0.25">
      <c r="A218" s="1" t="s">
        <v>69</v>
      </c>
      <c r="B218" s="1" t="s">
        <v>79</v>
      </c>
      <c r="C218" s="1" t="s">
        <v>79</v>
      </c>
      <c r="D218" s="1" t="s">
        <v>435</v>
      </c>
      <c r="E218" s="1" t="s">
        <v>87</v>
      </c>
      <c r="F218" s="1">
        <v>1335</v>
      </c>
      <c r="G218" s="27">
        <v>43427</v>
      </c>
      <c r="H218" s="25">
        <v>12184775</v>
      </c>
      <c r="I218" s="25">
        <v>11817650</v>
      </c>
      <c r="J218" s="1" t="s">
        <v>16</v>
      </c>
      <c r="K218" s="1" t="s">
        <v>185</v>
      </c>
      <c r="L218" s="25">
        <v>7949</v>
      </c>
      <c r="M218" s="25">
        <v>7990</v>
      </c>
      <c r="N218" s="1" t="s">
        <v>265</v>
      </c>
      <c r="O218" s="1" t="s">
        <v>174</v>
      </c>
      <c r="P218" s="25">
        <f t="shared" si="6"/>
        <v>0</v>
      </c>
      <c r="Q218" s="1" t="e">
        <v>#N/A</v>
      </c>
      <c r="R218" s="2" t="s">
        <v>164</v>
      </c>
      <c r="S218" s="31">
        <f>IF(AND(A218='CP %'!$B$1,J218="CP"),
IF(AND(G218&gt;=DATE(2018,4,1),G218&lt;=DATE(2018,7,25)),2%,IF(AND(G218&gt;=DATE(2018,7,26),G218&lt;=DATE(2018,12,31),R218='CP %'!$I$2),IF(T218=1,'CP %'!$C$8,IF(AND(T218&gt;=2,T218&lt;=3),'CP %'!$C$9,IF(AND(T218&gt;=4,T218&lt;=5),'CP %'!$C$10,IF(AND(T218&gt;=6,T218&lt;=8),'CP %'!$C$11,IF(T218&gt;=9,'CP %'!$C$12,""))))),IF(AND(G218&gt;=DATE(2018,7,26),G218&lt;=DATE(2018,12,31),R218='CP %'!$I$3),IF(T218=1,'CP %'!$D$8,IF(AND(T218&gt;=2,T218&lt;=3),'CP %'!$D$9,IF(AND(T218&gt;=4,T218&lt;=5),'CP %'!$D$10,IF(AND(T218&gt;=6,T218&lt;=8),'CP %'!$D$11,IF(T218&gt;=9,'CP %'!$D$12,""))))),""))),
IF(AND(A218='CP %'!$F$1,J218="CP"),
IF(AND(G218&gt;=DATE(2018,4,1),G218&lt;DATE(2018,5,1)),IF(AND(T218&gt;=1,T218&lt;=3),'CP %'!$G$4,IF(AND(T218&gt;=4,T218&lt;=9),'CP %'!$G$5,IF(T218&gt;=10,'CP %'!$G$6,""))),
IF(AND(G218&gt;=DATE(2018,5,1),G218&lt;DATE(2018,7,1)),'CP %'!$G$8,
IF(AND(G218&gt;=DATE(2018,7,1),G218&lt;DATE(2018,8,1)),IF(AND(T218&gt;=1,T218&lt;=2),'CP %'!$G$11,IF(AND(T218&gt;=3,T218&lt;=5),'CP %'!$G$12,IF(T218&gt;=6,'CP %'!$G$13,""))),
IF(AND(G218&gt;=DATE(2018,8,1),G218&lt;DATE(2018,10,1)),IF(K218='CP %'!$F$18,'CP %'!$G$18,IF(B218='CP %'!$F$15,'CP %'!$G$15,IF(B218='CP %'!$F$16,'CP %'!$G$16,IF(AND(B218='CP %'!$F$17,T218=1),'CP %'!$G$20,IF(AND(B218='CP %'!$F$17,T218&gt;=2,T218&lt;=5),'CP %'!$G$21,IF(AND(B218='CP %'!$F$17,T218&gt;=6),'CP %'!$G$22,"")))))),
IF(AND(G218&gt;=DATE(2018,10,1),G218&lt;=DATE(2018,12,31)),IF(B218='CP %'!$F$25,'CP %'!$G$25,IF(B218='CP %'!$F$26,'CP %'!$G$26,IF(AND(B218='CP %'!$F$27,T218=1),'CP %'!$G$29,IF(AND(B218='CP %'!$F$27,T218&gt;=2,T218&lt;=5),'CP %'!$G$30,IF(AND(B218='CP %'!$F$27,T218&gt;=6),'CP %'!$G$31,"")))))))))),
IF(AND(A218='CP %'!$M$1,J218="CP"),
IF(AND(G218&gt;=DATE(2018,4,1),G218&lt;DATE(2018,10,1)),IF(AND(T218&gt;=1,T218&lt;=3),'CP %'!$N$4,IF(AND(T218&gt;=4,T218&lt;=6),'CP %'!$N$5,IF(T218&gt;=7,'CP %'!$N$6,""))),
IF(AND(G218&gt;=DATE(2018,10,1),G218&lt;=DATE(2018,12,31)),IF(AND(T218&gt;=1,T218&lt;=3),'CP %'!$N$9,IF(AND(T218&gt;=4,T218&lt;=6),'CP %'!$N$10,IF(T218&gt;=7,'CP %'!$N$11,""))),"")),"")))</f>
        <v>2.5000000000000001E-2</v>
      </c>
      <c r="T218" s="29">
        <f>IF(AND(A218='CP %'!$B$1,Master!J218="CP",G218&gt;=DATE(2018,7,26),G218&lt;=DATE(2018,12,31)),COUNTIFS($K$2:$K$999,K218,$A$2:$A$999,'CP %'!$B$1,$G$2:$G$999,"&gt;=26-07-2018",$G$2:$G$999,"&lt;=31-12-2018"),IF(AND(A218='CP %'!$F$1,Master!J218="CP",G218&gt;=DATE(2018,4,1),G218&lt;DATE(2018,5,1)),COUNTIFS($K$2:$K$999,K218,$A$2:$A$999,'CP %'!$F$1,$G$2:$G$999,"&gt;=01-04-2018",$G$2:$G$999,"&lt;01-05-2018"),IF(AND(A218='CP %'!$F$1,Master!J218="CP",G218&gt;=DATE(2018,7,1),G218&lt;DATE(2018,8,1)),COUNTIFS($K$2:$K$999,K218,$A$2:$A$999,'CP %'!$F$1,$G$2:$G$999,"&gt;=01-07-2018",$G$2:$G$999,"&lt;01-08-2018"),IF(AND(A218='CP %'!$F$1,B218='CP %'!$F$17,Master!J218="CP",G218&gt;=DATE(2018,8,1),G218&lt;DATE(2018,10,1)),COUNTIFS($K$2:$K$999,K218,$A$2:$A$999,'CP %'!$F$1,$B$2:$B$999,'CP %'!$F$17,$G$2:$G$999,"&gt;=01-08-2018",$G$2:$G$999,"&lt;01-10-2018"),IF(AND(A218='CP %'!$F$1,B218='CP %'!$F$27,Master!J218="CP",G218&gt;=DATE(2018,10,1),G218&lt;=DATE(2018,12,31)),COUNTIFS($K$2:$K$999,K218,$A$2:$A$999,'CP %'!$F$1,$B$2:$B$999,'CP %'!$F$27,$G$2:$G$999,"&gt;=01-10-2018",$G$2:$G$999,"&lt;=31-12-2018"),IF(AND(A218='CP %'!$M$1,Master!J218="CP",G218&gt;=DATE(2018,4,1),G218&lt;DATE(2018,10,1)),COUNTIFS($K$2:$K$999,K218,$A$2:$A$999,'CP %'!$M$1,$G$2:$G$999,"&gt;=1-04-2018",$G$2:$G$999,"&lt;1-10-2018"),IF(AND(A218='CP %'!$M$1,Master!J218="CP",G218&gt;=DATE(2018,10,1),G218&lt;=DATE(2018,12,31)),COUNTIFS($K$2:$K$999,K218,$A$2:$A$999,'CP %'!$M$1,$G$2:$G$999,"&gt;=1-10-2018",$G$2:$G$999,"&lt;=31-12-2018"),"")))))))</f>
        <v>5</v>
      </c>
      <c r="U218" s="25">
        <f t="shared" si="7"/>
        <v>295441.25</v>
      </c>
    </row>
    <row r="219" spans="1:21" x14ac:dyDescent="0.25">
      <c r="A219" s="1" t="s">
        <v>69</v>
      </c>
      <c r="B219" s="1" t="s">
        <v>79</v>
      </c>
      <c r="C219" s="1" t="s">
        <v>79</v>
      </c>
      <c r="D219" s="1" t="s">
        <v>436</v>
      </c>
      <c r="E219" s="1" t="s">
        <v>91</v>
      </c>
      <c r="F219" s="1">
        <v>1735</v>
      </c>
      <c r="G219" s="27">
        <v>43399</v>
      </c>
      <c r="H219" s="25">
        <v>14748765</v>
      </c>
      <c r="I219" s="25">
        <v>14271640</v>
      </c>
      <c r="J219" s="1" t="s">
        <v>16</v>
      </c>
      <c r="K219" s="1" t="s">
        <v>201</v>
      </c>
      <c r="L219" s="25">
        <v>7949</v>
      </c>
      <c r="M219" s="25">
        <v>7949</v>
      </c>
      <c r="N219" s="1" t="s">
        <v>265</v>
      </c>
      <c r="O219" s="1" t="s">
        <v>174</v>
      </c>
      <c r="P219" s="25">
        <f t="shared" si="6"/>
        <v>0</v>
      </c>
      <c r="Q219" s="1">
        <v>0</v>
      </c>
      <c r="R219" s="2" t="s">
        <v>164</v>
      </c>
      <c r="S219" s="31">
        <f>IF(AND(A219='CP %'!$B$1,J219="CP"),
IF(AND(G219&gt;=DATE(2018,4,1),G219&lt;=DATE(2018,7,25)),2%,IF(AND(G219&gt;=DATE(2018,7,26),G219&lt;=DATE(2018,12,31),R219='CP %'!$I$2),IF(T219=1,'CP %'!$C$8,IF(AND(T219&gt;=2,T219&lt;=3),'CP %'!$C$9,IF(AND(T219&gt;=4,T219&lt;=5),'CP %'!$C$10,IF(AND(T219&gt;=6,T219&lt;=8),'CP %'!$C$11,IF(T219&gt;=9,'CP %'!$C$12,""))))),IF(AND(G219&gt;=DATE(2018,7,26),G219&lt;=DATE(2018,12,31),R219='CP %'!$I$3),IF(T219=1,'CP %'!$D$8,IF(AND(T219&gt;=2,T219&lt;=3),'CP %'!$D$9,IF(AND(T219&gt;=4,T219&lt;=5),'CP %'!$D$10,IF(AND(T219&gt;=6,T219&lt;=8),'CP %'!$D$11,IF(T219&gt;=9,'CP %'!$D$12,""))))),""))),
IF(AND(A219='CP %'!$F$1,J219="CP"),
IF(AND(G219&gt;=DATE(2018,4,1),G219&lt;DATE(2018,5,1)),IF(AND(T219&gt;=1,T219&lt;=3),'CP %'!$G$4,IF(AND(T219&gt;=4,T219&lt;=9),'CP %'!$G$5,IF(T219&gt;=10,'CP %'!$G$6,""))),
IF(AND(G219&gt;=DATE(2018,5,1),G219&lt;DATE(2018,7,1)),'CP %'!$G$8,
IF(AND(G219&gt;=DATE(2018,7,1),G219&lt;DATE(2018,8,1)),IF(AND(T219&gt;=1,T219&lt;=2),'CP %'!$G$11,IF(AND(T219&gt;=3,T219&lt;=5),'CP %'!$G$12,IF(T219&gt;=6,'CP %'!$G$13,""))),
IF(AND(G219&gt;=DATE(2018,8,1),G219&lt;DATE(2018,10,1)),IF(K219='CP %'!$F$18,'CP %'!$G$18,IF(B219='CP %'!$F$15,'CP %'!$G$15,IF(B219='CP %'!$F$16,'CP %'!$G$16,IF(AND(B219='CP %'!$F$17,T219=1),'CP %'!$G$20,IF(AND(B219='CP %'!$F$17,T219&gt;=2,T219&lt;=5),'CP %'!$G$21,IF(AND(B219='CP %'!$F$17,T219&gt;=6),'CP %'!$G$22,"")))))),
IF(AND(G219&gt;=DATE(2018,10,1),G219&lt;=DATE(2018,12,31)),IF(B219='CP %'!$F$25,'CP %'!$G$25,IF(B219='CP %'!$F$26,'CP %'!$G$26,IF(AND(B219='CP %'!$F$27,T219=1),'CP %'!$G$29,IF(AND(B219='CP %'!$F$27,T219&gt;=2,T219&lt;=5),'CP %'!$G$30,IF(AND(B219='CP %'!$F$27,T219&gt;=6),'CP %'!$G$31,"")))))))))),
IF(AND(A219='CP %'!$M$1,J219="CP"),
IF(AND(G219&gt;=DATE(2018,4,1),G219&lt;DATE(2018,10,1)),IF(AND(T219&gt;=1,T219&lt;=3),'CP %'!$N$4,IF(AND(T219&gt;=4,T219&lt;=6),'CP %'!$N$5,IF(T219&gt;=7,'CP %'!$N$6,""))),
IF(AND(G219&gt;=DATE(2018,10,1),G219&lt;=DATE(2018,12,31)),IF(AND(T219&gt;=1,T219&lt;=3),'CP %'!$N$9,IF(AND(T219&gt;=4,T219&lt;=6),'CP %'!$N$10,IF(T219&gt;=7,'CP %'!$N$11,""))),"")),"")))</f>
        <v>2.2499999999999999E-2</v>
      </c>
      <c r="T219" s="29">
        <f>IF(AND(A219='CP %'!$B$1,Master!J219="CP",G219&gt;=DATE(2018,7,26),G219&lt;=DATE(2018,12,31)),COUNTIFS($K$2:$K$999,K219,$A$2:$A$999,'CP %'!$B$1,$G$2:$G$999,"&gt;=26-07-2018",$G$2:$G$999,"&lt;=31-12-2018"),IF(AND(A219='CP %'!$F$1,Master!J219="CP",G219&gt;=DATE(2018,4,1),G219&lt;DATE(2018,5,1)),COUNTIFS($K$2:$K$999,K219,$A$2:$A$999,'CP %'!$F$1,$G$2:$G$999,"&gt;=01-04-2018",$G$2:$G$999,"&lt;01-05-2018"),IF(AND(A219='CP %'!$F$1,Master!J219="CP",G219&gt;=DATE(2018,7,1),G219&lt;DATE(2018,8,1)),COUNTIFS($K$2:$K$999,K219,$A$2:$A$999,'CP %'!$F$1,$G$2:$G$999,"&gt;=01-07-2018",$G$2:$G$999,"&lt;01-08-2018"),IF(AND(A219='CP %'!$F$1,B219='CP %'!$F$17,Master!J219="CP",G219&gt;=DATE(2018,8,1),G219&lt;DATE(2018,10,1)),COUNTIFS($K$2:$K$999,K219,$A$2:$A$999,'CP %'!$F$1,$B$2:$B$999,'CP %'!$F$17,$G$2:$G$999,"&gt;=01-08-2018",$G$2:$G$999,"&lt;01-10-2018"),IF(AND(A219='CP %'!$F$1,B219='CP %'!$F$27,Master!J219="CP",G219&gt;=DATE(2018,10,1),G219&lt;=DATE(2018,12,31)),COUNTIFS($K$2:$K$999,K219,$A$2:$A$999,'CP %'!$F$1,$B$2:$B$999,'CP %'!$F$27,$G$2:$G$999,"&gt;=01-10-2018",$G$2:$G$999,"&lt;=31-12-2018"),IF(AND(A219='CP %'!$M$1,Master!J219="CP",G219&gt;=DATE(2018,4,1),G219&lt;DATE(2018,10,1)),COUNTIFS($K$2:$K$999,K219,$A$2:$A$999,'CP %'!$M$1,$G$2:$G$999,"&gt;=1-04-2018",$G$2:$G$999,"&lt;1-10-2018"),IF(AND(A219='CP %'!$M$1,Master!J219="CP",G219&gt;=DATE(2018,10,1),G219&lt;=DATE(2018,12,31)),COUNTIFS($K$2:$K$999,K219,$A$2:$A$999,'CP %'!$M$1,$G$2:$G$999,"&gt;=1-10-2018",$G$2:$G$999,"&lt;=31-12-2018"),"")))))))</f>
        <v>1</v>
      </c>
      <c r="U219" s="25">
        <f t="shared" si="7"/>
        <v>321111.89999999997</v>
      </c>
    </row>
    <row r="220" spans="1:21" x14ac:dyDescent="0.25">
      <c r="A220" s="1" t="s">
        <v>69</v>
      </c>
      <c r="B220" s="1" t="s">
        <v>79</v>
      </c>
      <c r="C220" s="1" t="s">
        <v>79</v>
      </c>
      <c r="D220" s="1" t="s">
        <v>437</v>
      </c>
      <c r="E220" s="1" t="s">
        <v>89</v>
      </c>
      <c r="F220" s="1">
        <v>1970</v>
      </c>
      <c r="G220" s="27">
        <v>43404</v>
      </c>
      <c r="H220" s="25">
        <v>17987030</v>
      </c>
      <c r="I220" s="25">
        <v>17445280</v>
      </c>
      <c r="J220" s="1" t="s">
        <v>16</v>
      </c>
      <c r="K220" s="1" t="s">
        <v>116</v>
      </c>
      <c r="L220" s="25">
        <v>7949</v>
      </c>
      <c r="M220" s="25">
        <v>7949</v>
      </c>
      <c r="N220" s="1" t="s">
        <v>265</v>
      </c>
      <c r="O220" s="1" t="s">
        <v>174</v>
      </c>
      <c r="P220" s="25">
        <f t="shared" si="6"/>
        <v>0</v>
      </c>
      <c r="Q220" s="1">
        <v>0</v>
      </c>
      <c r="R220" s="2" t="s">
        <v>164</v>
      </c>
      <c r="S220" s="31">
        <f>IF(AND(A220='CP %'!$B$1,J220="CP"),
IF(AND(G220&gt;=DATE(2018,4,1),G220&lt;=DATE(2018,7,25)),2%,IF(AND(G220&gt;=DATE(2018,7,26),G220&lt;=DATE(2018,12,31),R220='CP %'!$I$2),IF(T220=1,'CP %'!$C$8,IF(AND(T220&gt;=2,T220&lt;=3),'CP %'!$C$9,IF(AND(T220&gt;=4,T220&lt;=5),'CP %'!$C$10,IF(AND(T220&gt;=6,T220&lt;=8),'CP %'!$C$11,IF(T220&gt;=9,'CP %'!$C$12,""))))),IF(AND(G220&gt;=DATE(2018,7,26),G220&lt;=DATE(2018,12,31),R220='CP %'!$I$3),IF(T220=1,'CP %'!$D$8,IF(AND(T220&gt;=2,T220&lt;=3),'CP %'!$D$9,IF(AND(T220&gt;=4,T220&lt;=5),'CP %'!$D$10,IF(AND(T220&gt;=6,T220&lt;=8),'CP %'!$D$11,IF(T220&gt;=9,'CP %'!$D$12,""))))),""))),
IF(AND(A220='CP %'!$F$1,J220="CP"),
IF(AND(G220&gt;=DATE(2018,4,1),G220&lt;DATE(2018,5,1)),IF(AND(T220&gt;=1,T220&lt;=3),'CP %'!$G$4,IF(AND(T220&gt;=4,T220&lt;=9),'CP %'!$G$5,IF(T220&gt;=10,'CP %'!$G$6,""))),
IF(AND(G220&gt;=DATE(2018,5,1),G220&lt;DATE(2018,7,1)),'CP %'!$G$8,
IF(AND(G220&gt;=DATE(2018,7,1),G220&lt;DATE(2018,8,1)),IF(AND(T220&gt;=1,T220&lt;=2),'CP %'!$G$11,IF(AND(T220&gt;=3,T220&lt;=5),'CP %'!$G$12,IF(T220&gt;=6,'CP %'!$G$13,""))),
IF(AND(G220&gt;=DATE(2018,8,1),G220&lt;DATE(2018,10,1)),IF(K220='CP %'!$F$18,'CP %'!$G$18,IF(B220='CP %'!$F$15,'CP %'!$G$15,IF(B220='CP %'!$F$16,'CP %'!$G$16,IF(AND(B220='CP %'!$F$17,T220=1),'CP %'!$G$20,IF(AND(B220='CP %'!$F$17,T220&gt;=2,T220&lt;=5),'CP %'!$G$21,IF(AND(B220='CP %'!$F$17,T220&gt;=6),'CP %'!$G$22,"")))))),
IF(AND(G220&gt;=DATE(2018,10,1),G220&lt;=DATE(2018,12,31)),IF(B220='CP %'!$F$25,'CP %'!$G$25,IF(B220='CP %'!$F$26,'CP %'!$G$26,IF(AND(B220='CP %'!$F$27,T220=1),'CP %'!$G$29,IF(AND(B220='CP %'!$F$27,T220&gt;=2,T220&lt;=5),'CP %'!$G$30,IF(AND(B220='CP %'!$F$27,T220&gt;=6),'CP %'!$G$31,"")))))))))),
IF(AND(A220='CP %'!$M$1,J220="CP"),
IF(AND(G220&gt;=DATE(2018,4,1),G220&lt;DATE(2018,10,1)),IF(AND(T220&gt;=1,T220&lt;=3),'CP %'!$N$4,IF(AND(T220&gt;=4,T220&lt;=6),'CP %'!$N$5,IF(T220&gt;=7,'CP %'!$N$6,""))),
IF(AND(G220&gt;=DATE(2018,10,1),G220&lt;=DATE(2018,12,31)),IF(AND(T220&gt;=1,T220&lt;=3),'CP %'!$N$9,IF(AND(T220&gt;=4,T220&lt;=6),'CP %'!$N$10,IF(T220&gt;=7,'CP %'!$N$11,""))),"")),"")))</f>
        <v>2.2499999999999999E-2</v>
      </c>
      <c r="T220" s="29">
        <f>IF(AND(A220='CP %'!$B$1,Master!J220="CP",G220&gt;=DATE(2018,7,26),G220&lt;=DATE(2018,12,31)),COUNTIFS($K$2:$K$999,K220,$A$2:$A$999,'CP %'!$B$1,$G$2:$G$999,"&gt;=26-07-2018",$G$2:$G$999,"&lt;=31-12-2018"),IF(AND(A220='CP %'!$F$1,Master!J220="CP",G220&gt;=DATE(2018,4,1),G220&lt;DATE(2018,5,1)),COUNTIFS($K$2:$K$999,K220,$A$2:$A$999,'CP %'!$F$1,$G$2:$G$999,"&gt;=01-04-2018",$G$2:$G$999,"&lt;01-05-2018"),IF(AND(A220='CP %'!$F$1,Master!J220="CP",G220&gt;=DATE(2018,7,1),G220&lt;DATE(2018,8,1)),COUNTIFS($K$2:$K$999,K220,$A$2:$A$999,'CP %'!$F$1,$G$2:$G$999,"&gt;=01-07-2018",$G$2:$G$999,"&lt;01-08-2018"),IF(AND(A220='CP %'!$F$1,B220='CP %'!$F$17,Master!J220="CP",G220&gt;=DATE(2018,8,1),G220&lt;DATE(2018,10,1)),COUNTIFS($K$2:$K$999,K220,$A$2:$A$999,'CP %'!$F$1,$B$2:$B$999,'CP %'!$F$17,$G$2:$G$999,"&gt;=01-08-2018",$G$2:$G$999,"&lt;01-10-2018"),IF(AND(A220='CP %'!$F$1,B220='CP %'!$F$27,Master!J220="CP",G220&gt;=DATE(2018,10,1),G220&lt;=DATE(2018,12,31)),COUNTIFS($K$2:$K$999,K220,$A$2:$A$999,'CP %'!$F$1,$B$2:$B$999,'CP %'!$F$27,$G$2:$G$999,"&gt;=01-10-2018",$G$2:$G$999,"&lt;=31-12-2018"),IF(AND(A220='CP %'!$M$1,Master!J220="CP",G220&gt;=DATE(2018,4,1),G220&lt;DATE(2018,10,1)),COUNTIFS($K$2:$K$999,K220,$A$2:$A$999,'CP %'!$M$1,$G$2:$G$999,"&gt;=1-04-2018",$G$2:$G$999,"&lt;1-10-2018"),IF(AND(A220='CP %'!$M$1,Master!J220="CP",G220&gt;=DATE(2018,10,1),G220&lt;=DATE(2018,12,31)),COUNTIFS($K$2:$K$999,K220,$A$2:$A$999,'CP %'!$M$1,$G$2:$G$999,"&gt;=1-10-2018",$G$2:$G$999,"&lt;=31-12-2018"),"")))))))</f>
        <v>1</v>
      </c>
      <c r="U220" s="25">
        <f t="shared" si="7"/>
        <v>392518.8</v>
      </c>
    </row>
    <row r="221" spans="1:21" hidden="1" x14ac:dyDescent="0.25">
      <c r="A221" s="1" t="s">
        <v>1</v>
      </c>
      <c r="B221" s="1" t="s">
        <v>122</v>
      </c>
      <c r="C221" s="1" t="s">
        <v>122</v>
      </c>
      <c r="D221" s="1">
        <v>401</v>
      </c>
      <c r="E221" s="1" t="s">
        <v>130</v>
      </c>
      <c r="F221" s="1">
        <v>1003</v>
      </c>
      <c r="G221" s="27">
        <v>43196</v>
      </c>
      <c r="H221" s="25">
        <v>15012810</v>
      </c>
      <c r="I221" s="25">
        <v>15012810</v>
      </c>
      <c r="J221" s="1" t="s">
        <v>15</v>
      </c>
      <c r="K221" s="1" t="s">
        <v>135</v>
      </c>
      <c r="L221" s="25">
        <v>15270</v>
      </c>
      <c r="M221" s="25">
        <v>14000</v>
      </c>
      <c r="N221" s="1" t="s">
        <v>438</v>
      </c>
      <c r="O221" s="1" t="s">
        <v>170</v>
      </c>
      <c r="P221" s="25">
        <f t="shared" si="6"/>
        <v>1273810</v>
      </c>
      <c r="Q221" s="1" t="s">
        <v>439</v>
      </c>
      <c r="R221" s="2" t="s">
        <v>164</v>
      </c>
      <c r="S221" s="31" t="str">
        <f>IF(AND(A221='CP %'!$B$1,J221="CP"),
IF(AND(G221&gt;=DATE(2018,4,1),G221&lt;=DATE(2018,7,25)),2%,IF(AND(G221&gt;=DATE(2018,7,26),G221&lt;=DATE(2018,12,31),R221='CP %'!$I$2),IF(T221=1,'CP %'!$C$8,IF(AND(T221&gt;=2,T221&lt;=3),'CP %'!$C$9,IF(AND(T221&gt;=4,T221&lt;=5),'CP %'!$C$10,IF(AND(T221&gt;=6,T221&lt;=8),'CP %'!$C$11,IF(T221&gt;=9,'CP %'!$C$12,""))))),IF(AND(G221&gt;=DATE(2018,7,26),G221&lt;=DATE(2018,12,31),R221='CP %'!$I$3),IF(T221=1,'CP %'!$D$8,IF(AND(T221&gt;=2,T221&lt;=3),'CP %'!$D$9,IF(AND(T221&gt;=4,T221&lt;=5),'CP %'!$D$10,IF(AND(T221&gt;=6,T221&lt;=8),'CP %'!$D$11,IF(T221&gt;=9,'CP %'!$D$12,""))))),""))),
IF(AND(A221='CP %'!$F$1,J221="CP"),
IF(AND(G221&gt;=DATE(2018,4,1),G221&lt;DATE(2018,5,1)),IF(AND(T221&gt;=1,T221&lt;=3),'CP %'!$G$4,IF(AND(T221&gt;=4,T221&lt;=9),'CP %'!$G$5,IF(T221&gt;=10,'CP %'!$G$6,""))),
IF(AND(G221&gt;=DATE(2018,5,1),G221&lt;DATE(2018,7,1)),'CP %'!$G$8,
IF(AND(G221&gt;=DATE(2018,7,1),G221&lt;DATE(2018,8,1)),IF(AND(T221&gt;=1,T221&lt;=2),'CP %'!$G$11,IF(AND(T221&gt;=3,T221&lt;=5),'CP %'!$G$12,IF(T221&gt;=6,'CP %'!$G$13,""))),
IF(AND(G221&gt;=DATE(2018,8,1),G221&lt;DATE(2018,10,1)),IF(K221='CP %'!$F$18,'CP %'!$G$18,IF(B221='CP %'!$F$15,'CP %'!$G$15,IF(B221='CP %'!$F$16,'CP %'!$G$16,IF(AND(B221='CP %'!$F$17,T221=1),'CP %'!$G$20,IF(AND(B221='CP %'!$F$17,T221&gt;=2,T221&lt;=5),'CP %'!$G$21,IF(AND(B221='CP %'!$F$17,T221&gt;=6),'CP %'!$G$22,"")))))),
IF(AND(G221&gt;=DATE(2018,10,1),G221&lt;=DATE(2018,12,31)),IF(B221='CP %'!$F$25,'CP %'!$G$25,IF(B221='CP %'!$F$26,'CP %'!$G$26,IF(AND(B221='CP %'!$F$27,T221=1),'CP %'!$G$29,IF(AND(B221='CP %'!$F$27,T221&gt;=2,T221&lt;=5),'CP %'!$G$30,IF(AND(B221='CP %'!$F$27,T221&gt;=6),'CP %'!$G$31,"")))))))))),
IF(AND(A221='CP %'!$M$1,J221="CP"),
IF(AND(G221&gt;=DATE(2018,4,1),G221&lt;DATE(2018,10,1)),IF(AND(T221&gt;=1,T221&lt;=3),'CP %'!$N$4,IF(AND(T221&gt;=4,T221&lt;=6),'CP %'!$N$5,IF(T221&gt;=7,'CP %'!$N$6,""))),
IF(AND(G221&gt;=DATE(2018,10,1),G221&lt;=DATE(2018,12,31)),IF(AND(T221&gt;=1,T221&lt;=3),'CP %'!$N$9,IF(AND(T221&gt;=4,T221&lt;=6),'CP %'!$N$10,IF(T221&gt;=7,'CP %'!$N$11,""))),"")),"")))</f>
        <v/>
      </c>
      <c r="T221" s="29" t="str">
        <f>IF(AND(A221='CP %'!$B$1,Master!J221="CP",G221&gt;=DATE(2018,7,26),G221&lt;=DATE(2018,12,31)),COUNTIFS($K$2:$K$999,K221,$A$2:$A$999,'CP %'!$B$1,$G$2:$G$999,"&gt;=26-07-2018",$G$2:$G$999,"&lt;=31-12-2018"),IF(AND(A221='CP %'!$F$1,Master!J221="CP",G221&gt;=DATE(2018,4,1),G221&lt;DATE(2018,5,1)),COUNTIFS($K$2:$K$999,K221,$A$2:$A$999,'CP %'!$F$1,$G$2:$G$999,"&gt;=01-04-2018",$G$2:$G$999,"&lt;01-05-2018"),IF(AND(A221='CP %'!$F$1,Master!J221="CP",G221&gt;=DATE(2018,7,1),G221&lt;DATE(2018,8,1)),COUNTIFS($K$2:$K$999,K221,$A$2:$A$999,'CP %'!$F$1,$G$2:$G$999,"&gt;=01-07-2018",$G$2:$G$999,"&lt;01-08-2018"),IF(AND(A221='CP %'!$F$1,B221='CP %'!$F$17,Master!J221="CP",G221&gt;=DATE(2018,8,1),G221&lt;DATE(2018,10,1)),COUNTIFS($K$2:$K$999,K221,$A$2:$A$999,'CP %'!$F$1,$B$2:$B$999,'CP %'!$F$17,$G$2:$G$999,"&gt;=01-08-2018",$G$2:$G$999,"&lt;01-10-2018"),IF(AND(A221='CP %'!$F$1,B221='CP %'!$F$27,Master!J221="CP",G221&gt;=DATE(2018,10,1),G221&lt;=DATE(2018,12,31)),COUNTIFS($K$2:$K$999,K221,$A$2:$A$999,'CP %'!$F$1,$B$2:$B$999,'CP %'!$F$27,$G$2:$G$999,"&gt;=01-10-2018",$G$2:$G$999,"&lt;=31-12-2018"),IF(AND(A221='CP %'!$M$1,Master!J221="CP",G221&gt;=DATE(2018,4,1),G221&lt;DATE(2018,10,1)),COUNTIFS($K$2:$K$999,K221,$A$2:$A$999,'CP %'!$M$1,$G$2:$G$999,"&gt;=1-04-2018",$G$2:$G$999,"&lt;1-10-2018"),IF(AND(A221='CP %'!$M$1,Master!J221="CP",G221&gt;=DATE(2018,10,1),G221&lt;=DATE(2018,12,31)),COUNTIFS($K$2:$K$999,K221,$A$2:$A$999,'CP %'!$M$1,$G$2:$G$999,"&gt;=1-10-2018",$G$2:$G$999,"&lt;=31-12-2018"),"")))))))</f>
        <v/>
      </c>
      <c r="U221" s="25">
        <f t="shared" si="7"/>
        <v>0</v>
      </c>
    </row>
    <row r="222" spans="1:21" hidden="1" x14ac:dyDescent="0.25">
      <c r="A222" s="1" t="s">
        <v>1</v>
      </c>
      <c r="B222" s="1" t="s">
        <v>123</v>
      </c>
      <c r="C222" s="1" t="s">
        <v>123</v>
      </c>
      <c r="D222" s="1">
        <v>1403</v>
      </c>
      <c r="E222" s="1" t="s">
        <v>131</v>
      </c>
      <c r="F222" s="1">
        <v>1611</v>
      </c>
      <c r="G222" s="27">
        <v>43208</v>
      </c>
      <c r="H222" s="25">
        <v>25455452</v>
      </c>
      <c r="I222" s="25">
        <v>25455452</v>
      </c>
      <c r="J222" s="1" t="s">
        <v>15</v>
      </c>
      <c r="K222" s="1" t="s">
        <v>135</v>
      </c>
      <c r="L222" s="25">
        <v>13950</v>
      </c>
      <c r="M222" s="25">
        <v>13762</v>
      </c>
      <c r="N222" s="1" t="s">
        <v>438</v>
      </c>
      <c r="O222" s="1" t="s">
        <v>170</v>
      </c>
      <c r="P222" s="25">
        <f t="shared" ref="P222:P285" si="8">IF(M222&lt;L222,((L222-M222)*F222),0)</f>
        <v>302868</v>
      </c>
      <c r="Q222" s="1" t="s">
        <v>440</v>
      </c>
      <c r="R222" s="2" t="s">
        <v>164</v>
      </c>
      <c r="S222" s="31" t="str">
        <f>IF(AND(A222='CP %'!$B$1,J222="CP"),
IF(AND(G222&gt;=DATE(2018,4,1),G222&lt;=DATE(2018,7,25)),2%,IF(AND(G222&gt;=DATE(2018,7,26),G222&lt;=DATE(2018,12,31),R222='CP %'!$I$2),IF(T222=1,'CP %'!$C$8,IF(AND(T222&gt;=2,T222&lt;=3),'CP %'!$C$9,IF(AND(T222&gt;=4,T222&lt;=5),'CP %'!$C$10,IF(AND(T222&gt;=6,T222&lt;=8),'CP %'!$C$11,IF(T222&gt;=9,'CP %'!$C$12,""))))),IF(AND(G222&gt;=DATE(2018,7,26),G222&lt;=DATE(2018,12,31),R222='CP %'!$I$3),IF(T222=1,'CP %'!$D$8,IF(AND(T222&gt;=2,T222&lt;=3),'CP %'!$D$9,IF(AND(T222&gt;=4,T222&lt;=5),'CP %'!$D$10,IF(AND(T222&gt;=6,T222&lt;=8),'CP %'!$D$11,IF(T222&gt;=9,'CP %'!$D$12,""))))),""))),
IF(AND(A222='CP %'!$F$1,J222="CP"),
IF(AND(G222&gt;=DATE(2018,4,1),G222&lt;DATE(2018,5,1)),IF(AND(T222&gt;=1,T222&lt;=3),'CP %'!$G$4,IF(AND(T222&gt;=4,T222&lt;=9),'CP %'!$G$5,IF(T222&gt;=10,'CP %'!$G$6,""))),
IF(AND(G222&gt;=DATE(2018,5,1),G222&lt;DATE(2018,7,1)),'CP %'!$G$8,
IF(AND(G222&gt;=DATE(2018,7,1),G222&lt;DATE(2018,8,1)),IF(AND(T222&gt;=1,T222&lt;=2),'CP %'!$G$11,IF(AND(T222&gt;=3,T222&lt;=5),'CP %'!$G$12,IF(T222&gt;=6,'CP %'!$G$13,""))),
IF(AND(G222&gt;=DATE(2018,8,1),G222&lt;DATE(2018,10,1)),IF(K222='CP %'!$F$18,'CP %'!$G$18,IF(B222='CP %'!$F$15,'CP %'!$G$15,IF(B222='CP %'!$F$16,'CP %'!$G$16,IF(AND(B222='CP %'!$F$17,T222=1),'CP %'!$G$20,IF(AND(B222='CP %'!$F$17,T222&gt;=2,T222&lt;=5),'CP %'!$G$21,IF(AND(B222='CP %'!$F$17,T222&gt;=6),'CP %'!$G$22,"")))))),
IF(AND(G222&gt;=DATE(2018,10,1),G222&lt;=DATE(2018,12,31)),IF(B222='CP %'!$F$25,'CP %'!$G$25,IF(B222='CP %'!$F$26,'CP %'!$G$26,IF(AND(B222='CP %'!$F$27,T222=1),'CP %'!$G$29,IF(AND(B222='CP %'!$F$27,T222&gt;=2,T222&lt;=5),'CP %'!$G$30,IF(AND(B222='CP %'!$F$27,T222&gt;=6),'CP %'!$G$31,"")))))))))),
IF(AND(A222='CP %'!$M$1,J222="CP"),
IF(AND(G222&gt;=DATE(2018,4,1),G222&lt;DATE(2018,10,1)),IF(AND(T222&gt;=1,T222&lt;=3),'CP %'!$N$4,IF(AND(T222&gt;=4,T222&lt;=6),'CP %'!$N$5,IF(T222&gt;=7,'CP %'!$N$6,""))),
IF(AND(G222&gt;=DATE(2018,10,1),G222&lt;=DATE(2018,12,31)),IF(AND(T222&gt;=1,T222&lt;=3),'CP %'!$N$9,IF(AND(T222&gt;=4,T222&lt;=6),'CP %'!$N$10,IF(T222&gt;=7,'CP %'!$N$11,""))),"")),"")))</f>
        <v/>
      </c>
      <c r="T222" s="29" t="str">
        <f>IF(AND(A222='CP %'!$B$1,Master!J222="CP",G222&gt;=DATE(2018,7,26),G222&lt;=DATE(2018,12,31)),COUNTIFS($K$2:$K$999,K222,$A$2:$A$999,'CP %'!$B$1,$G$2:$G$999,"&gt;=26-07-2018",$G$2:$G$999,"&lt;=31-12-2018"),IF(AND(A222='CP %'!$F$1,Master!J222="CP",G222&gt;=DATE(2018,4,1),G222&lt;DATE(2018,5,1)),COUNTIFS($K$2:$K$999,K222,$A$2:$A$999,'CP %'!$F$1,$G$2:$G$999,"&gt;=01-04-2018",$G$2:$G$999,"&lt;01-05-2018"),IF(AND(A222='CP %'!$F$1,Master!J222="CP",G222&gt;=DATE(2018,7,1),G222&lt;DATE(2018,8,1)),COUNTIFS($K$2:$K$999,K222,$A$2:$A$999,'CP %'!$F$1,$G$2:$G$999,"&gt;=01-07-2018",$G$2:$G$999,"&lt;01-08-2018"),IF(AND(A222='CP %'!$F$1,B222='CP %'!$F$17,Master!J222="CP",G222&gt;=DATE(2018,8,1),G222&lt;DATE(2018,10,1)),COUNTIFS($K$2:$K$999,K222,$A$2:$A$999,'CP %'!$F$1,$B$2:$B$999,'CP %'!$F$17,$G$2:$G$999,"&gt;=01-08-2018",$G$2:$G$999,"&lt;01-10-2018"),IF(AND(A222='CP %'!$F$1,B222='CP %'!$F$27,Master!J222="CP",G222&gt;=DATE(2018,10,1),G222&lt;=DATE(2018,12,31)),COUNTIFS($K$2:$K$999,K222,$A$2:$A$999,'CP %'!$F$1,$B$2:$B$999,'CP %'!$F$27,$G$2:$G$999,"&gt;=01-10-2018",$G$2:$G$999,"&lt;=31-12-2018"),IF(AND(A222='CP %'!$M$1,Master!J222="CP",G222&gt;=DATE(2018,4,1),G222&lt;DATE(2018,10,1)),COUNTIFS($K$2:$K$999,K222,$A$2:$A$999,'CP %'!$M$1,$G$2:$G$999,"&gt;=1-04-2018",$G$2:$G$999,"&lt;1-10-2018"),IF(AND(A222='CP %'!$M$1,Master!J222="CP",G222&gt;=DATE(2018,10,1),G222&lt;=DATE(2018,12,31)),COUNTIFS($K$2:$K$999,K222,$A$2:$A$999,'CP %'!$M$1,$G$2:$G$999,"&gt;=1-10-2018",$G$2:$G$999,"&lt;=31-12-2018"),"")))))))</f>
        <v/>
      </c>
      <c r="U222" s="25">
        <f t="shared" si="7"/>
        <v>0</v>
      </c>
    </row>
    <row r="223" spans="1:21" hidden="1" x14ac:dyDescent="0.25">
      <c r="A223" s="1" t="s">
        <v>1</v>
      </c>
      <c r="B223" s="1" t="s">
        <v>124</v>
      </c>
      <c r="C223" s="1" t="s">
        <v>124</v>
      </c>
      <c r="D223" s="1">
        <v>1303</v>
      </c>
      <c r="E223" s="1" t="s">
        <v>132</v>
      </c>
      <c r="F223" s="1">
        <v>1545</v>
      </c>
      <c r="G223" s="27">
        <v>43216</v>
      </c>
      <c r="H223" s="25">
        <v>24965267</v>
      </c>
      <c r="I223" s="25">
        <v>24965267</v>
      </c>
      <c r="J223" s="1" t="s">
        <v>15</v>
      </c>
      <c r="K223" s="1" t="s">
        <v>135</v>
      </c>
      <c r="L223" s="25">
        <v>14470</v>
      </c>
      <c r="M223" s="25">
        <v>14172.6</v>
      </c>
      <c r="N223" s="1" t="s">
        <v>438</v>
      </c>
      <c r="O223" s="1" t="s">
        <v>170</v>
      </c>
      <c r="P223" s="25">
        <f t="shared" si="8"/>
        <v>459482.99999999942</v>
      </c>
      <c r="Q223" s="1" t="s">
        <v>441</v>
      </c>
      <c r="R223" s="2" t="s">
        <v>164</v>
      </c>
      <c r="S223" s="31" t="str">
        <f>IF(AND(A223='CP %'!$B$1,J223="CP"),
IF(AND(G223&gt;=DATE(2018,4,1),G223&lt;=DATE(2018,7,25)),2%,IF(AND(G223&gt;=DATE(2018,7,26),G223&lt;=DATE(2018,12,31),R223='CP %'!$I$2),IF(T223=1,'CP %'!$C$8,IF(AND(T223&gt;=2,T223&lt;=3),'CP %'!$C$9,IF(AND(T223&gt;=4,T223&lt;=5),'CP %'!$C$10,IF(AND(T223&gt;=6,T223&lt;=8),'CP %'!$C$11,IF(T223&gt;=9,'CP %'!$C$12,""))))),IF(AND(G223&gt;=DATE(2018,7,26),G223&lt;=DATE(2018,12,31),R223='CP %'!$I$3),IF(T223=1,'CP %'!$D$8,IF(AND(T223&gt;=2,T223&lt;=3),'CP %'!$D$9,IF(AND(T223&gt;=4,T223&lt;=5),'CP %'!$D$10,IF(AND(T223&gt;=6,T223&lt;=8),'CP %'!$D$11,IF(T223&gt;=9,'CP %'!$D$12,""))))),""))),
IF(AND(A223='CP %'!$F$1,J223="CP"),
IF(AND(G223&gt;=DATE(2018,4,1),G223&lt;DATE(2018,5,1)),IF(AND(T223&gt;=1,T223&lt;=3),'CP %'!$G$4,IF(AND(T223&gt;=4,T223&lt;=9),'CP %'!$G$5,IF(T223&gt;=10,'CP %'!$G$6,""))),
IF(AND(G223&gt;=DATE(2018,5,1),G223&lt;DATE(2018,7,1)),'CP %'!$G$8,
IF(AND(G223&gt;=DATE(2018,7,1),G223&lt;DATE(2018,8,1)),IF(AND(T223&gt;=1,T223&lt;=2),'CP %'!$G$11,IF(AND(T223&gt;=3,T223&lt;=5),'CP %'!$G$12,IF(T223&gt;=6,'CP %'!$G$13,""))),
IF(AND(G223&gt;=DATE(2018,8,1),G223&lt;DATE(2018,10,1)),IF(K223='CP %'!$F$18,'CP %'!$G$18,IF(B223='CP %'!$F$15,'CP %'!$G$15,IF(B223='CP %'!$F$16,'CP %'!$G$16,IF(AND(B223='CP %'!$F$17,T223=1),'CP %'!$G$20,IF(AND(B223='CP %'!$F$17,T223&gt;=2,T223&lt;=5),'CP %'!$G$21,IF(AND(B223='CP %'!$F$17,T223&gt;=6),'CP %'!$G$22,"")))))),
IF(AND(G223&gt;=DATE(2018,10,1),G223&lt;=DATE(2018,12,31)),IF(B223='CP %'!$F$25,'CP %'!$G$25,IF(B223='CP %'!$F$26,'CP %'!$G$26,IF(AND(B223='CP %'!$F$27,T223=1),'CP %'!$G$29,IF(AND(B223='CP %'!$F$27,T223&gt;=2,T223&lt;=5),'CP %'!$G$30,IF(AND(B223='CP %'!$F$27,T223&gt;=6),'CP %'!$G$31,"")))))))))),
IF(AND(A223='CP %'!$M$1,J223="CP"),
IF(AND(G223&gt;=DATE(2018,4,1),G223&lt;DATE(2018,10,1)),IF(AND(T223&gt;=1,T223&lt;=3),'CP %'!$N$4,IF(AND(T223&gt;=4,T223&lt;=6),'CP %'!$N$5,IF(T223&gt;=7,'CP %'!$N$6,""))),
IF(AND(G223&gt;=DATE(2018,10,1),G223&lt;=DATE(2018,12,31)),IF(AND(T223&gt;=1,T223&lt;=3),'CP %'!$N$9,IF(AND(T223&gt;=4,T223&lt;=6),'CP %'!$N$10,IF(T223&gt;=7,'CP %'!$N$11,""))),"")),"")))</f>
        <v/>
      </c>
      <c r="T223" s="29" t="str">
        <f>IF(AND(A223='CP %'!$B$1,Master!J223="CP",G223&gt;=DATE(2018,7,26),G223&lt;=DATE(2018,12,31)),COUNTIFS($K$2:$K$999,K223,$A$2:$A$999,'CP %'!$B$1,$G$2:$G$999,"&gt;=26-07-2018",$G$2:$G$999,"&lt;=31-12-2018"),IF(AND(A223='CP %'!$F$1,Master!J223="CP",G223&gt;=DATE(2018,4,1),G223&lt;DATE(2018,5,1)),COUNTIFS($K$2:$K$999,K223,$A$2:$A$999,'CP %'!$F$1,$G$2:$G$999,"&gt;=01-04-2018",$G$2:$G$999,"&lt;01-05-2018"),IF(AND(A223='CP %'!$F$1,Master!J223="CP",G223&gt;=DATE(2018,7,1),G223&lt;DATE(2018,8,1)),COUNTIFS($K$2:$K$999,K223,$A$2:$A$999,'CP %'!$F$1,$G$2:$G$999,"&gt;=01-07-2018",$G$2:$G$999,"&lt;01-08-2018"),IF(AND(A223='CP %'!$F$1,B223='CP %'!$F$17,Master!J223="CP",G223&gt;=DATE(2018,8,1),G223&lt;DATE(2018,10,1)),COUNTIFS($K$2:$K$999,K223,$A$2:$A$999,'CP %'!$F$1,$B$2:$B$999,'CP %'!$F$17,$G$2:$G$999,"&gt;=01-08-2018",$G$2:$G$999,"&lt;01-10-2018"),IF(AND(A223='CP %'!$F$1,B223='CP %'!$F$27,Master!J223="CP",G223&gt;=DATE(2018,10,1),G223&lt;=DATE(2018,12,31)),COUNTIFS($K$2:$K$999,K223,$A$2:$A$999,'CP %'!$F$1,$B$2:$B$999,'CP %'!$F$27,$G$2:$G$999,"&gt;=01-10-2018",$G$2:$G$999,"&lt;=31-12-2018"),IF(AND(A223='CP %'!$M$1,Master!J223="CP",G223&gt;=DATE(2018,4,1),G223&lt;DATE(2018,10,1)),COUNTIFS($K$2:$K$999,K223,$A$2:$A$999,'CP %'!$M$1,$G$2:$G$999,"&gt;=1-04-2018",$G$2:$G$999,"&lt;1-10-2018"),IF(AND(A223='CP %'!$M$1,Master!J223="CP",G223&gt;=DATE(2018,10,1),G223&lt;=DATE(2018,12,31)),COUNTIFS($K$2:$K$999,K223,$A$2:$A$999,'CP %'!$M$1,$G$2:$G$999,"&gt;=1-10-2018",$G$2:$G$999,"&lt;=31-12-2018"),"")))))))</f>
        <v/>
      </c>
      <c r="U223" s="25">
        <f t="shared" si="7"/>
        <v>0</v>
      </c>
    </row>
    <row r="224" spans="1:21" hidden="1" x14ac:dyDescent="0.25">
      <c r="A224" s="1" t="s">
        <v>1</v>
      </c>
      <c r="B224" s="1" t="s">
        <v>123</v>
      </c>
      <c r="C224" s="1" t="s">
        <v>123</v>
      </c>
      <c r="D224" s="1">
        <v>1001</v>
      </c>
      <c r="E224" s="1" t="s">
        <v>131</v>
      </c>
      <c r="F224" s="1">
        <v>1625</v>
      </c>
      <c r="G224" s="27">
        <v>43216</v>
      </c>
      <c r="H224" s="25">
        <v>27091250</v>
      </c>
      <c r="I224" s="25">
        <v>27091250</v>
      </c>
      <c r="J224" s="1" t="s">
        <v>16</v>
      </c>
      <c r="K224" s="1" t="s">
        <v>136</v>
      </c>
      <c r="L224" s="25">
        <v>15000</v>
      </c>
      <c r="M224" s="25">
        <v>15000</v>
      </c>
      <c r="N224" s="1" t="s">
        <v>438</v>
      </c>
      <c r="O224" s="1" t="s">
        <v>174</v>
      </c>
      <c r="P224" s="25">
        <f t="shared" si="8"/>
        <v>0</v>
      </c>
      <c r="Q224" s="1">
        <v>0</v>
      </c>
      <c r="R224" s="2" t="s">
        <v>164</v>
      </c>
      <c r="S224" s="31">
        <f>IF(AND(A224='CP %'!$B$1,J224="CP"),
IF(AND(G224&gt;=DATE(2018,4,1),G224&lt;=DATE(2018,7,25)),2%,IF(AND(G224&gt;=DATE(2018,7,26),G224&lt;=DATE(2018,12,31),R224='CP %'!$I$2),IF(T224=1,'CP %'!$C$8,IF(AND(T224&gt;=2,T224&lt;=3),'CP %'!$C$9,IF(AND(T224&gt;=4,T224&lt;=5),'CP %'!$C$10,IF(AND(T224&gt;=6,T224&lt;=8),'CP %'!$C$11,IF(T224&gt;=9,'CP %'!$C$12,""))))),IF(AND(G224&gt;=DATE(2018,7,26),G224&lt;=DATE(2018,12,31),R224='CP %'!$I$3),IF(T224=1,'CP %'!$D$8,IF(AND(T224&gt;=2,T224&lt;=3),'CP %'!$D$9,IF(AND(T224&gt;=4,T224&lt;=5),'CP %'!$D$10,IF(AND(T224&gt;=6,T224&lt;=8),'CP %'!$D$11,IF(T224&gt;=9,'CP %'!$D$12,""))))),""))),
IF(AND(A224='CP %'!$F$1,J224="CP"),
IF(AND(G224&gt;=DATE(2018,4,1),G224&lt;DATE(2018,5,1)),IF(AND(T224&gt;=1,T224&lt;=3),'CP %'!$G$4,IF(AND(T224&gt;=4,T224&lt;=9),'CP %'!$G$5,IF(T224&gt;=10,'CP %'!$G$6,""))),
IF(AND(G224&gt;=DATE(2018,5,1),G224&lt;DATE(2018,7,1)),'CP %'!$G$8,
IF(AND(G224&gt;=DATE(2018,7,1),G224&lt;DATE(2018,8,1)),IF(AND(T224&gt;=1,T224&lt;=2),'CP %'!$G$11,IF(AND(T224&gt;=3,T224&lt;=5),'CP %'!$G$12,IF(T224&gt;=6,'CP %'!$G$13,""))),
IF(AND(G224&gt;=DATE(2018,8,1),G224&lt;DATE(2018,10,1)),IF(K224='CP %'!$F$18,'CP %'!$G$18,IF(B224='CP %'!$F$15,'CP %'!$G$15,IF(B224='CP %'!$F$16,'CP %'!$G$16,IF(AND(B224='CP %'!$F$17,T224=1),'CP %'!$G$20,IF(AND(B224='CP %'!$F$17,T224&gt;=2,T224&lt;=5),'CP %'!$G$21,IF(AND(B224='CP %'!$F$17,T224&gt;=6),'CP %'!$G$22,"")))))),
IF(AND(G224&gt;=DATE(2018,10,1),G224&lt;=DATE(2018,12,31)),IF(B224='CP %'!$F$25,'CP %'!$G$25,IF(B224='CP %'!$F$26,'CP %'!$G$26,IF(AND(B224='CP %'!$F$27,T224=1),'CP %'!$G$29,IF(AND(B224='CP %'!$F$27,T224&gt;=2,T224&lt;=5),'CP %'!$G$30,IF(AND(B224='CP %'!$F$27,T224&gt;=6),'CP %'!$G$31,"")))))))))),
IF(AND(A224='CP %'!$M$1,J224="CP"),
IF(AND(G224&gt;=DATE(2018,4,1),G224&lt;DATE(2018,10,1)),IF(AND(T224&gt;=1,T224&lt;=3),'CP %'!$N$4,IF(AND(T224&gt;=4,T224&lt;=6),'CP %'!$N$5,IF(T224&gt;=7,'CP %'!$N$6,""))),
IF(AND(G224&gt;=DATE(2018,10,1),G224&lt;=DATE(2018,12,31)),IF(AND(T224&gt;=1,T224&lt;=3),'CP %'!$N$9,IF(AND(T224&gt;=4,T224&lt;=6),'CP %'!$N$10,IF(T224&gt;=7,'CP %'!$N$11,""))),"")),"")))</f>
        <v>0.02</v>
      </c>
      <c r="T224" s="29" t="str">
        <f>IF(AND(A224='CP %'!$B$1,Master!J224="CP",G224&gt;=DATE(2018,7,26),G224&lt;=DATE(2018,12,31)),COUNTIFS($K$2:$K$999,K224,$A$2:$A$999,'CP %'!$B$1,$G$2:$G$999,"&gt;=26-07-2018",$G$2:$G$999,"&lt;=31-12-2018"),IF(AND(A224='CP %'!$F$1,Master!J224="CP",G224&gt;=DATE(2018,4,1),G224&lt;DATE(2018,5,1)),COUNTIFS($K$2:$K$999,K224,$A$2:$A$999,'CP %'!$F$1,$G$2:$G$999,"&gt;=01-04-2018",$G$2:$G$999,"&lt;01-05-2018"),IF(AND(A224='CP %'!$F$1,Master!J224="CP",G224&gt;=DATE(2018,7,1),G224&lt;DATE(2018,8,1)),COUNTIFS($K$2:$K$999,K224,$A$2:$A$999,'CP %'!$F$1,$G$2:$G$999,"&gt;=01-07-2018",$G$2:$G$999,"&lt;01-08-2018"),IF(AND(A224='CP %'!$F$1,B224='CP %'!$F$17,Master!J224="CP",G224&gt;=DATE(2018,8,1),G224&lt;DATE(2018,10,1)),COUNTIFS($K$2:$K$999,K224,$A$2:$A$999,'CP %'!$F$1,$B$2:$B$999,'CP %'!$F$17,$G$2:$G$999,"&gt;=01-08-2018",$G$2:$G$999,"&lt;01-10-2018"),IF(AND(A224='CP %'!$F$1,B224='CP %'!$F$27,Master!J224="CP",G224&gt;=DATE(2018,10,1),G224&lt;=DATE(2018,12,31)),COUNTIFS($K$2:$K$999,K224,$A$2:$A$999,'CP %'!$F$1,$B$2:$B$999,'CP %'!$F$27,$G$2:$G$999,"&gt;=01-10-2018",$G$2:$G$999,"&lt;=31-12-2018"),IF(AND(A224='CP %'!$M$1,Master!J224="CP",G224&gt;=DATE(2018,4,1),G224&lt;DATE(2018,10,1)),COUNTIFS($K$2:$K$999,K224,$A$2:$A$999,'CP %'!$M$1,$G$2:$G$999,"&gt;=1-04-2018",$G$2:$G$999,"&lt;1-10-2018"),IF(AND(A224='CP %'!$M$1,Master!J224="CP",G224&gt;=DATE(2018,10,1),G224&lt;=DATE(2018,12,31)),COUNTIFS($K$2:$K$999,K224,$A$2:$A$999,'CP %'!$M$1,$G$2:$G$999,"&gt;=1-10-2018",$G$2:$G$999,"&lt;=31-12-2018"),"")))))))</f>
        <v/>
      </c>
      <c r="U224" s="25">
        <f t="shared" si="7"/>
        <v>541825</v>
      </c>
    </row>
    <row r="225" spans="1:21" hidden="1" x14ac:dyDescent="0.25">
      <c r="A225" s="1" t="s">
        <v>1</v>
      </c>
      <c r="B225" s="1" t="s">
        <v>124</v>
      </c>
      <c r="C225" s="1" t="s">
        <v>124</v>
      </c>
      <c r="D225" s="1">
        <v>704</v>
      </c>
      <c r="E225" s="1" t="s">
        <v>133</v>
      </c>
      <c r="F225" s="1">
        <v>1350</v>
      </c>
      <c r="G225" s="27">
        <v>43248</v>
      </c>
      <c r="H225" s="25">
        <v>21831955</v>
      </c>
      <c r="I225" s="25">
        <v>21831955</v>
      </c>
      <c r="J225" s="1" t="s">
        <v>16</v>
      </c>
      <c r="K225" s="1" t="s">
        <v>137</v>
      </c>
      <c r="L225" s="25">
        <v>15270</v>
      </c>
      <c r="M225" s="25">
        <v>15113.3</v>
      </c>
      <c r="N225" s="1" t="s">
        <v>438</v>
      </c>
      <c r="O225" s="1" t="s">
        <v>170</v>
      </c>
      <c r="P225" s="25">
        <f t="shared" si="8"/>
        <v>211545.00000000099</v>
      </c>
      <c r="Q225" s="1" t="s">
        <v>442</v>
      </c>
      <c r="R225" s="2" t="s">
        <v>164</v>
      </c>
      <c r="S225" s="31">
        <f>IF(AND(A225='CP %'!$B$1,J225="CP"),
IF(AND(G225&gt;=DATE(2018,4,1),G225&lt;=DATE(2018,7,25)),2%,IF(AND(G225&gt;=DATE(2018,7,26),G225&lt;=DATE(2018,12,31),R225='CP %'!$I$2),IF(T225=1,'CP %'!$C$8,IF(AND(T225&gt;=2,T225&lt;=3),'CP %'!$C$9,IF(AND(T225&gt;=4,T225&lt;=5),'CP %'!$C$10,IF(AND(T225&gt;=6,T225&lt;=8),'CP %'!$C$11,IF(T225&gt;=9,'CP %'!$C$12,""))))),IF(AND(G225&gt;=DATE(2018,7,26),G225&lt;=DATE(2018,12,31),R225='CP %'!$I$3),IF(T225=1,'CP %'!$D$8,IF(AND(T225&gt;=2,T225&lt;=3),'CP %'!$D$9,IF(AND(T225&gt;=4,T225&lt;=5),'CP %'!$D$10,IF(AND(T225&gt;=6,T225&lt;=8),'CP %'!$D$11,IF(T225&gt;=9,'CP %'!$D$12,""))))),""))),
IF(AND(A225='CP %'!$F$1,J225="CP"),
IF(AND(G225&gt;=DATE(2018,4,1),G225&lt;DATE(2018,5,1)),IF(AND(T225&gt;=1,T225&lt;=3),'CP %'!$G$4,IF(AND(T225&gt;=4,T225&lt;=9),'CP %'!$G$5,IF(T225&gt;=10,'CP %'!$G$6,""))),
IF(AND(G225&gt;=DATE(2018,5,1),G225&lt;DATE(2018,7,1)),'CP %'!$G$8,
IF(AND(G225&gt;=DATE(2018,7,1),G225&lt;DATE(2018,8,1)),IF(AND(T225&gt;=1,T225&lt;=2),'CP %'!$G$11,IF(AND(T225&gt;=3,T225&lt;=5),'CP %'!$G$12,IF(T225&gt;=6,'CP %'!$G$13,""))),
IF(AND(G225&gt;=DATE(2018,8,1),G225&lt;DATE(2018,10,1)),IF(K225='CP %'!$F$18,'CP %'!$G$18,IF(B225='CP %'!$F$15,'CP %'!$G$15,IF(B225='CP %'!$F$16,'CP %'!$G$16,IF(AND(B225='CP %'!$F$17,T225=1),'CP %'!$G$20,IF(AND(B225='CP %'!$F$17,T225&gt;=2,T225&lt;=5),'CP %'!$G$21,IF(AND(B225='CP %'!$F$17,T225&gt;=6),'CP %'!$G$22,"")))))),
IF(AND(G225&gt;=DATE(2018,10,1),G225&lt;=DATE(2018,12,31)),IF(B225='CP %'!$F$25,'CP %'!$G$25,IF(B225='CP %'!$F$26,'CP %'!$G$26,IF(AND(B225='CP %'!$F$27,T225=1),'CP %'!$G$29,IF(AND(B225='CP %'!$F$27,T225&gt;=2,T225&lt;=5),'CP %'!$G$30,IF(AND(B225='CP %'!$F$27,T225&gt;=6),'CP %'!$G$31,"")))))))))),
IF(AND(A225='CP %'!$M$1,J225="CP"),
IF(AND(G225&gt;=DATE(2018,4,1),G225&lt;DATE(2018,10,1)),IF(AND(T225&gt;=1,T225&lt;=3),'CP %'!$N$4,IF(AND(T225&gt;=4,T225&lt;=6),'CP %'!$N$5,IF(T225&gt;=7,'CP %'!$N$6,""))),
IF(AND(G225&gt;=DATE(2018,10,1),G225&lt;=DATE(2018,12,31)),IF(AND(T225&gt;=1,T225&lt;=3),'CP %'!$N$9,IF(AND(T225&gt;=4,T225&lt;=6),'CP %'!$N$10,IF(T225&gt;=7,'CP %'!$N$11,""))),"")),"")))</f>
        <v>0.02</v>
      </c>
      <c r="T225" s="29" t="str">
        <f>IF(AND(A225='CP %'!$B$1,Master!J225="CP",G225&gt;=DATE(2018,7,26),G225&lt;=DATE(2018,12,31)),COUNTIFS($K$2:$K$999,K225,$A$2:$A$999,'CP %'!$B$1,$G$2:$G$999,"&gt;=26-07-2018",$G$2:$G$999,"&lt;=31-12-2018"),IF(AND(A225='CP %'!$F$1,Master!J225="CP",G225&gt;=DATE(2018,4,1),G225&lt;DATE(2018,5,1)),COUNTIFS($K$2:$K$999,K225,$A$2:$A$999,'CP %'!$F$1,$G$2:$G$999,"&gt;=01-04-2018",$G$2:$G$999,"&lt;01-05-2018"),IF(AND(A225='CP %'!$F$1,Master!J225="CP",G225&gt;=DATE(2018,7,1),G225&lt;DATE(2018,8,1)),COUNTIFS($K$2:$K$999,K225,$A$2:$A$999,'CP %'!$F$1,$G$2:$G$999,"&gt;=01-07-2018",$G$2:$G$999,"&lt;01-08-2018"),IF(AND(A225='CP %'!$F$1,B225='CP %'!$F$17,Master!J225="CP",G225&gt;=DATE(2018,8,1),G225&lt;DATE(2018,10,1)),COUNTIFS($K$2:$K$999,K225,$A$2:$A$999,'CP %'!$F$1,$B$2:$B$999,'CP %'!$F$17,$G$2:$G$999,"&gt;=01-08-2018",$G$2:$G$999,"&lt;01-10-2018"),IF(AND(A225='CP %'!$F$1,B225='CP %'!$F$27,Master!J225="CP",G225&gt;=DATE(2018,10,1),G225&lt;=DATE(2018,12,31)),COUNTIFS($K$2:$K$999,K225,$A$2:$A$999,'CP %'!$F$1,$B$2:$B$999,'CP %'!$F$27,$G$2:$G$999,"&gt;=01-10-2018",$G$2:$G$999,"&lt;=31-12-2018"),IF(AND(A225='CP %'!$M$1,Master!J225="CP",G225&gt;=DATE(2018,4,1),G225&lt;DATE(2018,10,1)),COUNTIFS($K$2:$K$999,K225,$A$2:$A$999,'CP %'!$M$1,$G$2:$G$999,"&gt;=1-04-2018",$G$2:$G$999,"&lt;1-10-2018"),IF(AND(A225='CP %'!$M$1,Master!J225="CP",G225&gt;=DATE(2018,10,1),G225&lt;=DATE(2018,12,31)),COUNTIFS($K$2:$K$999,K225,$A$2:$A$999,'CP %'!$M$1,$G$2:$G$999,"&gt;=1-10-2018",$G$2:$G$999,"&lt;=31-12-2018"),"")))))))</f>
        <v/>
      </c>
      <c r="U225" s="25">
        <f t="shared" si="7"/>
        <v>436639.10000000003</v>
      </c>
    </row>
    <row r="226" spans="1:21" hidden="1" x14ac:dyDescent="0.25">
      <c r="A226" s="1" t="s">
        <v>1</v>
      </c>
      <c r="B226" s="1" t="s">
        <v>125</v>
      </c>
      <c r="C226" s="1" t="s">
        <v>125</v>
      </c>
      <c r="D226" s="1">
        <v>1402</v>
      </c>
      <c r="E226" s="1" t="s">
        <v>134</v>
      </c>
      <c r="F226" s="1">
        <v>2495</v>
      </c>
      <c r="G226" s="27">
        <v>43254</v>
      </c>
      <c r="H226" s="25">
        <v>44239150</v>
      </c>
      <c r="I226" s="25">
        <v>44239150</v>
      </c>
      <c r="J226" s="1" t="s">
        <v>16</v>
      </c>
      <c r="K226" s="1" t="s">
        <v>138</v>
      </c>
      <c r="L226" s="25">
        <v>16000</v>
      </c>
      <c r="M226" s="25">
        <v>16000</v>
      </c>
      <c r="N226" s="1" t="s">
        <v>438</v>
      </c>
      <c r="O226" s="1" t="s">
        <v>174</v>
      </c>
      <c r="P226" s="25">
        <f t="shared" si="8"/>
        <v>0</v>
      </c>
      <c r="Q226" s="1">
        <v>0</v>
      </c>
      <c r="R226" s="2" t="s">
        <v>164</v>
      </c>
      <c r="S226" s="31">
        <f>IF(AND(A226='CP %'!$B$1,J226="CP"),
IF(AND(G226&gt;=DATE(2018,4,1),G226&lt;=DATE(2018,7,25)),2%,IF(AND(G226&gt;=DATE(2018,7,26),G226&lt;=DATE(2018,12,31),R226='CP %'!$I$2),IF(T226=1,'CP %'!$C$8,IF(AND(T226&gt;=2,T226&lt;=3),'CP %'!$C$9,IF(AND(T226&gt;=4,T226&lt;=5),'CP %'!$C$10,IF(AND(T226&gt;=6,T226&lt;=8),'CP %'!$C$11,IF(T226&gt;=9,'CP %'!$C$12,""))))),IF(AND(G226&gt;=DATE(2018,7,26),G226&lt;=DATE(2018,12,31),R226='CP %'!$I$3),IF(T226=1,'CP %'!$D$8,IF(AND(T226&gt;=2,T226&lt;=3),'CP %'!$D$9,IF(AND(T226&gt;=4,T226&lt;=5),'CP %'!$D$10,IF(AND(T226&gt;=6,T226&lt;=8),'CP %'!$D$11,IF(T226&gt;=9,'CP %'!$D$12,""))))),""))),
IF(AND(A226='CP %'!$F$1,J226="CP"),
IF(AND(G226&gt;=DATE(2018,4,1),G226&lt;DATE(2018,5,1)),IF(AND(T226&gt;=1,T226&lt;=3),'CP %'!$G$4,IF(AND(T226&gt;=4,T226&lt;=9),'CP %'!$G$5,IF(T226&gt;=10,'CP %'!$G$6,""))),
IF(AND(G226&gt;=DATE(2018,5,1),G226&lt;DATE(2018,7,1)),'CP %'!$G$8,
IF(AND(G226&gt;=DATE(2018,7,1),G226&lt;DATE(2018,8,1)),IF(AND(T226&gt;=1,T226&lt;=2),'CP %'!$G$11,IF(AND(T226&gt;=3,T226&lt;=5),'CP %'!$G$12,IF(T226&gt;=6,'CP %'!$G$13,""))),
IF(AND(G226&gt;=DATE(2018,8,1),G226&lt;DATE(2018,10,1)),IF(K226='CP %'!$F$18,'CP %'!$G$18,IF(B226='CP %'!$F$15,'CP %'!$G$15,IF(B226='CP %'!$F$16,'CP %'!$G$16,IF(AND(B226='CP %'!$F$17,T226=1),'CP %'!$G$20,IF(AND(B226='CP %'!$F$17,T226&gt;=2,T226&lt;=5),'CP %'!$G$21,IF(AND(B226='CP %'!$F$17,T226&gt;=6),'CP %'!$G$22,"")))))),
IF(AND(G226&gt;=DATE(2018,10,1),G226&lt;=DATE(2018,12,31)),IF(B226='CP %'!$F$25,'CP %'!$G$25,IF(B226='CP %'!$F$26,'CP %'!$G$26,IF(AND(B226='CP %'!$F$27,T226=1),'CP %'!$G$29,IF(AND(B226='CP %'!$F$27,T226&gt;=2,T226&lt;=5),'CP %'!$G$30,IF(AND(B226='CP %'!$F$27,T226&gt;=6),'CP %'!$G$31,"")))))))))),
IF(AND(A226='CP %'!$M$1,J226="CP"),
IF(AND(G226&gt;=DATE(2018,4,1),G226&lt;DATE(2018,10,1)),IF(AND(T226&gt;=1,T226&lt;=3),'CP %'!$N$4,IF(AND(T226&gt;=4,T226&lt;=6),'CP %'!$N$5,IF(T226&gt;=7,'CP %'!$N$6,""))),
IF(AND(G226&gt;=DATE(2018,10,1),G226&lt;=DATE(2018,12,31)),IF(AND(T226&gt;=1,T226&lt;=3),'CP %'!$N$9,IF(AND(T226&gt;=4,T226&lt;=6),'CP %'!$N$10,IF(T226&gt;=7,'CP %'!$N$11,""))),"")),"")))</f>
        <v>0.02</v>
      </c>
      <c r="T226" s="29" t="str">
        <f>IF(AND(A226='CP %'!$B$1,Master!J226="CP",G226&gt;=DATE(2018,7,26),G226&lt;=DATE(2018,12,31)),COUNTIFS($K$2:$K$999,K226,$A$2:$A$999,'CP %'!$B$1,$G$2:$G$999,"&gt;=26-07-2018",$G$2:$G$999,"&lt;=31-12-2018"),IF(AND(A226='CP %'!$F$1,Master!J226="CP",G226&gt;=DATE(2018,4,1),G226&lt;DATE(2018,5,1)),COUNTIFS($K$2:$K$999,K226,$A$2:$A$999,'CP %'!$F$1,$G$2:$G$999,"&gt;=01-04-2018",$G$2:$G$999,"&lt;01-05-2018"),IF(AND(A226='CP %'!$F$1,Master!J226="CP",G226&gt;=DATE(2018,7,1),G226&lt;DATE(2018,8,1)),COUNTIFS($K$2:$K$999,K226,$A$2:$A$999,'CP %'!$F$1,$G$2:$G$999,"&gt;=01-07-2018",$G$2:$G$999,"&lt;01-08-2018"),IF(AND(A226='CP %'!$F$1,B226='CP %'!$F$17,Master!J226="CP",G226&gt;=DATE(2018,8,1),G226&lt;DATE(2018,10,1)),COUNTIFS($K$2:$K$999,K226,$A$2:$A$999,'CP %'!$F$1,$B$2:$B$999,'CP %'!$F$17,$G$2:$G$999,"&gt;=01-08-2018",$G$2:$G$999,"&lt;01-10-2018"),IF(AND(A226='CP %'!$F$1,B226='CP %'!$F$27,Master!J226="CP",G226&gt;=DATE(2018,10,1),G226&lt;=DATE(2018,12,31)),COUNTIFS($K$2:$K$999,K226,$A$2:$A$999,'CP %'!$F$1,$B$2:$B$999,'CP %'!$F$27,$G$2:$G$999,"&gt;=01-10-2018",$G$2:$G$999,"&lt;=31-12-2018"),IF(AND(A226='CP %'!$M$1,Master!J226="CP",G226&gt;=DATE(2018,4,1),G226&lt;DATE(2018,10,1)),COUNTIFS($K$2:$K$999,K226,$A$2:$A$999,'CP %'!$M$1,$G$2:$G$999,"&gt;=1-04-2018",$G$2:$G$999,"&lt;1-10-2018"),IF(AND(A226='CP %'!$M$1,Master!J226="CP",G226&gt;=DATE(2018,10,1),G226&lt;=DATE(2018,12,31)),COUNTIFS($K$2:$K$999,K226,$A$2:$A$999,'CP %'!$M$1,$G$2:$G$999,"&gt;=1-10-2018",$G$2:$G$999,"&lt;=31-12-2018"),"")))))))</f>
        <v/>
      </c>
      <c r="U226" s="25">
        <f t="shared" si="7"/>
        <v>884783</v>
      </c>
    </row>
    <row r="227" spans="1:21" hidden="1" x14ac:dyDescent="0.25">
      <c r="A227" s="1" t="s">
        <v>1</v>
      </c>
      <c r="B227" s="1" t="s">
        <v>123</v>
      </c>
      <c r="C227" s="1" t="s">
        <v>123</v>
      </c>
      <c r="D227" s="1">
        <v>1804</v>
      </c>
      <c r="E227" s="1" t="s">
        <v>133</v>
      </c>
      <c r="F227" s="1">
        <v>1350</v>
      </c>
      <c r="G227" s="27">
        <v>43266</v>
      </c>
      <c r="H227" s="25">
        <v>23507600</v>
      </c>
      <c r="I227" s="25">
        <v>23507600</v>
      </c>
      <c r="J227" s="1" t="s">
        <v>15</v>
      </c>
      <c r="K227" s="1" t="s">
        <v>135</v>
      </c>
      <c r="L227" s="25">
        <v>15000</v>
      </c>
      <c r="M227" s="25">
        <v>14846</v>
      </c>
      <c r="N227" s="1" t="s">
        <v>438</v>
      </c>
      <c r="O227" s="1" t="s">
        <v>170</v>
      </c>
      <c r="P227" s="25">
        <f t="shared" si="8"/>
        <v>207900</v>
      </c>
      <c r="Q227" s="1" t="s">
        <v>443</v>
      </c>
      <c r="R227" s="2" t="s">
        <v>164</v>
      </c>
      <c r="S227" s="31" t="str">
        <f>IF(AND(A227='CP %'!$B$1,J227="CP"),
IF(AND(G227&gt;=DATE(2018,4,1),G227&lt;=DATE(2018,7,25)),2%,IF(AND(G227&gt;=DATE(2018,7,26),G227&lt;=DATE(2018,12,31),R227='CP %'!$I$2),IF(T227=1,'CP %'!$C$8,IF(AND(T227&gt;=2,T227&lt;=3),'CP %'!$C$9,IF(AND(T227&gt;=4,T227&lt;=5),'CP %'!$C$10,IF(AND(T227&gt;=6,T227&lt;=8),'CP %'!$C$11,IF(T227&gt;=9,'CP %'!$C$12,""))))),IF(AND(G227&gt;=DATE(2018,7,26),G227&lt;=DATE(2018,12,31),R227='CP %'!$I$3),IF(T227=1,'CP %'!$D$8,IF(AND(T227&gt;=2,T227&lt;=3),'CP %'!$D$9,IF(AND(T227&gt;=4,T227&lt;=5),'CP %'!$D$10,IF(AND(T227&gt;=6,T227&lt;=8),'CP %'!$D$11,IF(T227&gt;=9,'CP %'!$D$12,""))))),""))),
IF(AND(A227='CP %'!$F$1,J227="CP"),
IF(AND(G227&gt;=DATE(2018,4,1),G227&lt;DATE(2018,5,1)),IF(AND(T227&gt;=1,T227&lt;=3),'CP %'!$G$4,IF(AND(T227&gt;=4,T227&lt;=9),'CP %'!$G$5,IF(T227&gt;=10,'CP %'!$G$6,""))),
IF(AND(G227&gt;=DATE(2018,5,1),G227&lt;DATE(2018,7,1)),'CP %'!$G$8,
IF(AND(G227&gt;=DATE(2018,7,1),G227&lt;DATE(2018,8,1)),IF(AND(T227&gt;=1,T227&lt;=2),'CP %'!$G$11,IF(AND(T227&gt;=3,T227&lt;=5),'CP %'!$G$12,IF(T227&gt;=6,'CP %'!$G$13,""))),
IF(AND(G227&gt;=DATE(2018,8,1),G227&lt;DATE(2018,10,1)),IF(K227='CP %'!$F$18,'CP %'!$G$18,IF(B227='CP %'!$F$15,'CP %'!$G$15,IF(B227='CP %'!$F$16,'CP %'!$G$16,IF(AND(B227='CP %'!$F$17,T227=1),'CP %'!$G$20,IF(AND(B227='CP %'!$F$17,T227&gt;=2,T227&lt;=5),'CP %'!$G$21,IF(AND(B227='CP %'!$F$17,T227&gt;=6),'CP %'!$G$22,"")))))),
IF(AND(G227&gt;=DATE(2018,10,1),G227&lt;=DATE(2018,12,31)),IF(B227='CP %'!$F$25,'CP %'!$G$25,IF(B227='CP %'!$F$26,'CP %'!$G$26,IF(AND(B227='CP %'!$F$27,T227=1),'CP %'!$G$29,IF(AND(B227='CP %'!$F$27,T227&gt;=2,T227&lt;=5),'CP %'!$G$30,IF(AND(B227='CP %'!$F$27,T227&gt;=6),'CP %'!$G$31,"")))))))))),
IF(AND(A227='CP %'!$M$1,J227="CP"),
IF(AND(G227&gt;=DATE(2018,4,1),G227&lt;DATE(2018,10,1)),IF(AND(T227&gt;=1,T227&lt;=3),'CP %'!$N$4,IF(AND(T227&gt;=4,T227&lt;=6),'CP %'!$N$5,IF(T227&gt;=7,'CP %'!$N$6,""))),
IF(AND(G227&gt;=DATE(2018,10,1),G227&lt;=DATE(2018,12,31)),IF(AND(T227&gt;=1,T227&lt;=3),'CP %'!$N$9,IF(AND(T227&gt;=4,T227&lt;=6),'CP %'!$N$10,IF(T227&gt;=7,'CP %'!$N$11,""))),"")),"")))</f>
        <v/>
      </c>
      <c r="T227" s="29" t="str">
        <f>IF(AND(A227='CP %'!$B$1,Master!J227="CP",G227&gt;=DATE(2018,7,26),G227&lt;=DATE(2018,12,31)),COUNTIFS($K$2:$K$999,K227,$A$2:$A$999,'CP %'!$B$1,$G$2:$G$999,"&gt;=26-07-2018",$G$2:$G$999,"&lt;=31-12-2018"),IF(AND(A227='CP %'!$F$1,Master!J227="CP",G227&gt;=DATE(2018,4,1),G227&lt;DATE(2018,5,1)),COUNTIFS($K$2:$K$999,K227,$A$2:$A$999,'CP %'!$F$1,$G$2:$G$999,"&gt;=01-04-2018",$G$2:$G$999,"&lt;01-05-2018"),IF(AND(A227='CP %'!$F$1,Master!J227="CP",G227&gt;=DATE(2018,7,1),G227&lt;DATE(2018,8,1)),COUNTIFS($K$2:$K$999,K227,$A$2:$A$999,'CP %'!$F$1,$G$2:$G$999,"&gt;=01-07-2018",$G$2:$G$999,"&lt;01-08-2018"),IF(AND(A227='CP %'!$F$1,B227='CP %'!$F$17,Master!J227="CP",G227&gt;=DATE(2018,8,1),G227&lt;DATE(2018,10,1)),COUNTIFS($K$2:$K$999,K227,$A$2:$A$999,'CP %'!$F$1,$B$2:$B$999,'CP %'!$F$17,$G$2:$G$999,"&gt;=01-08-2018",$G$2:$G$999,"&lt;01-10-2018"),IF(AND(A227='CP %'!$F$1,B227='CP %'!$F$27,Master!J227="CP",G227&gt;=DATE(2018,10,1),G227&lt;=DATE(2018,12,31)),COUNTIFS($K$2:$K$999,K227,$A$2:$A$999,'CP %'!$F$1,$B$2:$B$999,'CP %'!$F$27,$G$2:$G$999,"&gt;=01-10-2018",$G$2:$G$999,"&lt;=31-12-2018"),IF(AND(A227='CP %'!$M$1,Master!J227="CP",G227&gt;=DATE(2018,4,1),G227&lt;DATE(2018,10,1)),COUNTIFS($K$2:$K$999,K227,$A$2:$A$999,'CP %'!$M$1,$G$2:$G$999,"&gt;=1-04-2018",$G$2:$G$999,"&lt;1-10-2018"),IF(AND(A227='CP %'!$M$1,Master!J227="CP",G227&gt;=DATE(2018,10,1),G227&lt;=DATE(2018,12,31)),COUNTIFS($K$2:$K$999,K227,$A$2:$A$999,'CP %'!$M$1,$G$2:$G$999,"&gt;=1-10-2018",$G$2:$G$999,"&lt;=31-12-2018"),"")))))))</f>
        <v/>
      </c>
      <c r="U227" s="25">
        <f t="shared" si="7"/>
        <v>0</v>
      </c>
    </row>
    <row r="228" spans="1:21" hidden="1" x14ac:dyDescent="0.25">
      <c r="A228" s="1" t="s">
        <v>1</v>
      </c>
      <c r="B228" s="1" t="s">
        <v>126</v>
      </c>
      <c r="C228" s="1" t="s">
        <v>126</v>
      </c>
      <c r="D228" s="1">
        <v>401</v>
      </c>
      <c r="E228" s="1" t="s">
        <v>131</v>
      </c>
      <c r="F228" s="1">
        <v>1625</v>
      </c>
      <c r="G228" s="27">
        <v>43278</v>
      </c>
      <c r="H228" s="25">
        <v>27107500</v>
      </c>
      <c r="I228" s="25">
        <v>27107500</v>
      </c>
      <c r="J228" s="1" t="s">
        <v>16</v>
      </c>
      <c r="K228" s="1" t="s">
        <v>139</v>
      </c>
      <c r="L228" s="25">
        <v>15550</v>
      </c>
      <c r="M228" s="25">
        <v>15550</v>
      </c>
      <c r="N228" s="1" t="s">
        <v>438</v>
      </c>
      <c r="O228" s="1" t="s">
        <v>174</v>
      </c>
      <c r="P228" s="25">
        <f t="shared" si="8"/>
        <v>0</v>
      </c>
      <c r="Q228" s="1">
        <v>0</v>
      </c>
      <c r="R228" s="2" t="s">
        <v>164</v>
      </c>
      <c r="S228" s="31">
        <f>IF(AND(A228='CP %'!$B$1,J228="CP"),
IF(AND(G228&gt;=DATE(2018,4,1),G228&lt;=DATE(2018,7,25)),2%,IF(AND(G228&gt;=DATE(2018,7,26),G228&lt;=DATE(2018,12,31),R228='CP %'!$I$2),IF(T228=1,'CP %'!$C$8,IF(AND(T228&gt;=2,T228&lt;=3),'CP %'!$C$9,IF(AND(T228&gt;=4,T228&lt;=5),'CP %'!$C$10,IF(AND(T228&gt;=6,T228&lt;=8),'CP %'!$C$11,IF(T228&gt;=9,'CP %'!$C$12,""))))),IF(AND(G228&gt;=DATE(2018,7,26),G228&lt;=DATE(2018,12,31),R228='CP %'!$I$3),IF(T228=1,'CP %'!$D$8,IF(AND(T228&gt;=2,T228&lt;=3),'CP %'!$D$9,IF(AND(T228&gt;=4,T228&lt;=5),'CP %'!$D$10,IF(AND(T228&gt;=6,T228&lt;=8),'CP %'!$D$11,IF(T228&gt;=9,'CP %'!$D$12,""))))),""))),
IF(AND(A228='CP %'!$F$1,J228="CP"),
IF(AND(G228&gt;=DATE(2018,4,1),G228&lt;DATE(2018,5,1)),IF(AND(T228&gt;=1,T228&lt;=3),'CP %'!$G$4,IF(AND(T228&gt;=4,T228&lt;=9),'CP %'!$G$5,IF(T228&gt;=10,'CP %'!$G$6,""))),
IF(AND(G228&gt;=DATE(2018,5,1),G228&lt;DATE(2018,7,1)),'CP %'!$G$8,
IF(AND(G228&gt;=DATE(2018,7,1),G228&lt;DATE(2018,8,1)),IF(AND(T228&gt;=1,T228&lt;=2),'CP %'!$G$11,IF(AND(T228&gt;=3,T228&lt;=5),'CP %'!$G$12,IF(T228&gt;=6,'CP %'!$G$13,""))),
IF(AND(G228&gt;=DATE(2018,8,1),G228&lt;DATE(2018,10,1)),IF(K228='CP %'!$F$18,'CP %'!$G$18,IF(B228='CP %'!$F$15,'CP %'!$G$15,IF(B228='CP %'!$F$16,'CP %'!$G$16,IF(AND(B228='CP %'!$F$17,T228=1),'CP %'!$G$20,IF(AND(B228='CP %'!$F$17,T228&gt;=2,T228&lt;=5),'CP %'!$G$21,IF(AND(B228='CP %'!$F$17,T228&gt;=6),'CP %'!$G$22,"")))))),
IF(AND(G228&gt;=DATE(2018,10,1),G228&lt;=DATE(2018,12,31)),IF(B228='CP %'!$F$25,'CP %'!$G$25,IF(B228='CP %'!$F$26,'CP %'!$G$26,IF(AND(B228='CP %'!$F$27,T228=1),'CP %'!$G$29,IF(AND(B228='CP %'!$F$27,T228&gt;=2,T228&lt;=5),'CP %'!$G$30,IF(AND(B228='CP %'!$F$27,T228&gt;=6),'CP %'!$G$31,"")))))))))),
IF(AND(A228='CP %'!$M$1,J228="CP"),
IF(AND(G228&gt;=DATE(2018,4,1),G228&lt;DATE(2018,10,1)),IF(AND(T228&gt;=1,T228&lt;=3),'CP %'!$N$4,IF(AND(T228&gt;=4,T228&lt;=6),'CP %'!$N$5,IF(T228&gt;=7,'CP %'!$N$6,""))),
IF(AND(G228&gt;=DATE(2018,10,1),G228&lt;=DATE(2018,12,31)),IF(AND(T228&gt;=1,T228&lt;=3),'CP %'!$N$9,IF(AND(T228&gt;=4,T228&lt;=6),'CP %'!$N$10,IF(T228&gt;=7,'CP %'!$N$11,""))),"")),"")))</f>
        <v>0.02</v>
      </c>
      <c r="T228" s="29" t="str">
        <f>IF(AND(A228='CP %'!$B$1,Master!J228="CP",G228&gt;=DATE(2018,7,26),G228&lt;=DATE(2018,12,31)),COUNTIFS($K$2:$K$999,K228,$A$2:$A$999,'CP %'!$B$1,$G$2:$G$999,"&gt;=26-07-2018",$G$2:$G$999,"&lt;=31-12-2018"),IF(AND(A228='CP %'!$F$1,Master!J228="CP",G228&gt;=DATE(2018,4,1),G228&lt;DATE(2018,5,1)),COUNTIFS($K$2:$K$999,K228,$A$2:$A$999,'CP %'!$F$1,$G$2:$G$999,"&gt;=01-04-2018",$G$2:$G$999,"&lt;01-05-2018"),IF(AND(A228='CP %'!$F$1,Master!J228="CP",G228&gt;=DATE(2018,7,1),G228&lt;DATE(2018,8,1)),COUNTIFS($K$2:$K$999,K228,$A$2:$A$999,'CP %'!$F$1,$G$2:$G$999,"&gt;=01-07-2018",$G$2:$G$999,"&lt;01-08-2018"),IF(AND(A228='CP %'!$F$1,B228='CP %'!$F$17,Master!J228="CP",G228&gt;=DATE(2018,8,1),G228&lt;DATE(2018,10,1)),COUNTIFS($K$2:$K$999,K228,$A$2:$A$999,'CP %'!$F$1,$B$2:$B$999,'CP %'!$F$17,$G$2:$G$999,"&gt;=01-08-2018",$G$2:$G$999,"&lt;01-10-2018"),IF(AND(A228='CP %'!$F$1,B228='CP %'!$F$27,Master!J228="CP",G228&gt;=DATE(2018,10,1),G228&lt;=DATE(2018,12,31)),COUNTIFS($K$2:$K$999,K228,$A$2:$A$999,'CP %'!$F$1,$B$2:$B$999,'CP %'!$F$27,$G$2:$G$999,"&gt;=01-10-2018",$G$2:$G$999,"&lt;=31-12-2018"),IF(AND(A228='CP %'!$M$1,Master!J228="CP",G228&gt;=DATE(2018,4,1),G228&lt;DATE(2018,10,1)),COUNTIFS($K$2:$K$999,K228,$A$2:$A$999,'CP %'!$M$1,$G$2:$G$999,"&gt;=1-04-2018",$G$2:$G$999,"&lt;1-10-2018"),IF(AND(A228='CP %'!$M$1,Master!J228="CP",G228&gt;=DATE(2018,10,1),G228&lt;=DATE(2018,12,31)),COUNTIFS($K$2:$K$999,K228,$A$2:$A$999,'CP %'!$M$1,$G$2:$G$999,"&gt;=1-10-2018",$G$2:$G$999,"&lt;=31-12-2018"),"")))))))</f>
        <v/>
      </c>
      <c r="U228" s="25">
        <f t="shared" si="7"/>
        <v>542150</v>
      </c>
    </row>
    <row r="229" spans="1:21" hidden="1" x14ac:dyDescent="0.25">
      <c r="A229" s="1" t="s">
        <v>1</v>
      </c>
      <c r="B229" s="1" t="s">
        <v>126</v>
      </c>
      <c r="C229" s="1" t="s">
        <v>126</v>
      </c>
      <c r="D229" s="1">
        <v>201</v>
      </c>
      <c r="E229" s="1" t="s">
        <v>131</v>
      </c>
      <c r="F229" s="1">
        <v>1626</v>
      </c>
      <c r="G229" s="27">
        <v>43282</v>
      </c>
      <c r="H229" s="25">
        <v>26331458</v>
      </c>
      <c r="I229" s="25">
        <v>26331458</v>
      </c>
      <c r="J229" s="1" t="s">
        <v>15</v>
      </c>
      <c r="K229" s="1" t="s">
        <v>135</v>
      </c>
      <c r="L229" s="25">
        <v>15550</v>
      </c>
      <c r="M229" s="25">
        <v>15243</v>
      </c>
      <c r="N229" s="1" t="s">
        <v>438</v>
      </c>
      <c r="O229" s="1" t="s">
        <v>170</v>
      </c>
      <c r="P229" s="25">
        <f t="shared" si="8"/>
        <v>499182</v>
      </c>
      <c r="Q229" s="1" t="s">
        <v>444</v>
      </c>
      <c r="R229" s="2" t="s">
        <v>164</v>
      </c>
      <c r="S229" s="31" t="str">
        <f>IF(AND(A229='CP %'!$B$1,J229="CP"),
IF(AND(G229&gt;=DATE(2018,4,1),G229&lt;=DATE(2018,7,25)),2%,IF(AND(G229&gt;=DATE(2018,7,26),G229&lt;=DATE(2018,12,31),R229='CP %'!$I$2),IF(T229=1,'CP %'!$C$8,IF(AND(T229&gt;=2,T229&lt;=3),'CP %'!$C$9,IF(AND(T229&gt;=4,T229&lt;=5),'CP %'!$C$10,IF(AND(T229&gt;=6,T229&lt;=8),'CP %'!$C$11,IF(T229&gt;=9,'CP %'!$C$12,""))))),IF(AND(G229&gt;=DATE(2018,7,26),G229&lt;=DATE(2018,12,31),R229='CP %'!$I$3),IF(T229=1,'CP %'!$D$8,IF(AND(T229&gt;=2,T229&lt;=3),'CP %'!$D$9,IF(AND(T229&gt;=4,T229&lt;=5),'CP %'!$D$10,IF(AND(T229&gt;=6,T229&lt;=8),'CP %'!$D$11,IF(T229&gt;=9,'CP %'!$D$12,""))))),""))),
IF(AND(A229='CP %'!$F$1,J229="CP"),
IF(AND(G229&gt;=DATE(2018,4,1),G229&lt;DATE(2018,5,1)),IF(AND(T229&gt;=1,T229&lt;=3),'CP %'!$G$4,IF(AND(T229&gt;=4,T229&lt;=9),'CP %'!$G$5,IF(T229&gt;=10,'CP %'!$G$6,""))),
IF(AND(G229&gt;=DATE(2018,5,1),G229&lt;DATE(2018,7,1)),'CP %'!$G$8,
IF(AND(G229&gt;=DATE(2018,7,1),G229&lt;DATE(2018,8,1)),IF(AND(T229&gt;=1,T229&lt;=2),'CP %'!$G$11,IF(AND(T229&gt;=3,T229&lt;=5),'CP %'!$G$12,IF(T229&gt;=6,'CP %'!$G$13,""))),
IF(AND(G229&gt;=DATE(2018,8,1),G229&lt;DATE(2018,10,1)),IF(K229='CP %'!$F$18,'CP %'!$G$18,IF(B229='CP %'!$F$15,'CP %'!$G$15,IF(B229='CP %'!$F$16,'CP %'!$G$16,IF(AND(B229='CP %'!$F$17,T229=1),'CP %'!$G$20,IF(AND(B229='CP %'!$F$17,T229&gt;=2,T229&lt;=5),'CP %'!$G$21,IF(AND(B229='CP %'!$F$17,T229&gt;=6),'CP %'!$G$22,"")))))),
IF(AND(G229&gt;=DATE(2018,10,1),G229&lt;=DATE(2018,12,31)),IF(B229='CP %'!$F$25,'CP %'!$G$25,IF(B229='CP %'!$F$26,'CP %'!$G$26,IF(AND(B229='CP %'!$F$27,T229=1),'CP %'!$G$29,IF(AND(B229='CP %'!$F$27,T229&gt;=2,T229&lt;=5),'CP %'!$G$30,IF(AND(B229='CP %'!$F$27,T229&gt;=6),'CP %'!$G$31,"")))))))))),
IF(AND(A229='CP %'!$M$1,J229="CP"),
IF(AND(G229&gt;=DATE(2018,4,1),G229&lt;DATE(2018,10,1)),IF(AND(T229&gt;=1,T229&lt;=3),'CP %'!$N$4,IF(AND(T229&gt;=4,T229&lt;=6),'CP %'!$N$5,IF(T229&gt;=7,'CP %'!$N$6,""))),
IF(AND(G229&gt;=DATE(2018,10,1),G229&lt;=DATE(2018,12,31)),IF(AND(T229&gt;=1,T229&lt;=3),'CP %'!$N$9,IF(AND(T229&gt;=4,T229&lt;=6),'CP %'!$N$10,IF(T229&gt;=7,'CP %'!$N$11,""))),"")),"")))</f>
        <v/>
      </c>
      <c r="T229" s="29" t="str">
        <f>IF(AND(A229='CP %'!$B$1,Master!J229="CP",G229&gt;=DATE(2018,7,26),G229&lt;=DATE(2018,12,31)),COUNTIFS($K$2:$K$999,K229,$A$2:$A$999,'CP %'!$B$1,$G$2:$G$999,"&gt;=26-07-2018",$G$2:$G$999,"&lt;=31-12-2018"),IF(AND(A229='CP %'!$F$1,Master!J229="CP",G229&gt;=DATE(2018,4,1),G229&lt;DATE(2018,5,1)),COUNTIFS($K$2:$K$999,K229,$A$2:$A$999,'CP %'!$F$1,$G$2:$G$999,"&gt;=01-04-2018",$G$2:$G$999,"&lt;01-05-2018"),IF(AND(A229='CP %'!$F$1,Master!J229="CP",G229&gt;=DATE(2018,7,1),G229&lt;DATE(2018,8,1)),COUNTIFS($K$2:$K$999,K229,$A$2:$A$999,'CP %'!$F$1,$G$2:$G$999,"&gt;=01-07-2018",$G$2:$G$999,"&lt;01-08-2018"),IF(AND(A229='CP %'!$F$1,B229='CP %'!$F$17,Master!J229="CP",G229&gt;=DATE(2018,8,1),G229&lt;DATE(2018,10,1)),COUNTIFS($K$2:$K$999,K229,$A$2:$A$999,'CP %'!$F$1,$B$2:$B$999,'CP %'!$F$17,$G$2:$G$999,"&gt;=01-08-2018",$G$2:$G$999,"&lt;01-10-2018"),IF(AND(A229='CP %'!$F$1,B229='CP %'!$F$27,Master!J229="CP",G229&gt;=DATE(2018,10,1),G229&lt;=DATE(2018,12,31)),COUNTIFS($K$2:$K$999,K229,$A$2:$A$999,'CP %'!$F$1,$B$2:$B$999,'CP %'!$F$27,$G$2:$G$999,"&gt;=01-10-2018",$G$2:$G$999,"&lt;=31-12-2018"),IF(AND(A229='CP %'!$M$1,Master!J229="CP",G229&gt;=DATE(2018,4,1),G229&lt;DATE(2018,10,1)),COUNTIFS($K$2:$K$999,K229,$A$2:$A$999,'CP %'!$M$1,$G$2:$G$999,"&gt;=1-04-2018",$G$2:$G$999,"&lt;1-10-2018"),IF(AND(A229='CP %'!$M$1,Master!J229="CP",G229&gt;=DATE(2018,10,1),G229&lt;=DATE(2018,12,31)),COUNTIFS($K$2:$K$999,K229,$A$2:$A$999,'CP %'!$M$1,$G$2:$G$999,"&gt;=1-10-2018",$G$2:$G$999,"&lt;=31-12-2018"),"")))))))</f>
        <v/>
      </c>
      <c r="U229" s="25">
        <f t="shared" si="7"/>
        <v>0</v>
      </c>
    </row>
    <row r="230" spans="1:21" hidden="1" x14ac:dyDescent="0.25">
      <c r="A230" s="1" t="s">
        <v>1</v>
      </c>
      <c r="B230" s="1" t="s">
        <v>126</v>
      </c>
      <c r="C230" s="1" t="s">
        <v>126</v>
      </c>
      <c r="D230" s="1">
        <v>604</v>
      </c>
      <c r="E230" s="1" t="s">
        <v>133</v>
      </c>
      <c r="F230" s="1">
        <v>1350</v>
      </c>
      <c r="G230" s="27">
        <v>43290</v>
      </c>
      <c r="H230" s="25">
        <v>23000000</v>
      </c>
      <c r="I230" s="25">
        <v>23000000</v>
      </c>
      <c r="J230" s="1" t="s">
        <v>16</v>
      </c>
      <c r="K230" s="1" t="s">
        <v>140</v>
      </c>
      <c r="L230" s="25">
        <v>15550</v>
      </c>
      <c r="M230" s="25">
        <v>15550</v>
      </c>
      <c r="N230" s="1" t="s">
        <v>438</v>
      </c>
      <c r="O230" s="1" t="s">
        <v>174</v>
      </c>
      <c r="P230" s="25">
        <f t="shared" si="8"/>
        <v>0</v>
      </c>
      <c r="Q230" s="1">
        <v>0</v>
      </c>
      <c r="R230" s="2" t="s">
        <v>164</v>
      </c>
      <c r="S230" s="31">
        <f>IF(AND(A230='CP %'!$B$1,J230="CP"),
IF(AND(G230&gt;=DATE(2018,4,1),G230&lt;=DATE(2018,7,25)),2%,IF(AND(G230&gt;=DATE(2018,7,26),G230&lt;=DATE(2018,12,31),R230='CP %'!$I$2),IF(T230=1,'CP %'!$C$8,IF(AND(T230&gt;=2,T230&lt;=3),'CP %'!$C$9,IF(AND(T230&gt;=4,T230&lt;=5),'CP %'!$C$10,IF(AND(T230&gt;=6,T230&lt;=8),'CP %'!$C$11,IF(T230&gt;=9,'CP %'!$C$12,""))))),IF(AND(G230&gt;=DATE(2018,7,26),G230&lt;=DATE(2018,12,31),R230='CP %'!$I$3),IF(T230=1,'CP %'!$D$8,IF(AND(T230&gt;=2,T230&lt;=3),'CP %'!$D$9,IF(AND(T230&gt;=4,T230&lt;=5),'CP %'!$D$10,IF(AND(T230&gt;=6,T230&lt;=8),'CP %'!$D$11,IF(T230&gt;=9,'CP %'!$D$12,""))))),""))),
IF(AND(A230='CP %'!$F$1,J230="CP"),
IF(AND(G230&gt;=DATE(2018,4,1),G230&lt;DATE(2018,5,1)),IF(AND(T230&gt;=1,T230&lt;=3),'CP %'!$G$4,IF(AND(T230&gt;=4,T230&lt;=9),'CP %'!$G$5,IF(T230&gt;=10,'CP %'!$G$6,""))),
IF(AND(G230&gt;=DATE(2018,5,1),G230&lt;DATE(2018,7,1)),'CP %'!$G$8,
IF(AND(G230&gt;=DATE(2018,7,1),G230&lt;DATE(2018,8,1)),IF(AND(T230&gt;=1,T230&lt;=2),'CP %'!$G$11,IF(AND(T230&gt;=3,T230&lt;=5),'CP %'!$G$12,IF(T230&gt;=6,'CP %'!$G$13,""))),
IF(AND(G230&gt;=DATE(2018,8,1),G230&lt;DATE(2018,10,1)),IF(K230='CP %'!$F$18,'CP %'!$G$18,IF(B230='CP %'!$F$15,'CP %'!$G$15,IF(B230='CP %'!$F$16,'CP %'!$G$16,IF(AND(B230='CP %'!$F$17,T230=1),'CP %'!$G$20,IF(AND(B230='CP %'!$F$17,T230&gt;=2,T230&lt;=5),'CP %'!$G$21,IF(AND(B230='CP %'!$F$17,T230&gt;=6),'CP %'!$G$22,"")))))),
IF(AND(G230&gt;=DATE(2018,10,1),G230&lt;=DATE(2018,12,31)),IF(B230='CP %'!$F$25,'CP %'!$G$25,IF(B230='CP %'!$F$26,'CP %'!$G$26,IF(AND(B230='CP %'!$F$27,T230=1),'CP %'!$G$29,IF(AND(B230='CP %'!$F$27,T230&gt;=2,T230&lt;=5),'CP %'!$G$30,IF(AND(B230='CP %'!$F$27,T230&gt;=6),'CP %'!$G$31,"")))))))))),
IF(AND(A230='CP %'!$M$1,J230="CP"),
IF(AND(G230&gt;=DATE(2018,4,1),G230&lt;DATE(2018,10,1)),IF(AND(T230&gt;=1,T230&lt;=3),'CP %'!$N$4,IF(AND(T230&gt;=4,T230&lt;=6),'CP %'!$N$5,IF(T230&gt;=7,'CP %'!$N$6,""))),
IF(AND(G230&gt;=DATE(2018,10,1),G230&lt;=DATE(2018,12,31)),IF(AND(T230&gt;=1,T230&lt;=3),'CP %'!$N$9,IF(AND(T230&gt;=4,T230&lt;=6),'CP %'!$N$10,IF(T230&gt;=7,'CP %'!$N$11,""))),"")),"")))</f>
        <v>0.02</v>
      </c>
      <c r="T230" s="29" t="str">
        <f>IF(AND(A230='CP %'!$B$1,Master!J230="CP",G230&gt;=DATE(2018,7,26),G230&lt;=DATE(2018,12,31)),COUNTIFS($K$2:$K$999,K230,$A$2:$A$999,'CP %'!$B$1,$G$2:$G$999,"&gt;=26-07-2018",$G$2:$G$999,"&lt;=31-12-2018"),IF(AND(A230='CP %'!$F$1,Master!J230="CP",G230&gt;=DATE(2018,4,1),G230&lt;DATE(2018,5,1)),COUNTIFS($K$2:$K$999,K230,$A$2:$A$999,'CP %'!$F$1,$G$2:$G$999,"&gt;=01-04-2018",$G$2:$G$999,"&lt;01-05-2018"),IF(AND(A230='CP %'!$F$1,Master!J230="CP",G230&gt;=DATE(2018,7,1),G230&lt;DATE(2018,8,1)),COUNTIFS($K$2:$K$999,K230,$A$2:$A$999,'CP %'!$F$1,$G$2:$G$999,"&gt;=01-07-2018",$G$2:$G$999,"&lt;01-08-2018"),IF(AND(A230='CP %'!$F$1,B230='CP %'!$F$17,Master!J230="CP",G230&gt;=DATE(2018,8,1),G230&lt;DATE(2018,10,1)),COUNTIFS($K$2:$K$999,K230,$A$2:$A$999,'CP %'!$F$1,$B$2:$B$999,'CP %'!$F$17,$G$2:$G$999,"&gt;=01-08-2018",$G$2:$G$999,"&lt;01-10-2018"),IF(AND(A230='CP %'!$F$1,B230='CP %'!$F$27,Master!J230="CP",G230&gt;=DATE(2018,10,1),G230&lt;=DATE(2018,12,31)),COUNTIFS($K$2:$K$999,K230,$A$2:$A$999,'CP %'!$F$1,$B$2:$B$999,'CP %'!$F$27,$G$2:$G$999,"&gt;=01-10-2018",$G$2:$G$999,"&lt;=31-12-2018"),IF(AND(A230='CP %'!$M$1,Master!J230="CP",G230&gt;=DATE(2018,4,1),G230&lt;DATE(2018,10,1)),COUNTIFS($K$2:$K$999,K230,$A$2:$A$999,'CP %'!$M$1,$G$2:$G$999,"&gt;=1-04-2018",$G$2:$G$999,"&lt;1-10-2018"),IF(AND(A230='CP %'!$M$1,Master!J230="CP",G230&gt;=DATE(2018,10,1),G230&lt;=DATE(2018,12,31)),COUNTIFS($K$2:$K$999,K230,$A$2:$A$999,'CP %'!$M$1,$G$2:$G$999,"&gt;=1-10-2018",$G$2:$G$999,"&lt;=31-12-2018"),"")))))))</f>
        <v/>
      </c>
      <c r="U230" s="25">
        <f t="shared" si="7"/>
        <v>460000</v>
      </c>
    </row>
    <row r="231" spans="1:21" hidden="1" x14ac:dyDescent="0.25">
      <c r="A231" s="1" t="s">
        <v>1</v>
      </c>
      <c r="B231" s="1" t="s">
        <v>127</v>
      </c>
      <c r="C231" s="1" t="s">
        <v>127</v>
      </c>
      <c r="D231" s="1">
        <v>704</v>
      </c>
      <c r="E231" s="1" t="s">
        <v>130</v>
      </c>
      <c r="F231" s="1">
        <v>1003</v>
      </c>
      <c r="G231" s="27">
        <v>43315</v>
      </c>
      <c r="H231" s="25">
        <v>18469649.5</v>
      </c>
      <c r="I231" s="25">
        <v>18469649.5</v>
      </c>
      <c r="J231" s="1" t="s">
        <v>16</v>
      </c>
      <c r="K231" s="1" t="s">
        <v>143</v>
      </c>
      <c r="L231" s="25">
        <v>15550</v>
      </c>
      <c r="M231" s="25">
        <v>15375</v>
      </c>
      <c r="N231" s="1" t="s">
        <v>445</v>
      </c>
      <c r="O231" s="1" t="s">
        <v>170</v>
      </c>
      <c r="P231" s="25">
        <f t="shared" si="8"/>
        <v>175525</v>
      </c>
      <c r="Q231" s="1" t="s">
        <v>446</v>
      </c>
      <c r="R231" s="2" t="s">
        <v>164</v>
      </c>
      <c r="S231" s="31">
        <f>IF(AND(A231='CP %'!$B$1,J231="CP"),
IF(AND(G231&gt;=DATE(2018,4,1),G231&lt;=DATE(2018,7,25)),2%,IF(AND(G231&gt;=DATE(2018,7,26),G231&lt;=DATE(2018,12,31),R231='CP %'!$I$2),IF(T231=1,'CP %'!$C$8,IF(AND(T231&gt;=2,T231&lt;=3),'CP %'!$C$9,IF(AND(T231&gt;=4,T231&lt;=5),'CP %'!$C$10,IF(AND(T231&gt;=6,T231&lt;=8),'CP %'!$C$11,IF(T231&gt;=9,'CP %'!$C$12,""))))),IF(AND(G231&gt;=DATE(2018,7,26),G231&lt;=DATE(2018,12,31),R231='CP %'!$I$3),IF(T231=1,'CP %'!$D$8,IF(AND(T231&gt;=2,T231&lt;=3),'CP %'!$D$9,IF(AND(T231&gt;=4,T231&lt;=5),'CP %'!$D$10,IF(AND(T231&gt;=6,T231&lt;=8),'CP %'!$D$11,IF(T231&gt;=9,'CP %'!$D$12,""))))),""))),
IF(AND(A231='CP %'!$F$1,J231="CP"),
IF(AND(G231&gt;=DATE(2018,4,1),G231&lt;DATE(2018,5,1)),IF(AND(T231&gt;=1,T231&lt;=3),'CP %'!$G$4,IF(AND(T231&gt;=4,T231&lt;=9),'CP %'!$G$5,IF(T231&gt;=10,'CP %'!$G$6,""))),
IF(AND(G231&gt;=DATE(2018,5,1),G231&lt;DATE(2018,7,1)),'CP %'!$G$8,
IF(AND(G231&gt;=DATE(2018,7,1),G231&lt;DATE(2018,8,1)),IF(AND(T231&gt;=1,T231&lt;=2),'CP %'!$G$11,IF(AND(T231&gt;=3,T231&lt;=5),'CP %'!$G$12,IF(T231&gt;=6,'CP %'!$G$13,""))),
IF(AND(G231&gt;=DATE(2018,8,1),G231&lt;DATE(2018,10,1)),IF(K231='CP %'!$F$18,'CP %'!$G$18,IF(B231='CP %'!$F$15,'CP %'!$G$15,IF(B231='CP %'!$F$16,'CP %'!$G$16,IF(AND(B231='CP %'!$F$17,T231=1),'CP %'!$G$20,IF(AND(B231='CP %'!$F$17,T231&gt;=2,T231&lt;=5),'CP %'!$G$21,IF(AND(B231='CP %'!$F$17,T231&gt;=6),'CP %'!$G$22,"")))))),
IF(AND(G231&gt;=DATE(2018,10,1),G231&lt;=DATE(2018,12,31)),IF(B231='CP %'!$F$25,'CP %'!$G$25,IF(B231='CP %'!$F$26,'CP %'!$G$26,IF(AND(B231='CP %'!$F$27,T231=1),'CP %'!$G$29,IF(AND(B231='CP %'!$F$27,T231&gt;=2,T231&lt;=5),'CP %'!$G$30,IF(AND(B231='CP %'!$F$27,T231&gt;=6),'CP %'!$G$31,"")))))))))),
IF(AND(A231='CP %'!$M$1,J231="CP"),
IF(AND(G231&gt;=DATE(2018,4,1),G231&lt;DATE(2018,10,1)),IF(AND(T231&gt;=1,T231&lt;=3),'CP %'!$N$4,IF(AND(T231&gt;=4,T231&lt;=6),'CP %'!$N$5,IF(T231&gt;=7,'CP %'!$N$6,""))),
IF(AND(G231&gt;=DATE(2018,10,1),G231&lt;=DATE(2018,12,31)),IF(AND(T231&gt;=1,T231&lt;=3),'CP %'!$N$9,IF(AND(T231&gt;=4,T231&lt;=6),'CP %'!$N$10,IF(T231&gt;=7,'CP %'!$N$11,""))),"")),"")))</f>
        <v>0.02</v>
      </c>
      <c r="T231" s="29">
        <f>IF(AND(A231='CP %'!$B$1,Master!J231="CP",G231&gt;=DATE(2018,7,26),G231&lt;=DATE(2018,12,31)),COUNTIFS($K$2:$K$999,K231,$A$2:$A$999,'CP %'!$B$1,$G$2:$G$999,"&gt;=26-07-2018",$G$2:$G$999,"&lt;=31-12-2018"),IF(AND(A231='CP %'!$F$1,Master!J231="CP",G231&gt;=DATE(2018,4,1),G231&lt;DATE(2018,5,1)),COUNTIFS($K$2:$K$999,K231,$A$2:$A$999,'CP %'!$F$1,$G$2:$G$999,"&gt;=01-04-2018",$G$2:$G$999,"&lt;01-05-2018"),IF(AND(A231='CP %'!$F$1,Master!J231="CP",G231&gt;=DATE(2018,7,1),G231&lt;DATE(2018,8,1)),COUNTIFS($K$2:$K$999,K231,$A$2:$A$999,'CP %'!$F$1,$G$2:$G$999,"&gt;=01-07-2018",$G$2:$G$999,"&lt;01-08-2018"),IF(AND(A231='CP %'!$F$1,B231='CP %'!$F$17,Master!J231="CP",G231&gt;=DATE(2018,8,1),G231&lt;DATE(2018,10,1)),COUNTIFS($K$2:$K$999,K231,$A$2:$A$999,'CP %'!$F$1,$B$2:$B$999,'CP %'!$F$17,$G$2:$G$999,"&gt;=01-08-2018",$G$2:$G$999,"&lt;01-10-2018"),IF(AND(A231='CP %'!$F$1,B231='CP %'!$F$27,Master!J231="CP",G231&gt;=DATE(2018,10,1),G231&lt;=DATE(2018,12,31)),COUNTIFS($K$2:$K$999,K231,$A$2:$A$999,'CP %'!$F$1,$B$2:$B$999,'CP %'!$F$27,$G$2:$G$999,"&gt;=01-10-2018",$G$2:$G$999,"&lt;=31-12-2018"),IF(AND(A231='CP %'!$M$1,Master!J231="CP",G231&gt;=DATE(2018,4,1),G231&lt;DATE(2018,10,1)),COUNTIFS($K$2:$K$999,K231,$A$2:$A$999,'CP %'!$M$1,$G$2:$G$999,"&gt;=1-04-2018",$G$2:$G$999,"&lt;1-10-2018"),IF(AND(A231='CP %'!$M$1,Master!J231="CP",G231&gt;=DATE(2018,10,1),G231&lt;=DATE(2018,12,31)),COUNTIFS($K$2:$K$999,K231,$A$2:$A$999,'CP %'!$M$1,$G$2:$G$999,"&gt;=1-10-2018",$G$2:$G$999,"&lt;=31-12-2018"),"")))))))</f>
        <v>1</v>
      </c>
      <c r="U231" s="25">
        <f t="shared" si="7"/>
        <v>369392.99</v>
      </c>
    </row>
    <row r="232" spans="1:21" hidden="1" x14ac:dyDescent="0.25">
      <c r="A232" s="1" t="s">
        <v>1</v>
      </c>
      <c r="B232" s="1" t="s">
        <v>122</v>
      </c>
      <c r="C232" s="1" t="s">
        <v>122</v>
      </c>
      <c r="D232" s="1">
        <v>904</v>
      </c>
      <c r="E232" s="1" t="s">
        <v>130</v>
      </c>
      <c r="F232" s="1">
        <v>1003</v>
      </c>
      <c r="G232" s="27">
        <v>43315</v>
      </c>
      <c r="H232" s="25">
        <v>17018810</v>
      </c>
      <c r="I232" s="25">
        <v>17018810</v>
      </c>
      <c r="J232" s="1" t="s">
        <v>16</v>
      </c>
      <c r="K232" s="1" t="s">
        <v>141</v>
      </c>
      <c r="L232" s="25">
        <v>15550</v>
      </c>
      <c r="M232" s="25">
        <v>15550</v>
      </c>
      <c r="N232" s="1" t="s">
        <v>438</v>
      </c>
      <c r="O232" s="1" t="s">
        <v>174</v>
      </c>
      <c r="P232" s="25">
        <f t="shared" si="8"/>
        <v>0</v>
      </c>
      <c r="Q232" s="1">
        <v>0</v>
      </c>
      <c r="R232" s="2" t="s">
        <v>164</v>
      </c>
      <c r="S232" s="31">
        <f>IF(AND(A232='CP %'!$B$1,J232="CP"),
IF(AND(G232&gt;=DATE(2018,4,1),G232&lt;=DATE(2018,7,25)),2%,IF(AND(G232&gt;=DATE(2018,7,26),G232&lt;=DATE(2018,12,31),R232='CP %'!$I$2),IF(T232=1,'CP %'!$C$8,IF(AND(T232&gt;=2,T232&lt;=3),'CP %'!$C$9,IF(AND(T232&gt;=4,T232&lt;=5),'CP %'!$C$10,IF(AND(T232&gt;=6,T232&lt;=8),'CP %'!$C$11,IF(T232&gt;=9,'CP %'!$C$12,""))))),IF(AND(G232&gt;=DATE(2018,7,26),G232&lt;=DATE(2018,12,31),R232='CP %'!$I$3),IF(T232=1,'CP %'!$D$8,IF(AND(T232&gt;=2,T232&lt;=3),'CP %'!$D$9,IF(AND(T232&gt;=4,T232&lt;=5),'CP %'!$D$10,IF(AND(T232&gt;=6,T232&lt;=8),'CP %'!$D$11,IF(T232&gt;=9,'CP %'!$D$12,""))))),""))),
IF(AND(A232='CP %'!$F$1,J232="CP"),
IF(AND(G232&gt;=DATE(2018,4,1),G232&lt;DATE(2018,5,1)),IF(AND(T232&gt;=1,T232&lt;=3),'CP %'!$G$4,IF(AND(T232&gt;=4,T232&lt;=9),'CP %'!$G$5,IF(T232&gt;=10,'CP %'!$G$6,""))),
IF(AND(G232&gt;=DATE(2018,5,1),G232&lt;DATE(2018,7,1)),'CP %'!$G$8,
IF(AND(G232&gt;=DATE(2018,7,1),G232&lt;DATE(2018,8,1)),IF(AND(T232&gt;=1,T232&lt;=2),'CP %'!$G$11,IF(AND(T232&gt;=3,T232&lt;=5),'CP %'!$G$12,IF(T232&gt;=6,'CP %'!$G$13,""))),
IF(AND(G232&gt;=DATE(2018,8,1),G232&lt;DATE(2018,10,1)),IF(K232='CP %'!$F$18,'CP %'!$G$18,IF(B232='CP %'!$F$15,'CP %'!$G$15,IF(B232='CP %'!$F$16,'CP %'!$G$16,IF(AND(B232='CP %'!$F$17,T232=1),'CP %'!$G$20,IF(AND(B232='CP %'!$F$17,T232&gt;=2,T232&lt;=5),'CP %'!$G$21,IF(AND(B232='CP %'!$F$17,T232&gt;=6),'CP %'!$G$22,"")))))),
IF(AND(G232&gt;=DATE(2018,10,1),G232&lt;=DATE(2018,12,31)),IF(B232='CP %'!$F$25,'CP %'!$G$25,IF(B232='CP %'!$F$26,'CP %'!$G$26,IF(AND(B232='CP %'!$F$27,T232=1),'CP %'!$G$29,IF(AND(B232='CP %'!$F$27,T232&gt;=2,T232&lt;=5),'CP %'!$G$30,IF(AND(B232='CP %'!$F$27,T232&gt;=6),'CP %'!$G$31,"")))))))))),
IF(AND(A232='CP %'!$M$1,J232="CP"),
IF(AND(G232&gt;=DATE(2018,4,1),G232&lt;DATE(2018,10,1)),IF(AND(T232&gt;=1,T232&lt;=3),'CP %'!$N$4,IF(AND(T232&gt;=4,T232&lt;=6),'CP %'!$N$5,IF(T232&gt;=7,'CP %'!$N$6,""))),
IF(AND(G232&gt;=DATE(2018,10,1),G232&lt;=DATE(2018,12,31)),IF(AND(T232&gt;=1,T232&lt;=3),'CP %'!$N$9,IF(AND(T232&gt;=4,T232&lt;=6),'CP %'!$N$10,IF(T232&gt;=7,'CP %'!$N$11,""))),"")),"")))</f>
        <v>0.02</v>
      </c>
      <c r="T232" s="29">
        <f>IF(AND(A232='CP %'!$B$1,Master!J232="CP",G232&gt;=DATE(2018,7,26),G232&lt;=DATE(2018,12,31)),COUNTIFS($K$2:$K$999,K232,$A$2:$A$999,'CP %'!$B$1,$G$2:$G$999,"&gt;=26-07-2018",$G$2:$G$999,"&lt;=31-12-2018"),IF(AND(A232='CP %'!$F$1,Master!J232="CP",G232&gt;=DATE(2018,4,1),G232&lt;DATE(2018,5,1)),COUNTIFS($K$2:$K$999,K232,$A$2:$A$999,'CP %'!$F$1,$G$2:$G$999,"&gt;=01-04-2018",$G$2:$G$999,"&lt;01-05-2018"),IF(AND(A232='CP %'!$F$1,Master!J232="CP",G232&gt;=DATE(2018,7,1),G232&lt;DATE(2018,8,1)),COUNTIFS($K$2:$K$999,K232,$A$2:$A$999,'CP %'!$F$1,$G$2:$G$999,"&gt;=01-07-2018",$G$2:$G$999,"&lt;01-08-2018"),IF(AND(A232='CP %'!$F$1,B232='CP %'!$F$17,Master!J232="CP",G232&gt;=DATE(2018,8,1),G232&lt;DATE(2018,10,1)),COUNTIFS($K$2:$K$999,K232,$A$2:$A$999,'CP %'!$F$1,$B$2:$B$999,'CP %'!$F$17,$G$2:$G$999,"&gt;=01-08-2018",$G$2:$G$999,"&lt;01-10-2018"),IF(AND(A232='CP %'!$F$1,B232='CP %'!$F$27,Master!J232="CP",G232&gt;=DATE(2018,10,1),G232&lt;=DATE(2018,12,31)),COUNTIFS($K$2:$K$999,K232,$A$2:$A$999,'CP %'!$F$1,$B$2:$B$999,'CP %'!$F$27,$G$2:$G$999,"&gt;=01-10-2018",$G$2:$G$999,"&lt;=31-12-2018"),IF(AND(A232='CP %'!$M$1,Master!J232="CP",G232&gt;=DATE(2018,4,1),G232&lt;DATE(2018,10,1)),COUNTIFS($K$2:$K$999,K232,$A$2:$A$999,'CP %'!$M$1,$G$2:$G$999,"&gt;=1-04-2018",$G$2:$G$999,"&lt;1-10-2018"),IF(AND(A232='CP %'!$M$1,Master!J232="CP",G232&gt;=DATE(2018,10,1),G232&lt;=DATE(2018,12,31)),COUNTIFS($K$2:$K$999,K232,$A$2:$A$999,'CP %'!$M$1,$G$2:$G$999,"&gt;=1-10-2018",$G$2:$G$999,"&lt;=31-12-2018"),"")))))))</f>
        <v>1</v>
      </c>
      <c r="U232" s="25">
        <f t="shared" si="7"/>
        <v>340376.2</v>
      </c>
    </row>
    <row r="233" spans="1:21" hidden="1" x14ac:dyDescent="0.25">
      <c r="A233" s="1" t="s">
        <v>1</v>
      </c>
      <c r="B233" s="1" t="s">
        <v>126</v>
      </c>
      <c r="C233" s="1" t="s">
        <v>126</v>
      </c>
      <c r="D233" s="1">
        <v>101</v>
      </c>
      <c r="E233" s="1" t="s">
        <v>131</v>
      </c>
      <c r="F233" s="1">
        <v>1626</v>
      </c>
      <c r="G233" s="27">
        <v>43315</v>
      </c>
      <c r="H233" s="25">
        <v>26684300</v>
      </c>
      <c r="I233" s="25">
        <v>26684300</v>
      </c>
      <c r="J233" s="1" t="s">
        <v>15</v>
      </c>
      <c r="K233" s="1" t="s">
        <v>135</v>
      </c>
      <c r="L233" s="25">
        <v>15550</v>
      </c>
      <c r="M233" s="25">
        <v>15550</v>
      </c>
      <c r="N233" s="1" t="s">
        <v>438</v>
      </c>
      <c r="O233" s="1" t="s">
        <v>174</v>
      </c>
      <c r="P233" s="25">
        <f t="shared" si="8"/>
        <v>0</v>
      </c>
      <c r="Q233" s="1">
        <v>0</v>
      </c>
      <c r="R233" s="2" t="s">
        <v>164</v>
      </c>
      <c r="S233" s="31" t="str">
        <f>IF(AND(A233='CP %'!$B$1,J233="CP"),
IF(AND(G233&gt;=DATE(2018,4,1),G233&lt;=DATE(2018,7,25)),2%,IF(AND(G233&gt;=DATE(2018,7,26),G233&lt;=DATE(2018,12,31),R233='CP %'!$I$2),IF(T233=1,'CP %'!$C$8,IF(AND(T233&gt;=2,T233&lt;=3),'CP %'!$C$9,IF(AND(T233&gt;=4,T233&lt;=5),'CP %'!$C$10,IF(AND(T233&gt;=6,T233&lt;=8),'CP %'!$C$11,IF(T233&gt;=9,'CP %'!$C$12,""))))),IF(AND(G233&gt;=DATE(2018,7,26),G233&lt;=DATE(2018,12,31),R233='CP %'!$I$3),IF(T233=1,'CP %'!$D$8,IF(AND(T233&gt;=2,T233&lt;=3),'CP %'!$D$9,IF(AND(T233&gt;=4,T233&lt;=5),'CP %'!$D$10,IF(AND(T233&gt;=6,T233&lt;=8),'CP %'!$D$11,IF(T233&gt;=9,'CP %'!$D$12,""))))),""))),
IF(AND(A233='CP %'!$F$1,J233="CP"),
IF(AND(G233&gt;=DATE(2018,4,1),G233&lt;DATE(2018,5,1)),IF(AND(T233&gt;=1,T233&lt;=3),'CP %'!$G$4,IF(AND(T233&gt;=4,T233&lt;=9),'CP %'!$G$5,IF(T233&gt;=10,'CP %'!$G$6,""))),
IF(AND(G233&gt;=DATE(2018,5,1),G233&lt;DATE(2018,7,1)),'CP %'!$G$8,
IF(AND(G233&gt;=DATE(2018,7,1),G233&lt;DATE(2018,8,1)),IF(AND(T233&gt;=1,T233&lt;=2),'CP %'!$G$11,IF(AND(T233&gt;=3,T233&lt;=5),'CP %'!$G$12,IF(T233&gt;=6,'CP %'!$G$13,""))),
IF(AND(G233&gt;=DATE(2018,8,1),G233&lt;DATE(2018,10,1)),IF(K233='CP %'!$F$18,'CP %'!$G$18,IF(B233='CP %'!$F$15,'CP %'!$G$15,IF(B233='CP %'!$F$16,'CP %'!$G$16,IF(AND(B233='CP %'!$F$17,T233=1),'CP %'!$G$20,IF(AND(B233='CP %'!$F$17,T233&gt;=2,T233&lt;=5),'CP %'!$G$21,IF(AND(B233='CP %'!$F$17,T233&gt;=6),'CP %'!$G$22,"")))))),
IF(AND(G233&gt;=DATE(2018,10,1),G233&lt;=DATE(2018,12,31)),IF(B233='CP %'!$F$25,'CP %'!$G$25,IF(B233='CP %'!$F$26,'CP %'!$G$26,IF(AND(B233='CP %'!$F$27,T233=1),'CP %'!$G$29,IF(AND(B233='CP %'!$F$27,T233&gt;=2,T233&lt;=5),'CP %'!$G$30,IF(AND(B233='CP %'!$F$27,T233&gt;=6),'CP %'!$G$31,"")))))))))),
IF(AND(A233='CP %'!$M$1,J233="CP"),
IF(AND(G233&gt;=DATE(2018,4,1),G233&lt;DATE(2018,10,1)),IF(AND(T233&gt;=1,T233&lt;=3),'CP %'!$N$4,IF(AND(T233&gt;=4,T233&lt;=6),'CP %'!$N$5,IF(T233&gt;=7,'CP %'!$N$6,""))),
IF(AND(G233&gt;=DATE(2018,10,1),G233&lt;=DATE(2018,12,31)),IF(AND(T233&gt;=1,T233&lt;=3),'CP %'!$N$9,IF(AND(T233&gt;=4,T233&lt;=6),'CP %'!$N$10,IF(T233&gt;=7,'CP %'!$N$11,""))),"")),"")))</f>
        <v/>
      </c>
      <c r="T233" s="29" t="str">
        <f>IF(AND(A233='CP %'!$B$1,Master!J233="CP",G233&gt;=DATE(2018,7,26),G233&lt;=DATE(2018,12,31)),COUNTIFS($K$2:$K$999,K233,$A$2:$A$999,'CP %'!$B$1,$G$2:$G$999,"&gt;=26-07-2018",$G$2:$G$999,"&lt;=31-12-2018"),IF(AND(A233='CP %'!$F$1,Master!J233="CP",G233&gt;=DATE(2018,4,1),G233&lt;DATE(2018,5,1)),COUNTIFS($K$2:$K$999,K233,$A$2:$A$999,'CP %'!$F$1,$G$2:$G$999,"&gt;=01-04-2018",$G$2:$G$999,"&lt;01-05-2018"),IF(AND(A233='CP %'!$F$1,Master!J233="CP",G233&gt;=DATE(2018,7,1),G233&lt;DATE(2018,8,1)),COUNTIFS($K$2:$K$999,K233,$A$2:$A$999,'CP %'!$F$1,$G$2:$G$999,"&gt;=01-07-2018",$G$2:$G$999,"&lt;01-08-2018"),IF(AND(A233='CP %'!$F$1,B233='CP %'!$F$17,Master!J233="CP",G233&gt;=DATE(2018,8,1),G233&lt;DATE(2018,10,1)),COUNTIFS($K$2:$K$999,K233,$A$2:$A$999,'CP %'!$F$1,$B$2:$B$999,'CP %'!$F$17,$G$2:$G$999,"&gt;=01-08-2018",$G$2:$G$999,"&lt;01-10-2018"),IF(AND(A233='CP %'!$F$1,B233='CP %'!$F$27,Master!J233="CP",G233&gt;=DATE(2018,10,1),G233&lt;=DATE(2018,12,31)),COUNTIFS($K$2:$K$999,K233,$A$2:$A$999,'CP %'!$F$1,$B$2:$B$999,'CP %'!$F$27,$G$2:$G$999,"&gt;=01-10-2018",$G$2:$G$999,"&lt;=31-12-2018"),IF(AND(A233='CP %'!$M$1,Master!J233="CP",G233&gt;=DATE(2018,4,1),G233&lt;DATE(2018,10,1)),COUNTIFS($K$2:$K$999,K233,$A$2:$A$999,'CP %'!$M$1,$G$2:$G$999,"&gt;=1-04-2018",$G$2:$G$999,"&lt;1-10-2018"),IF(AND(A233='CP %'!$M$1,Master!J233="CP",G233&gt;=DATE(2018,10,1),G233&lt;=DATE(2018,12,31)),COUNTIFS($K$2:$K$999,K233,$A$2:$A$999,'CP %'!$M$1,$G$2:$G$999,"&gt;=1-10-2018",$G$2:$G$999,"&lt;=31-12-2018"),"")))))))</f>
        <v/>
      </c>
      <c r="U233" s="25">
        <f t="shared" si="7"/>
        <v>0</v>
      </c>
    </row>
    <row r="234" spans="1:21" hidden="1" x14ac:dyDescent="0.25">
      <c r="A234" s="1" t="s">
        <v>1</v>
      </c>
      <c r="B234" s="1" t="s">
        <v>122</v>
      </c>
      <c r="C234" s="1" t="s">
        <v>122</v>
      </c>
      <c r="D234" s="1">
        <v>1403</v>
      </c>
      <c r="E234" s="1" t="s">
        <v>130</v>
      </c>
      <c r="F234" s="1">
        <v>1003</v>
      </c>
      <c r="G234" s="27">
        <v>43315</v>
      </c>
      <c r="H234" s="25">
        <v>16667760</v>
      </c>
      <c r="I234" s="25">
        <v>16667760</v>
      </c>
      <c r="J234" s="1" t="s">
        <v>15</v>
      </c>
      <c r="K234" s="1" t="s">
        <v>135</v>
      </c>
      <c r="L234" s="25">
        <v>14750</v>
      </c>
      <c r="M234" s="25">
        <v>14750</v>
      </c>
      <c r="N234" s="1" t="s">
        <v>438</v>
      </c>
      <c r="O234" s="1" t="s">
        <v>174</v>
      </c>
      <c r="P234" s="25">
        <f t="shared" si="8"/>
        <v>0</v>
      </c>
      <c r="Q234" s="1">
        <v>0</v>
      </c>
      <c r="R234" s="2" t="s">
        <v>164</v>
      </c>
      <c r="S234" s="31" t="str">
        <f>IF(AND(A234='CP %'!$B$1,J234="CP"),
IF(AND(G234&gt;=DATE(2018,4,1),G234&lt;=DATE(2018,7,25)),2%,IF(AND(G234&gt;=DATE(2018,7,26),G234&lt;=DATE(2018,12,31),R234='CP %'!$I$2),IF(T234=1,'CP %'!$C$8,IF(AND(T234&gt;=2,T234&lt;=3),'CP %'!$C$9,IF(AND(T234&gt;=4,T234&lt;=5),'CP %'!$C$10,IF(AND(T234&gt;=6,T234&lt;=8),'CP %'!$C$11,IF(T234&gt;=9,'CP %'!$C$12,""))))),IF(AND(G234&gt;=DATE(2018,7,26),G234&lt;=DATE(2018,12,31),R234='CP %'!$I$3),IF(T234=1,'CP %'!$D$8,IF(AND(T234&gt;=2,T234&lt;=3),'CP %'!$D$9,IF(AND(T234&gt;=4,T234&lt;=5),'CP %'!$D$10,IF(AND(T234&gt;=6,T234&lt;=8),'CP %'!$D$11,IF(T234&gt;=9,'CP %'!$D$12,""))))),""))),
IF(AND(A234='CP %'!$F$1,J234="CP"),
IF(AND(G234&gt;=DATE(2018,4,1),G234&lt;DATE(2018,5,1)),IF(AND(T234&gt;=1,T234&lt;=3),'CP %'!$G$4,IF(AND(T234&gt;=4,T234&lt;=9),'CP %'!$G$5,IF(T234&gt;=10,'CP %'!$G$6,""))),
IF(AND(G234&gt;=DATE(2018,5,1),G234&lt;DATE(2018,7,1)),'CP %'!$G$8,
IF(AND(G234&gt;=DATE(2018,7,1),G234&lt;DATE(2018,8,1)),IF(AND(T234&gt;=1,T234&lt;=2),'CP %'!$G$11,IF(AND(T234&gt;=3,T234&lt;=5),'CP %'!$G$12,IF(T234&gt;=6,'CP %'!$G$13,""))),
IF(AND(G234&gt;=DATE(2018,8,1),G234&lt;DATE(2018,10,1)),IF(K234='CP %'!$F$18,'CP %'!$G$18,IF(B234='CP %'!$F$15,'CP %'!$G$15,IF(B234='CP %'!$F$16,'CP %'!$G$16,IF(AND(B234='CP %'!$F$17,T234=1),'CP %'!$G$20,IF(AND(B234='CP %'!$F$17,T234&gt;=2,T234&lt;=5),'CP %'!$G$21,IF(AND(B234='CP %'!$F$17,T234&gt;=6),'CP %'!$G$22,"")))))),
IF(AND(G234&gt;=DATE(2018,10,1),G234&lt;=DATE(2018,12,31)),IF(B234='CP %'!$F$25,'CP %'!$G$25,IF(B234='CP %'!$F$26,'CP %'!$G$26,IF(AND(B234='CP %'!$F$27,T234=1),'CP %'!$G$29,IF(AND(B234='CP %'!$F$27,T234&gt;=2,T234&lt;=5),'CP %'!$G$30,IF(AND(B234='CP %'!$F$27,T234&gt;=6),'CP %'!$G$31,"")))))))))),
IF(AND(A234='CP %'!$M$1,J234="CP"),
IF(AND(G234&gt;=DATE(2018,4,1),G234&lt;DATE(2018,10,1)),IF(AND(T234&gt;=1,T234&lt;=3),'CP %'!$N$4,IF(AND(T234&gt;=4,T234&lt;=6),'CP %'!$N$5,IF(T234&gt;=7,'CP %'!$N$6,""))),
IF(AND(G234&gt;=DATE(2018,10,1),G234&lt;=DATE(2018,12,31)),IF(AND(T234&gt;=1,T234&lt;=3),'CP %'!$N$9,IF(AND(T234&gt;=4,T234&lt;=6),'CP %'!$N$10,IF(T234&gt;=7,'CP %'!$N$11,""))),"")),"")))</f>
        <v/>
      </c>
      <c r="T234" s="29" t="str">
        <f>IF(AND(A234='CP %'!$B$1,Master!J234="CP",G234&gt;=DATE(2018,7,26),G234&lt;=DATE(2018,12,31)),COUNTIFS($K$2:$K$999,K234,$A$2:$A$999,'CP %'!$B$1,$G$2:$G$999,"&gt;=26-07-2018",$G$2:$G$999,"&lt;=31-12-2018"),IF(AND(A234='CP %'!$F$1,Master!J234="CP",G234&gt;=DATE(2018,4,1),G234&lt;DATE(2018,5,1)),COUNTIFS($K$2:$K$999,K234,$A$2:$A$999,'CP %'!$F$1,$G$2:$G$999,"&gt;=01-04-2018",$G$2:$G$999,"&lt;01-05-2018"),IF(AND(A234='CP %'!$F$1,Master!J234="CP",G234&gt;=DATE(2018,7,1),G234&lt;DATE(2018,8,1)),COUNTIFS($K$2:$K$999,K234,$A$2:$A$999,'CP %'!$F$1,$G$2:$G$999,"&gt;=01-07-2018",$G$2:$G$999,"&lt;01-08-2018"),IF(AND(A234='CP %'!$F$1,B234='CP %'!$F$17,Master!J234="CP",G234&gt;=DATE(2018,8,1),G234&lt;DATE(2018,10,1)),COUNTIFS($K$2:$K$999,K234,$A$2:$A$999,'CP %'!$F$1,$B$2:$B$999,'CP %'!$F$17,$G$2:$G$999,"&gt;=01-08-2018",$G$2:$G$999,"&lt;01-10-2018"),IF(AND(A234='CP %'!$F$1,B234='CP %'!$F$27,Master!J234="CP",G234&gt;=DATE(2018,10,1),G234&lt;=DATE(2018,12,31)),COUNTIFS($K$2:$K$999,K234,$A$2:$A$999,'CP %'!$F$1,$B$2:$B$999,'CP %'!$F$27,$G$2:$G$999,"&gt;=01-10-2018",$G$2:$G$999,"&lt;=31-12-2018"),IF(AND(A234='CP %'!$M$1,Master!J234="CP",G234&gt;=DATE(2018,4,1),G234&lt;DATE(2018,10,1)),COUNTIFS($K$2:$K$999,K234,$A$2:$A$999,'CP %'!$M$1,$G$2:$G$999,"&gt;=1-04-2018",$G$2:$G$999,"&lt;1-10-2018"),IF(AND(A234='CP %'!$M$1,Master!J234="CP",G234&gt;=DATE(2018,10,1),G234&lt;=DATE(2018,12,31)),COUNTIFS($K$2:$K$999,K234,$A$2:$A$999,'CP %'!$M$1,$G$2:$G$999,"&gt;=1-10-2018",$G$2:$G$999,"&lt;=31-12-2018"),"")))))))</f>
        <v/>
      </c>
      <c r="U234" s="25">
        <f t="shared" si="7"/>
        <v>0</v>
      </c>
    </row>
    <row r="235" spans="1:21" hidden="1" x14ac:dyDescent="0.25">
      <c r="A235" s="1" t="s">
        <v>1</v>
      </c>
      <c r="B235" s="1" t="s">
        <v>122</v>
      </c>
      <c r="C235" s="1" t="s">
        <v>122</v>
      </c>
      <c r="D235" s="1">
        <v>1601</v>
      </c>
      <c r="E235" s="1" t="s">
        <v>130</v>
      </c>
      <c r="F235" s="1">
        <v>1003</v>
      </c>
      <c r="G235" s="27">
        <v>43315</v>
      </c>
      <c r="H235" s="25">
        <v>17650700</v>
      </c>
      <c r="I235" s="25">
        <v>17650700</v>
      </c>
      <c r="J235" s="1" t="s">
        <v>16</v>
      </c>
      <c r="K235" s="1" t="s">
        <v>142</v>
      </c>
      <c r="L235" s="25">
        <v>15550</v>
      </c>
      <c r="M235" s="25">
        <v>15550</v>
      </c>
      <c r="N235" s="1" t="s">
        <v>438</v>
      </c>
      <c r="O235" s="1" t="s">
        <v>174</v>
      </c>
      <c r="P235" s="25">
        <f t="shared" si="8"/>
        <v>0</v>
      </c>
      <c r="Q235" s="1">
        <v>0</v>
      </c>
      <c r="R235" s="2" t="s">
        <v>164</v>
      </c>
      <c r="S235" s="31">
        <f>IF(AND(A235='CP %'!$B$1,J235="CP"),
IF(AND(G235&gt;=DATE(2018,4,1),G235&lt;=DATE(2018,7,25)),2%,IF(AND(G235&gt;=DATE(2018,7,26),G235&lt;=DATE(2018,12,31),R235='CP %'!$I$2),IF(T235=1,'CP %'!$C$8,IF(AND(T235&gt;=2,T235&lt;=3),'CP %'!$C$9,IF(AND(T235&gt;=4,T235&lt;=5),'CP %'!$C$10,IF(AND(T235&gt;=6,T235&lt;=8),'CP %'!$C$11,IF(T235&gt;=9,'CP %'!$C$12,""))))),IF(AND(G235&gt;=DATE(2018,7,26),G235&lt;=DATE(2018,12,31),R235='CP %'!$I$3),IF(T235=1,'CP %'!$D$8,IF(AND(T235&gt;=2,T235&lt;=3),'CP %'!$D$9,IF(AND(T235&gt;=4,T235&lt;=5),'CP %'!$D$10,IF(AND(T235&gt;=6,T235&lt;=8),'CP %'!$D$11,IF(T235&gt;=9,'CP %'!$D$12,""))))),""))),
IF(AND(A235='CP %'!$F$1,J235="CP"),
IF(AND(G235&gt;=DATE(2018,4,1),G235&lt;DATE(2018,5,1)),IF(AND(T235&gt;=1,T235&lt;=3),'CP %'!$G$4,IF(AND(T235&gt;=4,T235&lt;=9),'CP %'!$G$5,IF(T235&gt;=10,'CP %'!$G$6,""))),
IF(AND(G235&gt;=DATE(2018,5,1),G235&lt;DATE(2018,7,1)),'CP %'!$G$8,
IF(AND(G235&gt;=DATE(2018,7,1),G235&lt;DATE(2018,8,1)),IF(AND(T235&gt;=1,T235&lt;=2),'CP %'!$G$11,IF(AND(T235&gt;=3,T235&lt;=5),'CP %'!$G$12,IF(T235&gt;=6,'CP %'!$G$13,""))),
IF(AND(G235&gt;=DATE(2018,8,1),G235&lt;DATE(2018,10,1)),IF(K235='CP %'!$F$18,'CP %'!$G$18,IF(B235='CP %'!$F$15,'CP %'!$G$15,IF(B235='CP %'!$F$16,'CP %'!$G$16,IF(AND(B235='CP %'!$F$17,T235=1),'CP %'!$G$20,IF(AND(B235='CP %'!$F$17,T235&gt;=2,T235&lt;=5),'CP %'!$G$21,IF(AND(B235='CP %'!$F$17,T235&gt;=6),'CP %'!$G$22,"")))))),
IF(AND(G235&gt;=DATE(2018,10,1),G235&lt;=DATE(2018,12,31)),IF(B235='CP %'!$F$25,'CP %'!$G$25,IF(B235='CP %'!$F$26,'CP %'!$G$26,IF(AND(B235='CP %'!$F$27,T235=1),'CP %'!$G$29,IF(AND(B235='CP %'!$F$27,T235&gt;=2,T235&lt;=5),'CP %'!$G$30,IF(AND(B235='CP %'!$F$27,T235&gt;=6),'CP %'!$G$31,"")))))))))),
IF(AND(A235='CP %'!$M$1,J235="CP"),
IF(AND(G235&gt;=DATE(2018,4,1),G235&lt;DATE(2018,10,1)),IF(AND(T235&gt;=1,T235&lt;=3),'CP %'!$N$4,IF(AND(T235&gt;=4,T235&lt;=6),'CP %'!$N$5,IF(T235&gt;=7,'CP %'!$N$6,""))),
IF(AND(G235&gt;=DATE(2018,10,1),G235&lt;=DATE(2018,12,31)),IF(AND(T235&gt;=1,T235&lt;=3),'CP %'!$N$9,IF(AND(T235&gt;=4,T235&lt;=6),'CP %'!$N$10,IF(T235&gt;=7,'CP %'!$N$11,""))),"")),"")))</f>
        <v>0.02</v>
      </c>
      <c r="T235" s="29">
        <f>IF(AND(A235='CP %'!$B$1,Master!J235="CP",G235&gt;=DATE(2018,7,26),G235&lt;=DATE(2018,12,31)),COUNTIFS($K$2:$K$999,K235,$A$2:$A$999,'CP %'!$B$1,$G$2:$G$999,"&gt;=26-07-2018",$G$2:$G$999,"&lt;=31-12-2018"),IF(AND(A235='CP %'!$F$1,Master!J235="CP",G235&gt;=DATE(2018,4,1),G235&lt;DATE(2018,5,1)),COUNTIFS($K$2:$K$999,K235,$A$2:$A$999,'CP %'!$F$1,$G$2:$G$999,"&gt;=01-04-2018",$G$2:$G$999,"&lt;01-05-2018"),IF(AND(A235='CP %'!$F$1,Master!J235="CP",G235&gt;=DATE(2018,7,1),G235&lt;DATE(2018,8,1)),COUNTIFS($K$2:$K$999,K235,$A$2:$A$999,'CP %'!$F$1,$G$2:$G$999,"&gt;=01-07-2018",$G$2:$G$999,"&lt;01-08-2018"),IF(AND(A235='CP %'!$F$1,B235='CP %'!$F$17,Master!J235="CP",G235&gt;=DATE(2018,8,1),G235&lt;DATE(2018,10,1)),COUNTIFS($K$2:$K$999,K235,$A$2:$A$999,'CP %'!$F$1,$B$2:$B$999,'CP %'!$F$17,$G$2:$G$999,"&gt;=01-08-2018",$G$2:$G$999,"&lt;01-10-2018"),IF(AND(A235='CP %'!$F$1,B235='CP %'!$F$27,Master!J235="CP",G235&gt;=DATE(2018,10,1),G235&lt;=DATE(2018,12,31)),COUNTIFS($K$2:$K$999,K235,$A$2:$A$999,'CP %'!$F$1,$B$2:$B$999,'CP %'!$F$27,$G$2:$G$999,"&gt;=01-10-2018",$G$2:$G$999,"&lt;=31-12-2018"),IF(AND(A235='CP %'!$M$1,Master!J235="CP",G235&gt;=DATE(2018,4,1),G235&lt;DATE(2018,10,1)),COUNTIFS($K$2:$K$999,K235,$A$2:$A$999,'CP %'!$M$1,$G$2:$G$999,"&gt;=1-04-2018",$G$2:$G$999,"&lt;1-10-2018"),IF(AND(A235='CP %'!$M$1,Master!J235="CP",G235&gt;=DATE(2018,10,1),G235&lt;=DATE(2018,12,31)),COUNTIFS($K$2:$K$999,K235,$A$2:$A$999,'CP %'!$M$1,$G$2:$G$999,"&gt;=1-10-2018",$G$2:$G$999,"&lt;=31-12-2018"),"")))))))</f>
        <v>1</v>
      </c>
      <c r="U235" s="25">
        <f t="shared" si="7"/>
        <v>353014</v>
      </c>
    </row>
    <row r="236" spans="1:21" hidden="1" x14ac:dyDescent="0.25">
      <c r="A236" s="1" t="s">
        <v>1</v>
      </c>
      <c r="B236" s="1" t="s">
        <v>125</v>
      </c>
      <c r="C236" s="1" t="s">
        <v>125</v>
      </c>
      <c r="D236" s="1">
        <v>101</v>
      </c>
      <c r="E236" s="1" t="s">
        <v>134</v>
      </c>
      <c r="F236" s="1">
        <v>2495</v>
      </c>
      <c r="G236" s="27">
        <v>43316</v>
      </c>
      <c r="H236" s="25">
        <v>41320000</v>
      </c>
      <c r="I236" s="25">
        <v>41320000</v>
      </c>
      <c r="J236" s="1" t="s">
        <v>16</v>
      </c>
      <c r="K236" s="1" t="s">
        <v>144</v>
      </c>
      <c r="L236" s="25">
        <v>16000</v>
      </c>
      <c r="M236" s="25">
        <v>16000</v>
      </c>
      <c r="N236" s="1" t="s">
        <v>438</v>
      </c>
      <c r="O236" s="1" t="s">
        <v>174</v>
      </c>
      <c r="P236" s="25">
        <f t="shared" si="8"/>
        <v>0</v>
      </c>
      <c r="Q236" s="1">
        <v>0</v>
      </c>
      <c r="R236" s="2" t="s">
        <v>164</v>
      </c>
      <c r="S236" s="31">
        <f>IF(AND(A236='CP %'!$B$1,J236="CP"),
IF(AND(G236&gt;=DATE(2018,4,1),G236&lt;=DATE(2018,7,25)),2%,IF(AND(G236&gt;=DATE(2018,7,26),G236&lt;=DATE(2018,12,31),R236='CP %'!$I$2),IF(T236=1,'CP %'!$C$8,IF(AND(T236&gt;=2,T236&lt;=3),'CP %'!$C$9,IF(AND(T236&gt;=4,T236&lt;=5),'CP %'!$C$10,IF(AND(T236&gt;=6,T236&lt;=8),'CP %'!$C$11,IF(T236&gt;=9,'CP %'!$C$12,""))))),IF(AND(G236&gt;=DATE(2018,7,26),G236&lt;=DATE(2018,12,31),R236='CP %'!$I$3),IF(T236=1,'CP %'!$D$8,IF(AND(T236&gt;=2,T236&lt;=3),'CP %'!$D$9,IF(AND(T236&gt;=4,T236&lt;=5),'CP %'!$D$10,IF(AND(T236&gt;=6,T236&lt;=8),'CP %'!$D$11,IF(T236&gt;=9,'CP %'!$D$12,""))))),""))),
IF(AND(A236='CP %'!$F$1,J236="CP"),
IF(AND(G236&gt;=DATE(2018,4,1),G236&lt;DATE(2018,5,1)),IF(AND(T236&gt;=1,T236&lt;=3),'CP %'!$G$4,IF(AND(T236&gt;=4,T236&lt;=9),'CP %'!$G$5,IF(T236&gt;=10,'CP %'!$G$6,""))),
IF(AND(G236&gt;=DATE(2018,5,1),G236&lt;DATE(2018,7,1)),'CP %'!$G$8,
IF(AND(G236&gt;=DATE(2018,7,1),G236&lt;DATE(2018,8,1)),IF(AND(T236&gt;=1,T236&lt;=2),'CP %'!$G$11,IF(AND(T236&gt;=3,T236&lt;=5),'CP %'!$G$12,IF(T236&gt;=6,'CP %'!$G$13,""))),
IF(AND(G236&gt;=DATE(2018,8,1),G236&lt;DATE(2018,10,1)),IF(K236='CP %'!$F$18,'CP %'!$G$18,IF(B236='CP %'!$F$15,'CP %'!$G$15,IF(B236='CP %'!$F$16,'CP %'!$G$16,IF(AND(B236='CP %'!$F$17,T236=1),'CP %'!$G$20,IF(AND(B236='CP %'!$F$17,T236&gt;=2,T236&lt;=5),'CP %'!$G$21,IF(AND(B236='CP %'!$F$17,T236&gt;=6),'CP %'!$G$22,"")))))),
IF(AND(G236&gt;=DATE(2018,10,1),G236&lt;=DATE(2018,12,31)),IF(B236='CP %'!$F$25,'CP %'!$G$25,IF(B236='CP %'!$F$26,'CP %'!$G$26,IF(AND(B236='CP %'!$F$27,T236=1),'CP %'!$G$29,IF(AND(B236='CP %'!$F$27,T236&gt;=2,T236&lt;=5),'CP %'!$G$30,IF(AND(B236='CP %'!$F$27,T236&gt;=6),'CP %'!$G$31,"")))))))))),
IF(AND(A236='CP %'!$M$1,J236="CP"),
IF(AND(G236&gt;=DATE(2018,4,1),G236&lt;DATE(2018,10,1)),IF(AND(T236&gt;=1,T236&lt;=3),'CP %'!$N$4,IF(AND(T236&gt;=4,T236&lt;=6),'CP %'!$N$5,IF(T236&gt;=7,'CP %'!$N$6,""))),
IF(AND(G236&gt;=DATE(2018,10,1),G236&lt;=DATE(2018,12,31)),IF(AND(T236&gt;=1,T236&lt;=3),'CP %'!$N$9,IF(AND(T236&gt;=4,T236&lt;=6),'CP %'!$N$10,IF(T236&gt;=7,'CP %'!$N$11,""))),"")),"")))</f>
        <v>2.75E-2</v>
      </c>
      <c r="T236" s="29">
        <f>IF(AND(A236='CP %'!$B$1,Master!J236="CP",G236&gt;=DATE(2018,7,26),G236&lt;=DATE(2018,12,31)),COUNTIFS($K$2:$K$999,K236,$A$2:$A$999,'CP %'!$B$1,$G$2:$G$999,"&gt;=26-07-2018",$G$2:$G$999,"&lt;=31-12-2018"),IF(AND(A236='CP %'!$F$1,Master!J236="CP",G236&gt;=DATE(2018,4,1),G236&lt;DATE(2018,5,1)),COUNTIFS($K$2:$K$999,K236,$A$2:$A$999,'CP %'!$F$1,$G$2:$G$999,"&gt;=01-04-2018",$G$2:$G$999,"&lt;01-05-2018"),IF(AND(A236='CP %'!$F$1,Master!J236="CP",G236&gt;=DATE(2018,7,1),G236&lt;DATE(2018,8,1)),COUNTIFS($K$2:$K$999,K236,$A$2:$A$999,'CP %'!$F$1,$G$2:$G$999,"&gt;=01-07-2018",$G$2:$G$999,"&lt;01-08-2018"),IF(AND(A236='CP %'!$F$1,B236='CP %'!$F$17,Master!J236="CP",G236&gt;=DATE(2018,8,1),G236&lt;DATE(2018,10,1)),COUNTIFS($K$2:$K$999,K236,$A$2:$A$999,'CP %'!$F$1,$B$2:$B$999,'CP %'!$F$17,$G$2:$G$999,"&gt;=01-08-2018",$G$2:$G$999,"&lt;01-10-2018"),IF(AND(A236='CP %'!$F$1,B236='CP %'!$F$27,Master!J236="CP",G236&gt;=DATE(2018,10,1),G236&lt;=DATE(2018,12,31)),COUNTIFS($K$2:$K$999,K236,$A$2:$A$999,'CP %'!$F$1,$B$2:$B$999,'CP %'!$F$27,$G$2:$G$999,"&gt;=01-10-2018",$G$2:$G$999,"&lt;=31-12-2018"),IF(AND(A236='CP %'!$M$1,Master!J236="CP",G236&gt;=DATE(2018,4,1),G236&lt;DATE(2018,10,1)),COUNTIFS($K$2:$K$999,K236,$A$2:$A$999,'CP %'!$M$1,$G$2:$G$999,"&gt;=1-04-2018",$G$2:$G$999,"&lt;1-10-2018"),IF(AND(A236='CP %'!$M$1,Master!J236="CP",G236&gt;=DATE(2018,10,1),G236&lt;=DATE(2018,12,31)),COUNTIFS($K$2:$K$999,K236,$A$2:$A$999,'CP %'!$M$1,$G$2:$G$999,"&gt;=1-10-2018",$G$2:$G$999,"&lt;=31-12-2018"),"")))))))</f>
        <v>7</v>
      </c>
      <c r="U236" s="25">
        <f t="shared" si="7"/>
        <v>1136300</v>
      </c>
    </row>
    <row r="237" spans="1:21" hidden="1" x14ac:dyDescent="0.25">
      <c r="A237" s="1" t="s">
        <v>1</v>
      </c>
      <c r="B237" s="1" t="s">
        <v>127</v>
      </c>
      <c r="C237" s="1" t="s">
        <v>127</v>
      </c>
      <c r="D237" s="1">
        <v>204</v>
      </c>
      <c r="E237" s="1" t="s">
        <v>130</v>
      </c>
      <c r="F237" s="1">
        <v>1003</v>
      </c>
      <c r="G237" s="27">
        <v>43316</v>
      </c>
      <c r="H237" s="25">
        <v>16152970.25</v>
      </c>
      <c r="I237" s="25">
        <v>16152970.25</v>
      </c>
      <c r="J237" s="1" t="s">
        <v>15</v>
      </c>
      <c r="K237" s="1" t="s">
        <v>135</v>
      </c>
      <c r="L237" s="25">
        <v>15550</v>
      </c>
      <c r="M237" s="25">
        <v>15316.75</v>
      </c>
      <c r="N237" s="1" t="s">
        <v>438</v>
      </c>
      <c r="O237" s="1" t="s">
        <v>170</v>
      </c>
      <c r="P237" s="25">
        <f t="shared" si="8"/>
        <v>233949.75</v>
      </c>
      <c r="Q237" s="1" t="s">
        <v>447</v>
      </c>
      <c r="R237" s="2" t="s">
        <v>164</v>
      </c>
      <c r="S237" s="31" t="str">
        <f>IF(AND(A237='CP %'!$B$1,J237="CP"),
IF(AND(G237&gt;=DATE(2018,4,1),G237&lt;=DATE(2018,7,25)),2%,IF(AND(G237&gt;=DATE(2018,7,26),G237&lt;=DATE(2018,12,31),R237='CP %'!$I$2),IF(T237=1,'CP %'!$C$8,IF(AND(T237&gt;=2,T237&lt;=3),'CP %'!$C$9,IF(AND(T237&gt;=4,T237&lt;=5),'CP %'!$C$10,IF(AND(T237&gt;=6,T237&lt;=8),'CP %'!$C$11,IF(T237&gt;=9,'CP %'!$C$12,""))))),IF(AND(G237&gt;=DATE(2018,7,26),G237&lt;=DATE(2018,12,31),R237='CP %'!$I$3),IF(T237=1,'CP %'!$D$8,IF(AND(T237&gt;=2,T237&lt;=3),'CP %'!$D$9,IF(AND(T237&gt;=4,T237&lt;=5),'CP %'!$D$10,IF(AND(T237&gt;=6,T237&lt;=8),'CP %'!$D$11,IF(T237&gt;=9,'CP %'!$D$12,""))))),""))),
IF(AND(A237='CP %'!$F$1,J237="CP"),
IF(AND(G237&gt;=DATE(2018,4,1),G237&lt;DATE(2018,5,1)),IF(AND(T237&gt;=1,T237&lt;=3),'CP %'!$G$4,IF(AND(T237&gt;=4,T237&lt;=9),'CP %'!$G$5,IF(T237&gt;=10,'CP %'!$G$6,""))),
IF(AND(G237&gt;=DATE(2018,5,1),G237&lt;DATE(2018,7,1)),'CP %'!$G$8,
IF(AND(G237&gt;=DATE(2018,7,1),G237&lt;DATE(2018,8,1)),IF(AND(T237&gt;=1,T237&lt;=2),'CP %'!$G$11,IF(AND(T237&gt;=3,T237&lt;=5),'CP %'!$G$12,IF(T237&gt;=6,'CP %'!$G$13,""))),
IF(AND(G237&gt;=DATE(2018,8,1),G237&lt;DATE(2018,10,1)),IF(K237='CP %'!$F$18,'CP %'!$G$18,IF(B237='CP %'!$F$15,'CP %'!$G$15,IF(B237='CP %'!$F$16,'CP %'!$G$16,IF(AND(B237='CP %'!$F$17,T237=1),'CP %'!$G$20,IF(AND(B237='CP %'!$F$17,T237&gt;=2,T237&lt;=5),'CP %'!$G$21,IF(AND(B237='CP %'!$F$17,T237&gt;=6),'CP %'!$G$22,"")))))),
IF(AND(G237&gt;=DATE(2018,10,1),G237&lt;=DATE(2018,12,31)),IF(B237='CP %'!$F$25,'CP %'!$G$25,IF(B237='CP %'!$F$26,'CP %'!$G$26,IF(AND(B237='CP %'!$F$27,T237=1),'CP %'!$G$29,IF(AND(B237='CP %'!$F$27,T237&gt;=2,T237&lt;=5),'CP %'!$G$30,IF(AND(B237='CP %'!$F$27,T237&gt;=6),'CP %'!$G$31,"")))))))))),
IF(AND(A237='CP %'!$M$1,J237="CP"),
IF(AND(G237&gt;=DATE(2018,4,1),G237&lt;DATE(2018,10,1)),IF(AND(T237&gt;=1,T237&lt;=3),'CP %'!$N$4,IF(AND(T237&gt;=4,T237&lt;=6),'CP %'!$N$5,IF(T237&gt;=7,'CP %'!$N$6,""))),
IF(AND(G237&gt;=DATE(2018,10,1),G237&lt;=DATE(2018,12,31)),IF(AND(T237&gt;=1,T237&lt;=3),'CP %'!$N$9,IF(AND(T237&gt;=4,T237&lt;=6),'CP %'!$N$10,IF(T237&gt;=7,'CP %'!$N$11,""))),"")),"")))</f>
        <v/>
      </c>
      <c r="T237" s="29" t="str">
        <f>IF(AND(A237='CP %'!$B$1,Master!J237="CP",G237&gt;=DATE(2018,7,26),G237&lt;=DATE(2018,12,31)),COUNTIFS($K$2:$K$999,K237,$A$2:$A$999,'CP %'!$B$1,$G$2:$G$999,"&gt;=26-07-2018",$G$2:$G$999,"&lt;=31-12-2018"),IF(AND(A237='CP %'!$F$1,Master!J237="CP",G237&gt;=DATE(2018,4,1),G237&lt;DATE(2018,5,1)),COUNTIFS($K$2:$K$999,K237,$A$2:$A$999,'CP %'!$F$1,$G$2:$G$999,"&gt;=01-04-2018",$G$2:$G$999,"&lt;01-05-2018"),IF(AND(A237='CP %'!$F$1,Master!J237="CP",G237&gt;=DATE(2018,7,1),G237&lt;DATE(2018,8,1)),COUNTIFS($K$2:$K$999,K237,$A$2:$A$999,'CP %'!$F$1,$G$2:$G$999,"&gt;=01-07-2018",$G$2:$G$999,"&lt;01-08-2018"),IF(AND(A237='CP %'!$F$1,B237='CP %'!$F$17,Master!J237="CP",G237&gt;=DATE(2018,8,1),G237&lt;DATE(2018,10,1)),COUNTIFS($K$2:$K$999,K237,$A$2:$A$999,'CP %'!$F$1,$B$2:$B$999,'CP %'!$F$17,$G$2:$G$999,"&gt;=01-08-2018",$G$2:$G$999,"&lt;01-10-2018"),IF(AND(A237='CP %'!$F$1,B237='CP %'!$F$27,Master!J237="CP",G237&gt;=DATE(2018,10,1),G237&lt;=DATE(2018,12,31)),COUNTIFS($K$2:$K$999,K237,$A$2:$A$999,'CP %'!$F$1,$B$2:$B$999,'CP %'!$F$27,$G$2:$G$999,"&gt;=01-10-2018",$G$2:$G$999,"&lt;=31-12-2018"),IF(AND(A237='CP %'!$M$1,Master!J237="CP",G237&gt;=DATE(2018,4,1),G237&lt;DATE(2018,10,1)),COUNTIFS($K$2:$K$999,K237,$A$2:$A$999,'CP %'!$M$1,$G$2:$G$999,"&gt;=1-04-2018",$G$2:$G$999,"&lt;1-10-2018"),IF(AND(A237='CP %'!$M$1,Master!J237="CP",G237&gt;=DATE(2018,10,1),G237&lt;=DATE(2018,12,31)),COUNTIFS($K$2:$K$999,K237,$A$2:$A$999,'CP %'!$M$1,$G$2:$G$999,"&gt;=1-10-2018",$G$2:$G$999,"&lt;=31-12-2018"),"")))))))</f>
        <v/>
      </c>
      <c r="U237" s="25">
        <f t="shared" si="7"/>
        <v>0</v>
      </c>
    </row>
    <row r="238" spans="1:21" hidden="1" x14ac:dyDescent="0.25">
      <c r="A238" s="1" t="s">
        <v>1</v>
      </c>
      <c r="B238" s="1" t="s">
        <v>122</v>
      </c>
      <c r="C238" s="1" t="s">
        <v>122</v>
      </c>
      <c r="D238" s="1">
        <v>1401</v>
      </c>
      <c r="E238" s="1" t="s">
        <v>130</v>
      </c>
      <c r="F238" s="1">
        <v>1003</v>
      </c>
      <c r="G238" s="27">
        <v>43316</v>
      </c>
      <c r="H238" s="25">
        <v>17470160</v>
      </c>
      <c r="I238" s="25">
        <v>17470160</v>
      </c>
      <c r="J238" s="1" t="s">
        <v>16</v>
      </c>
      <c r="K238" s="1" t="s">
        <v>145</v>
      </c>
      <c r="L238" s="25">
        <v>15550</v>
      </c>
      <c r="M238" s="25">
        <v>15550</v>
      </c>
      <c r="N238" s="1" t="s">
        <v>438</v>
      </c>
      <c r="O238" s="1" t="s">
        <v>174</v>
      </c>
      <c r="P238" s="25">
        <f t="shared" si="8"/>
        <v>0</v>
      </c>
      <c r="Q238" s="1">
        <v>0</v>
      </c>
      <c r="R238" s="2" t="s">
        <v>164</v>
      </c>
      <c r="S238" s="31">
        <f>IF(AND(A238='CP %'!$B$1,J238="CP"),
IF(AND(G238&gt;=DATE(2018,4,1),G238&lt;=DATE(2018,7,25)),2%,IF(AND(G238&gt;=DATE(2018,7,26),G238&lt;=DATE(2018,12,31),R238='CP %'!$I$2),IF(T238=1,'CP %'!$C$8,IF(AND(T238&gt;=2,T238&lt;=3),'CP %'!$C$9,IF(AND(T238&gt;=4,T238&lt;=5),'CP %'!$C$10,IF(AND(T238&gt;=6,T238&lt;=8),'CP %'!$C$11,IF(T238&gt;=9,'CP %'!$C$12,""))))),IF(AND(G238&gt;=DATE(2018,7,26),G238&lt;=DATE(2018,12,31),R238='CP %'!$I$3),IF(T238=1,'CP %'!$D$8,IF(AND(T238&gt;=2,T238&lt;=3),'CP %'!$D$9,IF(AND(T238&gt;=4,T238&lt;=5),'CP %'!$D$10,IF(AND(T238&gt;=6,T238&lt;=8),'CP %'!$D$11,IF(T238&gt;=9,'CP %'!$D$12,""))))),""))),
IF(AND(A238='CP %'!$F$1,J238="CP"),
IF(AND(G238&gt;=DATE(2018,4,1),G238&lt;DATE(2018,5,1)),IF(AND(T238&gt;=1,T238&lt;=3),'CP %'!$G$4,IF(AND(T238&gt;=4,T238&lt;=9),'CP %'!$G$5,IF(T238&gt;=10,'CP %'!$G$6,""))),
IF(AND(G238&gt;=DATE(2018,5,1),G238&lt;DATE(2018,7,1)),'CP %'!$G$8,
IF(AND(G238&gt;=DATE(2018,7,1),G238&lt;DATE(2018,8,1)),IF(AND(T238&gt;=1,T238&lt;=2),'CP %'!$G$11,IF(AND(T238&gt;=3,T238&lt;=5),'CP %'!$G$12,IF(T238&gt;=6,'CP %'!$G$13,""))),
IF(AND(G238&gt;=DATE(2018,8,1),G238&lt;DATE(2018,10,1)),IF(K238='CP %'!$F$18,'CP %'!$G$18,IF(B238='CP %'!$F$15,'CP %'!$G$15,IF(B238='CP %'!$F$16,'CP %'!$G$16,IF(AND(B238='CP %'!$F$17,T238=1),'CP %'!$G$20,IF(AND(B238='CP %'!$F$17,T238&gt;=2,T238&lt;=5),'CP %'!$G$21,IF(AND(B238='CP %'!$F$17,T238&gt;=6),'CP %'!$G$22,"")))))),
IF(AND(G238&gt;=DATE(2018,10,1),G238&lt;=DATE(2018,12,31)),IF(B238='CP %'!$F$25,'CP %'!$G$25,IF(B238='CP %'!$F$26,'CP %'!$G$26,IF(AND(B238='CP %'!$F$27,T238=1),'CP %'!$G$29,IF(AND(B238='CP %'!$F$27,T238&gt;=2,T238&lt;=5),'CP %'!$G$30,IF(AND(B238='CP %'!$F$27,T238&gt;=6),'CP %'!$G$31,"")))))))))),
IF(AND(A238='CP %'!$M$1,J238="CP"),
IF(AND(G238&gt;=DATE(2018,4,1),G238&lt;DATE(2018,10,1)),IF(AND(T238&gt;=1,T238&lt;=3),'CP %'!$N$4,IF(AND(T238&gt;=4,T238&lt;=6),'CP %'!$N$5,IF(T238&gt;=7,'CP %'!$N$6,""))),
IF(AND(G238&gt;=DATE(2018,10,1),G238&lt;=DATE(2018,12,31)),IF(AND(T238&gt;=1,T238&lt;=3),'CP %'!$N$9,IF(AND(T238&gt;=4,T238&lt;=6),'CP %'!$N$10,IF(T238&gt;=7,'CP %'!$N$11,""))),"")),"")))</f>
        <v>2.2499999999999999E-2</v>
      </c>
      <c r="T238" s="29">
        <f>IF(AND(A238='CP %'!$B$1,Master!J238="CP",G238&gt;=DATE(2018,7,26),G238&lt;=DATE(2018,12,31)),COUNTIFS($K$2:$K$999,K238,$A$2:$A$999,'CP %'!$B$1,$G$2:$G$999,"&gt;=26-07-2018",$G$2:$G$999,"&lt;=31-12-2018"),IF(AND(A238='CP %'!$F$1,Master!J238="CP",G238&gt;=DATE(2018,4,1),G238&lt;DATE(2018,5,1)),COUNTIFS($K$2:$K$999,K238,$A$2:$A$999,'CP %'!$F$1,$G$2:$G$999,"&gt;=01-04-2018",$G$2:$G$999,"&lt;01-05-2018"),IF(AND(A238='CP %'!$F$1,Master!J238="CP",G238&gt;=DATE(2018,7,1),G238&lt;DATE(2018,8,1)),COUNTIFS($K$2:$K$999,K238,$A$2:$A$999,'CP %'!$F$1,$G$2:$G$999,"&gt;=01-07-2018",$G$2:$G$999,"&lt;01-08-2018"),IF(AND(A238='CP %'!$F$1,B238='CP %'!$F$17,Master!J238="CP",G238&gt;=DATE(2018,8,1),G238&lt;DATE(2018,10,1)),COUNTIFS($K$2:$K$999,K238,$A$2:$A$999,'CP %'!$F$1,$B$2:$B$999,'CP %'!$F$17,$G$2:$G$999,"&gt;=01-08-2018",$G$2:$G$999,"&lt;01-10-2018"),IF(AND(A238='CP %'!$F$1,B238='CP %'!$F$27,Master!J238="CP",G238&gt;=DATE(2018,10,1),G238&lt;=DATE(2018,12,31)),COUNTIFS($K$2:$K$999,K238,$A$2:$A$999,'CP %'!$F$1,$B$2:$B$999,'CP %'!$F$27,$G$2:$G$999,"&gt;=01-10-2018",$G$2:$G$999,"&lt;=31-12-2018"),IF(AND(A238='CP %'!$M$1,Master!J238="CP",G238&gt;=DATE(2018,4,1),G238&lt;DATE(2018,10,1)),COUNTIFS($K$2:$K$999,K238,$A$2:$A$999,'CP %'!$M$1,$G$2:$G$999,"&gt;=1-04-2018",$G$2:$G$999,"&lt;1-10-2018"),IF(AND(A238='CP %'!$M$1,Master!J238="CP",G238&gt;=DATE(2018,10,1),G238&lt;=DATE(2018,12,31)),COUNTIFS($K$2:$K$999,K238,$A$2:$A$999,'CP %'!$M$1,$G$2:$G$999,"&gt;=1-10-2018",$G$2:$G$999,"&lt;=31-12-2018"),"")))))))</f>
        <v>3</v>
      </c>
      <c r="U238" s="25">
        <f t="shared" si="7"/>
        <v>393078.6</v>
      </c>
    </row>
    <row r="239" spans="1:21" hidden="1" x14ac:dyDescent="0.25">
      <c r="A239" s="1" t="s">
        <v>1</v>
      </c>
      <c r="B239" s="1" t="s">
        <v>128</v>
      </c>
      <c r="C239" s="1" t="s">
        <v>128</v>
      </c>
      <c r="D239" s="1">
        <v>1301</v>
      </c>
      <c r="E239" s="1" t="s">
        <v>134</v>
      </c>
      <c r="F239" s="1">
        <v>2495</v>
      </c>
      <c r="G239" s="27">
        <v>43317</v>
      </c>
      <c r="H239" s="25">
        <v>44514598</v>
      </c>
      <c r="I239" s="25">
        <v>44514598</v>
      </c>
      <c r="J239" s="1" t="s">
        <v>16</v>
      </c>
      <c r="K239" s="1" t="s">
        <v>144</v>
      </c>
      <c r="L239" s="25">
        <v>16000</v>
      </c>
      <c r="M239" s="25">
        <v>16200.4</v>
      </c>
      <c r="N239" s="1" t="s">
        <v>438</v>
      </c>
      <c r="O239" s="1" t="s">
        <v>170</v>
      </c>
      <c r="P239" s="25">
        <v>499998</v>
      </c>
      <c r="Q239" s="1" t="s">
        <v>448</v>
      </c>
      <c r="R239" s="2" t="s">
        <v>164</v>
      </c>
      <c r="S239" s="31">
        <f>IF(AND(A239='CP %'!$B$1,J239="CP"),
IF(AND(G239&gt;=DATE(2018,4,1),G239&lt;=DATE(2018,7,25)),2%,IF(AND(G239&gt;=DATE(2018,7,26),G239&lt;=DATE(2018,12,31),R239='CP %'!$I$2),IF(T239=1,'CP %'!$C$8,IF(AND(T239&gt;=2,T239&lt;=3),'CP %'!$C$9,IF(AND(T239&gt;=4,T239&lt;=5),'CP %'!$C$10,IF(AND(T239&gt;=6,T239&lt;=8),'CP %'!$C$11,IF(T239&gt;=9,'CP %'!$C$12,""))))),IF(AND(G239&gt;=DATE(2018,7,26),G239&lt;=DATE(2018,12,31),R239='CP %'!$I$3),IF(T239=1,'CP %'!$D$8,IF(AND(T239&gt;=2,T239&lt;=3),'CP %'!$D$9,IF(AND(T239&gt;=4,T239&lt;=5),'CP %'!$D$10,IF(AND(T239&gt;=6,T239&lt;=8),'CP %'!$D$11,IF(T239&gt;=9,'CP %'!$D$12,""))))),""))),
IF(AND(A239='CP %'!$F$1,J239="CP"),
IF(AND(G239&gt;=DATE(2018,4,1),G239&lt;DATE(2018,5,1)),IF(AND(T239&gt;=1,T239&lt;=3),'CP %'!$G$4,IF(AND(T239&gt;=4,T239&lt;=9),'CP %'!$G$5,IF(T239&gt;=10,'CP %'!$G$6,""))),
IF(AND(G239&gt;=DATE(2018,5,1),G239&lt;DATE(2018,7,1)),'CP %'!$G$8,
IF(AND(G239&gt;=DATE(2018,7,1),G239&lt;DATE(2018,8,1)),IF(AND(T239&gt;=1,T239&lt;=2),'CP %'!$G$11,IF(AND(T239&gt;=3,T239&lt;=5),'CP %'!$G$12,IF(T239&gt;=6,'CP %'!$G$13,""))),
IF(AND(G239&gt;=DATE(2018,8,1),G239&lt;DATE(2018,10,1)),IF(K239='CP %'!$F$18,'CP %'!$G$18,IF(B239='CP %'!$F$15,'CP %'!$G$15,IF(B239='CP %'!$F$16,'CP %'!$G$16,IF(AND(B239='CP %'!$F$17,T239=1),'CP %'!$G$20,IF(AND(B239='CP %'!$F$17,T239&gt;=2,T239&lt;=5),'CP %'!$G$21,IF(AND(B239='CP %'!$F$17,T239&gt;=6),'CP %'!$G$22,"")))))),
IF(AND(G239&gt;=DATE(2018,10,1),G239&lt;=DATE(2018,12,31)),IF(B239='CP %'!$F$25,'CP %'!$G$25,IF(B239='CP %'!$F$26,'CP %'!$G$26,IF(AND(B239='CP %'!$F$27,T239=1),'CP %'!$G$29,IF(AND(B239='CP %'!$F$27,T239&gt;=2,T239&lt;=5),'CP %'!$G$30,IF(AND(B239='CP %'!$F$27,T239&gt;=6),'CP %'!$G$31,"")))))))))),
IF(AND(A239='CP %'!$M$1,J239="CP"),
IF(AND(G239&gt;=DATE(2018,4,1),G239&lt;DATE(2018,10,1)),IF(AND(T239&gt;=1,T239&lt;=3),'CP %'!$N$4,IF(AND(T239&gt;=4,T239&lt;=6),'CP %'!$N$5,IF(T239&gt;=7,'CP %'!$N$6,""))),
IF(AND(G239&gt;=DATE(2018,10,1),G239&lt;=DATE(2018,12,31)),IF(AND(T239&gt;=1,T239&lt;=3),'CP %'!$N$9,IF(AND(T239&gt;=4,T239&lt;=6),'CP %'!$N$10,IF(T239&gt;=7,'CP %'!$N$11,""))),"")),"")))</f>
        <v>2.75E-2</v>
      </c>
      <c r="T239" s="29">
        <f>IF(AND(A239='CP %'!$B$1,Master!J239="CP",G239&gt;=DATE(2018,7,26),G239&lt;=DATE(2018,12,31)),COUNTIFS($K$2:$K$999,K239,$A$2:$A$999,'CP %'!$B$1,$G$2:$G$999,"&gt;=26-07-2018",$G$2:$G$999,"&lt;=31-12-2018"),IF(AND(A239='CP %'!$F$1,Master!J239="CP",G239&gt;=DATE(2018,4,1),G239&lt;DATE(2018,5,1)),COUNTIFS($K$2:$K$999,K239,$A$2:$A$999,'CP %'!$F$1,$G$2:$G$999,"&gt;=01-04-2018",$G$2:$G$999,"&lt;01-05-2018"),IF(AND(A239='CP %'!$F$1,Master!J239="CP",G239&gt;=DATE(2018,7,1),G239&lt;DATE(2018,8,1)),COUNTIFS($K$2:$K$999,K239,$A$2:$A$999,'CP %'!$F$1,$G$2:$G$999,"&gt;=01-07-2018",$G$2:$G$999,"&lt;01-08-2018"),IF(AND(A239='CP %'!$F$1,B239='CP %'!$F$17,Master!J239="CP",G239&gt;=DATE(2018,8,1),G239&lt;DATE(2018,10,1)),COUNTIFS($K$2:$K$999,K239,$A$2:$A$999,'CP %'!$F$1,$B$2:$B$999,'CP %'!$F$17,$G$2:$G$999,"&gt;=01-08-2018",$G$2:$G$999,"&lt;01-10-2018"),IF(AND(A239='CP %'!$F$1,B239='CP %'!$F$27,Master!J239="CP",G239&gt;=DATE(2018,10,1),G239&lt;=DATE(2018,12,31)),COUNTIFS($K$2:$K$999,K239,$A$2:$A$999,'CP %'!$F$1,$B$2:$B$999,'CP %'!$F$27,$G$2:$G$999,"&gt;=01-10-2018",$G$2:$G$999,"&lt;=31-12-2018"),IF(AND(A239='CP %'!$M$1,Master!J239="CP",G239&gt;=DATE(2018,4,1),G239&lt;DATE(2018,10,1)),COUNTIFS($K$2:$K$999,K239,$A$2:$A$999,'CP %'!$M$1,$G$2:$G$999,"&gt;=1-04-2018",$G$2:$G$999,"&lt;1-10-2018"),IF(AND(A239='CP %'!$M$1,Master!J239="CP",G239&gt;=DATE(2018,10,1),G239&lt;=DATE(2018,12,31)),COUNTIFS($K$2:$K$999,K239,$A$2:$A$999,'CP %'!$M$1,$G$2:$G$999,"&gt;=1-10-2018",$G$2:$G$999,"&lt;=31-12-2018"),"")))))))</f>
        <v>7</v>
      </c>
      <c r="U239" s="25">
        <f t="shared" si="7"/>
        <v>1224151.4450000001</v>
      </c>
    </row>
    <row r="240" spans="1:21" hidden="1" x14ac:dyDescent="0.25">
      <c r="A240" s="1" t="s">
        <v>1</v>
      </c>
      <c r="B240" s="1" t="s">
        <v>128</v>
      </c>
      <c r="C240" s="1" t="s">
        <v>128</v>
      </c>
      <c r="D240" s="1">
        <v>1302</v>
      </c>
      <c r="E240" s="1" t="s">
        <v>134</v>
      </c>
      <c r="F240" s="1">
        <v>2495</v>
      </c>
      <c r="G240" s="27">
        <v>43317</v>
      </c>
      <c r="H240" s="25">
        <v>44514598</v>
      </c>
      <c r="I240" s="25">
        <v>44514598</v>
      </c>
      <c r="J240" s="1" t="s">
        <v>16</v>
      </c>
      <c r="K240" s="1" t="s">
        <v>144</v>
      </c>
      <c r="L240" s="25">
        <v>16000</v>
      </c>
      <c r="M240" s="25">
        <v>16200.4</v>
      </c>
      <c r="N240" s="1" t="s">
        <v>438</v>
      </c>
      <c r="O240" s="1" t="s">
        <v>170</v>
      </c>
      <c r="P240" s="25">
        <v>499998</v>
      </c>
      <c r="Q240" s="1" t="s">
        <v>448</v>
      </c>
      <c r="R240" s="2" t="s">
        <v>164</v>
      </c>
      <c r="S240" s="31">
        <f>IF(AND(A240='CP %'!$B$1,J240="CP"),
IF(AND(G240&gt;=DATE(2018,4,1),G240&lt;=DATE(2018,7,25)),2%,IF(AND(G240&gt;=DATE(2018,7,26),G240&lt;=DATE(2018,12,31),R240='CP %'!$I$2),IF(T240=1,'CP %'!$C$8,IF(AND(T240&gt;=2,T240&lt;=3),'CP %'!$C$9,IF(AND(T240&gt;=4,T240&lt;=5),'CP %'!$C$10,IF(AND(T240&gt;=6,T240&lt;=8),'CP %'!$C$11,IF(T240&gt;=9,'CP %'!$C$12,""))))),IF(AND(G240&gt;=DATE(2018,7,26),G240&lt;=DATE(2018,12,31),R240='CP %'!$I$3),IF(T240=1,'CP %'!$D$8,IF(AND(T240&gt;=2,T240&lt;=3),'CP %'!$D$9,IF(AND(T240&gt;=4,T240&lt;=5),'CP %'!$D$10,IF(AND(T240&gt;=6,T240&lt;=8),'CP %'!$D$11,IF(T240&gt;=9,'CP %'!$D$12,""))))),""))),
IF(AND(A240='CP %'!$F$1,J240="CP"),
IF(AND(G240&gt;=DATE(2018,4,1),G240&lt;DATE(2018,5,1)),IF(AND(T240&gt;=1,T240&lt;=3),'CP %'!$G$4,IF(AND(T240&gt;=4,T240&lt;=9),'CP %'!$G$5,IF(T240&gt;=10,'CP %'!$G$6,""))),
IF(AND(G240&gt;=DATE(2018,5,1),G240&lt;DATE(2018,7,1)),'CP %'!$G$8,
IF(AND(G240&gt;=DATE(2018,7,1),G240&lt;DATE(2018,8,1)),IF(AND(T240&gt;=1,T240&lt;=2),'CP %'!$G$11,IF(AND(T240&gt;=3,T240&lt;=5),'CP %'!$G$12,IF(T240&gt;=6,'CP %'!$G$13,""))),
IF(AND(G240&gt;=DATE(2018,8,1),G240&lt;DATE(2018,10,1)),IF(K240='CP %'!$F$18,'CP %'!$G$18,IF(B240='CP %'!$F$15,'CP %'!$G$15,IF(B240='CP %'!$F$16,'CP %'!$G$16,IF(AND(B240='CP %'!$F$17,T240=1),'CP %'!$G$20,IF(AND(B240='CP %'!$F$17,T240&gt;=2,T240&lt;=5),'CP %'!$G$21,IF(AND(B240='CP %'!$F$17,T240&gt;=6),'CP %'!$G$22,"")))))),
IF(AND(G240&gt;=DATE(2018,10,1),G240&lt;=DATE(2018,12,31)),IF(B240='CP %'!$F$25,'CP %'!$G$25,IF(B240='CP %'!$F$26,'CP %'!$G$26,IF(AND(B240='CP %'!$F$27,T240=1),'CP %'!$G$29,IF(AND(B240='CP %'!$F$27,T240&gt;=2,T240&lt;=5),'CP %'!$G$30,IF(AND(B240='CP %'!$F$27,T240&gt;=6),'CP %'!$G$31,"")))))))))),
IF(AND(A240='CP %'!$M$1,J240="CP"),
IF(AND(G240&gt;=DATE(2018,4,1),G240&lt;DATE(2018,10,1)),IF(AND(T240&gt;=1,T240&lt;=3),'CP %'!$N$4,IF(AND(T240&gt;=4,T240&lt;=6),'CP %'!$N$5,IF(T240&gt;=7,'CP %'!$N$6,""))),
IF(AND(G240&gt;=DATE(2018,10,1),G240&lt;=DATE(2018,12,31)),IF(AND(T240&gt;=1,T240&lt;=3),'CP %'!$N$9,IF(AND(T240&gt;=4,T240&lt;=6),'CP %'!$N$10,IF(T240&gt;=7,'CP %'!$N$11,""))),"")),"")))</f>
        <v>2.75E-2</v>
      </c>
      <c r="T240" s="29">
        <f>IF(AND(A240='CP %'!$B$1,Master!J240="CP",G240&gt;=DATE(2018,7,26),G240&lt;=DATE(2018,12,31)),COUNTIFS($K$2:$K$999,K240,$A$2:$A$999,'CP %'!$B$1,$G$2:$G$999,"&gt;=26-07-2018",$G$2:$G$999,"&lt;=31-12-2018"),IF(AND(A240='CP %'!$F$1,Master!J240="CP",G240&gt;=DATE(2018,4,1),G240&lt;DATE(2018,5,1)),COUNTIFS($K$2:$K$999,K240,$A$2:$A$999,'CP %'!$F$1,$G$2:$G$999,"&gt;=01-04-2018",$G$2:$G$999,"&lt;01-05-2018"),IF(AND(A240='CP %'!$F$1,Master!J240="CP",G240&gt;=DATE(2018,7,1),G240&lt;DATE(2018,8,1)),COUNTIFS($K$2:$K$999,K240,$A$2:$A$999,'CP %'!$F$1,$G$2:$G$999,"&gt;=01-07-2018",$G$2:$G$999,"&lt;01-08-2018"),IF(AND(A240='CP %'!$F$1,B240='CP %'!$F$17,Master!J240="CP",G240&gt;=DATE(2018,8,1),G240&lt;DATE(2018,10,1)),COUNTIFS($K$2:$K$999,K240,$A$2:$A$999,'CP %'!$F$1,$B$2:$B$999,'CP %'!$F$17,$G$2:$G$999,"&gt;=01-08-2018",$G$2:$G$999,"&lt;01-10-2018"),IF(AND(A240='CP %'!$F$1,B240='CP %'!$F$27,Master!J240="CP",G240&gt;=DATE(2018,10,1),G240&lt;=DATE(2018,12,31)),COUNTIFS($K$2:$K$999,K240,$A$2:$A$999,'CP %'!$F$1,$B$2:$B$999,'CP %'!$F$27,$G$2:$G$999,"&gt;=01-10-2018",$G$2:$G$999,"&lt;=31-12-2018"),IF(AND(A240='CP %'!$M$1,Master!J240="CP",G240&gt;=DATE(2018,4,1),G240&lt;DATE(2018,10,1)),COUNTIFS($K$2:$K$999,K240,$A$2:$A$999,'CP %'!$M$1,$G$2:$G$999,"&gt;=1-04-2018",$G$2:$G$999,"&lt;1-10-2018"),IF(AND(A240='CP %'!$M$1,Master!J240="CP",G240&gt;=DATE(2018,10,1),G240&lt;=DATE(2018,12,31)),COUNTIFS($K$2:$K$999,K240,$A$2:$A$999,'CP %'!$M$1,$G$2:$G$999,"&gt;=1-10-2018",$G$2:$G$999,"&lt;=31-12-2018"),"")))))))</f>
        <v>7</v>
      </c>
      <c r="U240" s="25">
        <f t="shared" si="7"/>
        <v>1224151.4450000001</v>
      </c>
    </row>
    <row r="241" spans="1:21" hidden="1" x14ac:dyDescent="0.25">
      <c r="A241" s="1" t="s">
        <v>1</v>
      </c>
      <c r="B241" s="1" t="s">
        <v>127</v>
      </c>
      <c r="C241" s="1" t="s">
        <v>127</v>
      </c>
      <c r="D241" s="1">
        <v>604</v>
      </c>
      <c r="E241" s="1" t="s">
        <v>130</v>
      </c>
      <c r="F241" s="1">
        <v>1003</v>
      </c>
      <c r="G241" s="27">
        <v>43319</v>
      </c>
      <c r="H241" s="25">
        <v>16452115</v>
      </c>
      <c r="I241" s="25">
        <v>16452115</v>
      </c>
      <c r="J241" s="1" t="s">
        <v>15</v>
      </c>
      <c r="K241" s="1" t="s">
        <v>135</v>
      </c>
      <c r="L241" s="25">
        <v>15550</v>
      </c>
      <c r="M241" s="25">
        <v>15255</v>
      </c>
      <c r="N241" s="1" t="s">
        <v>438</v>
      </c>
      <c r="O241" s="1" t="s">
        <v>170</v>
      </c>
      <c r="P241" s="25">
        <f t="shared" si="8"/>
        <v>295885</v>
      </c>
      <c r="Q241" s="1" t="s">
        <v>449</v>
      </c>
      <c r="R241" s="2" t="s">
        <v>164</v>
      </c>
      <c r="S241" s="31" t="str">
        <f>IF(AND(A241='CP %'!$B$1,J241="CP"),
IF(AND(G241&gt;=DATE(2018,4,1),G241&lt;=DATE(2018,7,25)),2%,IF(AND(G241&gt;=DATE(2018,7,26),G241&lt;=DATE(2018,12,31),R241='CP %'!$I$2),IF(T241=1,'CP %'!$C$8,IF(AND(T241&gt;=2,T241&lt;=3),'CP %'!$C$9,IF(AND(T241&gt;=4,T241&lt;=5),'CP %'!$C$10,IF(AND(T241&gt;=6,T241&lt;=8),'CP %'!$C$11,IF(T241&gt;=9,'CP %'!$C$12,""))))),IF(AND(G241&gt;=DATE(2018,7,26),G241&lt;=DATE(2018,12,31),R241='CP %'!$I$3),IF(T241=1,'CP %'!$D$8,IF(AND(T241&gt;=2,T241&lt;=3),'CP %'!$D$9,IF(AND(T241&gt;=4,T241&lt;=5),'CP %'!$D$10,IF(AND(T241&gt;=6,T241&lt;=8),'CP %'!$D$11,IF(T241&gt;=9,'CP %'!$D$12,""))))),""))),
IF(AND(A241='CP %'!$F$1,J241="CP"),
IF(AND(G241&gt;=DATE(2018,4,1),G241&lt;DATE(2018,5,1)),IF(AND(T241&gt;=1,T241&lt;=3),'CP %'!$G$4,IF(AND(T241&gt;=4,T241&lt;=9),'CP %'!$G$5,IF(T241&gt;=10,'CP %'!$G$6,""))),
IF(AND(G241&gt;=DATE(2018,5,1),G241&lt;DATE(2018,7,1)),'CP %'!$G$8,
IF(AND(G241&gt;=DATE(2018,7,1),G241&lt;DATE(2018,8,1)),IF(AND(T241&gt;=1,T241&lt;=2),'CP %'!$G$11,IF(AND(T241&gt;=3,T241&lt;=5),'CP %'!$G$12,IF(T241&gt;=6,'CP %'!$G$13,""))),
IF(AND(G241&gt;=DATE(2018,8,1),G241&lt;DATE(2018,10,1)),IF(K241='CP %'!$F$18,'CP %'!$G$18,IF(B241='CP %'!$F$15,'CP %'!$G$15,IF(B241='CP %'!$F$16,'CP %'!$G$16,IF(AND(B241='CP %'!$F$17,T241=1),'CP %'!$G$20,IF(AND(B241='CP %'!$F$17,T241&gt;=2,T241&lt;=5),'CP %'!$G$21,IF(AND(B241='CP %'!$F$17,T241&gt;=6),'CP %'!$G$22,"")))))),
IF(AND(G241&gt;=DATE(2018,10,1),G241&lt;=DATE(2018,12,31)),IF(B241='CP %'!$F$25,'CP %'!$G$25,IF(B241='CP %'!$F$26,'CP %'!$G$26,IF(AND(B241='CP %'!$F$27,T241=1),'CP %'!$G$29,IF(AND(B241='CP %'!$F$27,T241&gt;=2,T241&lt;=5),'CP %'!$G$30,IF(AND(B241='CP %'!$F$27,T241&gt;=6),'CP %'!$G$31,"")))))))))),
IF(AND(A241='CP %'!$M$1,J241="CP"),
IF(AND(G241&gt;=DATE(2018,4,1),G241&lt;DATE(2018,10,1)),IF(AND(T241&gt;=1,T241&lt;=3),'CP %'!$N$4,IF(AND(T241&gt;=4,T241&lt;=6),'CP %'!$N$5,IF(T241&gt;=7,'CP %'!$N$6,""))),
IF(AND(G241&gt;=DATE(2018,10,1),G241&lt;=DATE(2018,12,31)),IF(AND(T241&gt;=1,T241&lt;=3),'CP %'!$N$9,IF(AND(T241&gt;=4,T241&lt;=6),'CP %'!$N$10,IF(T241&gt;=7,'CP %'!$N$11,""))),"")),"")))</f>
        <v/>
      </c>
      <c r="T241" s="29" t="str">
        <f>IF(AND(A241='CP %'!$B$1,Master!J241="CP",G241&gt;=DATE(2018,7,26),G241&lt;=DATE(2018,12,31)),COUNTIFS($K$2:$K$999,K241,$A$2:$A$999,'CP %'!$B$1,$G$2:$G$999,"&gt;=26-07-2018",$G$2:$G$999,"&lt;=31-12-2018"),IF(AND(A241='CP %'!$F$1,Master!J241="CP",G241&gt;=DATE(2018,4,1),G241&lt;DATE(2018,5,1)),COUNTIFS($K$2:$K$999,K241,$A$2:$A$999,'CP %'!$F$1,$G$2:$G$999,"&gt;=01-04-2018",$G$2:$G$999,"&lt;01-05-2018"),IF(AND(A241='CP %'!$F$1,Master!J241="CP",G241&gt;=DATE(2018,7,1),G241&lt;DATE(2018,8,1)),COUNTIFS($K$2:$K$999,K241,$A$2:$A$999,'CP %'!$F$1,$G$2:$G$999,"&gt;=01-07-2018",$G$2:$G$999,"&lt;01-08-2018"),IF(AND(A241='CP %'!$F$1,B241='CP %'!$F$17,Master!J241="CP",G241&gt;=DATE(2018,8,1),G241&lt;DATE(2018,10,1)),COUNTIFS($K$2:$K$999,K241,$A$2:$A$999,'CP %'!$F$1,$B$2:$B$999,'CP %'!$F$17,$G$2:$G$999,"&gt;=01-08-2018",$G$2:$G$999,"&lt;01-10-2018"),IF(AND(A241='CP %'!$F$1,B241='CP %'!$F$27,Master!J241="CP",G241&gt;=DATE(2018,10,1),G241&lt;=DATE(2018,12,31)),COUNTIFS($K$2:$K$999,K241,$A$2:$A$999,'CP %'!$F$1,$B$2:$B$999,'CP %'!$F$27,$G$2:$G$999,"&gt;=01-10-2018",$G$2:$G$999,"&lt;=31-12-2018"),IF(AND(A241='CP %'!$M$1,Master!J241="CP",G241&gt;=DATE(2018,4,1),G241&lt;DATE(2018,10,1)),COUNTIFS($K$2:$K$999,K241,$A$2:$A$999,'CP %'!$M$1,$G$2:$G$999,"&gt;=1-04-2018",$G$2:$G$999,"&lt;1-10-2018"),IF(AND(A241='CP %'!$M$1,Master!J241="CP",G241&gt;=DATE(2018,10,1),G241&lt;=DATE(2018,12,31)),COUNTIFS($K$2:$K$999,K241,$A$2:$A$999,'CP %'!$M$1,$G$2:$G$999,"&gt;=1-10-2018",$G$2:$G$999,"&lt;=31-12-2018"),"")))))))</f>
        <v/>
      </c>
      <c r="U241" s="25">
        <f t="shared" si="7"/>
        <v>0</v>
      </c>
    </row>
    <row r="242" spans="1:21" hidden="1" x14ac:dyDescent="0.25">
      <c r="A242" s="1" t="s">
        <v>1</v>
      </c>
      <c r="B242" s="1" t="s">
        <v>122</v>
      </c>
      <c r="C242" s="1" t="s">
        <v>122</v>
      </c>
      <c r="D242" s="1">
        <v>301</v>
      </c>
      <c r="E242" s="1" t="s">
        <v>130</v>
      </c>
      <c r="F242" s="1">
        <v>1003</v>
      </c>
      <c r="G242" s="27">
        <v>43320</v>
      </c>
      <c r="H242" s="25">
        <v>16638269.9946</v>
      </c>
      <c r="I242" s="25">
        <v>16638269.9946</v>
      </c>
      <c r="J242" s="1" t="s">
        <v>16</v>
      </c>
      <c r="K242" s="1" t="s">
        <v>146</v>
      </c>
      <c r="L242" s="25">
        <v>15550</v>
      </c>
      <c r="M242" s="25">
        <v>15710.5982</v>
      </c>
      <c r="N242" s="1" t="s">
        <v>438</v>
      </c>
      <c r="O242" s="1" t="s">
        <v>170</v>
      </c>
      <c r="P242" s="25">
        <v>161079.99460000001</v>
      </c>
      <c r="Q242" s="1" t="s">
        <v>450</v>
      </c>
      <c r="R242" s="2" t="s">
        <v>164</v>
      </c>
      <c r="S242" s="31">
        <f>IF(AND(A242='CP %'!$B$1,J242="CP"),
IF(AND(G242&gt;=DATE(2018,4,1),G242&lt;=DATE(2018,7,25)),2%,IF(AND(G242&gt;=DATE(2018,7,26),G242&lt;=DATE(2018,12,31),R242='CP %'!$I$2),IF(T242=1,'CP %'!$C$8,IF(AND(T242&gt;=2,T242&lt;=3),'CP %'!$C$9,IF(AND(T242&gt;=4,T242&lt;=5),'CP %'!$C$10,IF(AND(T242&gt;=6,T242&lt;=8),'CP %'!$C$11,IF(T242&gt;=9,'CP %'!$C$12,""))))),IF(AND(G242&gt;=DATE(2018,7,26),G242&lt;=DATE(2018,12,31),R242='CP %'!$I$3),IF(T242=1,'CP %'!$D$8,IF(AND(T242&gt;=2,T242&lt;=3),'CP %'!$D$9,IF(AND(T242&gt;=4,T242&lt;=5),'CP %'!$D$10,IF(AND(T242&gt;=6,T242&lt;=8),'CP %'!$D$11,IF(T242&gt;=9,'CP %'!$D$12,""))))),""))),
IF(AND(A242='CP %'!$F$1,J242="CP"),
IF(AND(G242&gt;=DATE(2018,4,1),G242&lt;DATE(2018,5,1)),IF(AND(T242&gt;=1,T242&lt;=3),'CP %'!$G$4,IF(AND(T242&gt;=4,T242&lt;=9),'CP %'!$G$5,IF(T242&gt;=10,'CP %'!$G$6,""))),
IF(AND(G242&gt;=DATE(2018,5,1),G242&lt;DATE(2018,7,1)),'CP %'!$G$8,
IF(AND(G242&gt;=DATE(2018,7,1),G242&lt;DATE(2018,8,1)),IF(AND(T242&gt;=1,T242&lt;=2),'CP %'!$G$11,IF(AND(T242&gt;=3,T242&lt;=5),'CP %'!$G$12,IF(T242&gt;=6,'CP %'!$G$13,""))),
IF(AND(G242&gt;=DATE(2018,8,1),G242&lt;DATE(2018,10,1)),IF(K242='CP %'!$F$18,'CP %'!$G$18,IF(B242='CP %'!$F$15,'CP %'!$G$15,IF(B242='CP %'!$F$16,'CP %'!$G$16,IF(AND(B242='CP %'!$F$17,T242=1),'CP %'!$G$20,IF(AND(B242='CP %'!$F$17,T242&gt;=2,T242&lt;=5),'CP %'!$G$21,IF(AND(B242='CP %'!$F$17,T242&gt;=6),'CP %'!$G$22,"")))))),
IF(AND(G242&gt;=DATE(2018,10,1),G242&lt;=DATE(2018,12,31)),IF(B242='CP %'!$F$25,'CP %'!$G$25,IF(B242='CP %'!$F$26,'CP %'!$G$26,IF(AND(B242='CP %'!$F$27,T242=1),'CP %'!$G$29,IF(AND(B242='CP %'!$F$27,T242&gt;=2,T242&lt;=5),'CP %'!$G$30,IF(AND(B242='CP %'!$F$27,T242&gt;=6),'CP %'!$G$31,"")))))))))),
IF(AND(A242='CP %'!$M$1,J242="CP"),
IF(AND(G242&gt;=DATE(2018,4,1),G242&lt;DATE(2018,10,1)),IF(AND(T242&gt;=1,T242&lt;=3),'CP %'!$N$4,IF(AND(T242&gt;=4,T242&lt;=6),'CP %'!$N$5,IF(T242&gt;=7,'CP %'!$N$6,""))),
IF(AND(G242&gt;=DATE(2018,10,1),G242&lt;=DATE(2018,12,31)),IF(AND(T242&gt;=1,T242&lt;=3),'CP %'!$N$9,IF(AND(T242&gt;=4,T242&lt;=6),'CP %'!$N$10,IF(T242&gt;=7,'CP %'!$N$11,""))),"")),"")))</f>
        <v>2.2499999999999999E-2</v>
      </c>
      <c r="T242" s="29">
        <f>IF(AND(A242='CP %'!$B$1,Master!J242="CP",G242&gt;=DATE(2018,7,26),G242&lt;=DATE(2018,12,31)),COUNTIFS($K$2:$K$999,K242,$A$2:$A$999,'CP %'!$B$1,$G$2:$G$999,"&gt;=26-07-2018",$G$2:$G$999,"&lt;=31-12-2018"),IF(AND(A242='CP %'!$F$1,Master!J242="CP",G242&gt;=DATE(2018,4,1),G242&lt;DATE(2018,5,1)),COUNTIFS($K$2:$K$999,K242,$A$2:$A$999,'CP %'!$F$1,$G$2:$G$999,"&gt;=01-04-2018",$G$2:$G$999,"&lt;01-05-2018"),IF(AND(A242='CP %'!$F$1,Master!J242="CP",G242&gt;=DATE(2018,7,1),G242&lt;DATE(2018,8,1)),COUNTIFS($K$2:$K$999,K242,$A$2:$A$999,'CP %'!$F$1,$G$2:$G$999,"&gt;=01-07-2018",$G$2:$G$999,"&lt;01-08-2018"),IF(AND(A242='CP %'!$F$1,B242='CP %'!$F$17,Master!J242="CP",G242&gt;=DATE(2018,8,1),G242&lt;DATE(2018,10,1)),COUNTIFS($K$2:$K$999,K242,$A$2:$A$999,'CP %'!$F$1,$B$2:$B$999,'CP %'!$F$17,$G$2:$G$999,"&gt;=01-08-2018",$G$2:$G$999,"&lt;01-10-2018"),IF(AND(A242='CP %'!$F$1,B242='CP %'!$F$27,Master!J242="CP",G242&gt;=DATE(2018,10,1),G242&lt;=DATE(2018,12,31)),COUNTIFS($K$2:$K$999,K242,$A$2:$A$999,'CP %'!$F$1,$B$2:$B$999,'CP %'!$F$27,$G$2:$G$999,"&gt;=01-10-2018",$G$2:$G$999,"&lt;=31-12-2018"),IF(AND(A242='CP %'!$M$1,Master!J242="CP",G242&gt;=DATE(2018,4,1),G242&lt;DATE(2018,10,1)),COUNTIFS($K$2:$K$999,K242,$A$2:$A$999,'CP %'!$M$1,$G$2:$G$999,"&gt;=1-04-2018",$G$2:$G$999,"&lt;1-10-2018"),IF(AND(A242='CP %'!$M$1,Master!J242="CP",G242&gt;=DATE(2018,10,1),G242&lt;=DATE(2018,12,31)),COUNTIFS($K$2:$K$999,K242,$A$2:$A$999,'CP %'!$M$1,$G$2:$G$999,"&gt;=1-10-2018",$G$2:$G$999,"&lt;=31-12-2018"),"")))))))</f>
        <v>2</v>
      </c>
      <c r="U242" s="25">
        <f t="shared" si="7"/>
        <v>374361.07487849996</v>
      </c>
    </row>
    <row r="243" spans="1:21" hidden="1" x14ac:dyDescent="0.25">
      <c r="A243" s="1" t="s">
        <v>1</v>
      </c>
      <c r="B243" s="1" t="s">
        <v>122</v>
      </c>
      <c r="C243" s="1" t="s">
        <v>122</v>
      </c>
      <c r="D243" s="1">
        <v>501</v>
      </c>
      <c r="E243" s="1" t="s">
        <v>130</v>
      </c>
      <c r="F243" s="1">
        <v>1003</v>
      </c>
      <c r="G243" s="27">
        <v>43320</v>
      </c>
      <c r="H243" s="25">
        <v>16657730</v>
      </c>
      <c r="I243" s="25">
        <v>16657730</v>
      </c>
      <c r="J243" s="1" t="s">
        <v>16</v>
      </c>
      <c r="K243" s="1" t="s">
        <v>137</v>
      </c>
      <c r="L243" s="25">
        <v>15550</v>
      </c>
      <c r="M243" s="25">
        <v>15550</v>
      </c>
      <c r="N243" s="1" t="s">
        <v>451</v>
      </c>
      <c r="O243" s="1" t="s">
        <v>174</v>
      </c>
      <c r="P243" s="25">
        <f t="shared" si="8"/>
        <v>0</v>
      </c>
      <c r="Q243" s="1">
        <v>0</v>
      </c>
      <c r="R243" s="2" t="s">
        <v>164</v>
      </c>
      <c r="S243" s="31">
        <f>IF(AND(A243='CP %'!$B$1,J243="CP"),
IF(AND(G243&gt;=DATE(2018,4,1),G243&lt;=DATE(2018,7,25)),2%,IF(AND(G243&gt;=DATE(2018,7,26),G243&lt;=DATE(2018,12,31),R243='CP %'!$I$2),IF(T243=1,'CP %'!$C$8,IF(AND(T243&gt;=2,T243&lt;=3),'CP %'!$C$9,IF(AND(T243&gt;=4,T243&lt;=5),'CP %'!$C$10,IF(AND(T243&gt;=6,T243&lt;=8),'CP %'!$C$11,IF(T243&gt;=9,'CP %'!$C$12,""))))),IF(AND(G243&gt;=DATE(2018,7,26),G243&lt;=DATE(2018,12,31),R243='CP %'!$I$3),IF(T243=1,'CP %'!$D$8,IF(AND(T243&gt;=2,T243&lt;=3),'CP %'!$D$9,IF(AND(T243&gt;=4,T243&lt;=5),'CP %'!$D$10,IF(AND(T243&gt;=6,T243&lt;=8),'CP %'!$D$11,IF(T243&gt;=9,'CP %'!$D$12,""))))),""))),
IF(AND(A243='CP %'!$F$1,J243="CP"),
IF(AND(G243&gt;=DATE(2018,4,1),G243&lt;DATE(2018,5,1)),IF(AND(T243&gt;=1,T243&lt;=3),'CP %'!$G$4,IF(AND(T243&gt;=4,T243&lt;=9),'CP %'!$G$5,IF(T243&gt;=10,'CP %'!$G$6,""))),
IF(AND(G243&gt;=DATE(2018,5,1),G243&lt;DATE(2018,7,1)),'CP %'!$G$8,
IF(AND(G243&gt;=DATE(2018,7,1),G243&lt;DATE(2018,8,1)),IF(AND(T243&gt;=1,T243&lt;=2),'CP %'!$G$11,IF(AND(T243&gt;=3,T243&lt;=5),'CP %'!$G$12,IF(T243&gt;=6,'CP %'!$G$13,""))),
IF(AND(G243&gt;=DATE(2018,8,1),G243&lt;DATE(2018,10,1)),IF(K243='CP %'!$F$18,'CP %'!$G$18,IF(B243='CP %'!$F$15,'CP %'!$G$15,IF(B243='CP %'!$F$16,'CP %'!$G$16,IF(AND(B243='CP %'!$F$17,T243=1),'CP %'!$G$20,IF(AND(B243='CP %'!$F$17,T243&gt;=2,T243&lt;=5),'CP %'!$G$21,IF(AND(B243='CP %'!$F$17,T243&gt;=6),'CP %'!$G$22,"")))))),
IF(AND(G243&gt;=DATE(2018,10,1),G243&lt;=DATE(2018,12,31)),IF(B243='CP %'!$F$25,'CP %'!$G$25,IF(B243='CP %'!$F$26,'CP %'!$G$26,IF(AND(B243='CP %'!$F$27,T243=1),'CP %'!$G$29,IF(AND(B243='CP %'!$F$27,T243&gt;=2,T243&lt;=5),'CP %'!$G$30,IF(AND(B243='CP %'!$F$27,T243&gt;=6),'CP %'!$G$31,"")))))))))),
IF(AND(A243='CP %'!$M$1,J243="CP"),
IF(AND(G243&gt;=DATE(2018,4,1),G243&lt;DATE(2018,10,1)),IF(AND(T243&gt;=1,T243&lt;=3),'CP %'!$N$4,IF(AND(T243&gt;=4,T243&lt;=6),'CP %'!$N$5,IF(T243&gt;=7,'CP %'!$N$6,""))),
IF(AND(G243&gt;=DATE(2018,10,1),G243&lt;=DATE(2018,12,31)),IF(AND(T243&gt;=1,T243&lt;=3),'CP %'!$N$9,IF(AND(T243&gt;=4,T243&lt;=6),'CP %'!$N$10,IF(T243&gt;=7,'CP %'!$N$11,""))),"")),"")))</f>
        <v>2.5000000000000001E-2</v>
      </c>
      <c r="T243" s="29">
        <f>IF(AND(A243='CP %'!$B$1,Master!J243="CP",G243&gt;=DATE(2018,7,26),G243&lt;=DATE(2018,12,31)),COUNTIFS($K$2:$K$999,K243,$A$2:$A$999,'CP %'!$B$1,$G$2:$G$999,"&gt;=26-07-2018",$G$2:$G$999,"&lt;=31-12-2018"),IF(AND(A243='CP %'!$F$1,Master!J243="CP",G243&gt;=DATE(2018,4,1),G243&lt;DATE(2018,5,1)),COUNTIFS($K$2:$K$999,K243,$A$2:$A$999,'CP %'!$F$1,$G$2:$G$999,"&gt;=01-04-2018",$G$2:$G$999,"&lt;01-05-2018"),IF(AND(A243='CP %'!$F$1,Master!J243="CP",G243&gt;=DATE(2018,7,1),G243&lt;DATE(2018,8,1)),COUNTIFS($K$2:$K$999,K243,$A$2:$A$999,'CP %'!$F$1,$G$2:$G$999,"&gt;=01-07-2018",$G$2:$G$999,"&lt;01-08-2018"),IF(AND(A243='CP %'!$F$1,B243='CP %'!$F$17,Master!J243="CP",G243&gt;=DATE(2018,8,1),G243&lt;DATE(2018,10,1)),COUNTIFS($K$2:$K$999,K243,$A$2:$A$999,'CP %'!$F$1,$B$2:$B$999,'CP %'!$F$17,$G$2:$G$999,"&gt;=01-08-2018",$G$2:$G$999,"&lt;01-10-2018"),IF(AND(A243='CP %'!$F$1,B243='CP %'!$F$27,Master!J243="CP",G243&gt;=DATE(2018,10,1),G243&lt;=DATE(2018,12,31)),COUNTIFS($K$2:$K$999,K243,$A$2:$A$999,'CP %'!$F$1,$B$2:$B$999,'CP %'!$F$27,$G$2:$G$999,"&gt;=01-10-2018",$G$2:$G$999,"&lt;=31-12-2018"),IF(AND(A243='CP %'!$M$1,Master!J243="CP",G243&gt;=DATE(2018,4,1),G243&lt;DATE(2018,10,1)),COUNTIFS($K$2:$K$999,K243,$A$2:$A$999,'CP %'!$M$1,$G$2:$G$999,"&gt;=1-04-2018",$G$2:$G$999,"&lt;1-10-2018"),IF(AND(A243='CP %'!$M$1,Master!J243="CP",G243&gt;=DATE(2018,10,1),G243&lt;=DATE(2018,12,31)),COUNTIFS($K$2:$K$999,K243,$A$2:$A$999,'CP %'!$M$1,$G$2:$G$999,"&gt;=1-10-2018",$G$2:$G$999,"&lt;=31-12-2018"),"")))))))</f>
        <v>4</v>
      </c>
      <c r="U243" s="25">
        <f t="shared" si="7"/>
        <v>416443.25</v>
      </c>
    </row>
    <row r="244" spans="1:21" hidden="1" x14ac:dyDescent="0.25">
      <c r="A244" s="1" t="s">
        <v>1</v>
      </c>
      <c r="B244" s="1" t="s">
        <v>126</v>
      </c>
      <c r="C244" s="1" t="s">
        <v>126</v>
      </c>
      <c r="D244" s="1">
        <v>304</v>
      </c>
      <c r="E244" s="1" t="s">
        <v>133</v>
      </c>
      <c r="F244" s="1">
        <v>1350</v>
      </c>
      <c r="G244" s="27">
        <v>43321</v>
      </c>
      <c r="H244" s="25">
        <v>22635500</v>
      </c>
      <c r="I244" s="25">
        <v>22635500</v>
      </c>
      <c r="J244" s="1" t="s">
        <v>16</v>
      </c>
      <c r="K244" s="1" t="s">
        <v>145</v>
      </c>
      <c r="L244" s="25">
        <v>15550</v>
      </c>
      <c r="M244" s="25">
        <v>15550</v>
      </c>
      <c r="N244" s="1" t="s">
        <v>438</v>
      </c>
      <c r="O244" s="1" t="s">
        <v>174</v>
      </c>
      <c r="P244" s="25">
        <f t="shared" si="8"/>
        <v>0</v>
      </c>
      <c r="Q244" s="1">
        <v>0</v>
      </c>
      <c r="R244" s="2" t="s">
        <v>164</v>
      </c>
      <c r="S244" s="31">
        <f>IF(AND(A244='CP %'!$B$1,J244="CP"),
IF(AND(G244&gt;=DATE(2018,4,1),G244&lt;=DATE(2018,7,25)),2%,IF(AND(G244&gt;=DATE(2018,7,26),G244&lt;=DATE(2018,12,31),R244='CP %'!$I$2),IF(T244=1,'CP %'!$C$8,IF(AND(T244&gt;=2,T244&lt;=3),'CP %'!$C$9,IF(AND(T244&gt;=4,T244&lt;=5),'CP %'!$C$10,IF(AND(T244&gt;=6,T244&lt;=8),'CP %'!$C$11,IF(T244&gt;=9,'CP %'!$C$12,""))))),IF(AND(G244&gt;=DATE(2018,7,26),G244&lt;=DATE(2018,12,31),R244='CP %'!$I$3),IF(T244=1,'CP %'!$D$8,IF(AND(T244&gt;=2,T244&lt;=3),'CP %'!$D$9,IF(AND(T244&gt;=4,T244&lt;=5),'CP %'!$D$10,IF(AND(T244&gt;=6,T244&lt;=8),'CP %'!$D$11,IF(T244&gt;=9,'CP %'!$D$12,""))))),""))),
IF(AND(A244='CP %'!$F$1,J244="CP"),
IF(AND(G244&gt;=DATE(2018,4,1),G244&lt;DATE(2018,5,1)),IF(AND(T244&gt;=1,T244&lt;=3),'CP %'!$G$4,IF(AND(T244&gt;=4,T244&lt;=9),'CP %'!$G$5,IF(T244&gt;=10,'CP %'!$G$6,""))),
IF(AND(G244&gt;=DATE(2018,5,1),G244&lt;DATE(2018,7,1)),'CP %'!$G$8,
IF(AND(G244&gt;=DATE(2018,7,1),G244&lt;DATE(2018,8,1)),IF(AND(T244&gt;=1,T244&lt;=2),'CP %'!$G$11,IF(AND(T244&gt;=3,T244&lt;=5),'CP %'!$G$12,IF(T244&gt;=6,'CP %'!$G$13,""))),
IF(AND(G244&gt;=DATE(2018,8,1),G244&lt;DATE(2018,10,1)),IF(K244='CP %'!$F$18,'CP %'!$G$18,IF(B244='CP %'!$F$15,'CP %'!$G$15,IF(B244='CP %'!$F$16,'CP %'!$G$16,IF(AND(B244='CP %'!$F$17,T244=1),'CP %'!$G$20,IF(AND(B244='CP %'!$F$17,T244&gt;=2,T244&lt;=5),'CP %'!$G$21,IF(AND(B244='CP %'!$F$17,T244&gt;=6),'CP %'!$G$22,"")))))),
IF(AND(G244&gt;=DATE(2018,10,1),G244&lt;=DATE(2018,12,31)),IF(B244='CP %'!$F$25,'CP %'!$G$25,IF(B244='CP %'!$F$26,'CP %'!$G$26,IF(AND(B244='CP %'!$F$27,T244=1),'CP %'!$G$29,IF(AND(B244='CP %'!$F$27,T244&gt;=2,T244&lt;=5),'CP %'!$G$30,IF(AND(B244='CP %'!$F$27,T244&gt;=6),'CP %'!$G$31,"")))))))))),
IF(AND(A244='CP %'!$M$1,J244="CP"),
IF(AND(G244&gt;=DATE(2018,4,1),G244&lt;DATE(2018,10,1)),IF(AND(T244&gt;=1,T244&lt;=3),'CP %'!$N$4,IF(AND(T244&gt;=4,T244&lt;=6),'CP %'!$N$5,IF(T244&gt;=7,'CP %'!$N$6,""))),
IF(AND(G244&gt;=DATE(2018,10,1),G244&lt;=DATE(2018,12,31)),IF(AND(T244&gt;=1,T244&lt;=3),'CP %'!$N$9,IF(AND(T244&gt;=4,T244&lt;=6),'CP %'!$N$10,IF(T244&gt;=7,'CP %'!$N$11,""))),"")),"")))</f>
        <v>2.2499999999999999E-2</v>
      </c>
      <c r="T244" s="29">
        <f>IF(AND(A244='CP %'!$B$1,Master!J244="CP",G244&gt;=DATE(2018,7,26),G244&lt;=DATE(2018,12,31)),COUNTIFS($K$2:$K$999,K244,$A$2:$A$999,'CP %'!$B$1,$G$2:$G$999,"&gt;=26-07-2018",$G$2:$G$999,"&lt;=31-12-2018"),IF(AND(A244='CP %'!$F$1,Master!J244="CP",G244&gt;=DATE(2018,4,1),G244&lt;DATE(2018,5,1)),COUNTIFS($K$2:$K$999,K244,$A$2:$A$999,'CP %'!$F$1,$G$2:$G$999,"&gt;=01-04-2018",$G$2:$G$999,"&lt;01-05-2018"),IF(AND(A244='CP %'!$F$1,Master!J244="CP",G244&gt;=DATE(2018,7,1),G244&lt;DATE(2018,8,1)),COUNTIFS($K$2:$K$999,K244,$A$2:$A$999,'CP %'!$F$1,$G$2:$G$999,"&gt;=01-07-2018",$G$2:$G$999,"&lt;01-08-2018"),IF(AND(A244='CP %'!$F$1,B244='CP %'!$F$17,Master!J244="CP",G244&gt;=DATE(2018,8,1),G244&lt;DATE(2018,10,1)),COUNTIFS($K$2:$K$999,K244,$A$2:$A$999,'CP %'!$F$1,$B$2:$B$999,'CP %'!$F$17,$G$2:$G$999,"&gt;=01-08-2018",$G$2:$G$999,"&lt;01-10-2018"),IF(AND(A244='CP %'!$F$1,B244='CP %'!$F$27,Master!J244="CP",G244&gt;=DATE(2018,10,1),G244&lt;=DATE(2018,12,31)),COUNTIFS($K$2:$K$999,K244,$A$2:$A$999,'CP %'!$F$1,$B$2:$B$999,'CP %'!$F$27,$G$2:$G$999,"&gt;=01-10-2018",$G$2:$G$999,"&lt;=31-12-2018"),IF(AND(A244='CP %'!$M$1,Master!J244="CP",G244&gt;=DATE(2018,4,1),G244&lt;DATE(2018,10,1)),COUNTIFS($K$2:$K$999,K244,$A$2:$A$999,'CP %'!$M$1,$G$2:$G$999,"&gt;=1-04-2018",$G$2:$G$999,"&lt;1-10-2018"),IF(AND(A244='CP %'!$M$1,Master!J244="CP",G244&gt;=DATE(2018,10,1),G244&lt;=DATE(2018,12,31)),COUNTIFS($K$2:$K$999,K244,$A$2:$A$999,'CP %'!$M$1,$G$2:$G$999,"&gt;=1-10-2018",$G$2:$G$999,"&lt;=31-12-2018"),"")))))))</f>
        <v>3</v>
      </c>
      <c r="U244" s="25">
        <f t="shared" si="7"/>
        <v>509298.75</v>
      </c>
    </row>
    <row r="245" spans="1:21" hidden="1" x14ac:dyDescent="0.25">
      <c r="A245" s="1" t="s">
        <v>1</v>
      </c>
      <c r="B245" s="1" t="s">
        <v>129</v>
      </c>
      <c r="C245" s="1" t="s">
        <v>129</v>
      </c>
      <c r="D245" s="1">
        <v>1201</v>
      </c>
      <c r="E245" s="1" t="s">
        <v>131</v>
      </c>
      <c r="F245" s="1">
        <v>1625</v>
      </c>
      <c r="G245" s="27">
        <v>43326</v>
      </c>
      <c r="H245" s="25">
        <v>28277500</v>
      </c>
      <c r="I245" s="25">
        <v>28277500</v>
      </c>
      <c r="J245" s="1" t="s">
        <v>16</v>
      </c>
      <c r="K245" s="1" t="s">
        <v>144</v>
      </c>
      <c r="L245" s="25">
        <v>15550</v>
      </c>
      <c r="M245" s="25">
        <v>15550</v>
      </c>
      <c r="N245" s="1" t="s">
        <v>438</v>
      </c>
      <c r="O245" s="1" t="s">
        <v>174</v>
      </c>
      <c r="P245" s="25">
        <f t="shared" si="8"/>
        <v>0</v>
      </c>
      <c r="Q245" s="1">
        <v>0</v>
      </c>
      <c r="R245" s="2" t="s">
        <v>164</v>
      </c>
      <c r="S245" s="31">
        <f>IF(AND(A245='CP %'!$B$1,J245="CP"),
IF(AND(G245&gt;=DATE(2018,4,1),G245&lt;=DATE(2018,7,25)),2%,IF(AND(G245&gt;=DATE(2018,7,26),G245&lt;=DATE(2018,12,31),R245='CP %'!$I$2),IF(T245=1,'CP %'!$C$8,IF(AND(T245&gt;=2,T245&lt;=3),'CP %'!$C$9,IF(AND(T245&gt;=4,T245&lt;=5),'CP %'!$C$10,IF(AND(T245&gt;=6,T245&lt;=8),'CP %'!$C$11,IF(T245&gt;=9,'CP %'!$C$12,""))))),IF(AND(G245&gt;=DATE(2018,7,26),G245&lt;=DATE(2018,12,31),R245='CP %'!$I$3),IF(T245=1,'CP %'!$D$8,IF(AND(T245&gt;=2,T245&lt;=3),'CP %'!$D$9,IF(AND(T245&gt;=4,T245&lt;=5),'CP %'!$D$10,IF(AND(T245&gt;=6,T245&lt;=8),'CP %'!$D$11,IF(T245&gt;=9,'CP %'!$D$12,""))))),""))),
IF(AND(A245='CP %'!$F$1,J245="CP"),
IF(AND(G245&gt;=DATE(2018,4,1),G245&lt;DATE(2018,5,1)),IF(AND(T245&gt;=1,T245&lt;=3),'CP %'!$G$4,IF(AND(T245&gt;=4,T245&lt;=9),'CP %'!$G$5,IF(T245&gt;=10,'CP %'!$G$6,""))),
IF(AND(G245&gt;=DATE(2018,5,1),G245&lt;DATE(2018,7,1)),'CP %'!$G$8,
IF(AND(G245&gt;=DATE(2018,7,1),G245&lt;DATE(2018,8,1)),IF(AND(T245&gt;=1,T245&lt;=2),'CP %'!$G$11,IF(AND(T245&gt;=3,T245&lt;=5),'CP %'!$G$12,IF(T245&gt;=6,'CP %'!$G$13,""))),
IF(AND(G245&gt;=DATE(2018,8,1),G245&lt;DATE(2018,10,1)),IF(K245='CP %'!$F$18,'CP %'!$G$18,IF(B245='CP %'!$F$15,'CP %'!$G$15,IF(B245='CP %'!$F$16,'CP %'!$G$16,IF(AND(B245='CP %'!$F$17,T245=1),'CP %'!$G$20,IF(AND(B245='CP %'!$F$17,T245&gt;=2,T245&lt;=5),'CP %'!$G$21,IF(AND(B245='CP %'!$F$17,T245&gt;=6),'CP %'!$G$22,"")))))),
IF(AND(G245&gt;=DATE(2018,10,1),G245&lt;=DATE(2018,12,31)),IF(B245='CP %'!$F$25,'CP %'!$G$25,IF(B245='CP %'!$F$26,'CP %'!$G$26,IF(AND(B245='CP %'!$F$27,T245=1),'CP %'!$G$29,IF(AND(B245='CP %'!$F$27,T245&gt;=2,T245&lt;=5),'CP %'!$G$30,IF(AND(B245='CP %'!$F$27,T245&gt;=6),'CP %'!$G$31,"")))))))))),
IF(AND(A245='CP %'!$M$1,J245="CP"),
IF(AND(G245&gt;=DATE(2018,4,1),G245&lt;DATE(2018,10,1)),IF(AND(T245&gt;=1,T245&lt;=3),'CP %'!$N$4,IF(AND(T245&gt;=4,T245&lt;=6),'CP %'!$N$5,IF(T245&gt;=7,'CP %'!$N$6,""))),
IF(AND(G245&gt;=DATE(2018,10,1),G245&lt;=DATE(2018,12,31)),IF(AND(T245&gt;=1,T245&lt;=3),'CP %'!$N$9,IF(AND(T245&gt;=4,T245&lt;=6),'CP %'!$N$10,IF(T245&gt;=7,'CP %'!$N$11,""))),"")),"")))</f>
        <v>2.75E-2</v>
      </c>
      <c r="T245" s="29">
        <f>IF(AND(A245='CP %'!$B$1,Master!J245="CP",G245&gt;=DATE(2018,7,26),G245&lt;=DATE(2018,12,31)),COUNTIFS($K$2:$K$999,K245,$A$2:$A$999,'CP %'!$B$1,$G$2:$G$999,"&gt;=26-07-2018",$G$2:$G$999,"&lt;=31-12-2018"),IF(AND(A245='CP %'!$F$1,Master!J245="CP",G245&gt;=DATE(2018,4,1),G245&lt;DATE(2018,5,1)),COUNTIFS($K$2:$K$999,K245,$A$2:$A$999,'CP %'!$F$1,$G$2:$G$999,"&gt;=01-04-2018",$G$2:$G$999,"&lt;01-05-2018"),IF(AND(A245='CP %'!$F$1,Master!J245="CP",G245&gt;=DATE(2018,7,1),G245&lt;DATE(2018,8,1)),COUNTIFS($K$2:$K$999,K245,$A$2:$A$999,'CP %'!$F$1,$G$2:$G$999,"&gt;=01-07-2018",$G$2:$G$999,"&lt;01-08-2018"),IF(AND(A245='CP %'!$F$1,B245='CP %'!$F$17,Master!J245="CP",G245&gt;=DATE(2018,8,1),G245&lt;DATE(2018,10,1)),COUNTIFS($K$2:$K$999,K245,$A$2:$A$999,'CP %'!$F$1,$B$2:$B$999,'CP %'!$F$17,$G$2:$G$999,"&gt;=01-08-2018",$G$2:$G$999,"&lt;01-10-2018"),IF(AND(A245='CP %'!$F$1,B245='CP %'!$F$27,Master!J245="CP",G245&gt;=DATE(2018,10,1),G245&lt;=DATE(2018,12,31)),COUNTIFS($K$2:$K$999,K245,$A$2:$A$999,'CP %'!$F$1,$B$2:$B$999,'CP %'!$F$27,$G$2:$G$999,"&gt;=01-10-2018",$G$2:$G$999,"&lt;=31-12-2018"),IF(AND(A245='CP %'!$M$1,Master!J245="CP",G245&gt;=DATE(2018,4,1),G245&lt;DATE(2018,10,1)),COUNTIFS($K$2:$K$999,K245,$A$2:$A$999,'CP %'!$M$1,$G$2:$G$999,"&gt;=1-04-2018",$G$2:$G$999,"&lt;1-10-2018"),IF(AND(A245='CP %'!$M$1,Master!J245="CP",G245&gt;=DATE(2018,10,1),G245&lt;=DATE(2018,12,31)),COUNTIFS($K$2:$K$999,K245,$A$2:$A$999,'CP %'!$M$1,$G$2:$G$999,"&gt;=1-10-2018",$G$2:$G$999,"&lt;=31-12-2018"),"")))))))</f>
        <v>7</v>
      </c>
      <c r="U245" s="25">
        <f t="shared" si="7"/>
        <v>777631.25</v>
      </c>
    </row>
    <row r="246" spans="1:21" hidden="1" x14ac:dyDescent="0.25">
      <c r="A246" s="1" t="s">
        <v>1</v>
      </c>
      <c r="B246" s="1" t="s">
        <v>126</v>
      </c>
      <c r="C246" s="1" t="s">
        <v>126</v>
      </c>
      <c r="D246" s="1">
        <v>1003</v>
      </c>
      <c r="E246" s="1" t="s">
        <v>131</v>
      </c>
      <c r="F246" s="1">
        <v>1612</v>
      </c>
      <c r="G246" s="27">
        <v>43328</v>
      </c>
      <c r="H246" s="25">
        <v>28844025.960000001</v>
      </c>
      <c r="I246" s="25">
        <v>28844025.960000001</v>
      </c>
      <c r="J246" s="1" t="s">
        <v>16</v>
      </c>
      <c r="K246" s="1" t="s">
        <v>147</v>
      </c>
      <c r="L246" s="25">
        <v>16580</v>
      </c>
      <c r="M246" s="25">
        <v>16214.83</v>
      </c>
      <c r="N246" s="1" t="s">
        <v>452</v>
      </c>
      <c r="O246" s="1" t="s">
        <v>170</v>
      </c>
      <c r="P246" s="25">
        <f t="shared" si="8"/>
        <v>588654.04000000015</v>
      </c>
      <c r="Q246" s="1" t="s">
        <v>444</v>
      </c>
      <c r="R246" s="2" t="s">
        <v>164</v>
      </c>
      <c r="S246" s="31">
        <f>IF(AND(A246='CP %'!$B$1,J246="CP"),
IF(AND(G246&gt;=DATE(2018,4,1),G246&lt;=DATE(2018,7,25)),2%,IF(AND(G246&gt;=DATE(2018,7,26),G246&lt;=DATE(2018,12,31),R246='CP %'!$I$2),IF(T246=1,'CP %'!$C$8,IF(AND(T246&gt;=2,T246&lt;=3),'CP %'!$C$9,IF(AND(T246&gt;=4,T246&lt;=5),'CP %'!$C$10,IF(AND(T246&gt;=6,T246&lt;=8),'CP %'!$C$11,IF(T246&gt;=9,'CP %'!$C$12,""))))),IF(AND(G246&gt;=DATE(2018,7,26),G246&lt;=DATE(2018,12,31),R246='CP %'!$I$3),IF(T246=1,'CP %'!$D$8,IF(AND(T246&gt;=2,T246&lt;=3),'CP %'!$D$9,IF(AND(T246&gt;=4,T246&lt;=5),'CP %'!$D$10,IF(AND(T246&gt;=6,T246&lt;=8),'CP %'!$D$11,IF(T246&gt;=9,'CP %'!$D$12,""))))),""))),
IF(AND(A246='CP %'!$F$1,J246="CP"),
IF(AND(G246&gt;=DATE(2018,4,1),G246&lt;DATE(2018,5,1)),IF(AND(T246&gt;=1,T246&lt;=3),'CP %'!$G$4,IF(AND(T246&gt;=4,T246&lt;=9),'CP %'!$G$5,IF(T246&gt;=10,'CP %'!$G$6,""))),
IF(AND(G246&gt;=DATE(2018,5,1),G246&lt;DATE(2018,7,1)),'CP %'!$G$8,
IF(AND(G246&gt;=DATE(2018,7,1),G246&lt;DATE(2018,8,1)),IF(AND(T246&gt;=1,T246&lt;=2),'CP %'!$G$11,IF(AND(T246&gt;=3,T246&lt;=5),'CP %'!$G$12,IF(T246&gt;=6,'CP %'!$G$13,""))),
IF(AND(G246&gt;=DATE(2018,8,1),G246&lt;DATE(2018,10,1)),IF(K246='CP %'!$F$18,'CP %'!$G$18,IF(B246='CP %'!$F$15,'CP %'!$G$15,IF(B246='CP %'!$F$16,'CP %'!$G$16,IF(AND(B246='CP %'!$F$17,T246=1),'CP %'!$G$20,IF(AND(B246='CP %'!$F$17,T246&gt;=2,T246&lt;=5),'CP %'!$G$21,IF(AND(B246='CP %'!$F$17,T246&gt;=6),'CP %'!$G$22,"")))))),
IF(AND(G246&gt;=DATE(2018,10,1),G246&lt;=DATE(2018,12,31)),IF(B246='CP %'!$F$25,'CP %'!$G$25,IF(B246='CP %'!$F$26,'CP %'!$G$26,IF(AND(B246='CP %'!$F$27,T246=1),'CP %'!$G$29,IF(AND(B246='CP %'!$F$27,T246&gt;=2,T246&lt;=5),'CP %'!$G$30,IF(AND(B246='CP %'!$F$27,T246&gt;=6),'CP %'!$G$31,"")))))))))),
IF(AND(A246='CP %'!$M$1,J246="CP"),
IF(AND(G246&gt;=DATE(2018,4,1),G246&lt;DATE(2018,10,1)),IF(AND(T246&gt;=1,T246&lt;=3),'CP %'!$N$4,IF(AND(T246&gt;=4,T246&lt;=6),'CP %'!$N$5,IF(T246&gt;=7,'CP %'!$N$6,""))),
IF(AND(G246&gt;=DATE(2018,10,1),G246&lt;=DATE(2018,12,31)),IF(AND(T246&gt;=1,T246&lt;=3),'CP %'!$N$9,IF(AND(T246&gt;=4,T246&lt;=6),'CP %'!$N$10,IF(T246&gt;=7,'CP %'!$N$11,""))),"")),"")))</f>
        <v>0.02</v>
      </c>
      <c r="T246" s="29">
        <f>IF(AND(A246='CP %'!$B$1,Master!J246="CP",G246&gt;=DATE(2018,7,26),G246&lt;=DATE(2018,12,31)),COUNTIFS($K$2:$K$999,K246,$A$2:$A$999,'CP %'!$B$1,$G$2:$G$999,"&gt;=26-07-2018",$G$2:$G$999,"&lt;=31-12-2018"),IF(AND(A246='CP %'!$F$1,Master!J246="CP",G246&gt;=DATE(2018,4,1),G246&lt;DATE(2018,5,1)),COUNTIFS($K$2:$K$999,K246,$A$2:$A$999,'CP %'!$F$1,$G$2:$G$999,"&gt;=01-04-2018",$G$2:$G$999,"&lt;01-05-2018"),IF(AND(A246='CP %'!$F$1,Master!J246="CP",G246&gt;=DATE(2018,7,1),G246&lt;DATE(2018,8,1)),COUNTIFS($K$2:$K$999,K246,$A$2:$A$999,'CP %'!$F$1,$G$2:$G$999,"&gt;=01-07-2018",$G$2:$G$999,"&lt;01-08-2018"),IF(AND(A246='CP %'!$F$1,B246='CP %'!$F$17,Master!J246="CP",G246&gt;=DATE(2018,8,1),G246&lt;DATE(2018,10,1)),COUNTIFS($K$2:$K$999,K246,$A$2:$A$999,'CP %'!$F$1,$B$2:$B$999,'CP %'!$F$17,$G$2:$G$999,"&gt;=01-08-2018",$G$2:$G$999,"&lt;01-10-2018"),IF(AND(A246='CP %'!$F$1,B246='CP %'!$F$27,Master!J246="CP",G246&gt;=DATE(2018,10,1),G246&lt;=DATE(2018,12,31)),COUNTIFS($K$2:$K$999,K246,$A$2:$A$999,'CP %'!$F$1,$B$2:$B$999,'CP %'!$F$27,$G$2:$G$999,"&gt;=01-10-2018",$G$2:$G$999,"&lt;=31-12-2018"),IF(AND(A246='CP %'!$M$1,Master!J246="CP",G246&gt;=DATE(2018,4,1),G246&lt;DATE(2018,10,1)),COUNTIFS($K$2:$K$999,K246,$A$2:$A$999,'CP %'!$M$1,$G$2:$G$999,"&gt;=1-04-2018",$G$2:$G$999,"&lt;1-10-2018"),IF(AND(A246='CP %'!$M$1,Master!J246="CP",G246&gt;=DATE(2018,10,1),G246&lt;=DATE(2018,12,31)),COUNTIFS($K$2:$K$999,K246,$A$2:$A$999,'CP %'!$M$1,$G$2:$G$999,"&gt;=1-10-2018",$G$2:$G$999,"&lt;=31-12-2018"),"")))))))</f>
        <v>1</v>
      </c>
      <c r="U246" s="25">
        <f t="shared" si="7"/>
        <v>576880.51919999998</v>
      </c>
    </row>
    <row r="247" spans="1:21" hidden="1" x14ac:dyDescent="0.25">
      <c r="A247" s="1" t="s">
        <v>1</v>
      </c>
      <c r="B247" s="1" t="s">
        <v>127</v>
      </c>
      <c r="C247" s="1" t="s">
        <v>127</v>
      </c>
      <c r="D247" s="1">
        <v>1401</v>
      </c>
      <c r="E247" s="1" t="s">
        <v>130</v>
      </c>
      <c r="F247" s="1">
        <v>1003</v>
      </c>
      <c r="G247" s="27">
        <v>43328</v>
      </c>
      <c r="H247" s="25">
        <v>17270159.794</v>
      </c>
      <c r="I247" s="25">
        <v>17270159.794</v>
      </c>
      <c r="J247" s="1" t="s">
        <v>16</v>
      </c>
      <c r="K247" s="1" t="s">
        <v>137</v>
      </c>
      <c r="L247" s="25">
        <v>15550</v>
      </c>
      <c r="M247" s="25">
        <v>15350.598</v>
      </c>
      <c r="N247" s="1" t="s">
        <v>438</v>
      </c>
      <c r="O247" s="1" t="s">
        <v>170</v>
      </c>
      <c r="P247" s="25">
        <f t="shared" si="8"/>
        <v>200000.20600000003</v>
      </c>
      <c r="Q247" s="1" t="s">
        <v>453</v>
      </c>
      <c r="R247" s="2" t="s">
        <v>164</v>
      </c>
      <c r="S247" s="31">
        <f>IF(AND(A247='CP %'!$B$1,J247="CP"),
IF(AND(G247&gt;=DATE(2018,4,1),G247&lt;=DATE(2018,7,25)),2%,IF(AND(G247&gt;=DATE(2018,7,26),G247&lt;=DATE(2018,12,31),R247='CP %'!$I$2),IF(T247=1,'CP %'!$C$8,IF(AND(T247&gt;=2,T247&lt;=3),'CP %'!$C$9,IF(AND(T247&gt;=4,T247&lt;=5),'CP %'!$C$10,IF(AND(T247&gt;=6,T247&lt;=8),'CP %'!$C$11,IF(T247&gt;=9,'CP %'!$C$12,""))))),IF(AND(G247&gt;=DATE(2018,7,26),G247&lt;=DATE(2018,12,31),R247='CP %'!$I$3),IF(T247=1,'CP %'!$D$8,IF(AND(T247&gt;=2,T247&lt;=3),'CP %'!$D$9,IF(AND(T247&gt;=4,T247&lt;=5),'CP %'!$D$10,IF(AND(T247&gt;=6,T247&lt;=8),'CP %'!$D$11,IF(T247&gt;=9,'CP %'!$D$12,""))))),""))),
IF(AND(A247='CP %'!$F$1,J247="CP"),
IF(AND(G247&gt;=DATE(2018,4,1),G247&lt;DATE(2018,5,1)),IF(AND(T247&gt;=1,T247&lt;=3),'CP %'!$G$4,IF(AND(T247&gt;=4,T247&lt;=9),'CP %'!$G$5,IF(T247&gt;=10,'CP %'!$G$6,""))),
IF(AND(G247&gt;=DATE(2018,5,1),G247&lt;DATE(2018,7,1)),'CP %'!$G$8,
IF(AND(G247&gt;=DATE(2018,7,1),G247&lt;DATE(2018,8,1)),IF(AND(T247&gt;=1,T247&lt;=2),'CP %'!$G$11,IF(AND(T247&gt;=3,T247&lt;=5),'CP %'!$G$12,IF(T247&gt;=6,'CP %'!$G$13,""))),
IF(AND(G247&gt;=DATE(2018,8,1),G247&lt;DATE(2018,10,1)),IF(K247='CP %'!$F$18,'CP %'!$G$18,IF(B247='CP %'!$F$15,'CP %'!$G$15,IF(B247='CP %'!$F$16,'CP %'!$G$16,IF(AND(B247='CP %'!$F$17,T247=1),'CP %'!$G$20,IF(AND(B247='CP %'!$F$17,T247&gt;=2,T247&lt;=5),'CP %'!$G$21,IF(AND(B247='CP %'!$F$17,T247&gt;=6),'CP %'!$G$22,"")))))),
IF(AND(G247&gt;=DATE(2018,10,1),G247&lt;=DATE(2018,12,31)),IF(B247='CP %'!$F$25,'CP %'!$G$25,IF(B247='CP %'!$F$26,'CP %'!$G$26,IF(AND(B247='CP %'!$F$27,T247=1),'CP %'!$G$29,IF(AND(B247='CP %'!$F$27,T247&gt;=2,T247&lt;=5),'CP %'!$G$30,IF(AND(B247='CP %'!$F$27,T247&gt;=6),'CP %'!$G$31,"")))))))))),
IF(AND(A247='CP %'!$M$1,J247="CP"),
IF(AND(G247&gt;=DATE(2018,4,1),G247&lt;DATE(2018,10,1)),IF(AND(T247&gt;=1,T247&lt;=3),'CP %'!$N$4,IF(AND(T247&gt;=4,T247&lt;=6),'CP %'!$N$5,IF(T247&gt;=7,'CP %'!$N$6,""))),
IF(AND(G247&gt;=DATE(2018,10,1),G247&lt;=DATE(2018,12,31)),IF(AND(T247&gt;=1,T247&lt;=3),'CP %'!$N$9,IF(AND(T247&gt;=4,T247&lt;=6),'CP %'!$N$10,IF(T247&gt;=7,'CP %'!$N$11,""))),"")),"")))</f>
        <v>2.5000000000000001E-2</v>
      </c>
      <c r="T247" s="29">
        <f>IF(AND(A247='CP %'!$B$1,Master!J247="CP",G247&gt;=DATE(2018,7,26),G247&lt;=DATE(2018,12,31)),COUNTIFS($K$2:$K$999,K247,$A$2:$A$999,'CP %'!$B$1,$G$2:$G$999,"&gt;=26-07-2018",$G$2:$G$999,"&lt;=31-12-2018"),IF(AND(A247='CP %'!$F$1,Master!J247="CP",G247&gt;=DATE(2018,4,1),G247&lt;DATE(2018,5,1)),COUNTIFS($K$2:$K$999,K247,$A$2:$A$999,'CP %'!$F$1,$G$2:$G$999,"&gt;=01-04-2018",$G$2:$G$999,"&lt;01-05-2018"),IF(AND(A247='CP %'!$F$1,Master!J247="CP",G247&gt;=DATE(2018,7,1),G247&lt;DATE(2018,8,1)),COUNTIFS($K$2:$K$999,K247,$A$2:$A$999,'CP %'!$F$1,$G$2:$G$999,"&gt;=01-07-2018",$G$2:$G$999,"&lt;01-08-2018"),IF(AND(A247='CP %'!$F$1,B247='CP %'!$F$17,Master!J247="CP",G247&gt;=DATE(2018,8,1),G247&lt;DATE(2018,10,1)),COUNTIFS($K$2:$K$999,K247,$A$2:$A$999,'CP %'!$F$1,$B$2:$B$999,'CP %'!$F$17,$G$2:$G$999,"&gt;=01-08-2018",$G$2:$G$999,"&lt;01-10-2018"),IF(AND(A247='CP %'!$F$1,B247='CP %'!$F$27,Master!J247="CP",G247&gt;=DATE(2018,10,1),G247&lt;=DATE(2018,12,31)),COUNTIFS($K$2:$K$999,K247,$A$2:$A$999,'CP %'!$F$1,$B$2:$B$999,'CP %'!$F$27,$G$2:$G$999,"&gt;=01-10-2018",$G$2:$G$999,"&lt;=31-12-2018"),IF(AND(A247='CP %'!$M$1,Master!J247="CP",G247&gt;=DATE(2018,4,1),G247&lt;DATE(2018,10,1)),COUNTIFS($K$2:$K$999,K247,$A$2:$A$999,'CP %'!$M$1,$G$2:$G$999,"&gt;=1-04-2018",$G$2:$G$999,"&lt;1-10-2018"),IF(AND(A247='CP %'!$M$1,Master!J247="CP",G247&gt;=DATE(2018,10,1),G247&lt;=DATE(2018,12,31)),COUNTIFS($K$2:$K$999,K247,$A$2:$A$999,'CP %'!$M$1,$G$2:$G$999,"&gt;=1-10-2018",$G$2:$G$999,"&lt;=31-12-2018"),"")))))))</f>
        <v>4</v>
      </c>
      <c r="U247" s="25">
        <f t="shared" si="7"/>
        <v>431753.99485000002</v>
      </c>
    </row>
    <row r="248" spans="1:21" hidden="1" x14ac:dyDescent="0.25">
      <c r="A248" s="1" t="s">
        <v>1</v>
      </c>
      <c r="B248" s="1" t="s">
        <v>127</v>
      </c>
      <c r="C248" s="1" t="s">
        <v>127</v>
      </c>
      <c r="D248" s="1">
        <v>504</v>
      </c>
      <c r="E248" s="1" t="s">
        <v>130</v>
      </c>
      <c r="F248" s="1">
        <v>1003</v>
      </c>
      <c r="G248" s="27">
        <v>43330</v>
      </c>
      <c r="H248" s="25">
        <v>16638270</v>
      </c>
      <c r="I248" s="25">
        <v>16638270</v>
      </c>
      <c r="J248" s="1" t="s">
        <v>16</v>
      </c>
      <c r="K248" s="1" t="s">
        <v>144</v>
      </c>
      <c r="L248" s="25">
        <v>15550</v>
      </c>
      <c r="M248" s="25">
        <v>15530.598205383849</v>
      </c>
      <c r="N248" s="1" t="s">
        <v>438</v>
      </c>
      <c r="O248" s="1" t="s">
        <v>170</v>
      </c>
      <c r="P248" s="25">
        <f t="shared" si="8"/>
        <v>19459.999999999618</v>
      </c>
      <c r="Q248" s="1">
        <v>0</v>
      </c>
      <c r="R248" s="2" t="s">
        <v>164</v>
      </c>
      <c r="S248" s="31">
        <f>IF(AND(A248='CP %'!$B$1,J248="CP"),
IF(AND(G248&gt;=DATE(2018,4,1),G248&lt;=DATE(2018,7,25)),2%,IF(AND(G248&gt;=DATE(2018,7,26),G248&lt;=DATE(2018,12,31),R248='CP %'!$I$2),IF(T248=1,'CP %'!$C$8,IF(AND(T248&gt;=2,T248&lt;=3),'CP %'!$C$9,IF(AND(T248&gt;=4,T248&lt;=5),'CP %'!$C$10,IF(AND(T248&gt;=6,T248&lt;=8),'CP %'!$C$11,IF(T248&gt;=9,'CP %'!$C$12,""))))),IF(AND(G248&gt;=DATE(2018,7,26),G248&lt;=DATE(2018,12,31),R248='CP %'!$I$3),IF(T248=1,'CP %'!$D$8,IF(AND(T248&gt;=2,T248&lt;=3),'CP %'!$D$9,IF(AND(T248&gt;=4,T248&lt;=5),'CP %'!$D$10,IF(AND(T248&gt;=6,T248&lt;=8),'CP %'!$D$11,IF(T248&gt;=9,'CP %'!$D$12,""))))),""))),
IF(AND(A248='CP %'!$F$1,J248="CP"),
IF(AND(G248&gt;=DATE(2018,4,1),G248&lt;DATE(2018,5,1)),IF(AND(T248&gt;=1,T248&lt;=3),'CP %'!$G$4,IF(AND(T248&gt;=4,T248&lt;=9),'CP %'!$G$5,IF(T248&gt;=10,'CP %'!$G$6,""))),
IF(AND(G248&gt;=DATE(2018,5,1),G248&lt;DATE(2018,7,1)),'CP %'!$G$8,
IF(AND(G248&gt;=DATE(2018,7,1),G248&lt;DATE(2018,8,1)),IF(AND(T248&gt;=1,T248&lt;=2),'CP %'!$G$11,IF(AND(T248&gt;=3,T248&lt;=5),'CP %'!$G$12,IF(T248&gt;=6,'CP %'!$G$13,""))),
IF(AND(G248&gt;=DATE(2018,8,1),G248&lt;DATE(2018,10,1)),IF(K248='CP %'!$F$18,'CP %'!$G$18,IF(B248='CP %'!$F$15,'CP %'!$G$15,IF(B248='CP %'!$F$16,'CP %'!$G$16,IF(AND(B248='CP %'!$F$17,T248=1),'CP %'!$G$20,IF(AND(B248='CP %'!$F$17,T248&gt;=2,T248&lt;=5),'CP %'!$G$21,IF(AND(B248='CP %'!$F$17,T248&gt;=6),'CP %'!$G$22,"")))))),
IF(AND(G248&gt;=DATE(2018,10,1),G248&lt;=DATE(2018,12,31)),IF(B248='CP %'!$F$25,'CP %'!$G$25,IF(B248='CP %'!$F$26,'CP %'!$G$26,IF(AND(B248='CP %'!$F$27,T248=1),'CP %'!$G$29,IF(AND(B248='CP %'!$F$27,T248&gt;=2,T248&lt;=5),'CP %'!$G$30,IF(AND(B248='CP %'!$F$27,T248&gt;=6),'CP %'!$G$31,"")))))))))),
IF(AND(A248='CP %'!$M$1,J248="CP"),
IF(AND(G248&gt;=DATE(2018,4,1),G248&lt;DATE(2018,10,1)),IF(AND(T248&gt;=1,T248&lt;=3),'CP %'!$N$4,IF(AND(T248&gt;=4,T248&lt;=6),'CP %'!$N$5,IF(T248&gt;=7,'CP %'!$N$6,""))),
IF(AND(G248&gt;=DATE(2018,10,1),G248&lt;=DATE(2018,12,31)),IF(AND(T248&gt;=1,T248&lt;=3),'CP %'!$N$9,IF(AND(T248&gt;=4,T248&lt;=6),'CP %'!$N$10,IF(T248&gt;=7,'CP %'!$N$11,""))),"")),"")))</f>
        <v>2.75E-2</v>
      </c>
      <c r="T248" s="29">
        <f>IF(AND(A248='CP %'!$B$1,Master!J248="CP",G248&gt;=DATE(2018,7,26),G248&lt;=DATE(2018,12,31)),COUNTIFS($K$2:$K$999,K248,$A$2:$A$999,'CP %'!$B$1,$G$2:$G$999,"&gt;=26-07-2018",$G$2:$G$999,"&lt;=31-12-2018"),IF(AND(A248='CP %'!$F$1,Master!J248="CP",G248&gt;=DATE(2018,4,1),G248&lt;DATE(2018,5,1)),COUNTIFS($K$2:$K$999,K248,$A$2:$A$999,'CP %'!$F$1,$G$2:$G$999,"&gt;=01-04-2018",$G$2:$G$999,"&lt;01-05-2018"),IF(AND(A248='CP %'!$F$1,Master!J248="CP",G248&gt;=DATE(2018,7,1),G248&lt;DATE(2018,8,1)),COUNTIFS($K$2:$K$999,K248,$A$2:$A$999,'CP %'!$F$1,$G$2:$G$999,"&gt;=01-07-2018",$G$2:$G$999,"&lt;01-08-2018"),IF(AND(A248='CP %'!$F$1,B248='CP %'!$F$17,Master!J248="CP",G248&gt;=DATE(2018,8,1),G248&lt;DATE(2018,10,1)),COUNTIFS($K$2:$K$999,K248,$A$2:$A$999,'CP %'!$F$1,$B$2:$B$999,'CP %'!$F$17,$G$2:$G$999,"&gt;=01-08-2018",$G$2:$G$999,"&lt;01-10-2018"),IF(AND(A248='CP %'!$F$1,B248='CP %'!$F$27,Master!J248="CP",G248&gt;=DATE(2018,10,1),G248&lt;=DATE(2018,12,31)),COUNTIFS($K$2:$K$999,K248,$A$2:$A$999,'CP %'!$F$1,$B$2:$B$999,'CP %'!$F$27,$G$2:$G$999,"&gt;=01-10-2018",$G$2:$G$999,"&lt;=31-12-2018"),IF(AND(A248='CP %'!$M$1,Master!J248="CP",G248&gt;=DATE(2018,4,1),G248&lt;DATE(2018,10,1)),COUNTIFS($K$2:$K$999,K248,$A$2:$A$999,'CP %'!$M$1,$G$2:$G$999,"&gt;=1-04-2018",$G$2:$G$999,"&lt;1-10-2018"),IF(AND(A248='CP %'!$M$1,Master!J248="CP",G248&gt;=DATE(2018,10,1),G248&lt;=DATE(2018,12,31)),COUNTIFS($K$2:$K$999,K248,$A$2:$A$999,'CP %'!$M$1,$G$2:$G$999,"&gt;=1-10-2018",$G$2:$G$999,"&lt;=31-12-2018"),"")))))))</f>
        <v>7</v>
      </c>
      <c r="U248" s="25">
        <f t="shared" si="7"/>
        <v>457552.42499999999</v>
      </c>
    </row>
    <row r="249" spans="1:21" hidden="1" x14ac:dyDescent="0.25">
      <c r="A249" s="1" t="s">
        <v>1</v>
      </c>
      <c r="B249" s="1" t="s">
        <v>122</v>
      </c>
      <c r="C249" s="1" t="s">
        <v>122</v>
      </c>
      <c r="D249" s="1">
        <v>1603</v>
      </c>
      <c r="E249" s="1" t="s">
        <v>130</v>
      </c>
      <c r="F249" s="1">
        <v>1003</v>
      </c>
      <c r="G249" s="27">
        <v>43330</v>
      </c>
      <c r="H249" s="25">
        <v>16667760</v>
      </c>
      <c r="I249" s="25">
        <v>16667760</v>
      </c>
      <c r="J249" s="1" t="s">
        <v>15</v>
      </c>
      <c r="K249" s="1" t="s">
        <v>135</v>
      </c>
      <c r="L249" s="25">
        <v>14750</v>
      </c>
      <c r="M249" s="25">
        <v>14570</v>
      </c>
      <c r="N249" s="1" t="s">
        <v>438</v>
      </c>
      <c r="O249" s="1" t="s">
        <v>170</v>
      </c>
      <c r="P249" s="25">
        <f t="shared" si="8"/>
        <v>180540</v>
      </c>
      <c r="Q249" s="1" t="s">
        <v>453</v>
      </c>
      <c r="R249" s="2" t="s">
        <v>164</v>
      </c>
      <c r="S249" s="31" t="str">
        <f>IF(AND(A249='CP %'!$B$1,J249="CP"),
IF(AND(G249&gt;=DATE(2018,4,1),G249&lt;=DATE(2018,7,25)),2%,IF(AND(G249&gt;=DATE(2018,7,26),G249&lt;=DATE(2018,12,31),R249='CP %'!$I$2),IF(T249=1,'CP %'!$C$8,IF(AND(T249&gt;=2,T249&lt;=3),'CP %'!$C$9,IF(AND(T249&gt;=4,T249&lt;=5),'CP %'!$C$10,IF(AND(T249&gt;=6,T249&lt;=8),'CP %'!$C$11,IF(T249&gt;=9,'CP %'!$C$12,""))))),IF(AND(G249&gt;=DATE(2018,7,26),G249&lt;=DATE(2018,12,31),R249='CP %'!$I$3),IF(T249=1,'CP %'!$D$8,IF(AND(T249&gt;=2,T249&lt;=3),'CP %'!$D$9,IF(AND(T249&gt;=4,T249&lt;=5),'CP %'!$D$10,IF(AND(T249&gt;=6,T249&lt;=8),'CP %'!$D$11,IF(T249&gt;=9,'CP %'!$D$12,""))))),""))),
IF(AND(A249='CP %'!$F$1,J249="CP"),
IF(AND(G249&gt;=DATE(2018,4,1),G249&lt;DATE(2018,5,1)),IF(AND(T249&gt;=1,T249&lt;=3),'CP %'!$G$4,IF(AND(T249&gt;=4,T249&lt;=9),'CP %'!$G$5,IF(T249&gt;=10,'CP %'!$G$6,""))),
IF(AND(G249&gt;=DATE(2018,5,1),G249&lt;DATE(2018,7,1)),'CP %'!$G$8,
IF(AND(G249&gt;=DATE(2018,7,1),G249&lt;DATE(2018,8,1)),IF(AND(T249&gt;=1,T249&lt;=2),'CP %'!$G$11,IF(AND(T249&gt;=3,T249&lt;=5),'CP %'!$G$12,IF(T249&gt;=6,'CP %'!$G$13,""))),
IF(AND(G249&gt;=DATE(2018,8,1),G249&lt;DATE(2018,10,1)),IF(K249='CP %'!$F$18,'CP %'!$G$18,IF(B249='CP %'!$F$15,'CP %'!$G$15,IF(B249='CP %'!$F$16,'CP %'!$G$16,IF(AND(B249='CP %'!$F$17,T249=1),'CP %'!$G$20,IF(AND(B249='CP %'!$F$17,T249&gt;=2,T249&lt;=5),'CP %'!$G$21,IF(AND(B249='CP %'!$F$17,T249&gt;=6),'CP %'!$G$22,"")))))),
IF(AND(G249&gt;=DATE(2018,10,1),G249&lt;=DATE(2018,12,31)),IF(B249='CP %'!$F$25,'CP %'!$G$25,IF(B249='CP %'!$F$26,'CP %'!$G$26,IF(AND(B249='CP %'!$F$27,T249=1),'CP %'!$G$29,IF(AND(B249='CP %'!$F$27,T249&gt;=2,T249&lt;=5),'CP %'!$G$30,IF(AND(B249='CP %'!$F$27,T249&gt;=6),'CP %'!$G$31,"")))))))))),
IF(AND(A249='CP %'!$M$1,J249="CP"),
IF(AND(G249&gt;=DATE(2018,4,1),G249&lt;DATE(2018,10,1)),IF(AND(T249&gt;=1,T249&lt;=3),'CP %'!$N$4,IF(AND(T249&gt;=4,T249&lt;=6),'CP %'!$N$5,IF(T249&gt;=7,'CP %'!$N$6,""))),
IF(AND(G249&gt;=DATE(2018,10,1),G249&lt;=DATE(2018,12,31)),IF(AND(T249&gt;=1,T249&lt;=3),'CP %'!$N$9,IF(AND(T249&gt;=4,T249&lt;=6),'CP %'!$N$10,IF(T249&gt;=7,'CP %'!$N$11,""))),"")),"")))</f>
        <v/>
      </c>
      <c r="T249" s="29" t="str">
        <f>IF(AND(A249='CP %'!$B$1,Master!J249="CP",G249&gt;=DATE(2018,7,26),G249&lt;=DATE(2018,12,31)),COUNTIFS($K$2:$K$999,K249,$A$2:$A$999,'CP %'!$B$1,$G$2:$G$999,"&gt;=26-07-2018",$G$2:$G$999,"&lt;=31-12-2018"),IF(AND(A249='CP %'!$F$1,Master!J249="CP",G249&gt;=DATE(2018,4,1),G249&lt;DATE(2018,5,1)),COUNTIFS($K$2:$K$999,K249,$A$2:$A$999,'CP %'!$F$1,$G$2:$G$999,"&gt;=01-04-2018",$G$2:$G$999,"&lt;01-05-2018"),IF(AND(A249='CP %'!$F$1,Master!J249="CP",G249&gt;=DATE(2018,7,1),G249&lt;DATE(2018,8,1)),COUNTIFS($K$2:$K$999,K249,$A$2:$A$999,'CP %'!$F$1,$G$2:$G$999,"&gt;=01-07-2018",$G$2:$G$999,"&lt;01-08-2018"),IF(AND(A249='CP %'!$F$1,B249='CP %'!$F$17,Master!J249="CP",G249&gt;=DATE(2018,8,1),G249&lt;DATE(2018,10,1)),COUNTIFS($K$2:$K$999,K249,$A$2:$A$999,'CP %'!$F$1,$B$2:$B$999,'CP %'!$F$17,$G$2:$G$999,"&gt;=01-08-2018",$G$2:$G$999,"&lt;01-10-2018"),IF(AND(A249='CP %'!$F$1,B249='CP %'!$F$27,Master!J249="CP",G249&gt;=DATE(2018,10,1),G249&lt;=DATE(2018,12,31)),COUNTIFS($K$2:$K$999,K249,$A$2:$A$999,'CP %'!$F$1,$B$2:$B$999,'CP %'!$F$27,$G$2:$G$999,"&gt;=01-10-2018",$G$2:$G$999,"&lt;=31-12-2018"),IF(AND(A249='CP %'!$M$1,Master!J249="CP",G249&gt;=DATE(2018,4,1),G249&lt;DATE(2018,10,1)),COUNTIFS($K$2:$K$999,K249,$A$2:$A$999,'CP %'!$M$1,$G$2:$G$999,"&gt;=1-04-2018",$G$2:$G$999,"&lt;1-10-2018"),IF(AND(A249='CP %'!$M$1,Master!J249="CP",G249&gt;=DATE(2018,10,1),G249&lt;=DATE(2018,12,31)),COUNTIFS($K$2:$K$999,K249,$A$2:$A$999,'CP %'!$M$1,$G$2:$G$999,"&gt;=1-10-2018",$G$2:$G$999,"&lt;=31-12-2018"),"")))))))</f>
        <v/>
      </c>
      <c r="U249" s="25">
        <f t="shared" si="7"/>
        <v>0</v>
      </c>
    </row>
    <row r="250" spans="1:21" hidden="1" x14ac:dyDescent="0.25">
      <c r="A250" s="1" t="s">
        <v>1</v>
      </c>
      <c r="B250" s="1" t="s">
        <v>122</v>
      </c>
      <c r="C250" s="1" t="s">
        <v>122</v>
      </c>
      <c r="D250" s="1">
        <v>1103</v>
      </c>
      <c r="E250" s="1" t="s">
        <v>130</v>
      </c>
      <c r="F250" s="1">
        <v>1003</v>
      </c>
      <c r="G250" s="27">
        <v>43331</v>
      </c>
      <c r="H250" s="25">
        <v>18150119</v>
      </c>
      <c r="I250" s="25">
        <v>18150119</v>
      </c>
      <c r="J250" s="1" t="s">
        <v>16</v>
      </c>
      <c r="K250" s="1" t="s">
        <v>148</v>
      </c>
      <c r="L250" s="25">
        <v>15950</v>
      </c>
      <c r="M250" s="25">
        <v>16497.92522432702</v>
      </c>
      <c r="N250" s="1" t="s">
        <v>452</v>
      </c>
      <c r="O250" s="1" t="s">
        <v>170</v>
      </c>
      <c r="P250" s="25">
        <v>549569.00000000105</v>
      </c>
      <c r="Q250" s="1" t="s">
        <v>454</v>
      </c>
      <c r="R250" s="2" t="s">
        <v>164</v>
      </c>
      <c r="S250" s="31">
        <f>IF(AND(A250='CP %'!$B$1,J250="CP"),
IF(AND(G250&gt;=DATE(2018,4,1),G250&lt;=DATE(2018,7,25)),2%,IF(AND(G250&gt;=DATE(2018,7,26),G250&lt;=DATE(2018,12,31),R250='CP %'!$I$2),IF(T250=1,'CP %'!$C$8,IF(AND(T250&gt;=2,T250&lt;=3),'CP %'!$C$9,IF(AND(T250&gt;=4,T250&lt;=5),'CP %'!$C$10,IF(AND(T250&gt;=6,T250&lt;=8),'CP %'!$C$11,IF(T250&gt;=9,'CP %'!$C$12,""))))),IF(AND(G250&gt;=DATE(2018,7,26),G250&lt;=DATE(2018,12,31),R250='CP %'!$I$3),IF(T250=1,'CP %'!$D$8,IF(AND(T250&gt;=2,T250&lt;=3),'CP %'!$D$9,IF(AND(T250&gt;=4,T250&lt;=5),'CP %'!$D$10,IF(AND(T250&gt;=6,T250&lt;=8),'CP %'!$D$11,IF(T250&gt;=9,'CP %'!$D$12,""))))),""))),
IF(AND(A250='CP %'!$F$1,J250="CP"),
IF(AND(G250&gt;=DATE(2018,4,1),G250&lt;DATE(2018,5,1)),IF(AND(T250&gt;=1,T250&lt;=3),'CP %'!$G$4,IF(AND(T250&gt;=4,T250&lt;=9),'CP %'!$G$5,IF(T250&gt;=10,'CP %'!$G$6,""))),
IF(AND(G250&gt;=DATE(2018,5,1),G250&lt;DATE(2018,7,1)),'CP %'!$G$8,
IF(AND(G250&gt;=DATE(2018,7,1),G250&lt;DATE(2018,8,1)),IF(AND(T250&gt;=1,T250&lt;=2),'CP %'!$G$11,IF(AND(T250&gt;=3,T250&lt;=5),'CP %'!$G$12,IF(T250&gt;=6,'CP %'!$G$13,""))),
IF(AND(G250&gt;=DATE(2018,8,1),G250&lt;DATE(2018,10,1)),IF(K250='CP %'!$F$18,'CP %'!$G$18,IF(B250='CP %'!$F$15,'CP %'!$G$15,IF(B250='CP %'!$F$16,'CP %'!$G$16,IF(AND(B250='CP %'!$F$17,T250=1),'CP %'!$G$20,IF(AND(B250='CP %'!$F$17,T250&gt;=2,T250&lt;=5),'CP %'!$G$21,IF(AND(B250='CP %'!$F$17,T250&gt;=6),'CP %'!$G$22,"")))))),
IF(AND(G250&gt;=DATE(2018,10,1),G250&lt;=DATE(2018,12,31)),IF(B250='CP %'!$F$25,'CP %'!$G$25,IF(B250='CP %'!$F$26,'CP %'!$G$26,IF(AND(B250='CP %'!$F$27,T250=1),'CP %'!$G$29,IF(AND(B250='CP %'!$F$27,T250&gt;=2,T250&lt;=5),'CP %'!$G$30,IF(AND(B250='CP %'!$F$27,T250&gt;=6),'CP %'!$G$31,"")))))))))),
IF(AND(A250='CP %'!$M$1,J250="CP"),
IF(AND(G250&gt;=DATE(2018,4,1),G250&lt;DATE(2018,10,1)),IF(AND(T250&gt;=1,T250&lt;=3),'CP %'!$N$4,IF(AND(T250&gt;=4,T250&lt;=6),'CP %'!$N$5,IF(T250&gt;=7,'CP %'!$N$6,""))),
IF(AND(G250&gt;=DATE(2018,10,1),G250&lt;=DATE(2018,12,31)),IF(AND(T250&gt;=1,T250&lt;=3),'CP %'!$N$9,IF(AND(T250&gt;=4,T250&lt;=6),'CP %'!$N$10,IF(T250&gt;=7,'CP %'!$N$11,""))),"")),"")))</f>
        <v>0.02</v>
      </c>
      <c r="T250" s="29">
        <f>IF(AND(A250='CP %'!$B$1,Master!J250="CP",G250&gt;=DATE(2018,7,26),G250&lt;=DATE(2018,12,31)),COUNTIFS($K$2:$K$999,K250,$A$2:$A$999,'CP %'!$B$1,$G$2:$G$999,"&gt;=26-07-2018",$G$2:$G$999,"&lt;=31-12-2018"),IF(AND(A250='CP %'!$F$1,Master!J250="CP",G250&gt;=DATE(2018,4,1),G250&lt;DATE(2018,5,1)),COUNTIFS($K$2:$K$999,K250,$A$2:$A$999,'CP %'!$F$1,$G$2:$G$999,"&gt;=01-04-2018",$G$2:$G$999,"&lt;01-05-2018"),IF(AND(A250='CP %'!$F$1,Master!J250="CP",G250&gt;=DATE(2018,7,1),G250&lt;DATE(2018,8,1)),COUNTIFS($K$2:$K$999,K250,$A$2:$A$999,'CP %'!$F$1,$G$2:$G$999,"&gt;=01-07-2018",$G$2:$G$999,"&lt;01-08-2018"),IF(AND(A250='CP %'!$F$1,B250='CP %'!$F$17,Master!J250="CP",G250&gt;=DATE(2018,8,1),G250&lt;DATE(2018,10,1)),COUNTIFS($K$2:$K$999,K250,$A$2:$A$999,'CP %'!$F$1,$B$2:$B$999,'CP %'!$F$17,$G$2:$G$999,"&gt;=01-08-2018",$G$2:$G$999,"&lt;01-10-2018"),IF(AND(A250='CP %'!$F$1,B250='CP %'!$F$27,Master!J250="CP",G250&gt;=DATE(2018,10,1),G250&lt;=DATE(2018,12,31)),COUNTIFS($K$2:$K$999,K250,$A$2:$A$999,'CP %'!$F$1,$B$2:$B$999,'CP %'!$F$27,$G$2:$G$999,"&gt;=01-10-2018",$G$2:$G$999,"&lt;=31-12-2018"),IF(AND(A250='CP %'!$M$1,Master!J250="CP",G250&gt;=DATE(2018,4,1),G250&lt;DATE(2018,10,1)),COUNTIFS($K$2:$K$999,K250,$A$2:$A$999,'CP %'!$M$1,$G$2:$G$999,"&gt;=1-04-2018",$G$2:$G$999,"&lt;1-10-2018"),IF(AND(A250='CP %'!$M$1,Master!J250="CP",G250&gt;=DATE(2018,10,1),G250&lt;=DATE(2018,12,31)),COUNTIFS($K$2:$K$999,K250,$A$2:$A$999,'CP %'!$M$1,$G$2:$G$999,"&gt;=1-10-2018",$G$2:$G$999,"&lt;=31-12-2018"),"")))))))</f>
        <v>1</v>
      </c>
      <c r="U250" s="25">
        <f t="shared" si="7"/>
        <v>363002.38</v>
      </c>
    </row>
    <row r="251" spans="1:21" hidden="1" x14ac:dyDescent="0.25">
      <c r="A251" s="1" t="s">
        <v>1</v>
      </c>
      <c r="B251" s="1" t="s">
        <v>122</v>
      </c>
      <c r="C251" s="1" t="s">
        <v>122</v>
      </c>
      <c r="D251" s="1">
        <v>1002</v>
      </c>
      <c r="E251" s="1" t="s">
        <v>130</v>
      </c>
      <c r="F251" s="1">
        <v>1003</v>
      </c>
      <c r="G251" s="27">
        <v>43333</v>
      </c>
      <c r="H251" s="25">
        <v>17840398.994800001</v>
      </c>
      <c r="I251" s="25">
        <v>17840398.994800001</v>
      </c>
      <c r="J251" s="1" t="s">
        <v>16</v>
      </c>
      <c r="K251" s="1" t="s">
        <v>146</v>
      </c>
      <c r="L251" s="25">
        <v>16550</v>
      </c>
      <c r="M251" s="25">
        <v>16279.131600000001</v>
      </c>
      <c r="N251" s="1" t="s">
        <v>452</v>
      </c>
      <c r="O251" s="1" t="s">
        <v>170</v>
      </c>
      <c r="P251" s="25">
        <f t="shared" si="8"/>
        <v>271681.00519999937</v>
      </c>
      <c r="Q251" s="1" t="s">
        <v>455</v>
      </c>
      <c r="R251" s="2" t="s">
        <v>164</v>
      </c>
      <c r="S251" s="31">
        <f>IF(AND(A251='CP %'!$B$1,J251="CP"),
IF(AND(G251&gt;=DATE(2018,4,1),G251&lt;=DATE(2018,7,25)),2%,IF(AND(G251&gt;=DATE(2018,7,26),G251&lt;=DATE(2018,12,31),R251='CP %'!$I$2),IF(T251=1,'CP %'!$C$8,IF(AND(T251&gt;=2,T251&lt;=3),'CP %'!$C$9,IF(AND(T251&gt;=4,T251&lt;=5),'CP %'!$C$10,IF(AND(T251&gt;=6,T251&lt;=8),'CP %'!$C$11,IF(T251&gt;=9,'CP %'!$C$12,""))))),IF(AND(G251&gt;=DATE(2018,7,26),G251&lt;=DATE(2018,12,31),R251='CP %'!$I$3),IF(T251=1,'CP %'!$D$8,IF(AND(T251&gt;=2,T251&lt;=3),'CP %'!$D$9,IF(AND(T251&gt;=4,T251&lt;=5),'CP %'!$D$10,IF(AND(T251&gt;=6,T251&lt;=8),'CP %'!$D$11,IF(T251&gt;=9,'CP %'!$D$12,""))))),""))),
IF(AND(A251='CP %'!$F$1,J251="CP"),
IF(AND(G251&gt;=DATE(2018,4,1),G251&lt;DATE(2018,5,1)),IF(AND(T251&gt;=1,T251&lt;=3),'CP %'!$G$4,IF(AND(T251&gt;=4,T251&lt;=9),'CP %'!$G$5,IF(T251&gt;=10,'CP %'!$G$6,""))),
IF(AND(G251&gt;=DATE(2018,5,1),G251&lt;DATE(2018,7,1)),'CP %'!$G$8,
IF(AND(G251&gt;=DATE(2018,7,1),G251&lt;DATE(2018,8,1)),IF(AND(T251&gt;=1,T251&lt;=2),'CP %'!$G$11,IF(AND(T251&gt;=3,T251&lt;=5),'CP %'!$G$12,IF(T251&gt;=6,'CP %'!$G$13,""))),
IF(AND(G251&gt;=DATE(2018,8,1),G251&lt;DATE(2018,10,1)),IF(K251='CP %'!$F$18,'CP %'!$G$18,IF(B251='CP %'!$F$15,'CP %'!$G$15,IF(B251='CP %'!$F$16,'CP %'!$G$16,IF(AND(B251='CP %'!$F$17,T251=1),'CP %'!$G$20,IF(AND(B251='CP %'!$F$17,T251&gt;=2,T251&lt;=5),'CP %'!$G$21,IF(AND(B251='CP %'!$F$17,T251&gt;=6),'CP %'!$G$22,"")))))),
IF(AND(G251&gt;=DATE(2018,10,1),G251&lt;=DATE(2018,12,31)),IF(B251='CP %'!$F$25,'CP %'!$G$25,IF(B251='CP %'!$F$26,'CP %'!$G$26,IF(AND(B251='CP %'!$F$27,T251=1),'CP %'!$G$29,IF(AND(B251='CP %'!$F$27,T251&gt;=2,T251&lt;=5),'CP %'!$G$30,IF(AND(B251='CP %'!$F$27,T251&gt;=6),'CP %'!$G$31,"")))))))))),
IF(AND(A251='CP %'!$M$1,J251="CP"),
IF(AND(G251&gt;=DATE(2018,4,1),G251&lt;DATE(2018,10,1)),IF(AND(T251&gt;=1,T251&lt;=3),'CP %'!$N$4,IF(AND(T251&gt;=4,T251&lt;=6),'CP %'!$N$5,IF(T251&gt;=7,'CP %'!$N$6,""))),
IF(AND(G251&gt;=DATE(2018,10,1),G251&lt;=DATE(2018,12,31)),IF(AND(T251&gt;=1,T251&lt;=3),'CP %'!$N$9,IF(AND(T251&gt;=4,T251&lt;=6),'CP %'!$N$10,IF(T251&gt;=7,'CP %'!$N$11,""))),"")),"")))</f>
        <v>2.2499999999999999E-2</v>
      </c>
      <c r="T251" s="29">
        <f>IF(AND(A251='CP %'!$B$1,Master!J251="CP",G251&gt;=DATE(2018,7,26),G251&lt;=DATE(2018,12,31)),COUNTIFS($K$2:$K$999,K251,$A$2:$A$999,'CP %'!$B$1,$G$2:$G$999,"&gt;=26-07-2018",$G$2:$G$999,"&lt;=31-12-2018"),IF(AND(A251='CP %'!$F$1,Master!J251="CP",G251&gt;=DATE(2018,4,1),G251&lt;DATE(2018,5,1)),COUNTIFS($K$2:$K$999,K251,$A$2:$A$999,'CP %'!$F$1,$G$2:$G$999,"&gt;=01-04-2018",$G$2:$G$999,"&lt;01-05-2018"),IF(AND(A251='CP %'!$F$1,Master!J251="CP",G251&gt;=DATE(2018,7,1),G251&lt;DATE(2018,8,1)),COUNTIFS($K$2:$K$999,K251,$A$2:$A$999,'CP %'!$F$1,$G$2:$G$999,"&gt;=01-07-2018",$G$2:$G$999,"&lt;01-08-2018"),IF(AND(A251='CP %'!$F$1,B251='CP %'!$F$17,Master!J251="CP",G251&gt;=DATE(2018,8,1),G251&lt;DATE(2018,10,1)),COUNTIFS($K$2:$K$999,K251,$A$2:$A$999,'CP %'!$F$1,$B$2:$B$999,'CP %'!$F$17,$G$2:$G$999,"&gt;=01-08-2018",$G$2:$G$999,"&lt;01-10-2018"),IF(AND(A251='CP %'!$F$1,B251='CP %'!$F$27,Master!J251="CP",G251&gt;=DATE(2018,10,1),G251&lt;=DATE(2018,12,31)),COUNTIFS($K$2:$K$999,K251,$A$2:$A$999,'CP %'!$F$1,$B$2:$B$999,'CP %'!$F$27,$G$2:$G$999,"&gt;=01-10-2018",$G$2:$G$999,"&lt;=31-12-2018"),IF(AND(A251='CP %'!$M$1,Master!J251="CP",G251&gt;=DATE(2018,4,1),G251&lt;DATE(2018,10,1)),COUNTIFS($K$2:$K$999,K251,$A$2:$A$999,'CP %'!$M$1,$G$2:$G$999,"&gt;=1-04-2018",$G$2:$G$999,"&lt;1-10-2018"),IF(AND(A251='CP %'!$M$1,Master!J251="CP",G251&gt;=DATE(2018,10,1),G251&lt;=DATE(2018,12,31)),COUNTIFS($K$2:$K$999,K251,$A$2:$A$999,'CP %'!$M$1,$G$2:$G$999,"&gt;=1-10-2018",$G$2:$G$999,"&lt;=31-12-2018"),"")))))))</f>
        <v>2</v>
      </c>
      <c r="U251" s="25">
        <f t="shared" si="7"/>
        <v>401408.97738300002</v>
      </c>
    </row>
    <row r="252" spans="1:21" hidden="1" x14ac:dyDescent="0.25">
      <c r="A252" s="1" t="s">
        <v>1</v>
      </c>
      <c r="B252" s="1" t="s">
        <v>122</v>
      </c>
      <c r="C252" s="1" t="s">
        <v>122</v>
      </c>
      <c r="D252" s="1">
        <v>704</v>
      </c>
      <c r="E252" s="1" t="s">
        <v>130</v>
      </c>
      <c r="F252" s="1">
        <v>1003</v>
      </c>
      <c r="G252" s="27">
        <v>43333</v>
      </c>
      <c r="H252" s="25">
        <v>16838270</v>
      </c>
      <c r="I252" s="25">
        <v>16838270</v>
      </c>
      <c r="J252" s="1" t="s">
        <v>16</v>
      </c>
      <c r="K252" s="1" t="s">
        <v>149</v>
      </c>
      <c r="L252" s="25">
        <v>15550</v>
      </c>
      <c r="M252" s="25">
        <v>15550</v>
      </c>
      <c r="N252" s="1" t="s">
        <v>445</v>
      </c>
      <c r="O252" s="1" t="s">
        <v>174</v>
      </c>
      <c r="P252" s="25">
        <f t="shared" si="8"/>
        <v>0</v>
      </c>
      <c r="Q252" s="1">
        <v>0</v>
      </c>
      <c r="R252" s="2" t="s">
        <v>164</v>
      </c>
      <c r="S252" s="31">
        <f>IF(AND(A252='CP %'!$B$1,J252="CP"),
IF(AND(G252&gt;=DATE(2018,4,1),G252&lt;=DATE(2018,7,25)),2%,IF(AND(G252&gt;=DATE(2018,7,26),G252&lt;=DATE(2018,12,31),R252='CP %'!$I$2),IF(T252=1,'CP %'!$C$8,IF(AND(T252&gt;=2,T252&lt;=3),'CP %'!$C$9,IF(AND(T252&gt;=4,T252&lt;=5),'CP %'!$C$10,IF(AND(T252&gt;=6,T252&lt;=8),'CP %'!$C$11,IF(T252&gt;=9,'CP %'!$C$12,""))))),IF(AND(G252&gt;=DATE(2018,7,26),G252&lt;=DATE(2018,12,31),R252='CP %'!$I$3),IF(T252=1,'CP %'!$D$8,IF(AND(T252&gt;=2,T252&lt;=3),'CP %'!$D$9,IF(AND(T252&gt;=4,T252&lt;=5),'CP %'!$D$10,IF(AND(T252&gt;=6,T252&lt;=8),'CP %'!$D$11,IF(T252&gt;=9,'CP %'!$D$12,""))))),""))),
IF(AND(A252='CP %'!$F$1,J252="CP"),
IF(AND(G252&gt;=DATE(2018,4,1),G252&lt;DATE(2018,5,1)),IF(AND(T252&gt;=1,T252&lt;=3),'CP %'!$G$4,IF(AND(T252&gt;=4,T252&lt;=9),'CP %'!$G$5,IF(T252&gt;=10,'CP %'!$G$6,""))),
IF(AND(G252&gt;=DATE(2018,5,1),G252&lt;DATE(2018,7,1)),'CP %'!$G$8,
IF(AND(G252&gt;=DATE(2018,7,1),G252&lt;DATE(2018,8,1)),IF(AND(T252&gt;=1,T252&lt;=2),'CP %'!$G$11,IF(AND(T252&gt;=3,T252&lt;=5),'CP %'!$G$12,IF(T252&gt;=6,'CP %'!$G$13,""))),
IF(AND(G252&gt;=DATE(2018,8,1),G252&lt;DATE(2018,10,1)),IF(K252='CP %'!$F$18,'CP %'!$G$18,IF(B252='CP %'!$F$15,'CP %'!$G$15,IF(B252='CP %'!$F$16,'CP %'!$G$16,IF(AND(B252='CP %'!$F$17,T252=1),'CP %'!$G$20,IF(AND(B252='CP %'!$F$17,T252&gt;=2,T252&lt;=5),'CP %'!$G$21,IF(AND(B252='CP %'!$F$17,T252&gt;=6),'CP %'!$G$22,"")))))),
IF(AND(G252&gt;=DATE(2018,10,1),G252&lt;=DATE(2018,12,31)),IF(B252='CP %'!$F$25,'CP %'!$G$25,IF(B252='CP %'!$F$26,'CP %'!$G$26,IF(AND(B252='CP %'!$F$27,T252=1),'CP %'!$G$29,IF(AND(B252='CP %'!$F$27,T252&gt;=2,T252&lt;=5),'CP %'!$G$30,IF(AND(B252='CP %'!$F$27,T252&gt;=6),'CP %'!$G$31,"")))))))))),
IF(AND(A252='CP %'!$M$1,J252="CP"),
IF(AND(G252&gt;=DATE(2018,4,1),G252&lt;DATE(2018,10,1)),IF(AND(T252&gt;=1,T252&lt;=3),'CP %'!$N$4,IF(AND(T252&gt;=4,T252&lt;=6),'CP %'!$N$5,IF(T252&gt;=7,'CP %'!$N$6,""))),
IF(AND(G252&gt;=DATE(2018,10,1),G252&lt;=DATE(2018,12,31)),IF(AND(T252&gt;=1,T252&lt;=3),'CP %'!$N$9,IF(AND(T252&gt;=4,T252&lt;=6),'CP %'!$N$10,IF(T252&gt;=7,'CP %'!$N$11,""))),"")),"")))</f>
        <v>2.2499999999999999E-2</v>
      </c>
      <c r="T252" s="29">
        <f>IF(AND(A252='CP %'!$B$1,Master!J252="CP",G252&gt;=DATE(2018,7,26),G252&lt;=DATE(2018,12,31)),COUNTIFS($K$2:$K$999,K252,$A$2:$A$999,'CP %'!$B$1,$G$2:$G$999,"&gt;=26-07-2018",$G$2:$G$999,"&lt;=31-12-2018"),IF(AND(A252='CP %'!$F$1,Master!J252="CP",G252&gt;=DATE(2018,4,1),G252&lt;DATE(2018,5,1)),COUNTIFS($K$2:$K$999,K252,$A$2:$A$999,'CP %'!$F$1,$G$2:$G$999,"&gt;=01-04-2018",$G$2:$G$999,"&lt;01-05-2018"),IF(AND(A252='CP %'!$F$1,Master!J252="CP",G252&gt;=DATE(2018,7,1),G252&lt;DATE(2018,8,1)),COUNTIFS($K$2:$K$999,K252,$A$2:$A$999,'CP %'!$F$1,$G$2:$G$999,"&gt;=01-07-2018",$G$2:$G$999,"&lt;01-08-2018"),IF(AND(A252='CP %'!$F$1,B252='CP %'!$F$17,Master!J252="CP",G252&gt;=DATE(2018,8,1),G252&lt;DATE(2018,10,1)),COUNTIFS($K$2:$K$999,K252,$A$2:$A$999,'CP %'!$F$1,$B$2:$B$999,'CP %'!$F$17,$G$2:$G$999,"&gt;=01-08-2018",$G$2:$G$999,"&lt;01-10-2018"),IF(AND(A252='CP %'!$F$1,B252='CP %'!$F$27,Master!J252="CP",G252&gt;=DATE(2018,10,1),G252&lt;=DATE(2018,12,31)),COUNTIFS($K$2:$K$999,K252,$A$2:$A$999,'CP %'!$F$1,$B$2:$B$999,'CP %'!$F$27,$G$2:$G$999,"&gt;=01-10-2018",$G$2:$G$999,"&lt;=31-12-2018"),IF(AND(A252='CP %'!$M$1,Master!J252="CP",G252&gt;=DATE(2018,4,1),G252&lt;DATE(2018,10,1)),COUNTIFS($K$2:$K$999,K252,$A$2:$A$999,'CP %'!$M$1,$G$2:$G$999,"&gt;=1-04-2018",$G$2:$G$999,"&lt;1-10-2018"),IF(AND(A252='CP %'!$M$1,Master!J252="CP",G252&gt;=DATE(2018,10,1),G252&lt;=DATE(2018,12,31)),COUNTIFS($K$2:$K$999,K252,$A$2:$A$999,'CP %'!$M$1,$G$2:$G$999,"&gt;=1-10-2018",$G$2:$G$999,"&lt;=31-12-2018"),"")))))))</f>
        <v>2</v>
      </c>
      <c r="U252" s="25">
        <f t="shared" si="7"/>
        <v>378861.07500000001</v>
      </c>
    </row>
    <row r="253" spans="1:21" hidden="1" x14ac:dyDescent="0.25">
      <c r="A253" s="1" t="s">
        <v>1</v>
      </c>
      <c r="B253" s="1" t="s">
        <v>128</v>
      </c>
      <c r="C253" s="1" t="s">
        <v>128</v>
      </c>
      <c r="D253" s="1">
        <v>1402</v>
      </c>
      <c r="E253" s="1" t="s">
        <v>134</v>
      </c>
      <c r="F253" s="1">
        <v>2495</v>
      </c>
      <c r="G253" s="27">
        <v>43334</v>
      </c>
      <c r="H253" s="25">
        <v>48231150</v>
      </c>
      <c r="I253" s="25">
        <v>48231150</v>
      </c>
      <c r="J253" s="1" t="s">
        <v>16</v>
      </c>
      <c r="K253" s="1" t="s">
        <v>149</v>
      </c>
      <c r="L253" s="25">
        <v>17600</v>
      </c>
      <c r="M253" s="25">
        <v>17600</v>
      </c>
      <c r="N253" s="1" t="s">
        <v>452</v>
      </c>
      <c r="O253" s="1" t="s">
        <v>174</v>
      </c>
      <c r="P253" s="25">
        <f t="shared" si="8"/>
        <v>0</v>
      </c>
      <c r="Q253" s="1">
        <v>0</v>
      </c>
      <c r="R253" s="2" t="s">
        <v>164</v>
      </c>
      <c r="S253" s="31">
        <f>IF(AND(A253='CP %'!$B$1,J253="CP"),
IF(AND(G253&gt;=DATE(2018,4,1),G253&lt;=DATE(2018,7,25)),2%,IF(AND(G253&gt;=DATE(2018,7,26),G253&lt;=DATE(2018,12,31),R253='CP %'!$I$2),IF(T253=1,'CP %'!$C$8,IF(AND(T253&gt;=2,T253&lt;=3),'CP %'!$C$9,IF(AND(T253&gt;=4,T253&lt;=5),'CP %'!$C$10,IF(AND(T253&gt;=6,T253&lt;=8),'CP %'!$C$11,IF(T253&gt;=9,'CP %'!$C$12,""))))),IF(AND(G253&gt;=DATE(2018,7,26),G253&lt;=DATE(2018,12,31),R253='CP %'!$I$3),IF(T253=1,'CP %'!$D$8,IF(AND(T253&gt;=2,T253&lt;=3),'CP %'!$D$9,IF(AND(T253&gt;=4,T253&lt;=5),'CP %'!$D$10,IF(AND(T253&gt;=6,T253&lt;=8),'CP %'!$D$11,IF(T253&gt;=9,'CP %'!$D$12,""))))),""))),
IF(AND(A253='CP %'!$F$1,J253="CP"),
IF(AND(G253&gt;=DATE(2018,4,1),G253&lt;DATE(2018,5,1)),IF(AND(T253&gt;=1,T253&lt;=3),'CP %'!$G$4,IF(AND(T253&gt;=4,T253&lt;=9),'CP %'!$G$5,IF(T253&gt;=10,'CP %'!$G$6,""))),
IF(AND(G253&gt;=DATE(2018,5,1),G253&lt;DATE(2018,7,1)),'CP %'!$G$8,
IF(AND(G253&gt;=DATE(2018,7,1),G253&lt;DATE(2018,8,1)),IF(AND(T253&gt;=1,T253&lt;=2),'CP %'!$G$11,IF(AND(T253&gt;=3,T253&lt;=5),'CP %'!$G$12,IF(T253&gt;=6,'CP %'!$G$13,""))),
IF(AND(G253&gt;=DATE(2018,8,1),G253&lt;DATE(2018,10,1)),IF(K253='CP %'!$F$18,'CP %'!$G$18,IF(B253='CP %'!$F$15,'CP %'!$G$15,IF(B253='CP %'!$F$16,'CP %'!$G$16,IF(AND(B253='CP %'!$F$17,T253=1),'CP %'!$G$20,IF(AND(B253='CP %'!$F$17,T253&gt;=2,T253&lt;=5),'CP %'!$G$21,IF(AND(B253='CP %'!$F$17,T253&gt;=6),'CP %'!$G$22,"")))))),
IF(AND(G253&gt;=DATE(2018,10,1),G253&lt;=DATE(2018,12,31)),IF(B253='CP %'!$F$25,'CP %'!$G$25,IF(B253='CP %'!$F$26,'CP %'!$G$26,IF(AND(B253='CP %'!$F$27,T253=1),'CP %'!$G$29,IF(AND(B253='CP %'!$F$27,T253&gt;=2,T253&lt;=5),'CP %'!$G$30,IF(AND(B253='CP %'!$F$27,T253&gt;=6),'CP %'!$G$31,"")))))))))),
IF(AND(A253='CP %'!$M$1,J253="CP"),
IF(AND(G253&gt;=DATE(2018,4,1),G253&lt;DATE(2018,10,1)),IF(AND(T253&gt;=1,T253&lt;=3),'CP %'!$N$4,IF(AND(T253&gt;=4,T253&lt;=6),'CP %'!$N$5,IF(T253&gt;=7,'CP %'!$N$6,""))),
IF(AND(G253&gt;=DATE(2018,10,1),G253&lt;=DATE(2018,12,31)),IF(AND(T253&gt;=1,T253&lt;=3),'CP %'!$N$9,IF(AND(T253&gt;=4,T253&lt;=6),'CP %'!$N$10,IF(T253&gt;=7,'CP %'!$N$11,""))),"")),"")))</f>
        <v>2.2499999999999999E-2</v>
      </c>
      <c r="T253" s="29">
        <f>IF(AND(A253='CP %'!$B$1,Master!J253="CP",G253&gt;=DATE(2018,7,26),G253&lt;=DATE(2018,12,31)),COUNTIFS($K$2:$K$999,K253,$A$2:$A$999,'CP %'!$B$1,$G$2:$G$999,"&gt;=26-07-2018",$G$2:$G$999,"&lt;=31-12-2018"),IF(AND(A253='CP %'!$F$1,Master!J253="CP",G253&gt;=DATE(2018,4,1),G253&lt;DATE(2018,5,1)),COUNTIFS($K$2:$K$999,K253,$A$2:$A$999,'CP %'!$F$1,$G$2:$G$999,"&gt;=01-04-2018",$G$2:$G$999,"&lt;01-05-2018"),IF(AND(A253='CP %'!$F$1,Master!J253="CP",G253&gt;=DATE(2018,7,1),G253&lt;DATE(2018,8,1)),COUNTIFS($K$2:$K$999,K253,$A$2:$A$999,'CP %'!$F$1,$G$2:$G$999,"&gt;=01-07-2018",$G$2:$G$999,"&lt;01-08-2018"),IF(AND(A253='CP %'!$F$1,B253='CP %'!$F$17,Master!J253="CP",G253&gt;=DATE(2018,8,1),G253&lt;DATE(2018,10,1)),COUNTIFS($K$2:$K$999,K253,$A$2:$A$999,'CP %'!$F$1,$B$2:$B$999,'CP %'!$F$17,$G$2:$G$999,"&gt;=01-08-2018",$G$2:$G$999,"&lt;01-10-2018"),IF(AND(A253='CP %'!$F$1,B253='CP %'!$F$27,Master!J253="CP",G253&gt;=DATE(2018,10,1),G253&lt;=DATE(2018,12,31)),COUNTIFS($K$2:$K$999,K253,$A$2:$A$999,'CP %'!$F$1,$B$2:$B$999,'CP %'!$F$27,$G$2:$G$999,"&gt;=01-10-2018",$G$2:$G$999,"&lt;=31-12-2018"),IF(AND(A253='CP %'!$M$1,Master!J253="CP",G253&gt;=DATE(2018,4,1),G253&lt;DATE(2018,10,1)),COUNTIFS($K$2:$K$999,K253,$A$2:$A$999,'CP %'!$M$1,$G$2:$G$999,"&gt;=1-04-2018",$G$2:$G$999,"&lt;1-10-2018"),IF(AND(A253='CP %'!$M$1,Master!J253="CP",G253&gt;=DATE(2018,10,1),G253&lt;=DATE(2018,12,31)),COUNTIFS($K$2:$K$999,K253,$A$2:$A$999,'CP %'!$M$1,$G$2:$G$999,"&gt;=1-10-2018",$G$2:$G$999,"&lt;=31-12-2018"),"")))))))</f>
        <v>2</v>
      </c>
      <c r="U253" s="25">
        <f t="shared" si="7"/>
        <v>1085200.875</v>
      </c>
    </row>
    <row r="254" spans="1:21" hidden="1" x14ac:dyDescent="0.25">
      <c r="A254" s="1" t="s">
        <v>1</v>
      </c>
      <c r="B254" s="1" t="s">
        <v>129</v>
      </c>
      <c r="C254" s="1" t="s">
        <v>129</v>
      </c>
      <c r="D254" s="1">
        <v>1401</v>
      </c>
      <c r="E254" s="1" t="s">
        <v>131</v>
      </c>
      <c r="F254" s="1">
        <v>1625</v>
      </c>
      <c r="G254" s="27">
        <v>43335</v>
      </c>
      <c r="H254" s="25">
        <v>28570000</v>
      </c>
      <c r="I254" s="25">
        <v>28570000</v>
      </c>
      <c r="J254" s="1" t="s">
        <v>15</v>
      </c>
      <c r="K254" s="1" t="s">
        <v>135</v>
      </c>
      <c r="L254" s="25">
        <v>15550</v>
      </c>
      <c r="M254" s="25">
        <v>15550</v>
      </c>
      <c r="N254" s="1" t="s">
        <v>456</v>
      </c>
      <c r="O254" s="1" t="s">
        <v>174</v>
      </c>
      <c r="P254" s="25">
        <f t="shared" si="8"/>
        <v>0</v>
      </c>
      <c r="Q254" s="1">
        <v>0</v>
      </c>
      <c r="R254" s="2" t="s">
        <v>164</v>
      </c>
      <c r="S254" s="31" t="str">
        <f>IF(AND(A254='CP %'!$B$1,J254="CP"),
IF(AND(G254&gt;=DATE(2018,4,1),G254&lt;=DATE(2018,7,25)),2%,IF(AND(G254&gt;=DATE(2018,7,26),G254&lt;=DATE(2018,12,31),R254='CP %'!$I$2),IF(T254=1,'CP %'!$C$8,IF(AND(T254&gt;=2,T254&lt;=3),'CP %'!$C$9,IF(AND(T254&gt;=4,T254&lt;=5),'CP %'!$C$10,IF(AND(T254&gt;=6,T254&lt;=8),'CP %'!$C$11,IF(T254&gt;=9,'CP %'!$C$12,""))))),IF(AND(G254&gt;=DATE(2018,7,26),G254&lt;=DATE(2018,12,31),R254='CP %'!$I$3),IF(T254=1,'CP %'!$D$8,IF(AND(T254&gt;=2,T254&lt;=3),'CP %'!$D$9,IF(AND(T254&gt;=4,T254&lt;=5),'CP %'!$D$10,IF(AND(T254&gt;=6,T254&lt;=8),'CP %'!$D$11,IF(T254&gt;=9,'CP %'!$D$12,""))))),""))),
IF(AND(A254='CP %'!$F$1,J254="CP"),
IF(AND(G254&gt;=DATE(2018,4,1),G254&lt;DATE(2018,5,1)),IF(AND(T254&gt;=1,T254&lt;=3),'CP %'!$G$4,IF(AND(T254&gt;=4,T254&lt;=9),'CP %'!$G$5,IF(T254&gt;=10,'CP %'!$G$6,""))),
IF(AND(G254&gt;=DATE(2018,5,1),G254&lt;DATE(2018,7,1)),'CP %'!$G$8,
IF(AND(G254&gt;=DATE(2018,7,1),G254&lt;DATE(2018,8,1)),IF(AND(T254&gt;=1,T254&lt;=2),'CP %'!$G$11,IF(AND(T254&gt;=3,T254&lt;=5),'CP %'!$G$12,IF(T254&gt;=6,'CP %'!$G$13,""))),
IF(AND(G254&gt;=DATE(2018,8,1),G254&lt;DATE(2018,10,1)),IF(K254='CP %'!$F$18,'CP %'!$G$18,IF(B254='CP %'!$F$15,'CP %'!$G$15,IF(B254='CP %'!$F$16,'CP %'!$G$16,IF(AND(B254='CP %'!$F$17,T254=1),'CP %'!$G$20,IF(AND(B254='CP %'!$F$17,T254&gt;=2,T254&lt;=5),'CP %'!$G$21,IF(AND(B254='CP %'!$F$17,T254&gt;=6),'CP %'!$G$22,"")))))),
IF(AND(G254&gt;=DATE(2018,10,1),G254&lt;=DATE(2018,12,31)),IF(B254='CP %'!$F$25,'CP %'!$G$25,IF(B254='CP %'!$F$26,'CP %'!$G$26,IF(AND(B254='CP %'!$F$27,T254=1),'CP %'!$G$29,IF(AND(B254='CP %'!$F$27,T254&gt;=2,T254&lt;=5),'CP %'!$G$30,IF(AND(B254='CP %'!$F$27,T254&gt;=6),'CP %'!$G$31,"")))))))))),
IF(AND(A254='CP %'!$M$1,J254="CP"),
IF(AND(G254&gt;=DATE(2018,4,1),G254&lt;DATE(2018,10,1)),IF(AND(T254&gt;=1,T254&lt;=3),'CP %'!$N$4,IF(AND(T254&gt;=4,T254&lt;=6),'CP %'!$N$5,IF(T254&gt;=7,'CP %'!$N$6,""))),
IF(AND(G254&gt;=DATE(2018,10,1),G254&lt;=DATE(2018,12,31)),IF(AND(T254&gt;=1,T254&lt;=3),'CP %'!$N$9,IF(AND(T254&gt;=4,T254&lt;=6),'CP %'!$N$10,IF(T254&gt;=7,'CP %'!$N$11,""))),"")),"")))</f>
        <v/>
      </c>
      <c r="T254" s="29" t="str">
        <f>IF(AND(A254='CP %'!$B$1,Master!J254="CP",G254&gt;=DATE(2018,7,26),G254&lt;=DATE(2018,12,31)),COUNTIFS($K$2:$K$999,K254,$A$2:$A$999,'CP %'!$B$1,$G$2:$G$999,"&gt;=26-07-2018",$G$2:$G$999,"&lt;=31-12-2018"),IF(AND(A254='CP %'!$F$1,Master!J254="CP",G254&gt;=DATE(2018,4,1),G254&lt;DATE(2018,5,1)),COUNTIFS($K$2:$K$999,K254,$A$2:$A$999,'CP %'!$F$1,$G$2:$G$999,"&gt;=01-04-2018",$G$2:$G$999,"&lt;01-05-2018"),IF(AND(A254='CP %'!$F$1,Master!J254="CP",G254&gt;=DATE(2018,7,1),G254&lt;DATE(2018,8,1)),COUNTIFS($K$2:$K$999,K254,$A$2:$A$999,'CP %'!$F$1,$G$2:$G$999,"&gt;=01-07-2018",$G$2:$G$999,"&lt;01-08-2018"),IF(AND(A254='CP %'!$F$1,B254='CP %'!$F$17,Master!J254="CP",G254&gt;=DATE(2018,8,1),G254&lt;DATE(2018,10,1)),COUNTIFS($K$2:$K$999,K254,$A$2:$A$999,'CP %'!$F$1,$B$2:$B$999,'CP %'!$F$17,$G$2:$G$999,"&gt;=01-08-2018",$G$2:$G$999,"&lt;01-10-2018"),IF(AND(A254='CP %'!$F$1,B254='CP %'!$F$27,Master!J254="CP",G254&gt;=DATE(2018,10,1),G254&lt;=DATE(2018,12,31)),COUNTIFS($K$2:$K$999,K254,$A$2:$A$999,'CP %'!$F$1,$B$2:$B$999,'CP %'!$F$27,$G$2:$G$999,"&gt;=01-10-2018",$G$2:$G$999,"&lt;=31-12-2018"),IF(AND(A254='CP %'!$M$1,Master!J254="CP",G254&gt;=DATE(2018,4,1),G254&lt;DATE(2018,10,1)),COUNTIFS($K$2:$K$999,K254,$A$2:$A$999,'CP %'!$M$1,$G$2:$G$999,"&gt;=1-04-2018",$G$2:$G$999,"&lt;1-10-2018"),IF(AND(A254='CP %'!$M$1,Master!J254="CP",G254&gt;=DATE(2018,10,1),G254&lt;=DATE(2018,12,31)),COUNTIFS($K$2:$K$999,K254,$A$2:$A$999,'CP %'!$M$1,$G$2:$G$999,"&gt;=1-10-2018",$G$2:$G$999,"&lt;=31-12-2018"),"")))))))</f>
        <v/>
      </c>
      <c r="U254" s="25">
        <f t="shared" si="7"/>
        <v>0</v>
      </c>
    </row>
    <row r="255" spans="1:21" hidden="1" x14ac:dyDescent="0.25">
      <c r="A255" s="1" t="s">
        <v>1</v>
      </c>
      <c r="B255" s="1" t="s">
        <v>127</v>
      </c>
      <c r="C255" s="1" t="s">
        <v>127</v>
      </c>
      <c r="D255" s="1">
        <v>1103</v>
      </c>
      <c r="E255" s="1" t="s">
        <v>130</v>
      </c>
      <c r="F255" s="1">
        <v>1003</v>
      </c>
      <c r="G255" s="27">
        <v>43335</v>
      </c>
      <c r="H255" s="25">
        <v>16069011</v>
      </c>
      <c r="I255" s="25">
        <v>16069011</v>
      </c>
      <c r="J255" s="1" t="s">
        <v>15</v>
      </c>
      <c r="K255" s="1" t="s">
        <v>135</v>
      </c>
      <c r="L255" s="25">
        <v>14750</v>
      </c>
      <c r="M255" s="25">
        <v>14423.04187437687</v>
      </c>
      <c r="N255" s="1" t="s">
        <v>457</v>
      </c>
      <c r="O255" s="1" t="s">
        <v>170</v>
      </c>
      <c r="P255" s="25">
        <f t="shared" si="8"/>
        <v>327938.99999999977</v>
      </c>
      <c r="Q255" s="1" t="s">
        <v>458</v>
      </c>
      <c r="R255" s="2" t="s">
        <v>164</v>
      </c>
      <c r="S255" s="31" t="str">
        <f>IF(AND(A255='CP %'!$B$1,J255="CP"),
IF(AND(G255&gt;=DATE(2018,4,1),G255&lt;=DATE(2018,7,25)),2%,IF(AND(G255&gt;=DATE(2018,7,26),G255&lt;=DATE(2018,12,31),R255='CP %'!$I$2),IF(T255=1,'CP %'!$C$8,IF(AND(T255&gt;=2,T255&lt;=3),'CP %'!$C$9,IF(AND(T255&gt;=4,T255&lt;=5),'CP %'!$C$10,IF(AND(T255&gt;=6,T255&lt;=8),'CP %'!$C$11,IF(T255&gt;=9,'CP %'!$C$12,""))))),IF(AND(G255&gt;=DATE(2018,7,26),G255&lt;=DATE(2018,12,31),R255='CP %'!$I$3),IF(T255=1,'CP %'!$D$8,IF(AND(T255&gt;=2,T255&lt;=3),'CP %'!$D$9,IF(AND(T255&gt;=4,T255&lt;=5),'CP %'!$D$10,IF(AND(T255&gt;=6,T255&lt;=8),'CP %'!$D$11,IF(T255&gt;=9,'CP %'!$D$12,""))))),""))),
IF(AND(A255='CP %'!$F$1,J255="CP"),
IF(AND(G255&gt;=DATE(2018,4,1),G255&lt;DATE(2018,5,1)),IF(AND(T255&gt;=1,T255&lt;=3),'CP %'!$G$4,IF(AND(T255&gt;=4,T255&lt;=9),'CP %'!$G$5,IF(T255&gt;=10,'CP %'!$G$6,""))),
IF(AND(G255&gt;=DATE(2018,5,1),G255&lt;DATE(2018,7,1)),'CP %'!$G$8,
IF(AND(G255&gt;=DATE(2018,7,1),G255&lt;DATE(2018,8,1)),IF(AND(T255&gt;=1,T255&lt;=2),'CP %'!$G$11,IF(AND(T255&gt;=3,T255&lt;=5),'CP %'!$G$12,IF(T255&gt;=6,'CP %'!$G$13,""))),
IF(AND(G255&gt;=DATE(2018,8,1),G255&lt;DATE(2018,10,1)),IF(K255='CP %'!$F$18,'CP %'!$G$18,IF(B255='CP %'!$F$15,'CP %'!$G$15,IF(B255='CP %'!$F$16,'CP %'!$G$16,IF(AND(B255='CP %'!$F$17,T255=1),'CP %'!$G$20,IF(AND(B255='CP %'!$F$17,T255&gt;=2,T255&lt;=5),'CP %'!$G$21,IF(AND(B255='CP %'!$F$17,T255&gt;=6),'CP %'!$G$22,"")))))),
IF(AND(G255&gt;=DATE(2018,10,1),G255&lt;=DATE(2018,12,31)),IF(B255='CP %'!$F$25,'CP %'!$G$25,IF(B255='CP %'!$F$26,'CP %'!$G$26,IF(AND(B255='CP %'!$F$27,T255=1),'CP %'!$G$29,IF(AND(B255='CP %'!$F$27,T255&gt;=2,T255&lt;=5),'CP %'!$G$30,IF(AND(B255='CP %'!$F$27,T255&gt;=6),'CP %'!$G$31,"")))))))))),
IF(AND(A255='CP %'!$M$1,J255="CP"),
IF(AND(G255&gt;=DATE(2018,4,1),G255&lt;DATE(2018,10,1)),IF(AND(T255&gt;=1,T255&lt;=3),'CP %'!$N$4,IF(AND(T255&gt;=4,T255&lt;=6),'CP %'!$N$5,IF(T255&gt;=7,'CP %'!$N$6,""))),
IF(AND(G255&gt;=DATE(2018,10,1),G255&lt;=DATE(2018,12,31)),IF(AND(T255&gt;=1,T255&lt;=3),'CP %'!$N$9,IF(AND(T255&gt;=4,T255&lt;=6),'CP %'!$N$10,IF(T255&gt;=7,'CP %'!$N$11,""))),"")),"")))</f>
        <v/>
      </c>
      <c r="T255" s="29" t="str">
        <f>IF(AND(A255='CP %'!$B$1,Master!J255="CP",G255&gt;=DATE(2018,7,26),G255&lt;=DATE(2018,12,31)),COUNTIFS($K$2:$K$999,K255,$A$2:$A$999,'CP %'!$B$1,$G$2:$G$999,"&gt;=26-07-2018",$G$2:$G$999,"&lt;=31-12-2018"),IF(AND(A255='CP %'!$F$1,Master!J255="CP",G255&gt;=DATE(2018,4,1),G255&lt;DATE(2018,5,1)),COUNTIFS($K$2:$K$999,K255,$A$2:$A$999,'CP %'!$F$1,$G$2:$G$999,"&gt;=01-04-2018",$G$2:$G$999,"&lt;01-05-2018"),IF(AND(A255='CP %'!$F$1,Master!J255="CP",G255&gt;=DATE(2018,7,1),G255&lt;DATE(2018,8,1)),COUNTIFS($K$2:$K$999,K255,$A$2:$A$999,'CP %'!$F$1,$G$2:$G$999,"&gt;=01-07-2018",$G$2:$G$999,"&lt;01-08-2018"),IF(AND(A255='CP %'!$F$1,B255='CP %'!$F$17,Master!J255="CP",G255&gt;=DATE(2018,8,1),G255&lt;DATE(2018,10,1)),COUNTIFS($K$2:$K$999,K255,$A$2:$A$999,'CP %'!$F$1,$B$2:$B$999,'CP %'!$F$17,$G$2:$G$999,"&gt;=01-08-2018",$G$2:$G$999,"&lt;01-10-2018"),IF(AND(A255='CP %'!$F$1,B255='CP %'!$F$27,Master!J255="CP",G255&gt;=DATE(2018,10,1),G255&lt;=DATE(2018,12,31)),COUNTIFS($K$2:$K$999,K255,$A$2:$A$999,'CP %'!$F$1,$B$2:$B$999,'CP %'!$F$27,$G$2:$G$999,"&gt;=01-10-2018",$G$2:$G$999,"&lt;=31-12-2018"),IF(AND(A255='CP %'!$M$1,Master!J255="CP",G255&gt;=DATE(2018,4,1),G255&lt;DATE(2018,10,1)),COUNTIFS($K$2:$K$999,K255,$A$2:$A$999,'CP %'!$M$1,$G$2:$G$999,"&gt;=1-04-2018",$G$2:$G$999,"&lt;1-10-2018"),IF(AND(A255='CP %'!$M$1,Master!J255="CP",G255&gt;=DATE(2018,10,1),G255&lt;=DATE(2018,12,31)),COUNTIFS($K$2:$K$999,K255,$A$2:$A$999,'CP %'!$M$1,$G$2:$G$999,"&gt;=1-10-2018",$G$2:$G$999,"&lt;=31-12-2018"),"")))))))</f>
        <v/>
      </c>
      <c r="U255" s="25">
        <f t="shared" si="7"/>
        <v>0</v>
      </c>
    </row>
    <row r="256" spans="1:21" hidden="1" x14ac:dyDescent="0.25">
      <c r="A256" s="1" t="s">
        <v>1</v>
      </c>
      <c r="B256" s="1" t="s">
        <v>127</v>
      </c>
      <c r="C256" s="1" t="s">
        <v>127</v>
      </c>
      <c r="D256" s="1">
        <v>1402</v>
      </c>
      <c r="E256" s="1" t="s">
        <v>130</v>
      </c>
      <c r="F256" s="1">
        <v>1003</v>
      </c>
      <c r="G256" s="27">
        <v>43335</v>
      </c>
      <c r="H256" s="25">
        <v>16467760</v>
      </c>
      <c r="I256" s="25">
        <v>16467760</v>
      </c>
      <c r="J256" s="1" t="s">
        <v>16</v>
      </c>
      <c r="K256" s="1" t="s">
        <v>137</v>
      </c>
      <c r="L256" s="25">
        <v>14750</v>
      </c>
      <c r="M256" s="25">
        <v>14550.598205383849</v>
      </c>
      <c r="N256" s="1" t="s">
        <v>438</v>
      </c>
      <c r="O256" s="1" t="s">
        <v>170</v>
      </c>
      <c r="P256" s="25">
        <f t="shared" si="8"/>
        <v>199999.99999999962</v>
      </c>
      <c r="Q256" s="1" t="s">
        <v>453</v>
      </c>
      <c r="R256" s="2" t="s">
        <v>164</v>
      </c>
      <c r="S256" s="31">
        <f>IF(AND(A256='CP %'!$B$1,J256="CP"),
IF(AND(G256&gt;=DATE(2018,4,1),G256&lt;=DATE(2018,7,25)),2%,IF(AND(G256&gt;=DATE(2018,7,26),G256&lt;=DATE(2018,12,31),R256='CP %'!$I$2),IF(T256=1,'CP %'!$C$8,IF(AND(T256&gt;=2,T256&lt;=3),'CP %'!$C$9,IF(AND(T256&gt;=4,T256&lt;=5),'CP %'!$C$10,IF(AND(T256&gt;=6,T256&lt;=8),'CP %'!$C$11,IF(T256&gt;=9,'CP %'!$C$12,""))))),IF(AND(G256&gt;=DATE(2018,7,26),G256&lt;=DATE(2018,12,31),R256='CP %'!$I$3),IF(T256=1,'CP %'!$D$8,IF(AND(T256&gt;=2,T256&lt;=3),'CP %'!$D$9,IF(AND(T256&gt;=4,T256&lt;=5),'CP %'!$D$10,IF(AND(T256&gt;=6,T256&lt;=8),'CP %'!$D$11,IF(T256&gt;=9,'CP %'!$D$12,""))))),""))),
IF(AND(A256='CP %'!$F$1,J256="CP"),
IF(AND(G256&gt;=DATE(2018,4,1),G256&lt;DATE(2018,5,1)),IF(AND(T256&gt;=1,T256&lt;=3),'CP %'!$G$4,IF(AND(T256&gt;=4,T256&lt;=9),'CP %'!$G$5,IF(T256&gt;=10,'CP %'!$G$6,""))),
IF(AND(G256&gt;=DATE(2018,5,1),G256&lt;DATE(2018,7,1)),'CP %'!$G$8,
IF(AND(G256&gt;=DATE(2018,7,1),G256&lt;DATE(2018,8,1)),IF(AND(T256&gt;=1,T256&lt;=2),'CP %'!$G$11,IF(AND(T256&gt;=3,T256&lt;=5),'CP %'!$G$12,IF(T256&gt;=6,'CP %'!$G$13,""))),
IF(AND(G256&gt;=DATE(2018,8,1),G256&lt;DATE(2018,10,1)),IF(K256='CP %'!$F$18,'CP %'!$G$18,IF(B256='CP %'!$F$15,'CP %'!$G$15,IF(B256='CP %'!$F$16,'CP %'!$G$16,IF(AND(B256='CP %'!$F$17,T256=1),'CP %'!$G$20,IF(AND(B256='CP %'!$F$17,T256&gt;=2,T256&lt;=5),'CP %'!$G$21,IF(AND(B256='CP %'!$F$17,T256&gt;=6),'CP %'!$G$22,"")))))),
IF(AND(G256&gt;=DATE(2018,10,1),G256&lt;=DATE(2018,12,31)),IF(B256='CP %'!$F$25,'CP %'!$G$25,IF(B256='CP %'!$F$26,'CP %'!$G$26,IF(AND(B256='CP %'!$F$27,T256=1),'CP %'!$G$29,IF(AND(B256='CP %'!$F$27,T256&gt;=2,T256&lt;=5),'CP %'!$G$30,IF(AND(B256='CP %'!$F$27,T256&gt;=6),'CP %'!$G$31,"")))))))))),
IF(AND(A256='CP %'!$M$1,J256="CP"),
IF(AND(G256&gt;=DATE(2018,4,1),G256&lt;DATE(2018,10,1)),IF(AND(T256&gt;=1,T256&lt;=3),'CP %'!$N$4,IF(AND(T256&gt;=4,T256&lt;=6),'CP %'!$N$5,IF(T256&gt;=7,'CP %'!$N$6,""))),
IF(AND(G256&gt;=DATE(2018,10,1),G256&lt;=DATE(2018,12,31)),IF(AND(T256&gt;=1,T256&lt;=3),'CP %'!$N$9,IF(AND(T256&gt;=4,T256&lt;=6),'CP %'!$N$10,IF(T256&gt;=7,'CP %'!$N$11,""))),"")),"")))</f>
        <v>2.5000000000000001E-2</v>
      </c>
      <c r="T256" s="29">
        <f>IF(AND(A256='CP %'!$B$1,Master!J256="CP",G256&gt;=DATE(2018,7,26),G256&lt;=DATE(2018,12,31)),COUNTIFS($K$2:$K$999,K256,$A$2:$A$999,'CP %'!$B$1,$G$2:$G$999,"&gt;=26-07-2018",$G$2:$G$999,"&lt;=31-12-2018"),IF(AND(A256='CP %'!$F$1,Master!J256="CP",G256&gt;=DATE(2018,4,1),G256&lt;DATE(2018,5,1)),COUNTIFS($K$2:$K$999,K256,$A$2:$A$999,'CP %'!$F$1,$G$2:$G$999,"&gt;=01-04-2018",$G$2:$G$999,"&lt;01-05-2018"),IF(AND(A256='CP %'!$F$1,Master!J256="CP",G256&gt;=DATE(2018,7,1),G256&lt;DATE(2018,8,1)),COUNTIFS($K$2:$K$999,K256,$A$2:$A$999,'CP %'!$F$1,$G$2:$G$999,"&gt;=01-07-2018",$G$2:$G$999,"&lt;01-08-2018"),IF(AND(A256='CP %'!$F$1,B256='CP %'!$F$17,Master!J256="CP",G256&gt;=DATE(2018,8,1),G256&lt;DATE(2018,10,1)),COUNTIFS($K$2:$K$999,K256,$A$2:$A$999,'CP %'!$F$1,$B$2:$B$999,'CP %'!$F$17,$G$2:$G$999,"&gt;=01-08-2018",$G$2:$G$999,"&lt;01-10-2018"),IF(AND(A256='CP %'!$F$1,B256='CP %'!$F$27,Master!J256="CP",G256&gt;=DATE(2018,10,1),G256&lt;=DATE(2018,12,31)),COUNTIFS($K$2:$K$999,K256,$A$2:$A$999,'CP %'!$F$1,$B$2:$B$999,'CP %'!$F$27,$G$2:$G$999,"&gt;=01-10-2018",$G$2:$G$999,"&lt;=31-12-2018"),IF(AND(A256='CP %'!$M$1,Master!J256="CP",G256&gt;=DATE(2018,4,1),G256&lt;DATE(2018,10,1)),COUNTIFS($K$2:$K$999,K256,$A$2:$A$999,'CP %'!$M$1,$G$2:$G$999,"&gt;=1-04-2018",$G$2:$G$999,"&lt;1-10-2018"),IF(AND(A256='CP %'!$M$1,Master!J256="CP",G256&gt;=DATE(2018,10,1),G256&lt;=DATE(2018,12,31)),COUNTIFS($K$2:$K$999,K256,$A$2:$A$999,'CP %'!$M$1,$G$2:$G$999,"&gt;=1-10-2018",$G$2:$G$999,"&lt;=31-12-2018"),"")))))))</f>
        <v>4</v>
      </c>
      <c r="U256" s="25">
        <f t="shared" si="7"/>
        <v>411694</v>
      </c>
    </row>
    <row r="257" spans="1:21" hidden="1" x14ac:dyDescent="0.25">
      <c r="A257" s="1" t="s">
        <v>1</v>
      </c>
      <c r="B257" s="1" t="s">
        <v>122</v>
      </c>
      <c r="C257" s="1" t="s">
        <v>122</v>
      </c>
      <c r="D257" s="1">
        <v>901</v>
      </c>
      <c r="E257" s="1" t="s">
        <v>130</v>
      </c>
      <c r="F257" s="1">
        <v>1003</v>
      </c>
      <c r="G257" s="27">
        <v>43336</v>
      </c>
      <c r="H257" s="25">
        <v>16678433.925999999</v>
      </c>
      <c r="I257" s="25">
        <v>16678433.925999999</v>
      </c>
      <c r="J257" s="1" t="s">
        <v>15</v>
      </c>
      <c r="K257" s="1" t="s">
        <v>135</v>
      </c>
      <c r="L257" s="25">
        <v>15550</v>
      </c>
      <c r="M257" s="25">
        <v>15210.642</v>
      </c>
      <c r="N257" s="1" t="s">
        <v>438</v>
      </c>
      <c r="O257" s="1" t="s">
        <v>170</v>
      </c>
      <c r="P257" s="25">
        <f t="shared" si="8"/>
        <v>340376.0740000002</v>
      </c>
      <c r="Q257" s="1" t="s">
        <v>459</v>
      </c>
      <c r="R257" s="2" t="s">
        <v>164</v>
      </c>
      <c r="S257" s="31" t="str">
        <f>IF(AND(A257='CP %'!$B$1,J257="CP"),
IF(AND(G257&gt;=DATE(2018,4,1),G257&lt;=DATE(2018,7,25)),2%,IF(AND(G257&gt;=DATE(2018,7,26),G257&lt;=DATE(2018,12,31),R257='CP %'!$I$2),IF(T257=1,'CP %'!$C$8,IF(AND(T257&gt;=2,T257&lt;=3),'CP %'!$C$9,IF(AND(T257&gt;=4,T257&lt;=5),'CP %'!$C$10,IF(AND(T257&gt;=6,T257&lt;=8),'CP %'!$C$11,IF(T257&gt;=9,'CP %'!$C$12,""))))),IF(AND(G257&gt;=DATE(2018,7,26),G257&lt;=DATE(2018,12,31),R257='CP %'!$I$3),IF(T257=1,'CP %'!$D$8,IF(AND(T257&gt;=2,T257&lt;=3),'CP %'!$D$9,IF(AND(T257&gt;=4,T257&lt;=5),'CP %'!$D$10,IF(AND(T257&gt;=6,T257&lt;=8),'CP %'!$D$11,IF(T257&gt;=9,'CP %'!$D$12,""))))),""))),
IF(AND(A257='CP %'!$F$1,J257="CP"),
IF(AND(G257&gt;=DATE(2018,4,1),G257&lt;DATE(2018,5,1)),IF(AND(T257&gt;=1,T257&lt;=3),'CP %'!$G$4,IF(AND(T257&gt;=4,T257&lt;=9),'CP %'!$G$5,IF(T257&gt;=10,'CP %'!$G$6,""))),
IF(AND(G257&gt;=DATE(2018,5,1),G257&lt;DATE(2018,7,1)),'CP %'!$G$8,
IF(AND(G257&gt;=DATE(2018,7,1),G257&lt;DATE(2018,8,1)),IF(AND(T257&gt;=1,T257&lt;=2),'CP %'!$G$11,IF(AND(T257&gt;=3,T257&lt;=5),'CP %'!$G$12,IF(T257&gt;=6,'CP %'!$G$13,""))),
IF(AND(G257&gt;=DATE(2018,8,1),G257&lt;DATE(2018,10,1)),IF(K257='CP %'!$F$18,'CP %'!$G$18,IF(B257='CP %'!$F$15,'CP %'!$G$15,IF(B257='CP %'!$F$16,'CP %'!$G$16,IF(AND(B257='CP %'!$F$17,T257=1),'CP %'!$G$20,IF(AND(B257='CP %'!$F$17,T257&gt;=2,T257&lt;=5),'CP %'!$G$21,IF(AND(B257='CP %'!$F$17,T257&gt;=6),'CP %'!$G$22,"")))))),
IF(AND(G257&gt;=DATE(2018,10,1),G257&lt;=DATE(2018,12,31)),IF(B257='CP %'!$F$25,'CP %'!$G$25,IF(B257='CP %'!$F$26,'CP %'!$G$26,IF(AND(B257='CP %'!$F$27,T257=1),'CP %'!$G$29,IF(AND(B257='CP %'!$F$27,T257&gt;=2,T257&lt;=5),'CP %'!$G$30,IF(AND(B257='CP %'!$F$27,T257&gt;=6),'CP %'!$G$31,"")))))))))),
IF(AND(A257='CP %'!$M$1,J257="CP"),
IF(AND(G257&gt;=DATE(2018,4,1),G257&lt;DATE(2018,10,1)),IF(AND(T257&gt;=1,T257&lt;=3),'CP %'!$N$4,IF(AND(T257&gt;=4,T257&lt;=6),'CP %'!$N$5,IF(T257&gt;=7,'CP %'!$N$6,""))),
IF(AND(G257&gt;=DATE(2018,10,1),G257&lt;=DATE(2018,12,31)),IF(AND(T257&gt;=1,T257&lt;=3),'CP %'!$N$9,IF(AND(T257&gt;=4,T257&lt;=6),'CP %'!$N$10,IF(T257&gt;=7,'CP %'!$N$11,""))),"")),"")))</f>
        <v/>
      </c>
      <c r="T257" s="29" t="str">
        <f>IF(AND(A257='CP %'!$B$1,Master!J257="CP",G257&gt;=DATE(2018,7,26),G257&lt;=DATE(2018,12,31)),COUNTIFS($K$2:$K$999,K257,$A$2:$A$999,'CP %'!$B$1,$G$2:$G$999,"&gt;=26-07-2018",$G$2:$G$999,"&lt;=31-12-2018"),IF(AND(A257='CP %'!$F$1,Master!J257="CP",G257&gt;=DATE(2018,4,1),G257&lt;DATE(2018,5,1)),COUNTIFS($K$2:$K$999,K257,$A$2:$A$999,'CP %'!$F$1,$G$2:$G$999,"&gt;=01-04-2018",$G$2:$G$999,"&lt;01-05-2018"),IF(AND(A257='CP %'!$F$1,Master!J257="CP",G257&gt;=DATE(2018,7,1),G257&lt;DATE(2018,8,1)),COUNTIFS($K$2:$K$999,K257,$A$2:$A$999,'CP %'!$F$1,$G$2:$G$999,"&gt;=01-07-2018",$G$2:$G$999,"&lt;01-08-2018"),IF(AND(A257='CP %'!$F$1,B257='CP %'!$F$17,Master!J257="CP",G257&gt;=DATE(2018,8,1),G257&lt;DATE(2018,10,1)),COUNTIFS($K$2:$K$999,K257,$A$2:$A$999,'CP %'!$F$1,$B$2:$B$999,'CP %'!$F$17,$G$2:$G$999,"&gt;=01-08-2018",$G$2:$G$999,"&lt;01-10-2018"),IF(AND(A257='CP %'!$F$1,B257='CP %'!$F$27,Master!J257="CP",G257&gt;=DATE(2018,10,1),G257&lt;=DATE(2018,12,31)),COUNTIFS($K$2:$K$999,K257,$A$2:$A$999,'CP %'!$F$1,$B$2:$B$999,'CP %'!$F$27,$G$2:$G$999,"&gt;=01-10-2018",$G$2:$G$999,"&lt;=31-12-2018"),IF(AND(A257='CP %'!$M$1,Master!J257="CP",G257&gt;=DATE(2018,4,1),G257&lt;DATE(2018,10,1)),COUNTIFS($K$2:$K$999,K257,$A$2:$A$999,'CP %'!$M$1,$G$2:$G$999,"&gt;=1-04-2018",$G$2:$G$999,"&lt;1-10-2018"),IF(AND(A257='CP %'!$M$1,Master!J257="CP",G257&gt;=DATE(2018,10,1),G257&lt;=DATE(2018,12,31)),COUNTIFS($K$2:$K$999,K257,$A$2:$A$999,'CP %'!$M$1,$G$2:$G$999,"&gt;=1-10-2018",$G$2:$G$999,"&lt;=31-12-2018"),"")))))))</f>
        <v/>
      </c>
      <c r="U257" s="25">
        <f t="shared" si="7"/>
        <v>0</v>
      </c>
    </row>
    <row r="258" spans="1:21" hidden="1" x14ac:dyDescent="0.25">
      <c r="A258" s="1" t="s">
        <v>1</v>
      </c>
      <c r="B258" s="1" t="s">
        <v>122</v>
      </c>
      <c r="C258" s="1" t="s">
        <v>122</v>
      </c>
      <c r="D258" s="1">
        <v>902</v>
      </c>
      <c r="E258" s="1" t="s">
        <v>130</v>
      </c>
      <c r="F258" s="1">
        <v>1003</v>
      </c>
      <c r="G258" s="27">
        <v>43336</v>
      </c>
      <c r="H258" s="25">
        <v>16216410</v>
      </c>
      <c r="I258" s="25">
        <v>16216410</v>
      </c>
      <c r="J258" s="1" t="s">
        <v>15</v>
      </c>
      <c r="K258" s="1" t="s">
        <v>135</v>
      </c>
      <c r="L258" s="25">
        <v>14750</v>
      </c>
      <c r="M258" s="25">
        <v>14750</v>
      </c>
      <c r="N258" s="1" t="s">
        <v>438</v>
      </c>
      <c r="O258" s="1" t="s">
        <v>174</v>
      </c>
      <c r="P258" s="25">
        <f t="shared" si="8"/>
        <v>0</v>
      </c>
      <c r="Q258" s="1">
        <v>0</v>
      </c>
      <c r="R258" s="2" t="s">
        <v>164</v>
      </c>
      <c r="S258" s="31" t="str">
        <f>IF(AND(A258='CP %'!$B$1,J258="CP"),
IF(AND(G258&gt;=DATE(2018,4,1),G258&lt;=DATE(2018,7,25)),2%,IF(AND(G258&gt;=DATE(2018,7,26),G258&lt;=DATE(2018,12,31),R258='CP %'!$I$2),IF(T258=1,'CP %'!$C$8,IF(AND(T258&gt;=2,T258&lt;=3),'CP %'!$C$9,IF(AND(T258&gt;=4,T258&lt;=5),'CP %'!$C$10,IF(AND(T258&gt;=6,T258&lt;=8),'CP %'!$C$11,IF(T258&gt;=9,'CP %'!$C$12,""))))),IF(AND(G258&gt;=DATE(2018,7,26),G258&lt;=DATE(2018,12,31),R258='CP %'!$I$3),IF(T258=1,'CP %'!$D$8,IF(AND(T258&gt;=2,T258&lt;=3),'CP %'!$D$9,IF(AND(T258&gt;=4,T258&lt;=5),'CP %'!$D$10,IF(AND(T258&gt;=6,T258&lt;=8),'CP %'!$D$11,IF(T258&gt;=9,'CP %'!$D$12,""))))),""))),
IF(AND(A258='CP %'!$F$1,J258="CP"),
IF(AND(G258&gt;=DATE(2018,4,1),G258&lt;DATE(2018,5,1)),IF(AND(T258&gt;=1,T258&lt;=3),'CP %'!$G$4,IF(AND(T258&gt;=4,T258&lt;=9),'CP %'!$G$5,IF(T258&gt;=10,'CP %'!$G$6,""))),
IF(AND(G258&gt;=DATE(2018,5,1),G258&lt;DATE(2018,7,1)),'CP %'!$G$8,
IF(AND(G258&gt;=DATE(2018,7,1),G258&lt;DATE(2018,8,1)),IF(AND(T258&gt;=1,T258&lt;=2),'CP %'!$G$11,IF(AND(T258&gt;=3,T258&lt;=5),'CP %'!$G$12,IF(T258&gt;=6,'CP %'!$G$13,""))),
IF(AND(G258&gt;=DATE(2018,8,1),G258&lt;DATE(2018,10,1)),IF(K258='CP %'!$F$18,'CP %'!$G$18,IF(B258='CP %'!$F$15,'CP %'!$G$15,IF(B258='CP %'!$F$16,'CP %'!$G$16,IF(AND(B258='CP %'!$F$17,T258=1),'CP %'!$G$20,IF(AND(B258='CP %'!$F$17,T258&gt;=2,T258&lt;=5),'CP %'!$G$21,IF(AND(B258='CP %'!$F$17,T258&gt;=6),'CP %'!$G$22,"")))))),
IF(AND(G258&gt;=DATE(2018,10,1),G258&lt;=DATE(2018,12,31)),IF(B258='CP %'!$F$25,'CP %'!$G$25,IF(B258='CP %'!$F$26,'CP %'!$G$26,IF(AND(B258='CP %'!$F$27,T258=1),'CP %'!$G$29,IF(AND(B258='CP %'!$F$27,T258&gt;=2,T258&lt;=5),'CP %'!$G$30,IF(AND(B258='CP %'!$F$27,T258&gt;=6),'CP %'!$G$31,"")))))))))),
IF(AND(A258='CP %'!$M$1,J258="CP"),
IF(AND(G258&gt;=DATE(2018,4,1),G258&lt;DATE(2018,10,1)),IF(AND(T258&gt;=1,T258&lt;=3),'CP %'!$N$4,IF(AND(T258&gt;=4,T258&lt;=6),'CP %'!$N$5,IF(T258&gt;=7,'CP %'!$N$6,""))),
IF(AND(G258&gt;=DATE(2018,10,1),G258&lt;=DATE(2018,12,31)),IF(AND(T258&gt;=1,T258&lt;=3),'CP %'!$N$9,IF(AND(T258&gt;=4,T258&lt;=6),'CP %'!$N$10,IF(T258&gt;=7,'CP %'!$N$11,""))),"")),"")))</f>
        <v/>
      </c>
      <c r="T258" s="29" t="str">
        <f>IF(AND(A258='CP %'!$B$1,Master!J258="CP",G258&gt;=DATE(2018,7,26),G258&lt;=DATE(2018,12,31)),COUNTIFS($K$2:$K$999,K258,$A$2:$A$999,'CP %'!$B$1,$G$2:$G$999,"&gt;=26-07-2018",$G$2:$G$999,"&lt;=31-12-2018"),IF(AND(A258='CP %'!$F$1,Master!J258="CP",G258&gt;=DATE(2018,4,1),G258&lt;DATE(2018,5,1)),COUNTIFS($K$2:$K$999,K258,$A$2:$A$999,'CP %'!$F$1,$G$2:$G$999,"&gt;=01-04-2018",$G$2:$G$999,"&lt;01-05-2018"),IF(AND(A258='CP %'!$F$1,Master!J258="CP",G258&gt;=DATE(2018,7,1),G258&lt;DATE(2018,8,1)),COUNTIFS($K$2:$K$999,K258,$A$2:$A$999,'CP %'!$F$1,$G$2:$G$999,"&gt;=01-07-2018",$G$2:$G$999,"&lt;01-08-2018"),IF(AND(A258='CP %'!$F$1,B258='CP %'!$F$17,Master!J258="CP",G258&gt;=DATE(2018,8,1),G258&lt;DATE(2018,10,1)),COUNTIFS($K$2:$K$999,K258,$A$2:$A$999,'CP %'!$F$1,$B$2:$B$999,'CP %'!$F$17,$G$2:$G$999,"&gt;=01-08-2018",$G$2:$G$999,"&lt;01-10-2018"),IF(AND(A258='CP %'!$F$1,B258='CP %'!$F$27,Master!J258="CP",G258&gt;=DATE(2018,10,1),G258&lt;=DATE(2018,12,31)),COUNTIFS($K$2:$K$999,K258,$A$2:$A$999,'CP %'!$F$1,$B$2:$B$999,'CP %'!$F$27,$G$2:$G$999,"&gt;=01-10-2018",$G$2:$G$999,"&lt;=31-12-2018"),IF(AND(A258='CP %'!$M$1,Master!J258="CP",G258&gt;=DATE(2018,4,1),G258&lt;DATE(2018,10,1)),COUNTIFS($K$2:$K$999,K258,$A$2:$A$999,'CP %'!$M$1,$G$2:$G$999,"&gt;=1-04-2018",$G$2:$G$999,"&lt;1-10-2018"),IF(AND(A258='CP %'!$M$1,Master!J258="CP",G258&gt;=DATE(2018,10,1),G258&lt;=DATE(2018,12,31)),COUNTIFS($K$2:$K$999,K258,$A$2:$A$999,'CP %'!$M$1,$G$2:$G$999,"&gt;=1-10-2018",$G$2:$G$999,"&lt;=31-12-2018"),"")))))))</f>
        <v/>
      </c>
      <c r="U258" s="25">
        <f t="shared" si="7"/>
        <v>0</v>
      </c>
    </row>
    <row r="259" spans="1:21" hidden="1" x14ac:dyDescent="0.25">
      <c r="A259" s="1" t="s">
        <v>1</v>
      </c>
      <c r="B259" s="1" t="s">
        <v>129</v>
      </c>
      <c r="C259" s="1" t="s">
        <v>129</v>
      </c>
      <c r="D259" s="1">
        <v>403</v>
      </c>
      <c r="E259" s="1" t="s">
        <v>132</v>
      </c>
      <c r="F259" s="1">
        <v>1545</v>
      </c>
      <c r="G259" s="27">
        <v>43337</v>
      </c>
      <c r="H259" s="25">
        <v>23905900</v>
      </c>
      <c r="I259" s="25">
        <v>23905900</v>
      </c>
      <c r="J259" s="1" t="s">
        <v>16</v>
      </c>
      <c r="K259" s="1" t="s">
        <v>150</v>
      </c>
      <c r="L259" s="25">
        <v>14750</v>
      </c>
      <c r="M259" s="25">
        <v>14750</v>
      </c>
      <c r="N259" s="1" t="s">
        <v>438</v>
      </c>
      <c r="O259" s="1" t="s">
        <v>174</v>
      </c>
      <c r="P259" s="25">
        <f t="shared" si="8"/>
        <v>0</v>
      </c>
      <c r="Q259" s="1">
        <v>0</v>
      </c>
      <c r="R259" s="2" t="s">
        <v>164</v>
      </c>
      <c r="S259" s="31">
        <f>IF(AND(A259='CP %'!$B$1,J259="CP"),
IF(AND(G259&gt;=DATE(2018,4,1),G259&lt;=DATE(2018,7,25)),2%,IF(AND(G259&gt;=DATE(2018,7,26),G259&lt;=DATE(2018,12,31),R259='CP %'!$I$2),IF(T259=1,'CP %'!$C$8,IF(AND(T259&gt;=2,T259&lt;=3),'CP %'!$C$9,IF(AND(T259&gt;=4,T259&lt;=5),'CP %'!$C$10,IF(AND(T259&gt;=6,T259&lt;=8),'CP %'!$C$11,IF(T259&gt;=9,'CP %'!$C$12,""))))),IF(AND(G259&gt;=DATE(2018,7,26),G259&lt;=DATE(2018,12,31),R259='CP %'!$I$3),IF(T259=1,'CP %'!$D$8,IF(AND(T259&gt;=2,T259&lt;=3),'CP %'!$D$9,IF(AND(T259&gt;=4,T259&lt;=5),'CP %'!$D$10,IF(AND(T259&gt;=6,T259&lt;=8),'CP %'!$D$11,IF(T259&gt;=9,'CP %'!$D$12,""))))),""))),
IF(AND(A259='CP %'!$F$1,J259="CP"),
IF(AND(G259&gt;=DATE(2018,4,1),G259&lt;DATE(2018,5,1)),IF(AND(T259&gt;=1,T259&lt;=3),'CP %'!$G$4,IF(AND(T259&gt;=4,T259&lt;=9),'CP %'!$G$5,IF(T259&gt;=10,'CP %'!$G$6,""))),
IF(AND(G259&gt;=DATE(2018,5,1),G259&lt;DATE(2018,7,1)),'CP %'!$G$8,
IF(AND(G259&gt;=DATE(2018,7,1),G259&lt;DATE(2018,8,1)),IF(AND(T259&gt;=1,T259&lt;=2),'CP %'!$G$11,IF(AND(T259&gt;=3,T259&lt;=5),'CP %'!$G$12,IF(T259&gt;=6,'CP %'!$G$13,""))),
IF(AND(G259&gt;=DATE(2018,8,1),G259&lt;DATE(2018,10,1)),IF(K259='CP %'!$F$18,'CP %'!$G$18,IF(B259='CP %'!$F$15,'CP %'!$G$15,IF(B259='CP %'!$F$16,'CP %'!$G$16,IF(AND(B259='CP %'!$F$17,T259=1),'CP %'!$G$20,IF(AND(B259='CP %'!$F$17,T259&gt;=2,T259&lt;=5),'CP %'!$G$21,IF(AND(B259='CP %'!$F$17,T259&gt;=6),'CP %'!$G$22,"")))))),
IF(AND(G259&gt;=DATE(2018,10,1),G259&lt;=DATE(2018,12,31)),IF(B259='CP %'!$F$25,'CP %'!$G$25,IF(B259='CP %'!$F$26,'CP %'!$G$26,IF(AND(B259='CP %'!$F$27,T259=1),'CP %'!$G$29,IF(AND(B259='CP %'!$F$27,T259&gt;=2,T259&lt;=5),'CP %'!$G$30,IF(AND(B259='CP %'!$F$27,T259&gt;=6),'CP %'!$G$31,"")))))))))),
IF(AND(A259='CP %'!$M$1,J259="CP"),
IF(AND(G259&gt;=DATE(2018,4,1),G259&lt;DATE(2018,10,1)),IF(AND(T259&gt;=1,T259&lt;=3),'CP %'!$N$4,IF(AND(T259&gt;=4,T259&lt;=6),'CP %'!$N$5,IF(T259&gt;=7,'CP %'!$N$6,""))),
IF(AND(G259&gt;=DATE(2018,10,1),G259&lt;=DATE(2018,12,31)),IF(AND(T259&gt;=1,T259&lt;=3),'CP %'!$N$9,IF(AND(T259&gt;=4,T259&lt;=6),'CP %'!$N$10,IF(T259&gt;=7,'CP %'!$N$11,""))),"")),"")))</f>
        <v>0.02</v>
      </c>
      <c r="T259" s="29">
        <f>IF(AND(A259='CP %'!$B$1,Master!J259="CP",G259&gt;=DATE(2018,7,26),G259&lt;=DATE(2018,12,31)),COUNTIFS($K$2:$K$999,K259,$A$2:$A$999,'CP %'!$B$1,$G$2:$G$999,"&gt;=26-07-2018",$G$2:$G$999,"&lt;=31-12-2018"),IF(AND(A259='CP %'!$F$1,Master!J259="CP",G259&gt;=DATE(2018,4,1),G259&lt;DATE(2018,5,1)),COUNTIFS($K$2:$K$999,K259,$A$2:$A$999,'CP %'!$F$1,$G$2:$G$999,"&gt;=01-04-2018",$G$2:$G$999,"&lt;01-05-2018"),IF(AND(A259='CP %'!$F$1,Master!J259="CP",G259&gt;=DATE(2018,7,1),G259&lt;DATE(2018,8,1)),COUNTIFS($K$2:$K$999,K259,$A$2:$A$999,'CP %'!$F$1,$G$2:$G$999,"&gt;=01-07-2018",$G$2:$G$999,"&lt;01-08-2018"),IF(AND(A259='CP %'!$F$1,B259='CP %'!$F$17,Master!J259="CP",G259&gt;=DATE(2018,8,1),G259&lt;DATE(2018,10,1)),COUNTIFS($K$2:$K$999,K259,$A$2:$A$999,'CP %'!$F$1,$B$2:$B$999,'CP %'!$F$17,$G$2:$G$999,"&gt;=01-08-2018",$G$2:$G$999,"&lt;01-10-2018"),IF(AND(A259='CP %'!$F$1,B259='CP %'!$F$27,Master!J259="CP",G259&gt;=DATE(2018,10,1),G259&lt;=DATE(2018,12,31)),COUNTIFS($K$2:$K$999,K259,$A$2:$A$999,'CP %'!$F$1,$B$2:$B$999,'CP %'!$F$27,$G$2:$G$999,"&gt;=01-10-2018",$G$2:$G$999,"&lt;=31-12-2018"),IF(AND(A259='CP %'!$M$1,Master!J259="CP",G259&gt;=DATE(2018,4,1),G259&lt;DATE(2018,10,1)),COUNTIFS($K$2:$K$999,K259,$A$2:$A$999,'CP %'!$M$1,$G$2:$G$999,"&gt;=1-04-2018",$G$2:$G$999,"&lt;1-10-2018"),IF(AND(A259='CP %'!$M$1,Master!J259="CP",G259&gt;=DATE(2018,10,1),G259&lt;=DATE(2018,12,31)),COUNTIFS($K$2:$K$999,K259,$A$2:$A$999,'CP %'!$M$1,$G$2:$G$999,"&gt;=1-10-2018",$G$2:$G$999,"&lt;=31-12-2018"),"")))))))</f>
        <v>1</v>
      </c>
      <c r="U259" s="25">
        <f t="shared" ref="U259:U322" si="9">IF(J259="CP",(S259*I259),0)</f>
        <v>478118</v>
      </c>
    </row>
    <row r="260" spans="1:21" hidden="1" x14ac:dyDescent="0.25">
      <c r="A260" s="1" t="s">
        <v>1</v>
      </c>
      <c r="B260" s="1" t="s">
        <v>122</v>
      </c>
      <c r="C260" s="1" t="s">
        <v>122</v>
      </c>
      <c r="D260" s="1">
        <v>701</v>
      </c>
      <c r="E260" s="1" t="s">
        <v>130</v>
      </c>
      <c r="F260" s="1">
        <v>1003</v>
      </c>
      <c r="G260" s="27">
        <v>43337</v>
      </c>
      <c r="H260" s="25">
        <v>16838270</v>
      </c>
      <c r="I260" s="25">
        <v>16838270</v>
      </c>
      <c r="J260" s="1" t="s">
        <v>16</v>
      </c>
      <c r="K260" s="1" t="s">
        <v>139</v>
      </c>
      <c r="L260" s="25">
        <v>15550</v>
      </c>
      <c r="M260" s="25">
        <v>15550</v>
      </c>
      <c r="N260" s="1" t="s">
        <v>438</v>
      </c>
      <c r="O260" s="1" t="s">
        <v>174</v>
      </c>
      <c r="P260" s="25">
        <f t="shared" si="8"/>
        <v>0</v>
      </c>
      <c r="Q260" s="1">
        <v>0</v>
      </c>
      <c r="R260" s="2" t="s">
        <v>164</v>
      </c>
      <c r="S260" s="31">
        <f>IF(AND(A260='CP %'!$B$1,J260="CP"),
IF(AND(G260&gt;=DATE(2018,4,1),G260&lt;=DATE(2018,7,25)),2%,IF(AND(G260&gt;=DATE(2018,7,26),G260&lt;=DATE(2018,12,31),R260='CP %'!$I$2),IF(T260=1,'CP %'!$C$8,IF(AND(T260&gt;=2,T260&lt;=3),'CP %'!$C$9,IF(AND(T260&gt;=4,T260&lt;=5),'CP %'!$C$10,IF(AND(T260&gt;=6,T260&lt;=8),'CP %'!$C$11,IF(T260&gt;=9,'CP %'!$C$12,""))))),IF(AND(G260&gt;=DATE(2018,7,26),G260&lt;=DATE(2018,12,31),R260='CP %'!$I$3),IF(T260=1,'CP %'!$D$8,IF(AND(T260&gt;=2,T260&lt;=3),'CP %'!$D$9,IF(AND(T260&gt;=4,T260&lt;=5),'CP %'!$D$10,IF(AND(T260&gt;=6,T260&lt;=8),'CP %'!$D$11,IF(T260&gt;=9,'CP %'!$D$12,""))))),""))),
IF(AND(A260='CP %'!$F$1,J260="CP"),
IF(AND(G260&gt;=DATE(2018,4,1),G260&lt;DATE(2018,5,1)),IF(AND(T260&gt;=1,T260&lt;=3),'CP %'!$G$4,IF(AND(T260&gt;=4,T260&lt;=9),'CP %'!$G$5,IF(T260&gt;=10,'CP %'!$G$6,""))),
IF(AND(G260&gt;=DATE(2018,5,1),G260&lt;DATE(2018,7,1)),'CP %'!$G$8,
IF(AND(G260&gt;=DATE(2018,7,1),G260&lt;DATE(2018,8,1)),IF(AND(T260&gt;=1,T260&lt;=2),'CP %'!$G$11,IF(AND(T260&gt;=3,T260&lt;=5),'CP %'!$G$12,IF(T260&gt;=6,'CP %'!$G$13,""))),
IF(AND(G260&gt;=DATE(2018,8,1),G260&lt;DATE(2018,10,1)),IF(K260='CP %'!$F$18,'CP %'!$G$18,IF(B260='CP %'!$F$15,'CP %'!$G$15,IF(B260='CP %'!$F$16,'CP %'!$G$16,IF(AND(B260='CP %'!$F$17,T260=1),'CP %'!$G$20,IF(AND(B260='CP %'!$F$17,T260&gt;=2,T260&lt;=5),'CP %'!$G$21,IF(AND(B260='CP %'!$F$17,T260&gt;=6),'CP %'!$G$22,"")))))),
IF(AND(G260&gt;=DATE(2018,10,1),G260&lt;=DATE(2018,12,31)),IF(B260='CP %'!$F$25,'CP %'!$G$25,IF(B260='CP %'!$F$26,'CP %'!$G$26,IF(AND(B260='CP %'!$F$27,T260=1),'CP %'!$G$29,IF(AND(B260='CP %'!$F$27,T260&gt;=2,T260&lt;=5),'CP %'!$G$30,IF(AND(B260='CP %'!$F$27,T260&gt;=6),'CP %'!$G$31,"")))))))))),
IF(AND(A260='CP %'!$M$1,J260="CP"),
IF(AND(G260&gt;=DATE(2018,4,1),G260&lt;DATE(2018,10,1)),IF(AND(T260&gt;=1,T260&lt;=3),'CP %'!$N$4,IF(AND(T260&gt;=4,T260&lt;=6),'CP %'!$N$5,IF(T260&gt;=7,'CP %'!$N$6,""))),
IF(AND(G260&gt;=DATE(2018,10,1),G260&lt;=DATE(2018,12,31)),IF(AND(T260&gt;=1,T260&lt;=3),'CP %'!$N$9,IF(AND(T260&gt;=4,T260&lt;=6),'CP %'!$N$10,IF(T260&gt;=7,'CP %'!$N$11,""))),"")),"")))</f>
        <v>0.02</v>
      </c>
      <c r="T260" s="29">
        <f>IF(AND(A260='CP %'!$B$1,Master!J260="CP",G260&gt;=DATE(2018,7,26),G260&lt;=DATE(2018,12,31)),COUNTIFS($K$2:$K$999,K260,$A$2:$A$999,'CP %'!$B$1,$G$2:$G$999,"&gt;=26-07-2018",$G$2:$G$999,"&lt;=31-12-2018"),IF(AND(A260='CP %'!$F$1,Master!J260="CP",G260&gt;=DATE(2018,4,1),G260&lt;DATE(2018,5,1)),COUNTIFS($K$2:$K$999,K260,$A$2:$A$999,'CP %'!$F$1,$G$2:$G$999,"&gt;=01-04-2018",$G$2:$G$999,"&lt;01-05-2018"),IF(AND(A260='CP %'!$F$1,Master!J260="CP",G260&gt;=DATE(2018,7,1),G260&lt;DATE(2018,8,1)),COUNTIFS($K$2:$K$999,K260,$A$2:$A$999,'CP %'!$F$1,$G$2:$G$999,"&gt;=01-07-2018",$G$2:$G$999,"&lt;01-08-2018"),IF(AND(A260='CP %'!$F$1,B260='CP %'!$F$17,Master!J260="CP",G260&gt;=DATE(2018,8,1),G260&lt;DATE(2018,10,1)),COUNTIFS($K$2:$K$999,K260,$A$2:$A$999,'CP %'!$F$1,$B$2:$B$999,'CP %'!$F$17,$G$2:$G$999,"&gt;=01-08-2018",$G$2:$G$999,"&lt;01-10-2018"),IF(AND(A260='CP %'!$F$1,B260='CP %'!$F$27,Master!J260="CP",G260&gt;=DATE(2018,10,1),G260&lt;=DATE(2018,12,31)),COUNTIFS($K$2:$K$999,K260,$A$2:$A$999,'CP %'!$F$1,$B$2:$B$999,'CP %'!$F$27,$G$2:$G$999,"&gt;=01-10-2018",$G$2:$G$999,"&lt;=31-12-2018"),IF(AND(A260='CP %'!$M$1,Master!J260="CP",G260&gt;=DATE(2018,4,1),G260&lt;DATE(2018,10,1)),COUNTIFS($K$2:$K$999,K260,$A$2:$A$999,'CP %'!$M$1,$G$2:$G$999,"&gt;=1-04-2018",$G$2:$G$999,"&lt;1-10-2018"),IF(AND(A260='CP %'!$M$1,Master!J260="CP",G260&gt;=DATE(2018,10,1),G260&lt;=DATE(2018,12,31)),COUNTIFS($K$2:$K$999,K260,$A$2:$A$999,'CP %'!$M$1,$G$2:$G$999,"&gt;=1-10-2018",$G$2:$G$999,"&lt;=31-12-2018"),"")))))))</f>
        <v>1</v>
      </c>
      <c r="U260" s="25">
        <f t="shared" si="9"/>
        <v>336765.4</v>
      </c>
    </row>
    <row r="261" spans="1:21" hidden="1" x14ac:dyDescent="0.25">
      <c r="A261" s="1" t="s">
        <v>1</v>
      </c>
      <c r="B261" s="1" t="s">
        <v>128</v>
      </c>
      <c r="C261" s="1" t="s">
        <v>128</v>
      </c>
      <c r="D261" s="1">
        <v>102</v>
      </c>
      <c r="E261" s="1" t="s">
        <v>134</v>
      </c>
      <c r="F261" s="1">
        <v>2495</v>
      </c>
      <c r="G261" s="27">
        <v>43338</v>
      </c>
      <c r="H261" s="25">
        <v>40906799.806499995</v>
      </c>
      <c r="I261" s="25">
        <v>40906799.806499995</v>
      </c>
      <c r="J261" s="1" t="s">
        <v>15</v>
      </c>
      <c r="K261" s="1" t="s">
        <v>135</v>
      </c>
      <c r="L261" s="25">
        <v>16000</v>
      </c>
      <c r="M261" s="25">
        <v>15834.3887</v>
      </c>
      <c r="N261" s="1" t="s">
        <v>457</v>
      </c>
      <c r="O261" s="1" t="s">
        <v>170</v>
      </c>
      <c r="P261" s="25">
        <f t="shared" si="8"/>
        <v>413200.19350000122</v>
      </c>
      <c r="Q261" s="1" t="s">
        <v>446</v>
      </c>
      <c r="R261" s="2" t="s">
        <v>164</v>
      </c>
      <c r="S261" s="31" t="str">
        <f>IF(AND(A261='CP %'!$B$1,J261="CP"),
IF(AND(G261&gt;=DATE(2018,4,1),G261&lt;=DATE(2018,7,25)),2%,IF(AND(G261&gt;=DATE(2018,7,26),G261&lt;=DATE(2018,12,31),R261='CP %'!$I$2),IF(T261=1,'CP %'!$C$8,IF(AND(T261&gt;=2,T261&lt;=3),'CP %'!$C$9,IF(AND(T261&gt;=4,T261&lt;=5),'CP %'!$C$10,IF(AND(T261&gt;=6,T261&lt;=8),'CP %'!$C$11,IF(T261&gt;=9,'CP %'!$C$12,""))))),IF(AND(G261&gt;=DATE(2018,7,26),G261&lt;=DATE(2018,12,31),R261='CP %'!$I$3),IF(T261=1,'CP %'!$D$8,IF(AND(T261&gt;=2,T261&lt;=3),'CP %'!$D$9,IF(AND(T261&gt;=4,T261&lt;=5),'CP %'!$D$10,IF(AND(T261&gt;=6,T261&lt;=8),'CP %'!$D$11,IF(T261&gt;=9,'CP %'!$D$12,""))))),""))),
IF(AND(A261='CP %'!$F$1,J261="CP"),
IF(AND(G261&gt;=DATE(2018,4,1),G261&lt;DATE(2018,5,1)),IF(AND(T261&gt;=1,T261&lt;=3),'CP %'!$G$4,IF(AND(T261&gt;=4,T261&lt;=9),'CP %'!$G$5,IF(T261&gt;=10,'CP %'!$G$6,""))),
IF(AND(G261&gt;=DATE(2018,5,1),G261&lt;DATE(2018,7,1)),'CP %'!$G$8,
IF(AND(G261&gt;=DATE(2018,7,1),G261&lt;DATE(2018,8,1)),IF(AND(T261&gt;=1,T261&lt;=2),'CP %'!$G$11,IF(AND(T261&gt;=3,T261&lt;=5),'CP %'!$G$12,IF(T261&gt;=6,'CP %'!$G$13,""))),
IF(AND(G261&gt;=DATE(2018,8,1),G261&lt;DATE(2018,10,1)),IF(K261='CP %'!$F$18,'CP %'!$G$18,IF(B261='CP %'!$F$15,'CP %'!$G$15,IF(B261='CP %'!$F$16,'CP %'!$G$16,IF(AND(B261='CP %'!$F$17,T261=1),'CP %'!$G$20,IF(AND(B261='CP %'!$F$17,T261&gt;=2,T261&lt;=5),'CP %'!$G$21,IF(AND(B261='CP %'!$F$17,T261&gt;=6),'CP %'!$G$22,"")))))),
IF(AND(G261&gt;=DATE(2018,10,1),G261&lt;=DATE(2018,12,31)),IF(B261='CP %'!$F$25,'CP %'!$G$25,IF(B261='CP %'!$F$26,'CP %'!$G$26,IF(AND(B261='CP %'!$F$27,T261=1),'CP %'!$G$29,IF(AND(B261='CP %'!$F$27,T261&gt;=2,T261&lt;=5),'CP %'!$G$30,IF(AND(B261='CP %'!$F$27,T261&gt;=6),'CP %'!$G$31,"")))))))))),
IF(AND(A261='CP %'!$M$1,J261="CP"),
IF(AND(G261&gt;=DATE(2018,4,1),G261&lt;DATE(2018,10,1)),IF(AND(T261&gt;=1,T261&lt;=3),'CP %'!$N$4,IF(AND(T261&gt;=4,T261&lt;=6),'CP %'!$N$5,IF(T261&gt;=7,'CP %'!$N$6,""))),
IF(AND(G261&gt;=DATE(2018,10,1),G261&lt;=DATE(2018,12,31)),IF(AND(T261&gt;=1,T261&lt;=3),'CP %'!$N$9,IF(AND(T261&gt;=4,T261&lt;=6),'CP %'!$N$10,IF(T261&gt;=7,'CP %'!$N$11,""))),"")),"")))</f>
        <v/>
      </c>
      <c r="T261" s="29" t="str">
        <f>IF(AND(A261='CP %'!$B$1,Master!J261="CP",G261&gt;=DATE(2018,7,26),G261&lt;=DATE(2018,12,31)),COUNTIFS($K$2:$K$999,K261,$A$2:$A$999,'CP %'!$B$1,$G$2:$G$999,"&gt;=26-07-2018",$G$2:$G$999,"&lt;=31-12-2018"),IF(AND(A261='CP %'!$F$1,Master!J261="CP",G261&gt;=DATE(2018,4,1),G261&lt;DATE(2018,5,1)),COUNTIFS($K$2:$K$999,K261,$A$2:$A$999,'CP %'!$F$1,$G$2:$G$999,"&gt;=01-04-2018",$G$2:$G$999,"&lt;01-05-2018"),IF(AND(A261='CP %'!$F$1,Master!J261="CP",G261&gt;=DATE(2018,7,1),G261&lt;DATE(2018,8,1)),COUNTIFS($K$2:$K$999,K261,$A$2:$A$999,'CP %'!$F$1,$G$2:$G$999,"&gt;=01-07-2018",$G$2:$G$999,"&lt;01-08-2018"),IF(AND(A261='CP %'!$F$1,B261='CP %'!$F$17,Master!J261="CP",G261&gt;=DATE(2018,8,1),G261&lt;DATE(2018,10,1)),COUNTIFS($K$2:$K$999,K261,$A$2:$A$999,'CP %'!$F$1,$B$2:$B$999,'CP %'!$F$17,$G$2:$G$999,"&gt;=01-08-2018",$G$2:$G$999,"&lt;01-10-2018"),IF(AND(A261='CP %'!$F$1,B261='CP %'!$F$27,Master!J261="CP",G261&gt;=DATE(2018,10,1),G261&lt;=DATE(2018,12,31)),COUNTIFS($K$2:$K$999,K261,$A$2:$A$999,'CP %'!$F$1,$B$2:$B$999,'CP %'!$F$27,$G$2:$G$999,"&gt;=01-10-2018",$G$2:$G$999,"&lt;=31-12-2018"),IF(AND(A261='CP %'!$M$1,Master!J261="CP",G261&gt;=DATE(2018,4,1),G261&lt;DATE(2018,10,1)),COUNTIFS($K$2:$K$999,K261,$A$2:$A$999,'CP %'!$M$1,$G$2:$G$999,"&gt;=1-04-2018",$G$2:$G$999,"&lt;1-10-2018"),IF(AND(A261='CP %'!$M$1,Master!J261="CP",G261&gt;=DATE(2018,10,1),G261&lt;=DATE(2018,12,31)),COUNTIFS($K$2:$K$999,K261,$A$2:$A$999,'CP %'!$M$1,$G$2:$G$999,"&gt;=1-10-2018",$G$2:$G$999,"&lt;=31-12-2018"),"")))))))</f>
        <v/>
      </c>
      <c r="U261" s="25">
        <f t="shared" si="9"/>
        <v>0</v>
      </c>
    </row>
    <row r="262" spans="1:21" hidden="1" x14ac:dyDescent="0.25">
      <c r="A262" s="1" t="s">
        <v>1</v>
      </c>
      <c r="B262" s="1" t="s">
        <v>129</v>
      </c>
      <c r="C262" s="1" t="s">
        <v>129</v>
      </c>
      <c r="D262" s="1">
        <v>1101</v>
      </c>
      <c r="E262" s="1" t="s">
        <v>131</v>
      </c>
      <c r="F262" s="1">
        <v>1625</v>
      </c>
      <c r="G262" s="27">
        <v>43338</v>
      </c>
      <c r="H262" s="25">
        <v>28131250</v>
      </c>
      <c r="I262" s="25">
        <v>28131250</v>
      </c>
      <c r="J262" s="1" t="s">
        <v>15</v>
      </c>
      <c r="K262" s="1" t="s">
        <v>135</v>
      </c>
      <c r="L262" s="25">
        <v>15550</v>
      </c>
      <c r="M262" s="25">
        <v>15550</v>
      </c>
      <c r="N262" s="1" t="s">
        <v>438</v>
      </c>
      <c r="O262" s="1" t="s">
        <v>174</v>
      </c>
      <c r="P262" s="25">
        <f t="shared" si="8"/>
        <v>0</v>
      </c>
      <c r="Q262" s="1">
        <v>0</v>
      </c>
      <c r="R262" s="2" t="s">
        <v>164</v>
      </c>
      <c r="S262" s="31" t="str">
        <f>IF(AND(A262='CP %'!$B$1,J262="CP"),
IF(AND(G262&gt;=DATE(2018,4,1),G262&lt;=DATE(2018,7,25)),2%,IF(AND(G262&gt;=DATE(2018,7,26),G262&lt;=DATE(2018,12,31),R262='CP %'!$I$2),IF(T262=1,'CP %'!$C$8,IF(AND(T262&gt;=2,T262&lt;=3),'CP %'!$C$9,IF(AND(T262&gt;=4,T262&lt;=5),'CP %'!$C$10,IF(AND(T262&gt;=6,T262&lt;=8),'CP %'!$C$11,IF(T262&gt;=9,'CP %'!$C$12,""))))),IF(AND(G262&gt;=DATE(2018,7,26),G262&lt;=DATE(2018,12,31),R262='CP %'!$I$3),IF(T262=1,'CP %'!$D$8,IF(AND(T262&gt;=2,T262&lt;=3),'CP %'!$D$9,IF(AND(T262&gt;=4,T262&lt;=5),'CP %'!$D$10,IF(AND(T262&gt;=6,T262&lt;=8),'CP %'!$D$11,IF(T262&gt;=9,'CP %'!$D$12,""))))),""))),
IF(AND(A262='CP %'!$F$1,J262="CP"),
IF(AND(G262&gt;=DATE(2018,4,1),G262&lt;DATE(2018,5,1)),IF(AND(T262&gt;=1,T262&lt;=3),'CP %'!$G$4,IF(AND(T262&gt;=4,T262&lt;=9),'CP %'!$G$5,IF(T262&gt;=10,'CP %'!$G$6,""))),
IF(AND(G262&gt;=DATE(2018,5,1),G262&lt;DATE(2018,7,1)),'CP %'!$G$8,
IF(AND(G262&gt;=DATE(2018,7,1),G262&lt;DATE(2018,8,1)),IF(AND(T262&gt;=1,T262&lt;=2),'CP %'!$G$11,IF(AND(T262&gt;=3,T262&lt;=5),'CP %'!$G$12,IF(T262&gt;=6,'CP %'!$G$13,""))),
IF(AND(G262&gt;=DATE(2018,8,1),G262&lt;DATE(2018,10,1)),IF(K262='CP %'!$F$18,'CP %'!$G$18,IF(B262='CP %'!$F$15,'CP %'!$G$15,IF(B262='CP %'!$F$16,'CP %'!$G$16,IF(AND(B262='CP %'!$F$17,T262=1),'CP %'!$G$20,IF(AND(B262='CP %'!$F$17,T262&gt;=2,T262&lt;=5),'CP %'!$G$21,IF(AND(B262='CP %'!$F$17,T262&gt;=6),'CP %'!$G$22,"")))))),
IF(AND(G262&gt;=DATE(2018,10,1),G262&lt;=DATE(2018,12,31)),IF(B262='CP %'!$F$25,'CP %'!$G$25,IF(B262='CP %'!$F$26,'CP %'!$G$26,IF(AND(B262='CP %'!$F$27,T262=1),'CP %'!$G$29,IF(AND(B262='CP %'!$F$27,T262&gt;=2,T262&lt;=5),'CP %'!$G$30,IF(AND(B262='CP %'!$F$27,T262&gt;=6),'CP %'!$G$31,"")))))))))),
IF(AND(A262='CP %'!$M$1,J262="CP"),
IF(AND(G262&gt;=DATE(2018,4,1),G262&lt;DATE(2018,10,1)),IF(AND(T262&gt;=1,T262&lt;=3),'CP %'!$N$4,IF(AND(T262&gt;=4,T262&lt;=6),'CP %'!$N$5,IF(T262&gt;=7,'CP %'!$N$6,""))),
IF(AND(G262&gt;=DATE(2018,10,1),G262&lt;=DATE(2018,12,31)),IF(AND(T262&gt;=1,T262&lt;=3),'CP %'!$N$9,IF(AND(T262&gt;=4,T262&lt;=6),'CP %'!$N$10,IF(T262&gt;=7,'CP %'!$N$11,""))),"")),"")))</f>
        <v/>
      </c>
      <c r="T262" s="29" t="str">
        <f>IF(AND(A262='CP %'!$B$1,Master!J262="CP",G262&gt;=DATE(2018,7,26),G262&lt;=DATE(2018,12,31)),COUNTIFS($K$2:$K$999,K262,$A$2:$A$999,'CP %'!$B$1,$G$2:$G$999,"&gt;=26-07-2018",$G$2:$G$999,"&lt;=31-12-2018"),IF(AND(A262='CP %'!$F$1,Master!J262="CP",G262&gt;=DATE(2018,4,1),G262&lt;DATE(2018,5,1)),COUNTIFS($K$2:$K$999,K262,$A$2:$A$999,'CP %'!$F$1,$G$2:$G$999,"&gt;=01-04-2018",$G$2:$G$999,"&lt;01-05-2018"),IF(AND(A262='CP %'!$F$1,Master!J262="CP",G262&gt;=DATE(2018,7,1),G262&lt;DATE(2018,8,1)),COUNTIFS($K$2:$K$999,K262,$A$2:$A$999,'CP %'!$F$1,$G$2:$G$999,"&gt;=01-07-2018",$G$2:$G$999,"&lt;01-08-2018"),IF(AND(A262='CP %'!$F$1,B262='CP %'!$F$17,Master!J262="CP",G262&gt;=DATE(2018,8,1),G262&lt;DATE(2018,10,1)),COUNTIFS($K$2:$K$999,K262,$A$2:$A$999,'CP %'!$F$1,$B$2:$B$999,'CP %'!$F$17,$G$2:$G$999,"&gt;=01-08-2018",$G$2:$G$999,"&lt;01-10-2018"),IF(AND(A262='CP %'!$F$1,B262='CP %'!$F$27,Master!J262="CP",G262&gt;=DATE(2018,10,1),G262&lt;=DATE(2018,12,31)),COUNTIFS($K$2:$K$999,K262,$A$2:$A$999,'CP %'!$F$1,$B$2:$B$999,'CP %'!$F$27,$G$2:$G$999,"&gt;=01-10-2018",$G$2:$G$999,"&lt;=31-12-2018"),IF(AND(A262='CP %'!$M$1,Master!J262="CP",G262&gt;=DATE(2018,4,1),G262&lt;DATE(2018,10,1)),COUNTIFS($K$2:$K$999,K262,$A$2:$A$999,'CP %'!$M$1,$G$2:$G$999,"&gt;=1-04-2018",$G$2:$G$999,"&lt;1-10-2018"),IF(AND(A262='CP %'!$M$1,Master!J262="CP",G262&gt;=DATE(2018,10,1),G262&lt;=DATE(2018,12,31)),COUNTIFS($K$2:$K$999,K262,$A$2:$A$999,'CP %'!$M$1,$G$2:$G$999,"&gt;=1-10-2018",$G$2:$G$999,"&lt;=31-12-2018"),"")))))))</f>
        <v/>
      </c>
      <c r="U262" s="25">
        <f t="shared" si="9"/>
        <v>0</v>
      </c>
    </row>
    <row r="263" spans="1:21" hidden="1" x14ac:dyDescent="0.25">
      <c r="A263" s="1" t="s">
        <v>1</v>
      </c>
      <c r="B263" s="1" t="s">
        <v>129</v>
      </c>
      <c r="C263" s="1" t="s">
        <v>129</v>
      </c>
      <c r="D263" s="1">
        <v>1102</v>
      </c>
      <c r="E263" s="1" t="s">
        <v>133</v>
      </c>
      <c r="F263" s="1">
        <v>1350</v>
      </c>
      <c r="G263" s="27">
        <v>43338</v>
      </c>
      <c r="H263" s="25">
        <v>22527500</v>
      </c>
      <c r="I263" s="25">
        <v>22527500</v>
      </c>
      <c r="J263" s="1" t="s">
        <v>15</v>
      </c>
      <c r="K263" s="1" t="s">
        <v>135</v>
      </c>
      <c r="L263" s="25">
        <v>14750</v>
      </c>
      <c r="M263" s="25">
        <v>14750</v>
      </c>
      <c r="N263" s="1" t="s">
        <v>438</v>
      </c>
      <c r="O263" s="1" t="s">
        <v>174</v>
      </c>
      <c r="P263" s="25">
        <f t="shared" si="8"/>
        <v>0</v>
      </c>
      <c r="Q263" s="1">
        <v>0</v>
      </c>
      <c r="R263" s="2" t="s">
        <v>164</v>
      </c>
      <c r="S263" s="31" t="str">
        <f>IF(AND(A263='CP %'!$B$1,J263="CP"),
IF(AND(G263&gt;=DATE(2018,4,1),G263&lt;=DATE(2018,7,25)),2%,IF(AND(G263&gt;=DATE(2018,7,26),G263&lt;=DATE(2018,12,31),R263='CP %'!$I$2),IF(T263=1,'CP %'!$C$8,IF(AND(T263&gt;=2,T263&lt;=3),'CP %'!$C$9,IF(AND(T263&gt;=4,T263&lt;=5),'CP %'!$C$10,IF(AND(T263&gt;=6,T263&lt;=8),'CP %'!$C$11,IF(T263&gt;=9,'CP %'!$C$12,""))))),IF(AND(G263&gt;=DATE(2018,7,26),G263&lt;=DATE(2018,12,31),R263='CP %'!$I$3),IF(T263=1,'CP %'!$D$8,IF(AND(T263&gt;=2,T263&lt;=3),'CP %'!$D$9,IF(AND(T263&gt;=4,T263&lt;=5),'CP %'!$D$10,IF(AND(T263&gt;=6,T263&lt;=8),'CP %'!$D$11,IF(T263&gt;=9,'CP %'!$D$12,""))))),""))),
IF(AND(A263='CP %'!$F$1,J263="CP"),
IF(AND(G263&gt;=DATE(2018,4,1),G263&lt;DATE(2018,5,1)),IF(AND(T263&gt;=1,T263&lt;=3),'CP %'!$G$4,IF(AND(T263&gt;=4,T263&lt;=9),'CP %'!$G$5,IF(T263&gt;=10,'CP %'!$G$6,""))),
IF(AND(G263&gt;=DATE(2018,5,1),G263&lt;DATE(2018,7,1)),'CP %'!$G$8,
IF(AND(G263&gt;=DATE(2018,7,1),G263&lt;DATE(2018,8,1)),IF(AND(T263&gt;=1,T263&lt;=2),'CP %'!$G$11,IF(AND(T263&gt;=3,T263&lt;=5),'CP %'!$G$12,IF(T263&gt;=6,'CP %'!$G$13,""))),
IF(AND(G263&gt;=DATE(2018,8,1),G263&lt;DATE(2018,10,1)),IF(K263='CP %'!$F$18,'CP %'!$G$18,IF(B263='CP %'!$F$15,'CP %'!$G$15,IF(B263='CP %'!$F$16,'CP %'!$G$16,IF(AND(B263='CP %'!$F$17,T263=1),'CP %'!$G$20,IF(AND(B263='CP %'!$F$17,T263&gt;=2,T263&lt;=5),'CP %'!$G$21,IF(AND(B263='CP %'!$F$17,T263&gt;=6),'CP %'!$G$22,"")))))),
IF(AND(G263&gt;=DATE(2018,10,1),G263&lt;=DATE(2018,12,31)),IF(B263='CP %'!$F$25,'CP %'!$G$25,IF(B263='CP %'!$F$26,'CP %'!$G$26,IF(AND(B263='CP %'!$F$27,T263=1),'CP %'!$G$29,IF(AND(B263='CP %'!$F$27,T263&gt;=2,T263&lt;=5),'CP %'!$G$30,IF(AND(B263='CP %'!$F$27,T263&gt;=6),'CP %'!$G$31,"")))))))))),
IF(AND(A263='CP %'!$M$1,J263="CP"),
IF(AND(G263&gt;=DATE(2018,4,1),G263&lt;DATE(2018,10,1)),IF(AND(T263&gt;=1,T263&lt;=3),'CP %'!$N$4,IF(AND(T263&gt;=4,T263&lt;=6),'CP %'!$N$5,IF(T263&gt;=7,'CP %'!$N$6,""))),
IF(AND(G263&gt;=DATE(2018,10,1),G263&lt;=DATE(2018,12,31)),IF(AND(T263&gt;=1,T263&lt;=3),'CP %'!$N$9,IF(AND(T263&gt;=4,T263&lt;=6),'CP %'!$N$10,IF(T263&gt;=7,'CP %'!$N$11,""))),"")),"")))</f>
        <v/>
      </c>
      <c r="T263" s="29" t="str">
        <f>IF(AND(A263='CP %'!$B$1,Master!J263="CP",G263&gt;=DATE(2018,7,26),G263&lt;=DATE(2018,12,31)),COUNTIFS($K$2:$K$999,K263,$A$2:$A$999,'CP %'!$B$1,$G$2:$G$999,"&gt;=26-07-2018",$G$2:$G$999,"&lt;=31-12-2018"),IF(AND(A263='CP %'!$F$1,Master!J263="CP",G263&gt;=DATE(2018,4,1),G263&lt;DATE(2018,5,1)),COUNTIFS($K$2:$K$999,K263,$A$2:$A$999,'CP %'!$F$1,$G$2:$G$999,"&gt;=01-04-2018",$G$2:$G$999,"&lt;01-05-2018"),IF(AND(A263='CP %'!$F$1,Master!J263="CP",G263&gt;=DATE(2018,7,1),G263&lt;DATE(2018,8,1)),COUNTIFS($K$2:$K$999,K263,$A$2:$A$999,'CP %'!$F$1,$G$2:$G$999,"&gt;=01-07-2018",$G$2:$G$999,"&lt;01-08-2018"),IF(AND(A263='CP %'!$F$1,B263='CP %'!$F$17,Master!J263="CP",G263&gt;=DATE(2018,8,1),G263&lt;DATE(2018,10,1)),COUNTIFS($K$2:$K$999,K263,$A$2:$A$999,'CP %'!$F$1,$B$2:$B$999,'CP %'!$F$17,$G$2:$G$999,"&gt;=01-08-2018",$G$2:$G$999,"&lt;01-10-2018"),IF(AND(A263='CP %'!$F$1,B263='CP %'!$F$27,Master!J263="CP",G263&gt;=DATE(2018,10,1),G263&lt;=DATE(2018,12,31)),COUNTIFS($K$2:$K$999,K263,$A$2:$A$999,'CP %'!$F$1,$B$2:$B$999,'CP %'!$F$27,$G$2:$G$999,"&gt;=01-10-2018",$G$2:$G$999,"&lt;=31-12-2018"),IF(AND(A263='CP %'!$M$1,Master!J263="CP",G263&gt;=DATE(2018,4,1),G263&lt;DATE(2018,10,1)),COUNTIFS($K$2:$K$999,K263,$A$2:$A$999,'CP %'!$M$1,$G$2:$G$999,"&gt;=1-04-2018",$G$2:$G$999,"&lt;1-10-2018"),IF(AND(A263='CP %'!$M$1,Master!J263="CP",G263&gt;=DATE(2018,10,1),G263&lt;=DATE(2018,12,31)),COUNTIFS($K$2:$K$999,K263,$A$2:$A$999,'CP %'!$M$1,$G$2:$G$999,"&gt;=1-10-2018",$G$2:$G$999,"&lt;=31-12-2018"),"")))))))</f>
        <v/>
      </c>
      <c r="U263" s="25">
        <f t="shared" si="9"/>
        <v>0</v>
      </c>
    </row>
    <row r="264" spans="1:21" hidden="1" x14ac:dyDescent="0.25">
      <c r="A264" s="1" t="s">
        <v>1</v>
      </c>
      <c r="B264" s="1" t="s">
        <v>122</v>
      </c>
      <c r="C264" s="1" t="s">
        <v>122</v>
      </c>
      <c r="D264" s="1">
        <v>1503</v>
      </c>
      <c r="E264" s="1" t="s">
        <v>130</v>
      </c>
      <c r="F264" s="1">
        <v>1003</v>
      </c>
      <c r="G264" s="27">
        <v>43342</v>
      </c>
      <c r="H264" s="25">
        <v>16462145</v>
      </c>
      <c r="I264" s="25">
        <v>16462145</v>
      </c>
      <c r="J264" s="1" t="s">
        <v>15</v>
      </c>
      <c r="K264" s="1" t="s">
        <v>135</v>
      </c>
      <c r="L264" s="25">
        <v>14750</v>
      </c>
      <c r="M264" s="25">
        <v>14455</v>
      </c>
      <c r="N264" s="1" t="s">
        <v>438</v>
      </c>
      <c r="O264" s="1" t="s">
        <v>170</v>
      </c>
      <c r="P264" s="25">
        <f t="shared" si="8"/>
        <v>295885</v>
      </c>
      <c r="Q264" s="1" t="s">
        <v>458</v>
      </c>
      <c r="R264" s="2" t="s">
        <v>164</v>
      </c>
      <c r="S264" s="31" t="str">
        <f>IF(AND(A264='CP %'!$B$1,J264="CP"),
IF(AND(G264&gt;=DATE(2018,4,1),G264&lt;=DATE(2018,7,25)),2%,IF(AND(G264&gt;=DATE(2018,7,26),G264&lt;=DATE(2018,12,31),R264='CP %'!$I$2),IF(T264=1,'CP %'!$C$8,IF(AND(T264&gt;=2,T264&lt;=3),'CP %'!$C$9,IF(AND(T264&gt;=4,T264&lt;=5),'CP %'!$C$10,IF(AND(T264&gt;=6,T264&lt;=8),'CP %'!$C$11,IF(T264&gt;=9,'CP %'!$C$12,""))))),IF(AND(G264&gt;=DATE(2018,7,26),G264&lt;=DATE(2018,12,31),R264='CP %'!$I$3),IF(T264=1,'CP %'!$D$8,IF(AND(T264&gt;=2,T264&lt;=3),'CP %'!$D$9,IF(AND(T264&gt;=4,T264&lt;=5),'CP %'!$D$10,IF(AND(T264&gt;=6,T264&lt;=8),'CP %'!$D$11,IF(T264&gt;=9,'CP %'!$D$12,""))))),""))),
IF(AND(A264='CP %'!$F$1,J264="CP"),
IF(AND(G264&gt;=DATE(2018,4,1),G264&lt;DATE(2018,5,1)),IF(AND(T264&gt;=1,T264&lt;=3),'CP %'!$G$4,IF(AND(T264&gt;=4,T264&lt;=9),'CP %'!$G$5,IF(T264&gt;=10,'CP %'!$G$6,""))),
IF(AND(G264&gt;=DATE(2018,5,1),G264&lt;DATE(2018,7,1)),'CP %'!$G$8,
IF(AND(G264&gt;=DATE(2018,7,1),G264&lt;DATE(2018,8,1)),IF(AND(T264&gt;=1,T264&lt;=2),'CP %'!$G$11,IF(AND(T264&gt;=3,T264&lt;=5),'CP %'!$G$12,IF(T264&gt;=6,'CP %'!$G$13,""))),
IF(AND(G264&gt;=DATE(2018,8,1),G264&lt;DATE(2018,10,1)),IF(K264='CP %'!$F$18,'CP %'!$G$18,IF(B264='CP %'!$F$15,'CP %'!$G$15,IF(B264='CP %'!$F$16,'CP %'!$G$16,IF(AND(B264='CP %'!$F$17,T264=1),'CP %'!$G$20,IF(AND(B264='CP %'!$F$17,T264&gt;=2,T264&lt;=5),'CP %'!$G$21,IF(AND(B264='CP %'!$F$17,T264&gt;=6),'CP %'!$G$22,"")))))),
IF(AND(G264&gt;=DATE(2018,10,1),G264&lt;=DATE(2018,12,31)),IF(B264='CP %'!$F$25,'CP %'!$G$25,IF(B264='CP %'!$F$26,'CP %'!$G$26,IF(AND(B264='CP %'!$F$27,T264=1),'CP %'!$G$29,IF(AND(B264='CP %'!$F$27,T264&gt;=2,T264&lt;=5),'CP %'!$G$30,IF(AND(B264='CP %'!$F$27,T264&gt;=6),'CP %'!$G$31,"")))))))))),
IF(AND(A264='CP %'!$M$1,J264="CP"),
IF(AND(G264&gt;=DATE(2018,4,1),G264&lt;DATE(2018,10,1)),IF(AND(T264&gt;=1,T264&lt;=3),'CP %'!$N$4,IF(AND(T264&gt;=4,T264&lt;=6),'CP %'!$N$5,IF(T264&gt;=7,'CP %'!$N$6,""))),
IF(AND(G264&gt;=DATE(2018,10,1),G264&lt;=DATE(2018,12,31)),IF(AND(T264&gt;=1,T264&lt;=3),'CP %'!$N$9,IF(AND(T264&gt;=4,T264&lt;=6),'CP %'!$N$10,IF(T264&gt;=7,'CP %'!$N$11,""))),"")),"")))</f>
        <v/>
      </c>
      <c r="T264" s="29" t="str">
        <f>IF(AND(A264='CP %'!$B$1,Master!J264="CP",G264&gt;=DATE(2018,7,26),G264&lt;=DATE(2018,12,31)),COUNTIFS($K$2:$K$999,K264,$A$2:$A$999,'CP %'!$B$1,$G$2:$G$999,"&gt;=26-07-2018",$G$2:$G$999,"&lt;=31-12-2018"),IF(AND(A264='CP %'!$F$1,Master!J264="CP",G264&gt;=DATE(2018,4,1),G264&lt;DATE(2018,5,1)),COUNTIFS($K$2:$K$999,K264,$A$2:$A$999,'CP %'!$F$1,$G$2:$G$999,"&gt;=01-04-2018",$G$2:$G$999,"&lt;01-05-2018"),IF(AND(A264='CP %'!$F$1,Master!J264="CP",G264&gt;=DATE(2018,7,1),G264&lt;DATE(2018,8,1)),COUNTIFS($K$2:$K$999,K264,$A$2:$A$999,'CP %'!$F$1,$G$2:$G$999,"&gt;=01-07-2018",$G$2:$G$999,"&lt;01-08-2018"),IF(AND(A264='CP %'!$F$1,B264='CP %'!$F$17,Master!J264="CP",G264&gt;=DATE(2018,8,1),G264&lt;DATE(2018,10,1)),COUNTIFS($K$2:$K$999,K264,$A$2:$A$999,'CP %'!$F$1,$B$2:$B$999,'CP %'!$F$17,$G$2:$G$999,"&gt;=01-08-2018",$G$2:$G$999,"&lt;01-10-2018"),IF(AND(A264='CP %'!$F$1,B264='CP %'!$F$27,Master!J264="CP",G264&gt;=DATE(2018,10,1),G264&lt;=DATE(2018,12,31)),COUNTIFS($K$2:$K$999,K264,$A$2:$A$999,'CP %'!$F$1,$B$2:$B$999,'CP %'!$F$27,$G$2:$G$999,"&gt;=01-10-2018",$G$2:$G$999,"&lt;=31-12-2018"),IF(AND(A264='CP %'!$M$1,Master!J264="CP",G264&gt;=DATE(2018,4,1),G264&lt;DATE(2018,10,1)),COUNTIFS($K$2:$K$999,K264,$A$2:$A$999,'CP %'!$M$1,$G$2:$G$999,"&gt;=1-04-2018",$G$2:$G$999,"&lt;1-10-2018"),IF(AND(A264='CP %'!$M$1,Master!J264="CP",G264&gt;=DATE(2018,10,1),G264&lt;=DATE(2018,12,31)),COUNTIFS($K$2:$K$999,K264,$A$2:$A$999,'CP %'!$M$1,$G$2:$G$999,"&gt;=1-10-2018",$G$2:$G$999,"&lt;=31-12-2018"),"")))))))</f>
        <v/>
      </c>
      <c r="U264" s="25">
        <f t="shared" si="9"/>
        <v>0</v>
      </c>
    </row>
    <row r="265" spans="1:21" hidden="1" x14ac:dyDescent="0.25">
      <c r="A265" s="1" t="s">
        <v>1</v>
      </c>
      <c r="B265" s="1" t="s">
        <v>129</v>
      </c>
      <c r="C265" s="1" t="s">
        <v>129</v>
      </c>
      <c r="D265" s="1">
        <v>504</v>
      </c>
      <c r="E265" s="1" t="s">
        <v>133</v>
      </c>
      <c r="F265" s="1">
        <v>1350</v>
      </c>
      <c r="G265" s="27">
        <v>43344</v>
      </c>
      <c r="H265" s="25">
        <v>22420929.649999999</v>
      </c>
      <c r="I265" s="25">
        <v>22420929.649999999</v>
      </c>
      <c r="J265" s="1" t="s">
        <v>15</v>
      </c>
      <c r="K265" s="1" t="s">
        <v>135</v>
      </c>
      <c r="L265" s="25">
        <v>15550</v>
      </c>
      <c r="M265" s="25">
        <v>15211.058999999999</v>
      </c>
      <c r="N265" s="1" t="s">
        <v>438</v>
      </c>
      <c r="O265" s="1" t="s">
        <v>170</v>
      </c>
      <c r="P265" s="25">
        <f t="shared" si="8"/>
        <v>457570.35000000097</v>
      </c>
      <c r="Q265" s="1" t="s">
        <v>444</v>
      </c>
      <c r="R265" s="2" t="s">
        <v>164</v>
      </c>
      <c r="S265" s="31" t="str">
        <f>IF(AND(A265='CP %'!$B$1,J265="CP"),
IF(AND(G265&gt;=DATE(2018,4,1),G265&lt;=DATE(2018,7,25)),2%,IF(AND(G265&gt;=DATE(2018,7,26),G265&lt;=DATE(2018,12,31),R265='CP %'!$I$2),IF(T265=1,'CP %'!$C$8,IF(AND(T265&gt;=2,T265&lt;=3),'CP %'!$C$9,IF(AND(T265&gt;=4,T265&lt;=5),'CP %'!$C$10,IF(AND(T265&gt;=6,T265&lt;=8),'CP %'!$C$11,IF(T265&gt;=9,'CP %'!$C$12,""))))),IF(AND(G265&gt;=DATE(2018,7,26),G265&lt;=DATE(2018,12,31),R265='CP %'!$I$3),IF(T265=1,'CP %'!$D$8,IF(AND(T265&gt;=2,T265&lt;=3),'CP %'!$D$9,IF(AND(T265&gt;=4,T265&lt;=5),'CP %'!$D$10,IF(AND(T265&gt;=6,T265&lt;=8),'CP %'!$D$11,IF(T265&gt;=9,'CP %'!$D$12,""))))),""))),
IF(AND(A265='CP %'!$F$1,J265="CP"),
IF(AND(G265&gt;=DATE(2018,4,1),G265&lt;DATE(2018,5,1)),IF(AND(T265&gt;=1,T265&lt;=3),'CP %'!$G$4,IF(AND(T265&gt;=4,T265&lt;=9),'CP %'!$G$5,IF(T265&gt;=10,'CP %'!$G$6,""))),
IF(AND(G265&gt;=DATE(2018,5,1),G265&lt;DATE(2018,7,1)),'CP %'!$G$8,
IF(AND(G265&gt;=DATE(2018,7,1),G265&lt;DATE(2018,8,1)),IF(AND(T265&gt;=1,T265&lt;=2),'CP %'!$G$11,IF(AND(T265&gt;=3,T265&lt;=5),'CP %'!$G$12,IF(T265&gt;=6,'CP %'!$G$13,""))),
IF(AND(G265&gt;=DATE(2018,8,1),G265&lt;DATE(2018,10,1)),IF(K265='CP %'!$F$18,'CP %'!$G$18,IF(B265='CP %'!$F$15,'CP %'!$G$15,IF(B265='CP %'!$F$16,'CP %'!$G$16,IF(AND(B265='CP %'!$F$17,T265=1),'CP %'!$G$20,IF(AND(B265='CP %'!$F$17,T265&gt;=2,T265&lt;=5),'CP %'!$G$21,IF(AND(B265='CP %'!$F$17,T265&gt;=6),'CP %'!$G$22,"")))))),
IF(AND(G265&gt;=DATE(2018,10,1),G265&lt;=DATE(2018,12,31)),IF(B265='CP %'!$F$25,'CP %'!$G$25,IF(B265='CP %'!$F$26,'CP %'!$G$26,IF(AND(B265='CP %'!$F$27,T265=1),'CP %'!$G$29,IF(AND(B265='CP %'!$F$27,T265&gt;=2,T265&lt;=5),'CP %'!$G$30,IF(AND(B265='CP %'!$F$27,T265&gt;=6),'CP %'!$G$31,"")))))))))),
IF(AND(A265='CP %'!$M$1,J265="CP"),
IF(AND(G265&gt;=DATE(2018,4,1),G265&lt;DATE(2018,10,1)),IF(AND(T265&gt;=1,T265&lt;=3),'CP %'!$N$4,IF(AND(T265&gt;=4,T265&lt;=6),'CP %'!$N$5,IF(T265&gt;=7,'CP %'!$N$6,""))),
IF(AND(G265&gt;=DATE(2018,10,1),G265&lt;=DATE(2018,12,31)),IF(AND(T265&gt;=1,T265&lt;=3),'CP %'!$N$9,IF(AND(T265&gt;=4,T265&lt;=6),'CP %'!$N$10,IF(T265&gt;=7,'CP %'!$N$11,""))),"")),"")))</f>
        <v/>
      </c>
      <c r="T265" s="29" t="str">
        <f>IF(AND(A265='CP %'!$B$1,Master!J265="CP",G265&gt;=DATE(2018,7,26),G265&lt;=DATE(2018,12,31)),COUNTIFS($K$2:$K$999,K265,$A$2:$A$999,'CP %'!$B$1,$G$2:$G$999,"&gt;=26-07-2018",$G$2:$G$999,"&lt;=31-12-2018"),IF(AND(A265='CP %'!$F$1,Master!J265="CP",G265&gt;=DATE(2018,4,1),G265&lt;DATE(2018,5,1)),COUNTIFS($K$2:$K$999,K265,$A$2:$A$999,'CP %'!$F$1,$G$2:$G$999,"&gt;=01-04-2018",$G$2:$G$999,"&lt;01-05-2018"),IF(AND(A265='CP %'!$F$1,Master!J265="CP",G265&gt;=DATE(2018,7,1),G265&lt;DATE(2018,8,1)),COUNTIFS($K$2:$K$999,K265,$A$2:$A$999,'CP %'!$F$1,$G$2:$G$999,"&gt;=01-07-2018",$G$2:$G$999,"&lt;01-08-2018"),IF(AND(A265='CP %'!$F$1,B265='CP %'!$F$17,Master!J265="CP",G265&gt;=DATE(2018,8,1),G265&lt;DATE(2018,10,1)),COUNTIFS($K$2:$K$999,K265,$A$2:$A$999,'CP %'!$F$1,$B$2:$B$999,'CP %'!$F$17,$G$2:$G$999,"&gt;=01-08-2018",$G$2:$G$999,"&lt;01-10-2018"),IF(AND(A265='CP %'!$F$1,B265='CP %'!$F$27,Master!J265="CP",G265&gt;=DATE(2018,10,1),G265&lt;=DATE(2018,12,31)),COUNTIFS($K$2:$K$999,K265,$A$2:$A$999,'CP %'!$F$1,$B$2:$B$999,'CP %'!$F$27,$G$2:$G$999,"&gt;=01-10-2018",$G$2:$G$999,"&lt;=31-12-2018"),IF(AND(A265='CP %'!$M$1,Master!J265="CP",G265&gt;=DATE(2018,4,1),G265&lt;DATE(2018,10,1)),COUNTIFS($K$2:$K$999,K265,$A$2:$A$999,'CP %'!$M$1,$G$2:$G$999,"&gt;=1-04-2018",$G$2:$G$999,"&lt;1-10-2018"),IF(AND(A265='CP %'!$M$1,Master!J265="CP",G265&gt;=DATE(2018,10,1),G265&lt;=DATE(2018,12,31)),COUNTIFS($K$2:$K$999,K265,$A$2:$A$999,'CP %'!$M$1,$G$2:$G$999,"&gt;=1-10-2018",$G$2:$G$999,"&lt;=31-12-2018"),"")))))))</f>
        <v/>
      </c>
      <c r="U265" s="25">
        <f t="shared" si="9"/>
        <v>0</v>
      </c>
    </row>
    <row r="266" spans="1:21" hidden="1" x14ac:dyDescent="0.25">
      <c r="A266" s="1" t="s">
        <v>1</v>
      </c>
      <c r="B266" s="1" t="s">
        <v>126</v>
      </c>
      <c r="C266" s="1" t="s">
        <v>126</v>
      </c>
      <c r="D266" s="1">
        <v>1002</v>
      </c>
      <c r="E266" s="1" t="s">
        <v>133</v>
      </c>
      <c r="F266" s="1">
        <v>1350</v>
      </c>
      <c r="G266" s="27">
        <v>43344</v>
      </c>
      <c r="H266" s="25">
        <v>22256000.149999999</v>
      </c>
      <c r="I266" s="25">
        <v>22256000.149999999</v>
      </c>
      <c r="J266" s="1" t="s">
        <v>15</v>
      </c>
      <c r="K266" s="1" t="s">
        <v>135</v>
      </c>
      <c r="L266" s="25">
        <v>14750</v>
      </c>
      <c r="M266" s="25">
        <v>14638.888999999999</v>
      </c>
      <c r="N266" s="1" t="s">
        <v>438</v>
      </c>
      <c r="O266" s="1" t="s">
        <v>170</v>
      </c>
      <c r="P266" s="25">
        <f t="shared" si="8"/>
        <v>149999.85000000105</v>
      </c>
      <c r="Q266" s="1" t="s">
        <v>460</v>
      </c>
      <c r="R266" s="2" t="s">
        <v>164</v>
      </c>
      <c r="S266" s="31" t="str">
        <f>IF(AND(A266='CP %'!$B$1,J266="CP"),
IF(AND(G266&gt;=DATE(2018,4,1),G266&lt;=DATE(2018,7,25)),2%,IF(AND(G266&gt;=DATE(2018,7,26),G266&lt;=DATE(2018,12,31),R266='CP %'!$I$2),IF(T266=1,'CP %'!$C$8,IF(AND(T266&gt;=2,T266&lt;=3),'CP %'!$C$9,IF(AND(T266&gt;=4,T266&lt;=5),'CP %'!$C$10,IF(AND(T266&gt;=6,T266&lt;=8),'CP %'!$C$11,IF(T266&gt;=9,'CP %'!$C$12,""))))),IF(AND(G266&gt;=DATE(2018,7,26),G266&lt;=DATE(2018,12,31),R266='CP %'!$I$3),IF(T266=1,'CP %'!$D$8,IF(AND(T266&gt;=2,T266&lt;=3),'CP %'!$D$9,IF(AND(T266&gt;=4,T266&lt;=5),'CP %'!$D$10,IF(AND(T266&gt;=6,T266&lt;=8),'CP %'!$D$11,IF(T266&gt;=9,'CP %'!$D$12,""))))),""))),
IF(AND(A266='CP %'!$F$1,J266="CP"),
IF(AND(G266&gt;=DATE(2018,4,1),G266&lt;DATE(2018,5,1)),IF(AND(T266&gt;=1,T266&lt;=3),'CP %'!$G$4,IF(AND(T266&gt;=4,T266&lt;=9),'CP %'!$G$5,IF(T266&gt;=10,'CP %'!$G$6,""))),
IF(AND(G266&gt;=DATE(2018,5,1),G266&lt;DATE(2018,7,1)),'CP %'!$G$8,
IF(AND(G266&gt;=DATE(2018,7,1),G266&lt;DATE(2018,8,1)),IF(AND(T266&gt;=1,T266&lt;=2),'CP %'!$G$11,IF(AND(T266&gt;=3,T266&lt;=5),'CP %'!$G$12,IF(T266&gt;=6,'CP %'!$G$13,""))),
IF(AND(G266&gt;=DATE(2018,8,1),G266&lt;DATE(2018,10,1)),IF(K266='CP %'!$F$18,'CP %'!$G$18,IF(B266='CP %'!$F$15,'CP %'!$G$15,IF(B266='CP %'!$F$16,'CP %'!$G$16,IF(AND(B266='CP %'!$F$17,T266=1),'CP %'!$G$20,IF(AND(B266='CP %'!$F$17,T266&gt;=2,T266&lt;=5),'CP %'!$G$21,IF(AND(B266='CP %'!$F$17,T266&gt;=6),'CP %'!$G$22,"")))))),
IF(AND(G266&gt;=DATE(2018,10,1),G266&lt;=DATE(2018,12,31)),IF(B266='CP %'!$F$25,'CP %'!$G$25,IF(B266='CP %'!$F$26,'CP %'!$G$26,IF(AND(B266='CP %'!$F$27,T266=1),'CP %'!$G$29,IF(AND(B266='CP %'!$F$27,T266&gt;=2,T266&lt;=5),'CP %'!$G$30,IF(AND(B266='CP %'!$F$27,T266&gt;=6),'CP %'!$G$31,"")))))))))),
IF(AND(A266='CP %'!$M$1,J266="CP"),
IF(AND(G266&gt;=DATE(2018,4,1),G266&lt;DATE(2018,10,1)),IF(AND(T266&gt;=1,T266&lt;=3),'CP %'!$N$4,IF(AND(T266&gt;=4,T266&lt;=6),'CP %'!$N$5,IF(T266&gt;=7,'CP %'!$N$6,""))),
IF(AND(G266&gt;=DATE(2018,10,1),G266&lt;=DATE(2018,12,31)),IF(AND(T266&gt;=1,T266&lt;=3),'CP %'!$N$9,IF(AND(T266&gt;=4,T266&lt;=6),'CP %'!$N$10,IF(T266&gt;=7,'CP %'!$N$11,""))),"")),"")))</f>
        <v/>
      </c>
      <c r="T266" s="29" t="str">
        <f>IF(AND(A266='CP %'!$B$1,Master!J266="CP",G266&gt;=DATE(2018,7,26),G266&lt;=DATE(2018,12,31)),COUNTIFS($K$2:$K$999,K266,$A$2:$A$999,'CP %'!$B$1,$G$2:$G$999,"&gt;=26-07-2018",$G$2:$G$999,"&lt;=31-12-2018"),IF(AND(A266='CP %'!$F$1,Master!J266="CP",G266&gt;=DATE(2018,4,1),G266&lt;DATE(2018,5,1)),COUNTIFS($K$2:$K$999,K266,$A$2:$A$999,'CP %'!$F$1,$G$2:$G$999,"&gt;=01-04-2018",$G$2:$G$999,"&lt;01-05-2018"),IF(AND(A266='CP %'!$F$1,Master!J266="CP",G266&gt;=DATE(2018,7,1),G266&lt;DATE(2018,8,1)),COUNTIFS($K$2:$K$999,K266,$A$2:$A$999,'CP %'!$F$1,$G$2:$G$999,"&gt;=01-07-2018",$G$2:$G$999,"&lt;01-08-2018"),IF(AND(A266='CP %'!$F$1,B266='CP %'!$F$17,Master!J266="CP",G266&gt;=DATE(2018,8,1),G266&lt;DATE(2018,10,1)),COUNTIFS($K$2:$K$999,K266,$A$2:$A$999,'CP %'!$F$1,$B$2:$B$999,'CP %'!$F$17,$G$2:$G$999,"&gt;=01-08-2018",$G$2:$G$999,"&lt;01-10-2018"),IF(AND(A266='CP %'!$F$1,B266='CP %'!$F$27,Master!J266="CP",G266&gt;=DATE(2018,10,1),G266&lt;=DATE(2018,12,31)),COUNTIFS($K$2:$K$999,K266,$A$2:$A$999,'CP %'!$F$1,$B$2:$B$999,'CP %'!$F$27,$G$2:$G$999,"&gt;=01-10-2018",$G$2:$G$999,"&lt;=31-12-2018"),IF(AND(A266='CP %'!$M$1,Master!J266="CP",G266&gt;=DATE(2018,4,1),G266&lt;DATE(2018,10,1)),COUNTIFS($K$2:$K$999,K266,$A$2:$A$999,'CP %'!$M$1,$G$2:$G$999,"&gt;=1-04-2018",$G$2:$G$999,"&lt;1-10-2018"),IF(AND(A266='CP %'!$M$1,Master!J266="CP",G266&gt;=DATE(2018,10,1),G266&lt;=DATE(2018,12,31)),COUNTIFS($K$2:$K$999,K266,$A$2:$A$999,'CP %'!$M$1,$G$2:$G$999,"&gt;=1-10-2018",$G$2:$G$999,"&lt;=31-12-2018"),"")))))))</f>
        <v/>
      </c>
      <c r="U266" s="25">
        <f t="shared" si="9"/>
        <v>0</v>
      </c>
    </row>
    <row r="267" spans="1:21" hidden="1" x14ac:dyDescent="0.25">
      <c r="A267" s="1" t="s">
        <v>1</v>
      </c>
      <c r="B267" s="1" t="s">
        <v>122</v>
      </c>
      <c r="C267" s="1" t="s">
        <v>122</v>
      </c>
      <c r="D267" s="1">
        <v>1201</v>
      </c>
      <c r="E267" s="1" t="s">
        <v>130</v>
      </c>
      <c r="F267" s="1">
        <v>1003</v>
      </c>
      <c r="G267" s="27">
        <v>43350</v>
      </c>
      <c r="H267" s="25">
        <v>17289620</v>
      </c>
      <c r="I267" s="25">
        <v>17289620</v>
      </c>
      <c r="J267" s="1" t="s">
        <v>16</v>
      </c>
      <c r="K267" s="1" t="s">
        <v>151</v>
      </c>
      <c r="L267" s="25">
        <v>15550</v>
      </c>
      <c r="M267" s="25">
        <v>15550</v>
      </c>
      <c r="N267" s="1" t="s">
        <v>438</v>
      </c>
      <c r="O267" s="1" t="s">
        <v>174</v>
      </c>
      <c r="P267" s="25">
        <f t="shared" si="8"/>
        <v>0</v>
      </c>
      <c r="Q267" s="1">
        <v>0</v>
      </c>
      <c r="R267" s="2" t="s">
        <v>164</v>
      </c>
      <c r="S267" s="31">
        <f>IF(AND(A267='CP %'!$B$1,J267="CP"),
IF(AND(G267&gt;=DATE(2018,4,1),G267&lt;=DATE(2018,7,25)),2%,IF(AND(G267&gt;=DATE(2018,7,26),G267&lt;=DATE(2018,12,31),R267='CP %'!$I$2),IF(T267=1,'CP %'!$C$8,IF(AND(T267&gt;=2,T267&lt;=3),'CP %'!$C$9,IF(AND(T267&gt;=4,T267&lt;=5),'CP %'!$C$10,IF(AND(T267&gt;=6,T267&lt;=8),'CP %'!$C$11,IF(T267&gt;=9,'CP %'!$C$12,""))))),IF(AND(G267&gt;=DATE(2018,7,26),G267&lt;=DATE(2018,12,31),R267='CP %'!$I$3),IF(T267=1,'CP %'!$D$8,IF(AND(T267&gt;=2,T267&lt;=3),'CP %'!$D$9,IF(AND(T267&gt;=4,T267&lt;=5),'CP %'!$D$10,IF(AND(T267&gt;=6,T267&lt;=8),'CP %'!$D$11,IF(T267&gt;=9,'CP %'!$D$12,""))))),""))),
IF(AND(A267='CP %'!$F$1,J267="CP"),
IF(AND(G267&gt;=DATE(2018,4,1),G267&lt;DATE(2018,5,1)),IF(AND(T267&gt;=1,T267&lt;=3),'CP %'!$G$4,IF(AND(T267&gt;=4,T267&lt;=9),'CP %'!$G$5,IF(T267&gt;=10,'CP %'!$G$6,""))),
IF(AND(G267&gt;=DATE(2018,5,1),G267&lt;DATE(2018,7,1)),'CP %'!$G$8,
IF(AND(G267&gt;=DATE(2018,7,1),G267&lt;DATE(2018,8,1)),IF(AND(T267&gt;=1,T267&lt;=2),'CP %'!$G$11,IF(AND(T267&gt;=3,T267&lt;=5),'CP %'!$G$12,IF(T267&gt;=6,'CP %'!$G$13,""))),
IF(AND(G267&gt;=DATE(2018,8,1),G267&lt;DATE(2018,10,1)),IF(K267='CP %'!$F$18,'CP %'!$G$18,IF(B267='CP %'!$F$15,'CP %'!$G$15,IF(B267='CP %'!$F$16,'CP %'!$G$16,IF(AND(B267='CP %'!$F$17,T267=1),'CP %'!$G$20,IF(AND(B267='CP %'!$F$17,T267&gt;=2,T267&lt;=5),'CP %'!$G$21,IF(AND(B267='CP %'!$F$17,T267&gt;=6),'CP %'!$G$22,"")))))),
IF(AND(G267&gt;=DATE(2018,10,1),G267&lt;=DATE(2018,12,31)),IF(B267='CP %'!$F$25,'CP %'!$G$25,IF(B267='CP %'!$F$26,'CP %'!$G$26,IF(AND(B267='CP %'!$F$27,T267=1),'CP %'!$G$29,IF(AND(B267='CP %'!$F$27,T267&gt;=2,T267&lt;=5),'CP %'!$G$30,IF(AND(B267='CP %'!$F$27,T267&gt;=6),'CP %'!$G$31,"")))))))))),
IF(AND(A267='CP %'!$M$1,J267="CP"),
IF(AND(G267&gt;=DATE(2018,4,1),G267&lt;DATE(2018,10,1)),IF(AND(T267&gt;=1,T267&lt;=3),'CP %'!$N$4,IF(AND(T267&gt;=4,T267&lt;=6),'CP %'!$N$5,IF(T267&gt;=7,'CP %'!$N$6,""))),
IF(AND(G267&gt;=DATE(2018,10,1),G267&lt;=DATE(2018,12,31)),IF(AND(T267&gt;=1,T267&lt;=3),'CP %'!$N$9,IF(AND(T267&gt;=4,T267&lt;=6),'CP %'!$N$10,IF(T267&gt;=7,'CP %'!$N$11,""))),"")),"")))</f>
        <v>0.02</v>
      </c>
      <c r="T267" s="29">
        <f>IF(AND(A267='CP %'!$B$1,Master!J267="CP",G267&gt;=DATE(2018,7,26),G267&lt;=DATE(2018,12,31)),COUNTIFS($K$2:$K$999,K267,$A$2:$A$999,'CP %'!$B$1,$G$2:$G$999,"&gt;=26-07-2018",$G$2:$G$999,"&lt;=31-12-2018"),IF(AND(A267='CP %'!$F$1,Master!J267="CP",G267&gt;=DATE(2018,4,1),G267&lt;DATE(2018,5,1)),COUNTIFS($K$2:$K$999,K267,$A$2:$A$999,'CP %'!$F$1,$G$2:$G$999,"&gt;=01-04-2018",$G$2:$G$999,"&lt;01-05-2018"),IF(AND(A267='CP %'!$F$1,Master!J267="CP",G267&gt;=DATE(2018,7,1),G267&lt;DATE(2018,8,1)),COUNTIFS($K$2:$K$999,K267,$A$2:$A$999,'CP %'!$F$1,$G$2:$G$999,"&gt;=01-07-2018",$G$2:$G$999,"&lt;01-08-2018"),IF(AND(A267='CP %'!$F$1,B267='CP %'!$F$17,Master!J267="CP",G267&gt;=DATE(2018,8,1),G267&lt;DATE(2018,10,1)),COUNTIFS($K$2:$K$999,K267,$A$2:$A$999,'CP %'!$F$1,$B$2:$B$999,'CP %'!$F$17,$G$2:$G$999,"&gt;=01-08-2018",$G$2:$G$999,"&lt;01-10-2018"),IF(AND(A267='CP %'!$F$1,B267='CP %'!$F$27,Master!J267="CP",G267&gt;=DATE(2018,10,1),G267&lt;=DATE(2018,12,31)),COUNTIFS($K$2:$K$999,K267,$A$2:$A$999,'CP %'!$F$1,$B$2:$B$999,'CP %'!$F$27,$G$2:$G$999,"&gt;=01-10-2018",$G$2:$G$999,"&lt;=31-12-2018"),IF(AND(A267='CP %'!$M$1,Master!J267="CP",G267&gt;=DATE(2018,4,1),G267&lt;DATE(2018,10,1)),COUNTIFS($K$2:$K$999,K267,$A$2:$A$999,'CP %'!$M$1,$G$2:$G$999,"&gt;=1-04-2018",$G$2:$G$999,"&lt;1-10-2018"),IF(AND(A267='CP %'!$M$1,Master!J267="CP",G267&gt;=DATE(2018,10,1),G267&lt;=DATE(2018,12,31)),COUNTIFS($K$2:$K$999,K267,$A$2:$A$999,'CP %'!$M$1,$G$2:$G$999,"&gt;=1-10-2018",$G$2:$G$999,"&lt;=31-12-2018"),"")))))))</f>
        <v>1</v>
      </c>
      <c r="U267" s="25">
        <f t="shared" si="9"/>
        <v>345792.4</v>
      </c>
    </row>
    <row r="268" spans="1:21" hidden="1" x14ac:dyDescent="0.25">
      <c r="A268" s="1" t="s">
        <v>1</v>
      </c>
      <c r="B268" s="1" t="s">
        <v>126</v>
      </c>
      <c r="C268" s="1" t="s">
        <v>126</v>
      </c>
      <c r="D268" s="1">
        <v>801</v>
      </c>
      <c r="E268" s="1" t="s">
        <v>131</v>
      </c>
      <c r="F268" s="1">
        <v>1626</v>
      </c>
      <c r="G268" s="27">
        <v>43355</v>
      </c>
      <c r="H268" s="25">
        <v>27154506.68</v>
      </c>
      <c r="I268" s="25">
        <v>27154506.68</v>
      </c>
      <c r="J268" s="1" t="s">
        <v>15</v>
      </c>
      <c r="K268" s="1" t="s">
        <v>135</v>
      </c>
      <c r="L268" s="25">
        <v>15550</v>
      </c>
      <c r="M268" s="25">
        <v>15209.18</v>
      </c>
      <c r="N268" s="1" t="s">
        <v>438</v>
      </c>
      <c r="O268" s="1" t="s">
        <v>170</v>
      </c>
      <c r="P268" s="25">
        <f t="shared" si="8"/>
        <v>554173.31999999948</v>
      </c>
      <c r="Q268" s="1" t="s">
        <v>461</v>
      </c>
      <c r="R268" s="2" t="s">
        <v>164</v>
      </c>
      <c r="S268" s="31" t="str">
        <f>IF(AND(A268='CP %'!$B$1,J268="CP"),
IF(AND(G268&gt;=DATE(2018,4,1),G268&lt;=DATE(2018,7,25)),2%,IF(AND(G268&gt;=DATE(2018,7,26),G268&lt;=DATE(2018,12,31),R268='CP %'!$I$2),IF(T268=1,'CP %'!$C$8,IF(AND(T268&gt;=2,T268&lt;=3),'CP %'!$C$9,IF(AND(T268&gt;=4,T268&lt;=5),'CP %'!$C$10,IF(AND(T268&gt;=6,T268&lt;=8),'CP %'!$C$11,IF(T268&gt;=9,'CP %'!$C$12,""))))),IF(AND(G268&gt;=DATE(2018,7,26),G268&lt;=DATE(2018,12,31),R268='CP %'!$I$3),IF(T268=1,'CP %'!$D$8,IF(AND(T268&gt;=2,T268&lt;=3),'CP %'!$D$9,IF(AND(T268&gt;=4,T268&lt;=5),'CP %'!$D$10,IF(AND(T268&gt;=6,T268&lt;=8),'CP %'!$D$11,IF(T268&gt;=9,'CP %'!$D$12,""))))),""))),
IF(AND(A268='CP %'!$F$1,J268="CP"),
IF(AND(G268&gt;=DATE(2018,4,1),G268&lt;DATE(2018,5,1)),IF(AND(T268&gt;=1,T268&lt;=3),'CP %'!$G$4,IF(AND(T268&gt;=4,T268&lt;=9),'CP %'!$G$5,IF(T268&gt;=10,'CP %'!$G$6,""))),
IF(AND(G268&gt;=DATE(2018,5,1),G268&lt;DATE(2018,7,1)),'CP %'!$G$8,
IF(AND(G268&gt;=DATE(2018,7,1),G268&lt;DATE(2018,8,1)),IF(AND(T268&gt;=1,T268&lt;=2),'CP %'!$G$11,IF(AND(T268&gt;=3,T268&lt;=5),'CP %'!$G$12,IF(T268&gt;=6,'CP %'!$G$13,""))),
IF(AND(G268&gt;=DATE(2018,8,1),G268&lt;DATE(2018,10,1)),IF(K268='CP %'!$F$18,'CP %'!$G$18,IF(B268='CP %'!$F$15,'CP %'!$G$15,IF(B268='CP %'!$F$16,'CP %'!$G$16,IF(AND(B268='CP %'!$F$17,T268=1),'CP %'!$G$20,IF(AND(B268='CP %'!$F$17,T268&gt;=2,T268&lt;=5),'CP %'!$G$21,IF(AND(B268='CP %'!$F$17,T268&gt;=6),'CP %'!$G$22,"")))))),
IF(AND(G268&gt;=DATE(2018,10,1),G268&lt;=DATE(2018,12,31)),IF(B268='CP %'!$F$25,'CP %'!$G$25,IF(B268='CP %'!$F$26,'CP %'!$G$26,IF(AND(B268='CP %'!$F$27,T268=1),'CP %'!$G$29,IF(AND(B268='CP %'!$F$27,T268&gt;=2,T268&lt;=5),'CP %'!$G$30,IF(AND(B268='CP %'!$F$27,T268&gt;=6),'CP %'!$G$31,"")))))))))),
IF(AND(A268='CP %'!$M$1,J268="CP"),
IF(AND(G268&gt;=DATE(2018,4,1),G268&lt;DATE(2018,10,1)),IF(AND(T268&gt;=1,T268&lt;=3),'CP %'!$N$4,IF(AND(T268&gt;=4,T268&lt;=6),'CP %'!$N$5,IF(T268&gt;=7,'CP %'!$N$6,""))),
IF(AND(G268&gt;=DATE(2018,10,1),G268&lt;=DATE(2018,12,31)),IF(AND(T268&gt;=1,T268&lt;=3),'CP %'!$N$9,IF(AND(T268&gt;=4,T268&lt;=6),'CP %'!$N$10,IF(T268&gt;=7,'CP %'!$N$11,""))),"")),"")))</f>
        <v/>
      </c>
      <c r="T268" s="29" t="str">
        <f>IF(AND(A268='CP %'!$B$1,Master!J268="CP",G268&gt;=DATE(2018,7,26),G268&lt;=DATE(2018,12,31)),COUNTIFS($K$2:$K$999,K268,$A$2:$A$999,'CP %'!$B$1,$G$2:$G$999,"&gt;=26-07-2018",$G$2:$G$999,"&lt;=31-12-2018"),IF(AND(A268='CP %'!$F$1,Master!J268="CP",G268&gt;=DATE(2018,4,1),G268&lt;DATE(2018,5,1)),COUNTIFS($K$2:$K$999,K268,$A$2:$A$999,'CP %'!$F$1,$G$2:$G$999,"&gt;=01-04-2018",$G$2:$G$999,"&lt;01-05-2018"),IF(AND(A268='CP %'!$F$1,Master!J268="CP",G268&gt;=DATE(2018,7,1),G268&lt;DATE(2018,8,1)),COUNTIFS($K$2:$K$999,K268,$A$2:$A$999,'CP %'!$F$1,$G$2:$G$999,"&gt;=01-07-2018",$G$2:$G$999,"&lt;01-08-2018"),IF(AND(A268='CP %'!$F$1,B268='CP %'!$F$17,Master!J268="CP",G268&gt;=DATE(2018,8,1),G268&lt;DATE(2018,10,1)),COUNTIFS($K$2:$K$999,K268,$A$2:$A$999,'CP %'!$F$1,$B$2:$B$999,'CP %'!$F$17,$G$2:$G$999,"&gt;=01-08-2018",$G$2:$G$999,"&lt;01-10-2018"),IF(AND(A268='CP %'!$F$1,B268='CP %'!$F$27,Master!J268="CP",G268&gt;=DATE(2018,10,1),G268&lt;=DATE(2018,12,31)),COUNTIFS($K$2:$K$999,K268,$A$2:$A$999,'CP %'!$F$1,$B$2:$B$999,'CP %'!$F$27,$G$2:$G$999,"&gt;=01-10-2018",$G$2:$G$999,"&lt;=31-12-2018"),IF(AND(A268='CP %'!$M$1,Master!J268="CP",G268&gt;=DATE(2018,4,1),G268&lt;DATE(2018,10,1)),COUNTIFS($K$2:$K$999,K268,$A$2:$A$999,'CP %'!$M$1,$G$2:$G$999,"&gt;=1-04-2018",$G$2:$G$999,"&lt;1-10-2018"),IF(AND(A268='CP %'!$M$1,Master!J268="CP",G268&gt;=DATE(2018,10,1),G268&lt;=DATE(2018,12,31)),COUNTIFS($K$2:$K$999,K268,$A$2:$A$999,'CP %'!$M$1,$G$2:$G$999,"&gt;=1-10-2018",$G$2:$G$999,"&lt;=31-12-2018"),"")))))))</f>
        <v/>
      </c>
      <c r="U268" s="25">
        <f t="shared" si="9"/>
        <v>0</v>
      </c>
    </row>
    <row r="269" spans="1:21" hidden="1" x14ac:dyDescent="0.25">
      <c r="A269" s="1" t="s">
        <v>1</v>
      </c>
      <c r="B269" s="1" t="s">
        <v>126</v>
      </c>
      <c r="C269" s="1" t="s">
        <v>126</v>
      </c>
      <c r="D269" s="1">
        <v>404</v>
      </c>
      <c r="E269" s="1" t="s">
        <v>133</v>
      </c>
      <c r="F269" s="1">
        <v>1350</v>
      </c>
      <c r="G269" s="27">
        <v>43357</v>
      </c>
      <c r="H269" s="25">
        <v>22757000</v>
      </c>
      <c r="I269" s="25">
        <v>22757000</v>
      </c>
      <c r="J269" s="1" t="s">
        <v>16</v>
      </c>
      <c r="K269" s="1" t="s">
        <v>137</v>
      </c>
      <c r="L269" s="25">
        <v>15550</v>
      </c>
      <c r="M269" s="25">
        <v>15550</v>
      </c>
      <c r="N269" s="1" t="s">
        <v>438</v>
      </c>
      <c r="O269" s="1" t="s">
        <v>174</v>
      </c>
      <c r="P269" s="25">
        <f t="shared" si="8"/>
        <v>0</v>
      </c>
      <c r="Q269" s="1">
        <v>0</v>
      </c>
      <c r="R269" s="2" t="s">
        <v>164</v>
      </c>
      <c r="S269" s="31">
        <f>IF(AND(A269='CP %'!$B$1,J269="CP"),
IF(AND(G269&gt;=DATE(2018,4,1),G269&lt;=DATE(2018,7,25)),2%,IF(AND(G269&gt;=DATE(2018,7,26),G269&lt;=DATE(2018,12,31),R269='CP %'!$I$2),IF(T269=1,'CP %'!$C$8,IF(AND(T269&gt;=2,T269&lt;=3),'CP %'!$C$9,IF(AND(T269&gt;=4,T269&lt;=5),'CP %'!$C$10,IF(AND(T269&gt;=6,T269&lt;=8),'CP %'!$C$11,IF(T269&gt;=9,'CP %'!$C$12,""))))),IF(AND(G269&gt;=DATE(2018,7,26),G269&lt;=DATE(2018,12,31),R269='CP %'!$I$3),IF(T269=1,'CP %'!$D$8,IF(AND(T269&gt;=2,T269&lt;=3),'CP %'!$D$9,IF(AND(T269&gt;=4,T269&lt;=5),'CP %'!$D$10,IF(AND(T269&gt;=6,T269&lt;=8),'CP %'!$D$11,IF(T269&gt;=9,'CP %'!$D$12,""))))),""))),
IF(AND(A269='CP %'!$F$1,J269="CP"),
IF(AND(G269&gt;=DATE(2018,4,1),G269&lt;DATE(2018,5,1)),IF(AND(T269&gt;=1,T269&lt;=3),'CP %'!$G$4,IF(AND(T269&gt;=4,T269&lt;=9),'CP %'!$G$5,IF(T269&gt;=10,'CP %'!$G$6,""))),
IF(AND(G269&gt;=DATE(2018,5,1),G269&lt;DATE(2018,7,1)),'CP %'!$G$8,
IF(AND(G269&gt;=DATE(2018,7,1),G269&lt;DATE(2018,8,1)),IF(AND(T269&gt;=1,T269&lt;=2),'CP %'!$G$11,IF(AND(T269&gt;=3,T269&lt;=5),'CP %'!$G$12,IF(T269&gt;=6,'CP %'!$G$13,""))),
IF(AND(G269&gt;=DATE(2018,8,1),G269&lt;DATE(2018,10,1)),IF(K269='CP %'!$F$18,'CP %'!$G$18,IF(B269='CP %'!$F$15,'CP %'!$G$15,IF(B269='CP %'!$F$16,'CP %'!$G$16,IF(AND(B269='CP %'!$F$17,T269=1),'CP %'!$G$20,IF(AND(B269='CP %'!$F$17,T269&gt;=2,T269&lt;=5),'CP %'!$G$21,IF(AND(B269='CP %'!$F$17,T269&gt;=6),'CP %'!$G$22,"")))))),
IF(AND(G269&gt;=DATE(2018,10,1),G269&lt;=DATE(2018,12,31)),IF(B269='CP %'!$F$25,'CP %'!$G$25,IF(B269='CP %'!$F$26,'CP %'!$G$26,IF(AND(B269='CP %'!$F$27,T269=1),'CP %'!$G$29,IF(AND(B269='CP %'!$F$27,T269&gt;=2,T269&lt;=5),'CP %'!$G$30,IF(AND(B269='CP %'!$F$27,T269&gt;=6),'CP %'!$G$31,"")))))))))),
IF(AND(A269='CP %'!$M$1,J269="CP"),
IF(AND(G269&gt;=DATE(2018,4,1),G269&lt;DATE(2018,10,1)),IF(AND(T269&gt;=1,T269&lt;=3),'CP %'!$N$4,IF(AND(T269&gt;=4,T269&lt;=6),'CP %'!$N$5,IF(T269&gt;=7,'CP %'!$N$6,""))),
IF(AND(G269&gt;=DATE(2018,10,1),G269&lt;=DATE(2018,12,31)),IF(AND(T269&gt;=1,T269&lt;=3),'CP %'!$N$9,IF(AND(T269&gt;=4,T269&lt;=6),'CP %'!$N$10,IF(T269&gt;=7,'CP %'!$N$11,""))),"")),"")))</f>
        <v>2.5000000000000001E-2</v>
      </c>
      <c r="T269" s="29">
        <f>IF(AND(A269='CP %'!$B$1,Master!J269="CP",G269&gt;=DATE(2018,7,26),G269&lt;=DATE(2018,12,31)),COUNTIFS($K$2:$K$999,K269,$A$2:$A$999,'CP %'!$B$1,$G$2:$G$999,"&gt;=26-07-2018",$G$2:$G$999,"&lt;=31-12-2018"),IF(AND(A269='CP %'!$F$1,Master!J269="CP",G269&gt;=DATE(2018,4,1),G269&lt;DATE(2018,5,1)),COUNTIFS($K$2:$K$999,K269,$A$2:$A$999,'CP %'!$F$1,$G$2:$G$999,"&gt;=01-04-2018",$G$2:$G$999,"&lt;01-05-2018"),IF(AND(A269='CP %'!$F$1,Master!J269="CP",G269&gt;=DATE(2018,7,1),G269&lt;DATE(2018,8,1)),COUNTIFS($K$2:$K$999,K269,$A$2:$A$999,'CP %'!$F$1,$G$2:$G$999,"&gt;=01-07-2018",$G$2:$G$999,"&lt;01-08-2018"),IF(AND(A269='CP %'!$F$1,B269='CP %'!$F$17,Master!J269="CP",G269&gt;=DATE(2018,8,1),G269&lt;DATE(2018,10,1)),COUNTIFS($K$2:$K$999,K269,$A$2:$A$999,'CP %'!$F$1,$B$2:$B$999,'CP %'!$F$17,$G$2:$G$999,"&gt;=01-08-2018",$G$2:$G$999,"&lt;01-10-2018"),IF(AND(A269='CP %'!$F$1,B269='CP %'!$F$27,Master!J269="CP",G269&gt;=DATE(2018,10,1),G269&lt;=DATE(2018,12,31)),COUNTIFS($K$2:$K$999,K269,$A$2:$A$999,'CP %'!$F$1,$B$2:$B$999,'CP %'!$F$27,$G$2:$G$999,"&gt;=01-10-2018",$G$2:$G$999,"&lt;=31-12-2018"),IF(AND(A269='CP %'!$M$1,Master!J269="CP",G269&gt;=DATE(2018,4,1),G269&lt;DATE(2018,10,1)),COUNTIFS($K$2:$K$999,K269,$A$2:$A$999,'CP %'!$M$1,$G$2:$G$999,"&gt;=1-04-2018",$G$2:$G$999,"&lt;1-10-2018"),IF(AND(A269='CP %'!$M$1,Master!J269="CP",G269&gt;=DATE(2018,10,1),G269&lt;=DATE(2018,12,31)),COUNTIFS($K$2:$K$999,K269,$A$2:$A$999,'CP %'!$M$1,$G$2:$G$999,"&gt;=1-10-2018",$G$2:$G$999,"&lt;=31-12-2018"),"")))))))</f>
        <v>4</v>
      </c>
      <c r="U269" s="25">
        <f t="shared" si="9"/>
        <v>568925</v>
      </c>
    </row>
    <row r="270" spans="1:21" hidden="1" x14ac:dyDescent="0.25">
      <c r="A270" s="1" t="s">
        <v>1</v>
      </c>
      <c r="B270" s="1" t="s">
        <v>126</v>
      </c>
      <c r="C270" s="1" t="s">
        <v>126</v>
      </c>
      <c r="D270" s="1">
        <v>803</v>
      </c>
      <c r="E270" s="1" t="s">
        <v>131</v>
      </c>
      <c r="F270" s="1">
        <v>1612</v>
      </c>
      <c r="G270" s="27">
        <v>43364</v>
      </c>
      <c r="H270" s="25">
        <v>22787526.9998</v>
      </c>
      <c r="I270" s="25">
        <v>22787526.9998</v>
      </c>
      <c r="J270" s="1" t="s">
        <v>16</v>
      </c>
      <c r="K270" s="1" t="s">
        <v>152</v>
      </c>
      <c r="L270" s="25">
        <v>14750</v>
      </c>
      <c r="M270" s="25">
        <v>12637.69665</v>
      </c>
      <c r="N270" s="1" t="s">
        <v>438</v>
      </c>
      <c r="O270" s="1" t="s">
        <v>170</v>
      </c>
      <c r="P270" s="25">
        <f t="shared" si="8"/>
        <v>3405033.0002000001</v>
      </c>
      <c r="Q270" s="1" t="s">
        <v>462</v>
      </c>
      <c r="R270" s="2" t="s">
        <v>164</v>
      </c>
      <c r="S270" s="31">
        <f>IF(AND(A270='CP %'!$B$1,J270="CP"),
IF(AND(G270&gt;=DATE(2018,4,1),G270&lt;=DATE(2018,7,25)),2%,IF(AND(G270&gt;=DATE(2018,7,26),G270&lt;=DATE(2018,12,31),R270='CP %'!$I$2),IF(T270=1,'CP %'!$C$8,IF(AND(T270&gt;=2,T270&lt;=3),'CP %'!$C$9,IF(AND(T270&gt;=4,T270&lt;=5),'CP %'!$C$10,IF(AND(T270&gt;=6,T270&lt;=8),'CP %'!$C$11,IF(T270&gt;=9,'CP %'!$C$12,""))))),IF(AND(G270&gt;=DATE(2018,7,26),G270&lt;=DATE(2018,12,31),R270='CP %'!$I$3),IF(T270=1,'CP %'!$D$8,IF(AND(T270&gt;=2,T270&lt;=3),'CP %'!$D$9,IF(AND(T270&gt;=4,T270&lt;=5),'CP %'!$D$10,IF(AND(T270&gt;=6,T270&lt;=8),'CP %'!$D$11,IF(T270&gt;=9,'CP %'!$D$12,""))))),""))),
IF(AND(A270='CP %'!$F$1,J270="CP"),
IF(AND(G270&gt;=DATE(2018,4,1),G270&lt;DATE(2018,5,1)),IF(AND(T270&gt;=1,T270&lt;=3),'CP %'!$G$4,IF(AND(T270&gt;=4,T270&lt;=9),'CP %'!$G$5,IF(T270&gt;=10,'CP %'!$G$6,""))),
IF(AND(G270&gt;=DATE(2018,5,1),G270&lt;DATE(2018,7,1)),'CP %'!$G$8,
IF(AND(G270&gt;=DATE(2018,7,1),G270&lt;DATE(2018,8,1)),IF(AND(T270&gt;=1,T270&lt;=2),'CP %'!$G$11,IF(AND(T270&gt;=3,T270&lt;=5),'CP %'!$G$12,IF(T270&gt;=6,'CP %'!$G$13,""))),
IF(AND(G270&gt;=DATE(2018,8,1),G270&lt;DATE(2018,10,1)),IF(K270='CP %'!$F$18,'CP %'!$G$18,IF(B270='CP %'!$F$15,'CP %'!$G$15,IF(B270='CP %'!$F$16,'CP %'!$G$16,IF(AND(B270='CP %'!$F$17,T270=1),'CP %'!$G$20,IF(AND(B270='CP %'!$F$17,T270&gt;=2,T270&lt;=5),'CP %'!$G$21,IF(AND(B270='CP %'!$F$17,T270&gt;=6),'CP %'!$G$22,"")))))),
IF(AND(G270&gt;=DATE(2018,10,1),G270&lt;=DATE(2018,12,31)),IF(B270='CP %'!$F$25,'CP %'!$G$25,IF(B270='CP %'!$F$26,'CP %'!$G$26,IF(AND(B270='CP %'!$F$27,T270=1),'CP %'!$G$29,IF(AND(B270='CP %'!$F$27,T270&gt;=2,T270&lt;=5),'CP %'!$G$30,IF(AND(B270='CP %'!$F$27,T270&gt;=6),'CP %'!$G$31,"")))))))))),
IF(AND(A270='CP %'!$M$1,J270="CP"),
IF(AND(G270&gt;=DATE(2018,4,1),G270&lt;DATE(2018,10,1)),IF(AND(T270&gt;=1,T270&lt;=3),'CP %'!$N$4,IF(AND(T270&gt;=4,T270&lt;=6),'CP %'!$N$5,IF(T270&gt;=7,'CP %'!$N$6,""))),
IF(AND(G270&gt;=DATE(2018,10,1),G270&lt;=DATE(2018,12,31)),IF(AND(T270&gt;=1,T270&lt;=3),'CP %'!$N$9,IF(AND(T270&gt;=4,T270&lt;=6),'CP %'!$N$10,IF(T270&gt;=7,'CP %'!$N$11,""))),"")),"")))</f>
        <v>2.2499999999999999E-2</v>
      </c>
      <c r="T270" s="29">
        <f>IF(AND(A270='CP %'!$B$1,Master!J270="CP",G270&gt;=DATE(2018,7,26),G270&lt;=DATE(2018,12,31)),COUNTIFS($K$2:$K$999,K270,$A$2:$A$999,'CP %'!$B$1,$G$2:$G$999,"&gt;=26-07-2018",$G$2:$G$999,"&lt;=31-12-2018"),IF(AND(A270='CP %'!$F$1,Master!J270="CP",G270&gt;=DATE(2018,4,1),G270&lt;DATE(2018,5,1)),COUNTIFS($K$2:$K$999,K270,$A$2:$A$999,'CP %'!$F$1,$G$2:$G$999,"&gt;=01-04-2018",$G$2:$G$999,"&lt;01-05-2018"),IF(AND(A270='CP %'!$F$1,Master!J270="CP",G270&gt;=DATE(2018,7,1),G270&lt;DATE(2018,8,1)),COUNTIFS($K$2:$K$999,K270,$A$2:$A$999,'CP %'!$F$1,$G$2:$G$999,"&gt;=01-07-2018",$G$2:$G$999,"&lt;01-08-2018"),IF(AND(A270='CP %'!$F$1,B270='CP %'!$F$17,Master!J270="CP",G270&gt;=DATE(2018,8,1),G270&lt;DATE(2018,10,1)),COUNTIFS($K$2:$K$999,K270,$A$2:$A$999,'CP %'!$F$1,$B$2:$B$999,'CP %'!$F$17,$G$2:$G$999,"&gt;=01-08-2018",$G$2:$G$999,"&lt;01-10-2018"),IF(AND(A270='CP %'!$F$1,B270='CP %'!$F$27,Master!J270="CP",G270&gt;=DATE(2018,10,1),G270&lt;=DATE(2018,12,31)),COUNTIFS($K$2:$K$999,K270,$A$2:$A$999,'CP %'!$F$1,$B$2:$B$999,'CP %'!$F$27,$G$2:$G$999,"&gt;=01-10-2018",$G$2:$G$999,"&lt;=31-12-2018"),IF(AND(A270='CP %'!$M$1,Master!J270="CP",G270&gt;=DATE(2018,4,1),G270&lt;DATE(2018,10,1)),COUNTIFS($K$2:$K$999,K270,$A$2:$A$999,'CP %'!$M$1,$G$2:$G$999,"&gt;=1-04-2018",$G$2:$G$999,"&lt;1-10-2018"),IF(AND(A270='CP %'!$M$1,Master!J270="CP",G270&gt;=DATE(2018,10,1),G270&lt;=DATE(2018,12,31)),COUNTIFS($K$2:$K$999,K270,$A$2:$A$999,'CP %'!$M$1,$G$2:$G$999,"&gt;=1-10-2018",$G$2:$G$999,"&lt;=31-12-2018"),"")))))))</f>
        <v>2</v>
      </c>
      <c r="U270" s="25">
        <f t="shared" si="9"/>
        <v>512719.35749550001</v>
      </c>
    </row>
    <row r="271" spans="1:21" hidden="1" x14ac:dyDescent="0.25">
      <c r="A271" s="1" t="s">
        <v>1</v>
      </c>
      <c r="B271" s="1" t="s">
        <v>126</v>
      </c>
      <c r="C271" s="1" t="s">
        <v>126</v>
      </c>
      <c r="D271" s="1">
        <v>502</v>
      </c>
      <c r="E271" s="1" t="s">
        <v>133</v>
      </c>
      <c r="F271" s="1">
        <v>1350</v>
      </c>
      <c r="G271" s="27">
        <v>43366</v>
      </c>
      <c r="H271" s="25">
        <v>23820800</v>
      </c>
      <c r="I271" s="25">
        <v>23820800</v>
      </c>
      <c r="J271" s="1" t="s">
        <v>15</v>
      </c>
      <c r="K271" s="1" t="s">
        <v>135</v>
      </c>
      <c r="L271" s="25">
        <v>16580</v>
      </c>
      <c r="M271" s="25">
        <v>16248</v>
      </c>
      <c r="N271" s="1" t="s">
        <v>452</v>
      </c>
      <c r="O271" s="1" t="s">
        <v>170</v>
      </c>
      <c r="P271" s="25">
        <f t="shared" si="8"/>
        <v>448200</v>
      </c>
      <c r="Q271" s="1" t="s">
        <v>463</v>
      </c>
      <c r="R271" s="2" t="s">
        <v>164</v>
      </c>
      <c r="S271" s="31" t="str">
        <f>IF(AND(A271='CP %'!$B$1,J271="CP"),
IF(AND(G271&gt;=DATE(2018,4,1),G271&lt;=DATE(2018,7,25)),2%,IF(AND(G271&gt;=DATE(2018,7,26),G271&lt;=DATE(2018,12,31),R271='CP %'!$I$2),IF(T271=1,'CP %'!$C$8,IF(AND(T271&gt;=2,T271&lt;=3),'CP %'!$C$9,IF(AND(T271&gt;=4,T271&lt;=5),'CP %'!$C$10,IF(AND(T271&gt;=6,T271&lt;=8),'CP %'!$C$11,IF(T271&gt;=9,'CP %'!$C$12,""))))),IF(AND(G271&gt;=DATE(2018,7,26),G271&lt;=DATE(2018,12,31),R271='CP %'!$I$3),IF(T271=1,'CP %'!$D$8,IF(AND(T271&gt;=2,T271&lt;=3),'CP %'!$D$9,IF(AND(T271&gt;=4,T271&lt;=5),'CP %'!$D$10,IF(AND(T271&gt;=6,T271&lt;=8),'CP %'!$D$11,IF(T271&gt;=9,'CP %'!$D$12,""))))),""))),
IF(AND(A271='CP %'!$F$1,J271="CP"),
IF(AND(G271&gt;=DATE(2018,4,1),G271&lt;DATE(2018,5,1)),IF(AND(T271&gt;=1,T271&lt;=3),'CP %'!$G$4,IF(AND(T271&gt;=4,T271&lt;=9),'CP %'!$G$5,IF(T271&gt;=10,'CP %'!$G$6,""))),
IF(AND(G271&gt;=DATE(2018,5,1),G271&lt;DATE(2018,7,1)),'CP %'!$G$8,
IF(AND(G271&gt;=DATE(2018,7,1),G271&lt;DATE(2018,8,1)),IF(AND(T271&gt;=1,T271&lt;=2),'CP %'!$G$11,IF(AND(T271&gt;=3,T271&lt;=5),'CP %'!$G$12,IF(T271&gt;=6,'CP %'!$G$13,""))),
IF(AND(G271&gt;=DATE(2018,8,1),G271&lt;DATE(2018,10,1)),IF(K271='CP %'!$F$18,'CP %'!$G$18,IF(B271='CP %'!$F$15,'CP %'!$G$15,IF(B271='CP %'!$F$16,'CP %'!$G$16,IF(AND(B271='CP %'!$F$17,T271=1),'CP %'!$G$20,IF(AND(B271='CP %'!$F$17,T271&gt;=2,T271&lt;=5),'CP %'!$G$21,IF(AND(B271='CP %'!$F$17,T271&gt;=6),'CP %'!$G$22,"")))))),
IF(AND(G271&gt;=DATE(2018,10,1),G271&lt;=DATE(2018,12,31)),IF(B271='CP %'!$F$25,'CP %'!$G$25,IF(B271='CP %'!$F$26,'CP %'!$G$26,IF(AND(B271='CP %'!$F$27,T271=1),'CP %'!$G$29,IF(AND(B271='CP %'!$F$27,T271&gt;=2,T271&lt;=5),'CP %'!$G$30,IF(AND(B271='CP %'!$F$27,T271&gt;=6),'CP %'!$G$31,"")))))))))),
IF(AND(A271='CP %'!$M$1,J271="CP"),
IF(AND(G271&gt;=DATE(2018,4,1),G271&lt;DATE(2018,10,1)),IF(AND(T271&gt;=1,T271&lt;=3),'CP %'!$N$4,IF(AND(T271&gt;=4,T271&lt;=6),'CP %'!$N$5,IF(T271&gt;=7,'CP %'!$N$6,""))),
IF(AND(G271&gt;=DATE(2018,10,1),G271&lt;=DATE(2018,12,31)),IF(AND(T271&gt;=1,T271&lt;=3),'CP %'!$N$9,IF(AND(T271&gt;=4,T271&lt;=6),'CP %'!$N$10,IF(T271&gt;=7,'CP %'!$N$11,""))),"")),"")))</f>
        <v/>
      </c>
      <c r="T271" s="29" t="str">
        <f>IF(AND(A271='CP %'!$B$1,Master!J271="CP",G271&gt;=DATE(2018,7,26),G271&lt;=DATE(2018,12,31)),COUNTIFS($K$2:$K$999,K271,$A$2:$A$999,'CP %'!$B$1,$G$2:$G$999,"&gt;=26-07-2018",$G$2:$G$999,"&lt;=31-12-2018"),IF(AND(A271='CP %'!$F$1,Master!J271="CP",G271&gt;=DATE(2018,4,1),G271&lt;DATE(2018,5,1)),COUNTIFS($K$2:$K$999,K271,$A$2:$A$999,'CP %'!$F$1,$G$2:$G$999,"&gt;=01-04-2018",$G$2:$G$999,"&lt;01-05-2018"),IF(AND(A271='CP %'!$F$1,Master!J271="CP",G271&gt;=DATE(2018,7,1),G271&lt;DATE(2018,8,1)),COUNTIFS($K$2:$K$999,K271,$A$2:$A$999,'CP %'!$F$1,$G$2:$G$999,"&gt;=01-07-2018",$G$2:$G$999,"&lt;01-08-2018"),IF(AND(A271='CP %'!$F$1,B271='CP %'!$F$17,Master!J271="CP",G271&gt;=DATE(2018,8,1),G271&lt;DATE(2018,10,1)),COUNTIFS($K$2:$K$999,K271,$A$2:$A$999,'CP %'!$F$1,$B$2:$B$999,'CP %'!$F$17,$G$2:$G$999,"&gt;=01-08-2018",$G$2:$G$999,"&lt;01-10-2018"),IF(AND(A271='CP %'!$F$1,B271='CP %'!$F$27,Master!J271="CP",G271&gt;=DATE(2018,10,1),G271&lt;=DATE(2018,12,31)),COUNTIFS($K$2:$K$999,K271,$A$2:$A$999,'CP %'!$F$1,$B$2:$B$999,'CP %'!$F$27,$G$2:$G$999,"&gt;=01-10-2018",$G$2:$G$999,"&lt;=31-12-2018"),IF(AND(A271='CP %'!$M$1,Master!J271="CP",G271&gt;=DATE(2018,4,1),G271&lt;DATE(2018,10,1)),COUNTIFS($K$2:$K$999,K271,$A$2:$A$999,'CP %'!$M$1,$G$2:$G$999,"&gt;=1-04-2018",$G$2:$G$999,"&lt;1-10-2018"),IF(AND(A271='CP %'!$M$1,Master!J271="CP",G271&gt;=DATE(2018,10,1),G271&lt;=DATE(2018,12,31)),COUNTIFS($K$2:$K$999,K271,$A$2:$A$999,'CP %'!$M$1,$G$2:$G$999,"&gt;=1-10-2018",$G$2:$G$999,"&lt;=31-12-2018"),"")))))))</f>
        <v/>
      </c>
      <c r="U271" s="25">
        <f t="shared" si="9"/>
        <v>0</v>
      </c>
    </row>
    <row r="272" spans="1:21" hidden="1" x14ac:dyDescent="0.25">
      <c r="A272" s="1" t="s">
        <v>1</v>
      </c>
      <c r="B272" s="1" t="s">
        <v>126</v>
      </c>
      <c r="C272" s="1" t="s">
        <v>126</v>
      </c>
      <c r="D272" s="1">
        <v>302</v>
      </c>
      <c r="E272" s="1" t="s">
        <v>133</v>
      </c>
      <c r="F272" s="1">
        <v>1350</v>
      </c>
      <c r="G272" s="27">
        <v>43368</v>
      </c>
      <c r="H272" s="25">
        <v>21555500</v>
      </c>
      <c r="I272" s="25">
        <v>21555500</v>
      </c>
      <c r="J272" s="1" t="s">
        <v>16</v>
      </c>
      <c r="K272" s="1" t="s">
        <v>153</v>
      </c>
      <c r="L272" s="25">
        <v>14750</v>
      </c>
      <c r="M272" s="25">
        <v>14750</v>
      </c>
      <c r="N272" s="1" t="s">
        <v>438</v>
      </c>
      <c r="O272" s="1" t="s">
        <v>174</v>
      </c>
      <c r="P272" s="25">
        <f t="shared" si="8"/>
        <v>0</v>
      </c>
      <c r="Q272" s="1">
        <v>0</v>
      </c>
      <c r="R272" s="2" t="s">
        <v>164</v>
      </c>
      <c r="S272" s="31">
        <f>IF(AND(A272='CP %'!$B$1,J272="CP"),
IF(AND(G272&gt;=DATE(2018,4,1),G272&lt;=DATE(2018,7,25)),2%,IF(AND(G272&gt;=DATE(2018,7,26),G272&lt;=DATE(2018,12,31),R272='CP %'!$I$2),IF(T272=1,'CP %'!$C$8,IF(AND(T272&gt;=2,T272&lt;=3),'CP %'!$C$9,IF(AND(T272&gt;=4,T272&lt;=5),'CP %'!$C$10,IF(AND(T272&gt;=6,T272&lt;=8),'CP %'!$C$11,IF(T272&gt;=9,'CP %'!$C$12,""))))),IF(AND(G272&gt;=DATE(2018,7,26),G272&lt;=DATE(2018,12,31),R272='CP %'!$I$3),IF(T272=1,'CP %'!$D$8,IF(AND(T272&gt;=2,T272&lt;=3),'CP %'!$D$9,IF(AND(T272&gt;=4,T272&lt;=5),'CP %'!$D$10,IF(AND(T272&gt;=6,T272&lt;=8),'CP %'!$D$11,IF(T272&gt;=9,'CP %'!$D$12,""))))),""))),
IF(AND(A272='CP %'!$F$1,J272="CP"),
IF(AND(G272&gt;=DATE(2018,4,1),G272&lt;DATE(2018,5,1)),IF(AND(T272&gt;=1,T272&lt;=3),'CP %'!$G$4,IF(AND(T272&gt;=4,T272&lt;=9),'CP %'!$G$5,IF(T272&gt;=10,'CP %'!$G$6,""))),
IF(AND(G272&gt;=DATE(2018,5,1),G272&lt;DATE(2018,7,1)),'CP %'!$G$8,
IF(AND(G272&gt;=DATE(2018,7,1),G272&lt;DATE(2018,8,1)),IF(AND(T272&gt;=1,T272&lt;=2),'CP %'!$G$11,IF(AND(T272&gt;=3,T272&lt;=5),'CP %'!$G$12,IF(T272&gt;=6,'CP %'!$G$13,""))),
IF(AND(G272&gt;=DATE(2018,8,1),G272&lt;DATE(2018,10,1)),IF(K272='CP %'!$F$18,'CP %'!$G$18,IF(B272='CP %'!$F$15,'CP %'!$G$15,IF(B272='CP %'!$F$16,'CP %'!$G$16,IF(AND(B272='CP %'!$F$17,T272=1),'CP %'!$G$20,IF(AND(B272='CP %'!$F$17,T272&gt;=2,T272&lt;=5),'CP %'!$G$21,IF(AND(B272='CP %'!$F$17,T272&gt;=6),'CP %'!$G$22,"")))))),
IF(AND(G272&gt;=DATE(2018,10,1),G272&lt;=DATE(2018,12,31)),IF(B272='CP %'!$F$25,'CP %'!$G$25,IF(B272='CP %'!$F$26,'CP %'!$G$26,IF(AND(B272='CP %'!$F$27,T272=1),'CP %'!$G$29,IF(AND(B272='CP %'!$F$27,T272&gt;=2,T272&lt;=5),'CP %'!$G$30,IF(AND(B272='CP %'!$F$27,T272&gt;=6),'CP %'!$G$31,"")))))))))),
IF(AND(A272='CP %'!$M$1,J272="CP"),
IF(AND(G272&gt;=DATE(2018,4,1),G272&lt;DATE(2018,10,1)),IF(AND(T272&gt;=1,T272&lt;=3),'CP %'!$N$4,IF(AND(T272&gt;=4,T272&lt;=6),'CP %'!$N$5,IF(T272&gt;=7,'CP %'!$N$6,""))),
IF(AND(G272&gt;=DATE(2018,10,1),G272&lt;=DATE(2018,12,31)),IF(AND(T272&gt;=1,T272&lt;=3),'CP %'!$N$9,IF(AND(T272&gt;=4,T272&lt;=6),'CP %'!$N$10,IF(T272&gt;=7,'CP %'!$N$11,""))),"")),"")))</f>
        <v>0.02</v>
      </c>
      <c r="T272" s="29">
        <f>IF(AND(A272='CP %'!$B$1,Master!J272="CP",G272&gt;=DATE(2018,7,26),G272&lt;=DATE(2018,12,31)),COUNTIFS($K$2:$K$999,K272,$A$2:$A$999,'CP %'!$B$1,$G$2:$G$999,"&gt;=26-07-2018",$G$2:$G$999,"&lt;=31-12-2018"),IF(AND(A272='CP %'!$F$1,Master!J272="CP",G272&gt;=DATE(2018,4,1),G272&lt;DATE(2018,5,1)),COUNTIFS($K$2:$K$999,K272,$A$2:$A$999,'CP %'!$F$1,$G$2:$G$999,"&gt;=01-04-2018",$G$2:$G$999,"&lt;01-05-2018"),IF(AND(A272='CP %'!$F$1,Master!J272="CP",G272&gt;=DATE(2018,7,1),G272&lt;DATE(2018,8,1)),COUNTIFS($K$2:$K$999,K272,$A$2:$A$999,'CP %'!$F$1,$G$2:$G$999,"&gt;=01-07-2018",$G$2:$G$999,"&lt;01-08-2018"),IF(AND(A272='CP %'!$F$1,B272='CP %'!$F$17,Master!J272="CP",G272&gt;=DATE(2018,8,1),G272&lt;DATE(2018,10,1)),COUNTIFS($K$2:$K$999,K272,$A$2:$A$999,'CP %'!$F$1,$B$2:$B$999,'CP %'!$F$17,$G$2:$G$999,"&gt;=01-08-2018",$G$2:$G$999,"&lt;01-10-2018"),IF(AND(A272='CP %'!$F$1,B272='CP %'!$F$27,Master!J272="CP",G272&gt;=DATE(2018,10,1),G272&lt;=DATE(2018,12,31)),COUNTIFS($K$2:$K$999,K272,$A$2:$A$999,'CP %'!$F$1,$B$2:$B$999,'CP %'!$F$27,$G$2:$G$999,"&gt;=01-10-2018",$G$2:$G$999,"&lt;=31-12-2018"),IF(AND(A272='CP %'!$M$1,Master!J272="CP",G272&gt;=DATE(2018,4,1),G272&lt;DATE(2018,10,1)),COUNTIFS($K$2:$K$999,K272,$A$2:$A$999,'CP %'!$M$1,$G$2:$G$999,"&gt;=1-04-2018",$G$2:$G$999,"&lt;1-10-2018"),IF(AND(A272='CP %'!$M$1,Master!J272="CP",G272&gt;=DATE(2018,10,1),G272&lt;=DATE(2018,12,31)),COUNTIFS($K$2:$K$999,K272,$A$2:$A$999,'CP %'!$M$1,$G$2:$G$999,"&gt;=1-10-2018",$G$2:$G$999,"&lt;=31-12-2018"),"")))))))</f>
        <v>1</v>
      </c>
      <c r="U272" s="25">
        <f t="shared" si="9"/>
        <v>431110</v>
      </c>
    </row>
    <row r="273" spans="1:21" hidden="1" x14ac:dyDescent="0.25">
      <c r="A273" s="1" t="s">
        <v>1</v>
      </c>
      <c r="B273" s="1" t="s">
        <v>122</v>
      </c>
      <c r="C273" s="1" t="s">
        <v>122</v>
      </c>
      <c r="D273" s="1">
        <v>202</v>
      </c>
      <c r="E273" s="1" t="s">
        <v>130</v>
      </c>
      <c r="F273" s="1">
        <v>1003</v>
      </c>
      <c r="G273" s="27">
        <v>43376</v>
      </c>
      <c r="H273" s="25">
        <v>15584520</v>
      </c>
      <c r="I273" s="25">
        <v>15584520</v>
      </c>
      <c r="J273" s="1" t="s">
        <v>16</v>
      </c>
      <c r="K273" s="1" t="s">
        <v>154</v>
      </c>
      <c r="L273" s="25">
        <v>14750</v>
      </c>
      <c r="M273" s="25">
        <v>14750</v>
      </c>
      <c r="N273" s="1" t="s">
        <v>445</v>
      </c>
      <c r="O273" s="1" t="s">
        <v>174</v>
      </c>
      <c r="P273" s="25">
        <f t="shared" si="8"/>
        <v>0</v>
      </c>
      <c r="Q273" s="1">
        <v>0</v>
      </c>
      <c r="R273" s="2" t="s">
        <v>164</v>
      </c>
      <c r="S273" s="31">
        <f>IF(AND(A273='CP %'!$B$1,J273="CP"),
IF(AND(G273&gt;=DATE(2018,4,1),G273&lt;=DATE(2018,7,25)),2%,IF(AND(G273&gt;=DATE(2018,7,26),G273&lt;=DATE(2018,12,31),R273='CP %'!$I$2),IF(T273=1,'CP %'!$C$8,IF(AND(T273&gt;=2,T273&lt;=3),'CP %'!$C$9,IF(AND(T273&gt;=4,T273&lt;=5),'CP %'!$C$10,IF(AND(T273&gt;=6,T273&lt;=8),'CP %'!$C$11,IF(T273&gt;=9,'CP %'!$C$12,""))))),IF(AND(G273&gt;=DATE(2018,7,26),G273&lt;=DATE(2018,12,31),R273='CP %'!$I$3),IF(T273=1,'CP %'!$D$8,IF(AND(T273&gt;=2,T273&lt;=3),'CP %'!$D$9,IF(AND(T273&gt;=4,T273&lt;=5),'CP %'!$D$10,IF(AND(T273&gt;=6,T273&lt;=8),'CP %'!$D$11,IF(T273&gt;=9,'CP %'!$D$12,""))))),""))),
IF(AND(A273='CP %'!$F$1,J273="CP"),
IF(AND(G273&gt;=DATE(2018,4,1),G273&lt;DATE(2018,5,1)),IF(AND(T273&gt;=1,T273&lt;=3),'CP %'!$G$4,IF(AND(T273&gt;=4,T273&lt;=9),'CP %'!$G$5,IF(T273&gt;=10,'CP %'!$G$6,""))),
IF(AND(G273&gt;=DATE(2018,5,1),G273&lt;DATE(2018,7,1)),'CP %'!$G$8,
IF(AND(G273&gt;=DATE(2018,7,1),G273&lt;DATE(2018,8,1)),IF(AND(T273&gt;=1,T273&lt;=2),'CP %'!$G$11,IF(AND(T273&gt;=3,T273&lt;=5),'CP %'!$G$12,IF(T273&gt;=6,'CP %'!$G$13,""))),
IF(AND(G273&gt;=DATE(2018,8,1),G273&lt;DATE(2018,10,1)),IF(K273='CP %'!$F$18,'CP %'!$G$18,IF(B273='CP %'!$F$15,'CP %'!$G$15,IF(B273='CP %'!$F$16,'CP %'!$G$16,IF(AND(B273='CP %'!$F$17,T273=1),'CP %'!$G$20,IF(AND(B273='CP %'!$F$17,T273&gt;=2,T273&lt;=5),'CP %'!$G$21,IF(AND(B273='CP %'!$F$17,T273&gt;=6),'CP %'!$G$22,"")))))),
IF(AND(G273&gt;=DATE(2018,10,1),G273&lt;=DATE(2018,12,31)),IF(B273='CP %'!$F$25,'CP %'!$G$25,IF(B273='CP %'!$F$26,'CP %'!$G$26,IF(AND(B273='CP %'!$F$27,T273=1),'CP %'!$G$29,IF(AND(B273='CP %'!$F$27,T273&gt;=2,T273&lt;=5),'CP %'!$G$30,IF(AND(B273='CP %'!$F$27,T273&gt;=6),'CP %'!$G$31,"")))))))))),
IF(AND(A273='CP %'!$M$1,J273="CP"),
IF(AND(G273&gt;=DATE(2018,4,1),G273&lt;DATE(2018,10,1)),IF(AND(T273&gt;=1,T273&lt;=3),'CP %'!$N$4,IF(AND(T273&gt;=4,T273&lt;=6),'CP %'!$N$5,IF(T273&gt;=7,'CP %'!$N$6,""))),
IF(AND(G273&gt;=DATE(2018,10,1),G273&lt;=DATE(2018,12,31)),IF(AND(T273&gt;=1,T273&lt;=3),'CP %'!$N$9,IF(AND(T273&gt;=4,T273&lt;=6),'CP %'!$N$10,IF(T273&gt;=7,'CP %'!$N$11,""))),"")),"")))</f>
        <v>0.02</v>
      </c>
      <c r="T273" s="29">
        <f>IF(AND(A273='CP %'!$B$1,Master!J273="CP",G273&gt;=DATE(2018,7,26),G273&lt;=DATE(2018,12,31)),COUNTIFS($K$2:$K$999,K273,$A$2:$A$999,'CP %'!$B$1,$G$2:$G$999,"&gt;=26-07-2018",$G$2:$G$999,"&lt;=31-12-2018"),IF(AND(A273='CP %'!$F$1,Master!J273="CP",G273&gt;=DATE(2018,4,1),G273&lt;DATE(2018,5,1)),COUNTIFS($K$2:$K$999,K273,$A$2:$A$999,'CP %'!$F$1,$G$2:$G$999,"&gt;=01-04-2018",$G$2:$G$999,"&lt;01-05-2018"),IF(AND(A273='CP %'!$F$1,Master!J273="CP",G273&gt;=DATE(2018,7,1),G273&lt;DATE(2018,8,1)),COUNTIFS($K$2:$K$999,K273,$A$2:$A$999,'CP %'!$F$1,$G$2:$G$999,"&gt;=01-07-2018",$G$2:$G$999,"&lt;01-08-2018"),IF(AND(A273='CP %'!$F$1,B273='CP %'!$F$17,Master!J273="CP",G273&gt;=DATE(2018,8,1),G273&lt;DATE(2018,10,1)),COUNTIFS($K$2:$K$999,K273,$A$2:$A$999,'CP %'!$F$1,$B$2:$B$999,'CP %'!$F$17,$G$2:$G$999,"&gt;=01-08-2018",$G$2:$G$999,"&lt;01-10-2018"),IF(AND(A273='CP %'!$F$1,B273='CP %'!$F$27,Master!J273="CP",G273&gt;=DATE(2018,10,1),G273&lt;=DATE(2018,12,31)),COUNTIFS($K$2:$K$999,K273,$A$2:$A$999,'CP %'!$F$1,$B$2:$B$999,'CP %'!$F$27,$G$2:$G$999,"&gt;=01-10-2018",$G$2:$G$999,"&lt;=31-12-2018"),IF(AND(A273='CP %'!$M$1,Master!J273="CP",G273&gt;=DATE(2018,4,1),G273&lt;DATE(2018,10,1)),COUNTIFS($K$2:$K$999,K273,$A$2:$A$999,'CP %'!$M$1,$G$2:$G$999,"&gt;=1-04-2018",$G$2:$G$999,"&lt;1-10-2018"),IF(AND(A273='CP %'!$M$1,Master!J273="CP",G273&gt;=DATE(2018,10,1),G273&lt;=DATE(2018,12,31)),COUNTIFS($K$2:$K$999,K273,$A$2:$A$999,'CP %'!$M$1,$G$2:$G$999,"&gt;=1-10-2018",$G$2:$G$999,"&lt;=31-12-2018"),"")))))))</f>
        <v>1</v>
      </c>
      <c r="U273" s="25">
        <f t="shared" si="9"/>
        <v>311690.40000000002</v>
      </c>
    </row>
    <row r="274" spans="1:21" hidden="1" x14ac:dyDescent="0.25">
      <c r="A274" s="1" t="s">
        <v>1</v>
      </c>
      <c r="B274" s="1" t="s">
        <v>126</v>
      </c>
      <c r="C274" s="1" t="s">
        <v>126</v>
      </c>
      <c r="D274" s="1">
        <v>603</v>
      </c>
      <c r="E274" s="1" t="s">
        <v>131</v>
      </c>
      <c r="F274" s="1">
        <v>1612</v>
      </c>
      <c r="G274" s="27">
        <v>43382</v>
      </c>
      <c r="H274" s="25">
        <v>25902400</v>
      </c>
      <c r="I274" s="25">
        <v>25902400</v>
      </c>
      <c r="J274" s="1" t="s">
        <v>16</v>
      </c>
      <c r="K274" s="1" t="s">
        <v>155</v>
      </c>
      <c r="L274" s="25">
        <v>14750</v>
      </c>
      <c r="M274" s="25">
        <v>14750</v>
      </c>
      <c r="N274" s="1" t="s">
        <v>464</v>
      </c>
      <c r="O274" s="1" t="s">
        <v>174</v>
      </c>
      <c r="P274" s="25">
        <f t="shared" si="8"/>
        <v>0</v>
      </c>
      <c r="Q274" s="1">
        <v>0</v>
      </c>
      <c r="R274" s="2" t="s">
        <v>164</v>
      </c>
      <c r="S274" s="31">
        <f>IF(AND(A274='CP %'!$B$1,J274="CP"),
IF(AND(G274&gt;=DATE(2018,4,1),G274&lt;=DATE(2018,7,25)),2%,IF(AND(G274&gt;=DATE(2018,7,26),G274&lt;=DATE(2018,12,31),R274='CP %'!$I$2),IF(T274=1,'CP %'!$C$8,IF(AND(T274&gt;=2,T274&lt;=3),'CP %'!$C$9,IF(AND(T274&gt;=4,T274&lt;=5),'CP %'!$C$10,IF(AND(T274&gt;=6,T274&lt;=8),'CP %'!$C$11,IF(T274&gt;=9,'CP %'!$C$12,""))))),IF(AND(G274&gt;=DATE(2018,7,26),G274&lt;=DATE(2018,12,31),R274='CP %'!$I$3),IF(T274=1,'CP %'!$D$8,IF(AND(T274&gt;=2,T274&lt;=3),'CP %'!$D$9,IF(AND(T274&gt;=4,T274&lt;=5),'CP %'!$D$10,IF(AND(T274&gt;=6,T274&lt;=8),'CP %'!$D$11,IF(T274&gt;=9,'CP %'!$D$12,""))))),""))),
IF(AND(A274='CP %'!$F$1,J274="CP"),
IF(AND(G274&gt;=DATE(2018,4,1),G274&lt;DATE(2018,5,1)),IF(AND(T274&gt;=1,T274&lt;=3),'CP %'!$G$4,IF(AND(T274&gt;=4,T274&lt;=9),'CP %'!$G$5,IF(T274&gt;=10,'CP %'!$G$6,""))),
IF(AND(G274&gt;=DATE(2018,5,1),G274&lt;DATE(2018,7,1)),'CP %'!$G$8,
IF(AND(G274&gt;=DATE(2018,7,1),G274&lt;DATE(2018,8,1)),IF(AND(T274&gt;=1,T274&lt;=2),'CP %'!$G$11,IF(AND(T274&gt;=3,T274&lt;=5),'CP %'!$G$12,IF(T274&gt;=6,'CP %'!$G$13,""))),
IF(AND(G274&gt;=DATE(2018,8,1),G274&lt;DATE(2018,10,1)),IF(K274='CP %'!$F$18,'CP %'!$G$18,IF(B274='CP %'!$F$15,'CP %'!$G$15,IF(B274='CP %'!$F$16,'CP %'!$G$16,IF(AND(B274='CP %'!$F$17,T274=1),'CP %'!$G$20,IF(AND(B274='CP %'!$F$17,T274&gt;=2,T274&lt;=5),'CP %'!$G$21,IF(AND(B274='CP %'!$F$17,T274&gt;=6),'CP %'!$G$22,"")))))),
IF(AND(G274&gt;=DATE(2018,10,1),G274&lt;=DATE(2018,12,31)),IF(B274='CP %'!$F$25,'CP %'!$G$25,IF(B274='CP %'!$F$26,'CP %'!$G$26,IF(AND(B274='CP %'!$F$27,T274=1),'CP %'!$G$29,IF(AND(B274='CP %'!$F$27,T274&gt;=2,T274&lt;=5),'CP %'!$G$30,IF(AND(B274='CP %'!$F$27,T274&gt;=6),'CP %'!$G$31,"")))))))))),
IF(AND(A274='CP %'!$M$1,J274="CP"),
IF(AND(G274&gt;=DATE(2018,4,1),G274&lt;DATE(2018,10,1)),IF(AND(T274&gt;=1,T274&lt;=3),'CP %'!$N$4,IF(AND(T274&gt;=4,T274&lt;=6),'CP %'!$N$5,IF(T274&gt;=7,'CP %'!$N$6,""))),
IF(AND(G274&gt;=DATE(2018,10,1),G274&lt;=DATE(2018,12,31)),IF(AND(T274&gt;=1,T274&lt;=3),'CP %'!$N$9,IF(AND(T274&gt;=4,T274&lt;=6),'CP %'!$N$10,IF(T274&gt;=7,'CP %'!$N$11,""))),"")),"")))</f>
        <v>0.02</v>
      </c>
      <c r="T274" s="29">
        <f>IF(AND(A274='CP %'!$B$1,Master!J274="CP",G274&gt;=DATE(2018,7,26),G274&lt;=DATE(2018,12,31)),COUNTIFS($K$2:$K$999,K274,$A$2:$A$999,'CP %'!$B$1,$G$2:$G$999,"&gt;=26-07-2018",$G$2:$G$999,"&lt;=31-12-2018"),IF(AND(A274='CP %'!$F$1,Master!J274="CP",G274&gt;=DATE(2018,4,1),G274&lt;DATE(2018,5,1)),COUNTIFS($K$2:$K$999,K274,$A$2:$A$999,'CP %'!$F$1,$G$2:$G$999,"&gt;=01-04-2018",$G$2:$G$999,"&lt;01-05-2018"),IF(AND(A274='CP %'!$F$1,Master!J274="CP",G274&gt;=DATE(2018,7,1),G274&lt;DATE(2018,8,1)),COUNTIFS($K$2:$K$999,K274,$A$2:$A$999,'CP %'!$F$1,$G$2:$G$999,"&gt;=01-07-2018",$G$2:$G$999,"&lt;01-08-2018"),IF(AND(A274='CP %'!$F$1,B274='CP %'!$F$17,Master!J274="CP",G274&gt;=DATE(2018,8,1),G274&lt;DATE(2018,10,1)),COUNTIFS($K$2:$K$999,K274,$A$2:$A$999,'CP %'!$F$1,$B$2:$B$999,'CP %'!$F$17,$G$2:$G$999,"&gt;=01-08-2018",$G$2:$G$999,"&lt;01-10-2018"),IF(AND(A274='CP %'!$F$1,B274='CP %'!$F$27,Master!J274="CP",G274&gt;=DATE(2018,10,1),G274&lt;=DATE(2018,12,31)),COUNTIFS($K$2:$K$999,K274,$A$2:$A$999,'CP %'!$F$1,$B$2:$B$999,'CP %'!$F$27,$G$2:$G$999,"&gt;=01-10-2018",$G$2:$G$999,"&lt;=31-12-2018"),IF(AND(A274='CP %'!$M$1,Master!J274="CP",G274&gt;=DATE(2018,4,1),G274&lt;DATE(2018,10,1)),COUNTIFS($K$2:$K$999,K274,$A$2:$A$999,'CP %'!$M$1,$G$2:$G$999,"&gt;=1-04-2018",$G$2:$G$999,"&lt;1-10-2018"),IF(AND(A274='CP %'!$M$1,Master!J274="CP",G274&gt;=DATE(2018,10,1),G274&lt;=DATE(2018,12,31)),COUNTIFS($K$2:$K$999,K274,$A$2:$A$999,'CP %'!$M$1,$G$2:$G$999,"&gt;=1-10-2018",$G$2:$G$999,"&lt;=31-12-2018"),"")))))))</f>
        <v>1</v>
      </c>
      <c r="U274" s="25">
        <f t="shared" si="9"/>
        <v>518048</v>
      </c>
    </row>
    <row r="275" spans="1:21" hidden="1" x14ac:dyDescent="0.25">
      <c r="A275" s="1" t="s">
        <v>1</v>
      </c>
      <c r="B275" s="1" t="s">
        <v>126</v>
      </c>
      <c r="C275" s="1" t="s">
        <v>126</v>
      </c>
      <c r="D275" s="1">
        <v>303</v>
      </c>
      <c r="E275" s="1" t="s">
        <v>131</v>
      </c>
      <c r="F275" s="1">
        <v>1612</v>
      </c>
      <c r="G275" s="27">
        <v>43384</v>
      </c>
      <c r="H275" s="25">
        <v>24519488</v>
      </c>
      <c r="I275" s="25">
        <v>24519488</v>
      </c>
      <c r="J275" s="1" t="s">
        <v>15</v>
      </c>
      <c r="K275" s="1" t="s">
        <v>135</v>
      </c>
      <c r="L275" s="25">
        <v>14750</v>
      </c>
      <c r="M275" s="25">
        <v>14596.357320099256</v>
      </c>
      <c r="N275" s="1" t="s">
        <v>438</v>
      </c>
      <c r="O275" s="1" t="s">
        <v>170</v>
      </c>
      <c r="P275" s="25">
        <f t="shared" si="8"/>
        <v>247671.99999999939</v>
      </c>
      <c r="Q275" s="1" t="s">
        <v>465</v>
      </c>
      <c r="R275" s="2" t="s">
        <v>164</v>
      </c>
      <c r="S275" s="31" t="str">
        <f>IF(AND(A275='CP %'!$B$1,J275="CP"),
IF(AND(G275&gt;=DATE(2018,4,1),G275&lt;=DATE(2018,7,25)),2%,IF(AND(G275&gt;=DATE(2018,7,26),G275&lt;=DATE(2018,12,31),R275='CP %'!$I$2),IF(T275=1,'CP %'!$C$8,IF(AND(T275&gt;=2,T275&lt;=3),'CP %'!$C$9,IF(AND(T275&gt;=4,T275&lt;=5),'CP %'!$C$10,IF(AND(T275&gt;=6,T275&lt;=8),'CP %'!$C$11,IF(T275&gt;=9,'CP %'!$C$12,""))))),IF(AND(G275&gt;=DATE(2018,7,26),G275&lt;=DATE(2018,12,31),R275='CP %'!$I$3),IF(T275=1,'CP %'!$D$8,IF(AND(T275&gt;=2,T275&lt;=3),'CP %'!$D$9,IF(AND(T275&gt;=4,T275&lt;=5),'CP %'!$D$10,IF(AND(T275&gt;=6,T275&lt;=8),'CP %'!$D$11,IF(T275&gt;=9,'CP %'!$D$12,""))))),""))),
IF(AND(A275='CP %'!$F$1,J275="CP"),
IF(AND(G275&gt;=DATE(2018,4,1),G275&lt;DATE(2018,5,1)),IF(AND(T275&gt;=1,T275&lt;=3),'CP %'!$G$4,IF(AND(T275&gt;=4,T275&lt;=9),'CP %'!$G$5,IF(T275&gt;=10,'CP %'!$G$6,""))),
IF(AND(G275&gt;=DATE(2018,5,1),G275&lt;DATE(2018,7,1)),'CP %'!$G$8,
IF(AND(G275&gt;=DATE(2018,7,1),G275&lt;DATE(2018,8,1)),IF(AND(T275&gt;=1,T275&lt;=2),'CP %'!$G$11,IF(AND(T275&gt;=3,T275&lt;=5),'CP %'!$G$12,IF(T275&gt;=6,'CP %'!$G$13,""))),
IF(AND(G275&gt;=DATE(2018,8,1),G275&lt;DATE(2018,10,1)),IF(K275='CP %'!$F$18,'CP %'!$G$18,IF(B275='CP %'!$F$15,'CP %'!$G$15,IF(B275='CP %'!$F$16,'CP %'!$G$16,IF(AND(B275='CP %'!$F$17,T275=1),'CP %'!$G$20,IF(AND(B275='CP %'!$F$17,T275&gt;=2,T275&lt;=5),'CP %'!$G$21,IF(AND(B275='CP %'!$F$17,T275&gt;=6),'CP %'!$G$22,"")))))),
IF(AND(G275&gt;=DATE(2018,10,1),G275&lt;=DATE(2018,12,31)),IF(B275='CP %'!$F$25,'CP %'!$G$25,IF(B275='CP %'!$F$26,'CP %'!$G$26,IF(AND(B275='CP %'!$F$27,T275=1),'CP %'!$G$29,IF(AND(B275='CP %'!$F$27,T275&gt;=2,T275&lt;=5),'CP %'!$G$30,IF(AND(B275='CP %'!$F$27,T275&gt;=6),'CP %'!$G$31,"")))))))))),
IF(AND(A275='CP %'!$M$1,J275="CP"),
IF(AND(G275&gt;=DATE(2018,4,1),G275&lt;DATE(2018,10,1)),IF(AND(T275&gt;=1,T275&lt;=3),'CP %'!$N$4,IF(AND(T275&gt;=4,T275&lt;=6),'CP %'!$N$5,IF(T275&gt;=7,'CP %'!$N$6,""))),
IF(AND(G275&gt;=DATE(2018,10,1),G275&lt;=DATE(2018,12,31)),IF(AND(T275&gt;=1,T275&lt;=3),'CP %'!$N$9,IF(AND(T275&gt;=4,T275&lt;=6),'CP %'!$N$10,IF(T275&gt;=7,'CP %'!$N$11,""))),"")),"")))</f>
        <v/>
      </c>
      <c r="T275" s="29" t="str">
        <f>IF(AND(A275='CP %'!$B$1,Master!J275="CP",G275&gt;=DATE(2018,7,26),G275&lt;=DATE(2018,12,31)),COUNTIFS($K$2:$K$999,K275,$A$2:$A$999,'CP %'!$B$1,$G$2:$G$999,"&gt;=26-07-2018",$G$2:$G$999,"&lt;=31-12-2018"),IF(AND(A275='CP %'!$F$1,Master!J275="CP",G275&gt;=DATE(2018,4,1),G275&lt;DATE(2018,5,1)),COUNTIFS($K$2:$K$999,K275,$A$2:$A$999,'CP %'!$F$1,$G$2:$G$999,"&gt;=01-04-2018",$G$2:$G$999,"&lt;01-05-2018"),IF(AND(A275='CP %'!$F$1,Master!J275="CP",G275&gt;=DATE(2018,7,1),G275&lt;DATE(2018,8,1)),COUNTIFS($K$2:$K$999,K275,$A$2:$A$999,'CP %'!$F$1,$G$2:$G$999,"&gt;=01-07-2018",$G$2:$G$999,"&lt;01-08-2018"),IF(AND(A275='CP %'!$F$1,B275='CP %'!$F$17,Master!J275="CP",G275&gt;=DATE(2018,8,1),G275&lt;DATE(2018,10,1)),COUNTIFS($K$2:$K$999,K275,$A$2:$A$999,'CP %'!$F$1,$B$2:$B$999,'CP %'!$F$17,$G$2:$G$999,"&gt;=01-08-2018",$G$2:$G$999,"&lt;01-10-2018"),IF(AND(A275='CP %'!$F$1,B275='CP %'!$F$27,Master!J275="CP",G275&gt;=DATE(2018,10,1),G275&lt;=DATE(2018,12,31)),COUNTIFS($K$2:$K$999,K275,$A$2:$A$999,'CP %'!$F$1,$B$2:$B$999,'CP %'!$F$27,$G$2:$G$999,"&gt;=01-10-2018",$G$2:$G$999,"&lt;=31-12-2018"),IF(AND(A275='CP %'!$M$1,Master!J275="CP",G275&gt;=DATE(2018,4,1),G275&lt;DATE(2018,10,1)),COUNTIFS($K$2:$K$999,K275,$A$2:$A$999,'CP %'!$M$1,$G$2:$G$999,"&gt;=1-04-2018",$G$2:$G$999,"&lt;1-10-2018"),IF(AND(A275='CP %'!$M$1,Master!J275="CP",G275&gt;=DATE(2018,10,1),G275&lt;=DATE(2018,12,31)),COUNTIFS($K$2:$K$999,K275,$A$2:$A$999,'CP %'!$M$1,$G$2:$G$999,"&gt;=1-10-2018",$G$2:$G$999,"&lt;=31-12-2018"),"")))))))</f>
        <v/>
      </c>
      <c r="U275" s="25">
        <f t="shared" si="9"/>
        <v>0</v>
      </c>
    </row>
    <row r="276" spans="1:21" hidden="1" x14ac:dyDescent="0.25">
      <c r="A276" s="1" t="s">
        <v>1</v>
      </c>
      <c r="B276" s="1" t="s">
        <v>126</v>
      </c>
      <c r="C276" s="1" t="s">
        <v>126</v>
      </c>
      <c r="D276" s="1">
        <v>702</v>
      </c>
      <c r="E276" s="1" t="s">
        <v>133</v>
      </c>
      <c r="F276" s="1">
        <v>1350</v>
      </c>
      <c r="G276" s="27">
        <v>43386</v>
      </c>
      <c r="H276" s="25">
        <v>22041500</v>
      </c>
      <c r="I276" s="25">
        <v>22041500</v>
      </c>
      <c r="J276" s="1" t="s">
        <v>15</v>
      </c>
      <c r="K276" s="1" t="s">
        <v>135</v>
      </c>
      <c r="L276" s="25">
        <v>14750</v>
      </c>
      <c r="M276" s="25">
        <v>14750</v>
      </c>
      <c r="N276" s="1" t="s">
        <v>438</v>
      </c>
      <c r="O276" s="1" t="s">
        <v>174</v>
      </c>
      <c r="P276" s="25">
        <f t="shared" si="8"/>
        <v>0</v>
      </c>
      <c r="Q276" s="1">
        <v>0</v>
      </c>
      <c r="R276" s="2" t="s">
        <v>164</v>
      </c>
      <c r="S276" s="31" t="str">
        <f>IF(AND(A276='CP %'!$B$1,J276="CP"),
IF(AND(G276&gt;=DATE(2018,4,1),G276&lt;=DATE(2018,7,25)),2%,IF(AND(G276&gt;=DATE(2018,7,26),G276&lt;=DATE(2018,12,31),R276='CP %'!$I$2),IF(T276=1,'CP %'!$C$8,IF(AND(T276&gt;=2,T276&lt;=3),'CP %'!$C$9,IF(AND(T276&gt;=4,T276&lt;=5),'CP %'!$C$10,IF(AND(T276&gt;=6,T276&lt;=8),'CP %'!$C$11,IF(T276&gt;=9,'CP %'!$C$12,""))))),IF(AND(G276&gt;=DATE(2018,7,26),G276&lt;=DATE(2018,12,31),R276='CP %'!$I$3),IF(T276=1,'CP %'!$D$8,IF(AND(T276&gt;=2,T276&lt;=3),'CP %'!$D$9,IF(AND(T276&gt;=4,T276&lt;=5),'CP %'!$D$10,IF(AND(T276&gt;=6,T276&lt;=8),'CP %'!$D$11,IF(T276&gt;=9,'CP %'!$D$12,""))))),""))),
IF(AND(A276='CP %'!$F$1,J276="CP"),
IF(AND(G276&gt;=DATE(2018,4,1),G276&lt;DATE(2018,5,1)),IF(AND(T276&gt;=1,T276&lt;=3),'CP %'!$G$4,IF(AND(T276&gt;=4,T276&lt;=9),'CP %'!$G$5,IF(T276&gt;=10,'CP %'!$G$6,""))),
IF(AND(G276&gt;=DATE(2018,5,1),G276&lt;DATE(2018,7,1)),'CP %'!$G$8,
IF(AND(G276&gt;=DATE(2018,7,1),G276&lt;DATE(2018,8,1)),IF(AND(T276&gt;=1,T276&lt;=2),'CP %'!$G$11,IF(AND(T276&gt;=3,T276&lt;=5),'CP %'!$G$12,IF(T276&gt;=6,'CP %'!$G$13,""))),
IF(AND(G276&gt;=DATE(2018,8,1),G276&lt;DATE(2018,10,1)),IF(K276='CP %'!$F$18,'CP %'!$G$18,IF(B276='CP %'!$F$15,'CP %'!$G$15,IF(B276='CP %'!$F$16,'CP %'!$G$16,IF(AND(B276='CP %'!$F$17,T276=1),'CP %'!$G$20,IF(AND(B276='CP %'!$F$17,T276&gt;=2,T276&lt;=5),'CP %'!$G$21,IF(AND(B276='CP %'!$F$17,T276&gt;=6),'CP %'!$G$22,"")))))),
IF(AND(G276&gt;=DATE(2018,10,1),G276&lt;=DATE(2018,12,31)),IF(B276='CP %'!$F$25,'CP %'!$G$25,IF(B276='CP %'!$F$26,'CP %'!$G$26,IF(AND(B276='CP %'!$F$27,T276=1),'CP %'!$G$29,IF(AND(B276='CP %'!$F$27,T276&gt;=2,T276&lt;=5),'CP %'!$G$30,IF(AND(B276='CP %'!$F$27,T276&gt;=6),'CP %'!$G$31,"")))))))))),
IF(AND(A276='CP %'!$M$1,J276="CP"),
IF(AND(G276&gt;=DATE(2018,4,1),G276&lt;DATE(2018,10,1)),IF(AND(T276&gt;=1,T276&lt;=3),'CP %'!$N$4,IF(AND(T276&gt;=4,T276&lt;=6),'CP %'!$N$5,IF(T276&gt;=7,'CP %'!$N$6,""))),
IF(AND(G276&gt;=DATE(2018,10,1),G276&lt;=DATE(2018,12,31)),IF(AND(T276&gt;=1,T276&lt;=3),'CP %'!$N$9,IF(AND(T276&gt;=4,T276&lt;=6),'CP %'!$N$10,IF(T276&gt;=7,'CP %'!$N$11,""))),"")),"")))</f>
        <v/>
      </c>
      <c r="T276" s="29" t="str">
        <f>IF(AND(A276='CP %'!$B$1,Master!J276="CP",G276&gt;=DATE(2018,7,26),G276&lt;=DATE(2018,12,31)),COUNTIFS($K$2:$K$999,K276,$A$2:$A$999,'CP %'!$B$1,$G$2:$G$999,"&gt;=26-07-2018",$G$2:$G$999,"&lt;=31-12-2018"),IF(AND(A276='CP %'!$F$1,Master!J276="CP",G276&gt;=DATE(2018,4,1),G276&lt;DATE(2018,5,1)),COUNTIFS($K$2:$K$999,K276,$A$2:$A$999,'CP %'!$F$1,$G$2:$G$999,"&gt;=01-04-2018",$G$2:$G$999,"&lt;01-05-2018"),IF(AND(A276='CP %'!$F$1,Master!J276="CP",G276&gt;=DATE(2018,7,1),G276&lt;DATE(2018,8,1)),COUNTIFS($K$2:$K$999,K276,$A$2:$A$999,'CP %'!$F$1,$G$2:$G$999,"&gt;=01-07-2018",$G$2:$G$999,"&lt;01-08-2018"),IF(AND(A276='CP %'!$F$1,B276='CP %'!$F$17,Master!J276="CP",G276&gt;=DATE(2018,8,1),G276&lt;DATE(2018,10,1)),COUNTIFS($K$2:$K$999,K276,$A$2:$A$999,'CP %'!$F$1,$B$2:$B$999,'CP %'!$F$17,$G$2:$G$999,"&gt;=01-08-2018",$G$2:$G$999,"&lt;01-10-2018"),IF(AND(A276='CP %'!$F$1,B276='CP %'!$F$27,Master!J276="CP",G276&gt;=DATE(2018,10,1),G276&lt;=DATE(2018,12,31)),COUNTIFS($K$2:$K$999,K276,$A$2:$A$999,'CP %'!$F$1,$B$2:$B$999,'CP %'!$F$27,$G$2:$G$999,"&gt;=01-10-2018",$G$2:$G$999,"&lt;=31-12-2018"),IF(AND(A276='CP %'!$M$1,Master!J276="CP",G276&gt;=DATE(2018,4,1),G276&lt;DATE(2018,10,1)),COUNTIFS($K$2:$K$999,K276,$A$2:$A$999,'CP %'!$M$1,$G$2:$G$999,"&gt;=1-04-2018",$G$2:$G$999,"&lt;1-10-2018"),IF(AND(A276='CP %'!$M$1,Master!J276="CP",G276&gt;=DATE(2018,10,1),G276&lt;=DATE(2018,12,31)),COUNTIFS($K$2:$K$999,K276,$A$2:$A$999,'CP %'!$M$1,$G$2:$G$999,"&gt;=1-10-2018",$G$2:$G$999,"&lt;=31-12-2018"),"")))))))</f>
        <v/>
      </c>
      <c r="U276" s="25">
        <f t="shared" si="9"/>
        <v>0</v>
      </c>
    </row>
    <row r="277" spans="1:21" hidden="1" x14ac:dyDescent="0.25">
      <c r="A277" s="1" t="s">
        <v>1</v>
      </c>
      <c r="B277" s="1" t="s">
        <v>126</v>
      </c>
      <c r="C277" s="1" t="s">
        <v>126</v>
      </c>
      <c r="D277" s="1">
        <v>402</v>
      </c>
      <c r="E277" s="1" t="s">
        <v>133</v>
      </c>
      <c r="F277" s="1">
        <v>1350</v>
      </c>
      <c r="G277" s="27">
        <v>43387</v>
      </c>
      <c r="H277" s="25">
        <v>20557459.960000001</v>
      </c>
      <c r="I277" s="25">
        <v>20557459.960000001</v>
      </c>
      <c r="J277" s="1" t="s">
        <v>15</v>
      </c>
      <c r="K277" s="1" t="s">
        <v>135</v>
      </c>
      <c r="L277" s="25">
        <v>14750</v>
      </c>
      <c r="M277" s="25">
        <v>14439.229600000001</v>
      </c>
      <c r="N277" s="1" t="s">
        <v>438</v>
      </c>
      <c r="O277" s="1" t="s">
        <v>170</v>
      </c>
      <c r="P277" s="25">
        <f t="shared" si="8"/>
        <v>419540.03999999922</v>
      </c>
      <c r="Q277" s="1" t="s">
        <v>466</v>
      </c>
      <c r="R277" s="2" t="s">
        <v>164</v>
      </c>
      <c r="S277" s="31" t="str">
        <f>IF(AND(A277='CP %'!$B$1,J277="CP"),
IF(AND(G277&gt;=DATE(2018,4,1),G277&lt;=DATE(2018,7,25)),2%,IF(AND(G277&gt;=DATE(2018,7,26),G277&lt;=DATE(2018,12,31),R277='CP %'!$I$2),IF(T277=1,'CP %'!$C$8,IF(AND(T277&gt;=2,T277&lt;=3),'CP %'!$C$9,IF(AND(T277&gt;=4,T277&lt;=5),'CP %'!$C$10,IF(AND(T277&gt;=6,T277&lt;=8),'CP %'!$C$11,IF(T277&gt;=9,'CP %'!$C$12,""))))),IF(AND(G277&gt;=DATE(2018,7,26),G277&lt;=DATE(2018,12,31),R277='CP %'!$I$3),IF(T277=1,'CP %'!$D$8,IF(AND(T277&gt;=2,T277&lt;=3),'CP %'!$D$9,IF(AND(T277&gt;=4,T277&lt;=5),'CP %'!$D$10,IF(AND(T277&gt;=6,T277&lt;=8),'CP %'!$D$11,IF(T277&gt;=9,'CP %'!$D$12,""))))),""))),
IF(AND(A277='CP %'!$F$1,J277="CP"),
IF(AND(G277&gt;=DATE(2018,4,1),G277&lt;DATE(2018,5,1)),IF(AND(T277&gt;=1,T277&lt;=3),'CP %'!$G$4,IF(AND(T277&gt;=4,T277&lt;=9),'CP %'!$G$5,IF(T277&gt;=10,'CP %'!$G$6,""))),
IF(AND(G277&gt;=DATE(2018,5,1),G277&lt;DATE(2018,7,1)),'CP %'!$G$8,
IF(AND(G277&gt;=DATE(2018,7,1),G277&lt;DATE(2018,8,1)),IF(AND(T277&gt;=1,T277&lt;=2),'CP %'!$G$11,IF(AND(T277&gt;=3,T277&lt;=5),'CP %'!$G$12,IF(T277&gt;=6,'CP %'!$G$13,""))),
IF(AND(G277&gt;=DATE(2018,8,1),G277&lt;DATE(2018,10,1)),IF(K277='CP %'!$F$18,'CP %'!$G$18,IF(B277='CP %'!$F$15,'CP %'!$G$15,IF(B277='CP %'!$F$16,'CP %'!$G$16,IF(AND(B277='CP %'!$F$17,T277=1),'CP %'!$G$20,IF(AND(B277='CP %'!$F$17,T277&gt;=2,T277&lt;=5),'CP %'!$G$21,IF(AND(B277='CP %'!$F$17,T277&gt;=6),'CP %'!$G$22,"")))))),
IF(AND(G277&gt;=DATE(2018,10,1),G277&lt;=DATE(2018,12,31)),IF(B277='CP %'!$F$25,'CP %'!$G$25,IF(B277='CP %'!$F$26,'CP %'!$G$26,IF(AND(B277='CP %'!$F$27,T277=1),'CP %'!$G$29,IF(AND(B277='CP %'!$F$27,T277&gt;=2,T277&lt;=5),'CP %'!$G$30,IF(AND(B277='CP %'!$F$27,T277&gt;=6),'CP %'!$G$31,"")))))))))),
IF(AND(A277='CP %'!$M$1,J277="CP"),
IF(AND(G277&gt;=DATE(2018,4,1),G277&lt;DATE(2018,10,1)),IF(AND(T277&gt;=1,T277&lt;=3),'CP %'!$N$4,IF(AND(T277&gt;=4,T277&lt;=6),'CP %'!$N$5,IF(T277&gt;=7,'CP %'!$N$6,""))),
IF(AND(G277&gt;=DATE(2018,10,1),G277&lt;=DATE(2018,12,31)),IF(AND(T277&gt;=1,T277&lt;=3),'CP %'!$N$9,IF(AND(T277&gt;=4,T277&lt;=6),'CP %'!$N$10,IF(T277&gt;=7,'CP %'!$N$11,""))),"")),"")))</f>
        <v/>
      </c>
      <c r="T277" s="29" t="str">
        <f>IF(AND(A277='CP %'!$B$1,Master!J277="CP",G277&gt;=DATE(2018,7,26),G277&lt;=DATE(2018,12,31)),COUNTIFS($K$2:$K$999,K277,$A$2:$A$999,'CP %'!$B$1,$G$2:$G$999,"&gt;=26-07-2018",$G$2:$G$999,"&lt;=31-12-2018"),IF(AND(A277='CP %'!$F$1,Master!J277="CP",G277&gt;=DATE(2018,4,1),G277&lt;DATE(2018,5,1)),COUNTIFS($K$2:$K$999,K277,$A$2:$A$999,'CP %'!$F$1,$G$2:$G$999,"&gt;=01-04-2018",$G$2:$G$999,"&lt;01-05-2018"),IF(AND(A277='CP %'!$F$1,Master!J277="CP",G277&gt;=DATE(2018,7,1),G277&lt;DATE(2018,8,1)),COUNTIFS($K$2:$K$999,K277,$A$2:$A$999,'CP %'!$F$1,$G$2:$G$999,"&gt;=01-07-2018",$G$2:$G$999,"&lt;01-08-2018"),IF(AND(A277='CP %'!$F$1,B277='CP %'!$F$17,Master!J277="CP",G277&gt;=DATE(2018,8,1),G277&lt;DATE(2018,10,1)),COUNTIFS($K$2:$K$999,K277,$A$2:$A$999,'CP %'!$F$1,$B$2:$B$999,'CP %'!$F$17,$G$2:$G$999,"&gt;=01-08-2018",$G$2:$G$999,"&lt;01-10-2018"),IF(AND(A277='CP %'!$F$1,B277='CP %'!$F$27,Master!J277="CP",G277&gt;=DATE(2018,10,1),G277&lt;=DATE(2018,12,31)),COUNTIFS($K$2:$K$999,K277,$A$2:$A$999,'CP %'!$F$1,$B$2:$B$999,'CP %'!$F$27,$G$2:$G$999,"&gt;=01-10-2018",$G$2:$G$999,"&lt;=31-12-2018"),IF(AND(A277='CP %'!$M$1,Master!J277="CP",G277&gt;=DATE(2018,4,1),G277&lt;DATE(2018,10,1)),COUNTIFS($K$2:$K$999,K277,$A$2:$A$999,'CP %'!$M$1,$G$2:$G$999,"&gt;=1-04-2018",$G$2:$G$999,"&lt;1-10-2018"),IF(AND(A277='CP %'!$M$1,Master!J277="CP",G277&gt;=DATE(2018,10,1),G277&lt;=DATE(2018,12,31)),COUNTIFS($K$2:$K$999,K277,$A$2:$A$999,'CP %'!$M$1,$G$2:$G$999,"&gt;=1-10-2018",$G$2:$G$999,"&lt;=31-12-2018"),"")))))))</f>
        <v/>
      </c>
      <c r="U277" s="25">
        <f t="shared" si="9"/>
        <v>0</v>
      </c>
    </row>
    <row r="278" spans="1:21" hidden="1" x14ac:dyDescent="0.25">
      <c r="A278" s="1" t="s">
        <v>1</v>
      </c>
      <c r="B278" s="1" t="s">
        <v>123</v>
      </c>
      <c r="C278" s="1" t="s">
        <v>123</v>
      </c>
      <c r="D278" s="1">
        <v>602</v>
      </c>
      <c r="E278" s="1" t="s">
        <v>133</v>
      </c>
      <c r="F278" s="1">
        <v>1350</v>
      </c>
      <c r="G278" s="27">
        <v>43387</v>
      </c>
      <c r="H278" s="25">
        <v>21481600</v>
      </c>
      <c r="I278" s="25">
        <v>21481600</v>
      </c>
      <c r="J278" s="1" t="s">
        <v>15</v>
      </c>
      <c r="K278" s="1" t="s">
        <v>135</v>
      </c>
      <c r="L278" s="25">
        <v>14750</v>
      </c>
      <c r="M278" s="25">
        <v>14425.259259259259</v>
      </c>
      <c r="N278" s="1" t="s">
        <v>438</v>
      </c>
      <c r="O278" s="1" t="s">
        <v>170</v>
      </c>
      <c r="P278" s="25">
        <f t="shared" si="8"/>
        <v>438400.00000000017</v>
      </c>
      <c r="Q278" s="1" t="s">
        <v>467</v>
      </c>
      <c r="R278" s="2" t="s">
        <v>164</v>
      </c>
      <c r="S278" s="31" t="str">
        <f>IF(AND(A278='CP %'!$B$1,J278="CP"),
IF(AND(G278&gt;=DATE(2018,4,1),G278&lt;=DATE(2018,7,25)),2%,IF(AND(G278&gt;=DATE(2018,7,26),G278&lt;=DATE(2018,12,31),R278='CP %'!$I$2),IF(T278=1,'CP %'!$C$8,IF(AND(T278&gt;=2,T278&lt;=3),'CP %'!$C$9,IF(AND(T278&gt;=4,T278&lt;=5),'CP %'!$C$10,IF(AND(T278&gt;=6,T278&lt;=8),'CP %'!$C$11,IF(T278&gt;=9,'CP %'!$C$12,""))))),IF(AND(G278&gt;=DATE(2018,7,26),G278&lt;=DATE(2018,12,31),R278='CP %'!$I$3),IF(T278=1,'CP %'!$D$8,IF(AND(T278&gt;=2,T278&lt;=3),'CP %'!$D$9,IF(AND(T278&gt;=4,T278&lt;=5),'CP %'!$D$10,IF(AND(T278&gt;=6,T278&lt;=8),'CP %'!$D$11,IF(T278&gt;=9,'CP %'!$D$12,""))))),""))),
IF(AND(A278='CP %'!$F$1,J278="CP"),
IF(AND(G278&gt;=DATE(2018,4,1),G278&lt;DATE(2018,5,1)),IF(AND(T278&gt;=1,T278&lt;=3),'CP %'!$G$4,IF(AND(T278&gt;=4,T278&lt;=9),'CP %'!$G$5,IF(T278&gt;=10,'CP %'!$G$6,""))),
IF(AND(G278&gt;=DATE(2018,5,1),G278&lt;DATE(2018,7,1)),'CP %'!$G$8,
IF(AND(G278&gt;=DATE(2018,7,1),G278&lt;DATE(2018,8,1)),IF(AND(T278&gt;=1,T278&lt;=2),'CP %'!$G$11,IF(AND(T278&gt;=3,T278&lt;=5),'CP %'!$G$12,IF(T278&gt;=6,'CP %'!$G$13,""))),
IF(AND(G278&gt;=DATE(2018,8,1),G278&lt;DATE(2018,10,1)),IF(K278='CP %'!$F$18,'CP %'!$G$18,IF(B278='CP %'!$F$15,'CP %'!$G$15,IF(B278='CP %'!$F$16,'CP %'!$G$16,IF(AND(B278='CP %'!$F$17,T278=1),'CP %'!$G$20,IF(AND(B278='CP %'!$F$17,T278&gt;=2,T278&lt;=5),'CP %'!$G$21,IF(AND(B278='CP %'!$F$17,T278&gt;=6),'CP %'!$G$22,"")))))),
IF(AND(G278&gt;=DATE(2018,10,1),G278&lt;=DATE(2018,12,31)),IF(B278='CP %'!$F$25,'CP %'!$G$25,IF(B278='CP %'!$F$26,'CP %'!$G$26,IF(AND(B278='CP %'!$F$27,T278=1),'CP %'!$G$29,IF(AND(B278='CP %'!$F$27,T278&gt;=2,T278&lt;=5),'CP %'!$G$30,IF(AND(B278='CP %'!$F$27,T278&gt;=6),'CP %'!$G$31,"")))))))))),
IF(AND(A278='CP %'!$M$1,J278="CP"),
IF(AND(G278&gt;=DATE(2018,4,1),G278&lt;DATE(2018,10,1)),IF(AND(T278&gt;=1,T278&lt;=3),'CP %'!$N$4,IF(AND(T278&gt;=4,T278&lt;=6),'CP %'!$N$5,IF(T278&gt;=7,'CP %'!$N$6,""))),
IF(AND(G278&gt;=DATE(2018,10,1),G278&lt;=DATE(2018,12,31)),IF(AND(T278&gt;=1,T278&lt;=3),'CP %'!$N$9,IF(AND(T278&gt;=4,T278&lt;=6),'CP %'!$N$10,IF(T278&gt;=7,'CP %'!$N$11,""))),"")),"")))</f>
        <v/>
      </c>
      <c r="T278" s="29" t="str">
        <f>IF(AND(A278='CP %'!$B$1,Master!J278="CP",G278&gt;=DATE(2018,7,26),G278&lt;=DATE(2018,12,31)),COUNTIFS($K$2:$K$999,K278,$A$2:$A$999,'CP %'!$B$1,$G$2:$G$999,"&gt;=26-07-2018",$G$2:$G$999,"&lt;=31-12-2018"),IF(AND(A278='CP %'!$F$1,Master!J278="CP",G278&gt;=DATE(2018,4,1),G278&lt;DATE(2018,5,1)),COUNTIFS($K$2:$K$999,K278,$A$2:$A$999,'CP %'!$F$1,$G$2:$G$999,"&gt;=01-04-2018",$G$2:$G$999,"&lt;01-05-2018"),IF(AND(A278='CP %'!$F$1,Master!J278="CP",G278&gt;=DATE(2018,7,1),G278&lt;DATE(2018,8,1)),COUNTIFS($K$2:$K$999,K278,$A$2:$A$999,'CP %'!$F$1,$G$2:$G$999,"&gt;=01-07-2018",$G$2:$G$999,"&lt;01-08-2018"),IF(AND(A278='CP %'!$F$1,B278='CP %'!$F$17,Master!J278="CP",G278&gt;=DATE(2018,8,1),G278&lt;DATE(2018,10,1)),COUNTIFS($K$2:$K$999,K278,$A$2:$A$999,'CP %'!$F$1,$B$2:$B$999,'CP %'!$F$17,$G$2:$G$999,"&gt;=01-08-2018",$G$2:$G$999,"&lt;01-10-2018"),IF(AND(A278='CP %'!$F$1,B278='CP %'!$F$27,Master!J278="CP",G278&gt;=DATE(2018,10,1),G278&lt;=DATE(2018,12,31)),COUNTIFS($K$2:$K$999,K278,$A$2:$A$999,'CP %'!$F$1,$B$2:$B$999,'CP %'!$F$27,$G$2:$G$999,"&gt;=01-10-2018",$G$2:$G$999,"&lt;=31-12-2018"),IF(AND(A278='CP %'!$M$1,Master!J278="CP",G278&gt;=DATE(2018,4,1),G278&lt;DATE(2018,10,1)),COUNTIFS($K$2:$K$999,K278,$A$2:$A$999,'CP %'!$M$1,$G$2:$G$999,"&gt;=1-04-2018",$G$2:$G$999,"&lt;1-10-2018"),IF(AND(A278='CP %'!$M$1,Master!J278="CP",G278&gt;=DATE(2018,10,1),G278&lt;=DATE(2018,12,31)),COUNTIFS($K$2:$K$999,K278,$A$2:$A$999,'CP %'!$M$1,$G$2:$G$999,"&gt;=1-10-2018",$G$2:$G$999,"&lt;=31-12-2018"),"")))))))</f>
        <v/>
      </c>
      <c r="U278" s="25">
        <f t="shared" si="9"/>
        <v>0</v>
      </c>
    </row>
    <row r="279" spans="1:21" hidden="1" x14ac:dyDescent="0.25">
      <c r="A279" s="1" t="s">
        <v>1</v>
      </c>
      <c r="B279" s="1" t="s">
        <v>124</v>
      </c>
      <c r="C279" s="1" t="s">
        <v>124</v>
      </c>
      <c r="D279" s="1">
        <v>503</v>
      </c>
      <c r="E279" s="1" t="s">
        <v>132</v>
      </c>
      <c r="F279" s="1">
        <v>1545</v>
      </c>
      <c r="G279" s="27">
        <v>43390</v>
      </c>
      <c r="H279" s="25">
        <v>23146576.995999999</v>
      </c>
      <c r="I279" s="25">
        <v>23146576.995999999</v>
      </c>
      <c r="J279" s="1" t="s">
        <v>15</v>
      </c>
      <c r="K279" s="1" t="s">
        <v>135</v>
      </c>
      <c r="L279" s="25">
        <v>14750</v>
      </c>
      <c r="M279" s="25">
        <v>14168.5288</v>
      </c>
      <c r="N279" s="1" t="s">
        <v>438</v>
      </c>
      <c r="O279" s="1" t="s">
        <v>170</v>
      </c>
      <c r="P279" s="25">
        <f t="shared" si="8"/>
        <v>898373.00399999996</v>
      </c>
      <c r="Q279" s="1" t="s">
        <v>468</v>
      </c>
      <c r="R279" s="2" t="s">
        <v>164</v>
      </c>
      <c r="S279" s="31" t="str">
        <f>IF(AND(A279='CP %'!$B$1,J279="CP"),
IF(AND(G279&gt;=DATE(2018,4,1),G279&lt;=DATE(2018,7,25)),2%,IF(AND(G279&gt;=DATE(2018,7,26),G279&lt;=DATE(2018,12,31),R279='CP %'!$I$2),IF(T279=1,'CP %'!$C$8,IF(AND(T279&gt;=2,T279&lt;=3),'CP %'!$C$9,IF(AND(T279&gt;=4,T279&lt;=5),'CP %'!$C$10,IF(AND(T279&gt;=6,T279&lt;=8),'CP %'!$C$11,IF(T279&gt;=9,'CP %'!$C$12,""))))),IF(AND(G279&gt;=DATE(2018,7,26),G279&lt;=DATE(2018,12,31),R279='CP %'!$I$3),IF(T279=1,'CP %'!$D$8,IF(AND(T279&gt;=2,T279&lt;=3),'CP %'!$D$9,IF(AND(T279&gt;=4,T279&lt;=5),'CP %'!$D$10,IF(AND(T279&gt;=6,T279&lt;=8),'CP %'!$D$11,IF(T279&gt;=9,'CP %'!$D$12,""))))),""))),
IF(AND(A279='CP %'!$F$1,J279="CP"),
IF(AND(G279&gt;=DATE(2018,4,1),G279&lt;DATE(2018,5,1)),IF(AND(T279&gt;=1,T279&lt;=3),'CP %'!$G$4,IF(AND(T279&gt;=4,T279&lt;=9),'CP %'!$G$5,IF(T279&gt;=10,'CP %'!$G$6,""))),
IF(AND(G279&gt;=DATE(2018,5,1),G279&lt;DATE(2018,7,1)),'CP %'!$G$8,
IF(AND(G279&gt;=DATE(2018,7,1),G279&lt;DATE(2018,8,1)),IF(AND(T279&gt;=1,T279&lt;=2),'CP %'!$G$11,IF(AND(T279&gt;=3,T279&lt;=5),'CP %'!$G$12,IF(T279&gt;=6,'CP %'!$G$13,""))),
IF(AND(G279&gt;=DATE(2018,8,1),G279&lt;DATE(2018,10,1)),IF(K279='CP %'!$F$18,'CP %'!$G$18,IF(B279='CP %'!$F$15,'CP %'!$G$15,IF(B279='CP %'!$F$16,'CP %'!$G$16,IF(AND(B279='CP %'!$F$17,T279=1),'CP %'!$G$20,IF(AND(B279='CP %'!$F$17,T279&gt;=2,T279&lt;=5),'CP %'!$G$21,IF(AND(B279='CP %'!$F$17,T279&gt;=6),'CP %'!$G$22,"")))))),
IF(AND(G279&gt;=DATE(2018,10,1),G279&lt;=DATE(2018,12,31)),IF(B279='CP %'!$F$25,'CP %'!$G$25,IF(B279='CP %'!$F$26,'CP %'!$G$26,IF(AND(B279='CP %'!$F$27,T279=1),'CP %'!$G$29,IF(AND(B279='CP %'!$F$27,T279&gt;=2,T279&lt;=5),'CP %'!$G$30,IF(AND(B279='CP %'!$F$27,T279&gt;=6),'CP %'!$G$31,"")))))))))),
IF(AND(A279='CP %'!$M$1,J279="CP"),
IF(AND(G279&gt;=DATE(2018,4,1),G279&lt;DATE(2018,10,1)),IF(AND(T279&gt;=1,T279&lt;=3),'CP %'!$N$4,IF(AND(T279&gt;=4,T279&lt;=6),'CP %'!$N$5,IF(T279&gt;=7,'CP %'!$N$6,""))),
IF(AND(G279&gt;=DATE(2018,10,1),G279&lt;=DATE(2018,12,31)),IF(AND(T279&gt;=1,T279&lt;=3),'CP %'!$N$9,IF(AND(T279&gt;=4,T279&lt;=6),'CP %'!$N$10,IF(T279&gt;=7,'CP %'!$N$11,""))),"")),"")))</f>
        <v/>
      </c>
      <c r="T279" s="29" t="str">
        <f>IF(AND(A279='CP %'!$B$1,Master!J279="CP",G279&gt;=DATE(2018,7,26),G279&lt;=DATE(2018,12,31)),COUNTIFS($K$2:$K$999,K279,$A$2:$A$999,'CP %'!$B$1,$G$2:$G$999,"&gt;=26-07-2018",$G$2:$G$999,"&lt;=31-12-2018"),IF(AND(A279='CP %'!$F$1,Master!J279="CP",G279&gt;=DATE(2018,4,1),G279&lt;DATE(2018,5,1)),COUNTIFS($K$2:$K$999,K279,$A$2:$A$999,'CP %'!$F$1,$G$2:$G$999,"&gt;=01-04-2018",$G$2:$G$999,"&lt;01-05-2018"),IF(AND(A279='CP %'!$F$1,Master!J279="CP",G279&gt;=DATE(2018,7,1),G279&lt;DATE(2018,8,1)),COUNTIFS($K$2:$K$999,K279,$A$2:$A$999,'CP %'!$F$1,$G$2:$G$999,"&gt;=01-07-2018",$G$2:$G$999,"&lt;01-08-2018"),IF(AND(A279='CP %'!$F$1,B279='CP %'!$F$17,Master!J279="CP",G279&gt;=DATE(2018,8,1),G279&lt;DATE(2018,10,1)),COUNTIFS($K$2:$K$999,K279,$A$2:$A$999,'CP %'!$F$1,$B$2:$B$999,'CP %'!$F$17,$G$2:$G$999,"&gt;=01-08-2018",$G$2:$G$999,"&lt;01-10-2018"),IF(AND(A279='CP %'!$F$1,B279='CP %'!$F$27,Master!J279="CP",G279&gt;=DATE(2018,10,1),G279&lt;=DATE(2018,12,31)),COUNTIFS($K$2:$K$999,K279,$A$2:$A$999,'CP %'!$F$1,$B$2:$B$999,'CP %'!$F$27,$G$2:$G$999,"&gt;=01-10-2018",$G$2:$G$999,"&lt;=31-12-2018"),IF(AND(A279='CP %'!$M$1,Master!J279="CP",G279&gt;=DATE(2018,4,1),G279&lt;DATE(2018,10,1)),COUNTIFS($K$2:$K$999,K279,$A$2:$A$999,'CP %'!$M$1,$G$2:$G$999,"&gt;=1-04-2018",$G$2:$G$999,"&lt;1-10-2018"),IF(AND(A279='CP %'!$M$1,Master!J279="CP",G279&gt;=DATE(2018,10,1),G279&lt;=DATE(2018,12,31)),COUNTIFS($K$2:$K$999,K279,$A$2:$A$999,'CP %'!$M$1,$G$2:$G$999,"&gt;=1-10-2018",$G$2:$G$999,"&lt;=31-12-2018"),"")))))))</f>
        <v/>
      </c>
      <c r="U279" s="25">
        <f t="shared" si="9"/>
        <v>0</v>
      </c>
    </row>
    <row r="280" spans="1:21" hidden="1" x14ac:dyDescent="0.25">
      <c r="A280" s="1" t="s">
        <v>1</v>
      </c>
      <c r="B280" s="1" t="s">
        <v>126</v>
      </c>
      <c r="C280" s="1" t="s">
        <v>126</v>
      </c>
      <c r="D280" s="1">
        <v>602</v>
      </c>
      <c r="E280" s="1" t="s">
        <v>133</v>
      </c>
      <c r="F280" s="1">
        <v>1350</v>
      </c>
      <c r="G280" s="27">
        <v>43390</v>
      </c>
      <c r="H280" s="25">
        <v>21920000</v>
      </c>
      <c r="I280" s="25">
        <v>21920000</v>
      </c>
      <c r="J280" s="1" t="s">
        <v>16</v>
      </c>
      <c r="K280" s="1" t="s">
        <v>156</v>
      </c>
      <c r="L280" s="25">
        <v>14750</v>
      </c>
      <c r="M280" s="25">
        <v>14750</v>
      </c>
      <c r="N280" s="1" t="s">
        <v>469</v>
      </c>
      <c r="O280" s="1" t="s">
        <v>174</v>
      </c>
      <c r="P280" s="25">
        <f t="shared" si="8"/>
        <v>0</v>
      </c>
      <c r="Q280" s="1">
        <v>0</v>
      </c>
      <c r="R280" s="2" t="s">
        <v>164</v>
      </c>
      <c r="S280" s="31">
        <f>IF(AND(A280='CP %'!$B$1,J280="CP"),
IF(AND(G280&gt;=DATE(2018,4,1),G280&lt;=DATE(2018,7,25)),2%,IF(AND(G280&gt;=DATE(2018,7,26),G280&lt;=DATE(2018,12,31),R280='CP %'!$I$2),IF(T280=1,'CP %'!$C$8,IF(AND(T280&gt;=2,T280&lt;=3),'CP %'!$C$9,IF(AND(T280&gt;=4,T280&lt;=5),'CP %'!$C$10,IF(AND(T280&gt;=6,T280&lt;=8),'CP %'!$C$11,IF(T280&gt;=9,'CP %'!$C$12,""))))),IF(AND(G280&gt;=DATE(2018,7,26),G280&lt;=DATE(2018,12,31),R280='CP %'!$I$3),IF(T280=1,'CP %'!$D$8,IF(AND(T280&gt;=2,T280&lt;=3),'CP %'!$D$9,IF(AND(T280&gt;=4,T280&lt;=5),'CP %'!$D$10,IF(AND(T280&gt;=6,T280&lt;=8),'CP %'!$D$11,IF(T280&gt;=9,'CP %'!$D$12,""))))),""))),
IF(AND(A280='CP %'!$F$1,J280="CP"),
IF(AND(G280&gt;=DATE(2018,4,1),G280&lt;DATE(2018,5,1)),IF(AND(T280&gt;=1,T280&lt;=3),'CP %'!$G$4,IF(AND(T280&gt;=4,T280&lt;=9),'CP %'!$G$5,IF(T280&gt;=10,'CP %'!$G$6,""))),
IF(AND(G280&gt;=DATE(2018,5,1),G280&lt;DATE(2018,7,1)),'CP %'!$G$8,
IF(AND(G280&gt;=DATE(2018,7,1),G280&lt;DATE(2018,8,1)),IF(AND(T280&gt;=1,T280&lt;=2),'CP %'!$G$11,IF(AND(T280&gt;=3,T280&lt;=5),'CP %'!$G$12,IF(T280&gt;=6,'CP %'!$G$13,""))),
IF(AND(G280&gt;=DATE(2018,8,1),G280&lt;DATE(2018,10,1)),IF(K280='CP %'!$F$18,'CP %'!$G$18,IF(B280='CP %'!$F$15,'CP %'!$G$15,IF(B280='CP %'!$F$16,'CP %'!$G$16,IF(AND(B280='CP %'!$F$17,T280=1),'CP %'!$G$20,IF(AND(B280='CP %'!$F$17,T280&gt;=2,T280&lt;=5),'CP %'!$G$21,IF(AND(B280='CP %'!$F$17,T280&gt;=6),'CP %'!$G$22,"")))))),
IF(AND(G280&gt;=DATE(2018,10,1),G280&lt;=DATE(2018,12,31)),IF(B280='CP %'!$F$25,'CP %'!$G$25,IF(B280='CP %'!$F$26,'CP %'!$G$26,IF(AND(B280='CP %'!$F$27,T280=1),'CP %'!$G$29,IF(AND(B280='CP %'!$F$27,T280&gt;=2,T280&lt;=5),'CP %'!$G$30,IF(AND(B280='CP %'!$F$27,T280&gt;=6),'CP %'!$G$31,"")))))))))),
IF(AND(A280='CP %'!$M$1,J280="CP"),
IF(AND(G280&gt;=DATE(2018,4,1),G280&lt;DATE(2018,10,1)),IF(AND(T280&gt;=1,T280&lt;=3),'CP %'!$N$4,IF(AND(T280&gt;=4,T280&lt;=6),'CP %'!$N$5,IF(T280&gt;=7,'CP %'!$N$6,""))),
IF(AND(G280&gt;=DATE(2018,10,1),G280&lt;=DATE(2018,12,31)),IF(AND(T280&gt;=1,T280&lt;=3),'CP %'!$N$9,IF(AND(T280&gt;=4,T280&lt;=6),'CP %'!$N$10,IF(T280&gt;=7,'CP %'!$N$11,""))),"")),"")))</f>
        <v>0.02</v>
      </c>
      <c r="T280" s="29">
        <f>IF(AND(A280='CP %'!$B$1,Master!J280="CP",G280&gt;=DATE(2018,7,26),G280&lt;=DATE(2018,12,31)),COUNTIFS($K$2:$K$999,K280,$A$2:$A$999,'CP %'!$B$1,$G$2:$G$999,"&gt;=26-07-2018",$G$2:$G$999,"&lt;=31-12-2018"),IF(AND(A280='CP %'!$F$1,Master!J280="CP",G280&gt;=DATE(2018,4,1),G280&lt;DATE(2018,5,1)),COUNTIFS($K$2:$K$999,K280,$A$2:$A$999,'CP %'!$F$1,$G$2:$G$999,"&gt;=01-04-2018",$G$2:$G$999,"&lt;01-05-2018"),IF(AND(A280='CP %'!$F$1,Master!J280="CP",G280&gt;=DATE(2018,7,1),G280&lt;DATE(2018,8,1)),COUNTIFS($K$2:$K$999,K280,$A$2:$A$999,'CP %'!$F$1,$G$2:$G$999,"&gt;=01-07-2018",$G$2:$G$999,"&lt;01-08-2018"),IF(AND(A280='CP %'!$F$1,B280='CP %'!$F$17,Master!J280="CP",G280&gt;=DATE(2018,8,1),G280&lt;DATE(2018,10,1)),COUNTIFS($K$2:$K$999,K280,$A$2:$A$999,'CP %'!$F$1,$B$2:$B$999,'CP %'!$F$17,$G$2:$G$999,"&gt;=01-08-2018",$G$2:$G$999,"&lt;01-10-2018"),IF(AND(A280='CP %'!$F$1,B280='CP %'!$F$27,Master!J280="CP",G280&gt;=DATE(2018,10,1),G280&lt;=DATE(2018,12,31)),COUNTIFS($K$2:$K$999,K280,$A$2:$A$999,'CP %'!$F$1,$B$2:$B$999,'CP %'!$F$27,$G$2:$G$999,"&gt;=01-10-2018",$G$2:$G$999,"&lt;=31-12-2018"),IF(AND(A280='CP %'!$M$1,Master!J280="CP",G280&gt;=DATE(2018,4,1),G280&lt;DATE(2018,10,1)),COUNTIFS($K$2:$K$999,K280,$A$2:$A$999,'CP %'!$M$1,$G$2:$G$999,"&gt;=1-04-2018",$G$2:$G$999,"&lt;1-10-2018"),IF(AND(A280='CP %'!$M$1,Master!J280="CP",G280&gt;=DATE(2018,10,1),G280&lt;=DATE(2018,12,31)),COUNTIFS($K$2:$K$999,K280,$A$2:$A$999,'CP %'!$M$1,$G$2:$G$999,"&gt;=1-10-2018",$G$2:$G$999,"&lt;=31-12-2018"),"")))))))</f>
        <v>1</v>
      </c>
      <c r="U280" s="25">
        <f t="shared" si="9"/>
        <v>438400</v>
      </c>
    </row>
    <row r="281" spans="1:21" hidden="1" x14ac:dyDescent="0.25">
      <c r="A281" s="1" t="s">
        <v>1</v>
      </c>
      <c r="B281" s="1" t="s">
        <v>126</v>
      </c>
      <c r="C281" s="1" t="s">
        <v>126</v>
      </c>
      <c r="D281" s="1">
        <v>403</v>
      </c>
      <c r="E281" s="1" t="s">
        <v>131</v>
      </c>
      <c r="F281" s="1">
        <v>1612</v>
      </c>
      <c r="G281" s="27">
        <v>43394</v>
      </c>
      <c r="H281" s="25">
        <v>25099994.759999998</v>
      </c>
      <c r="I281" s="25">
        <v>25099994.759999998</v>
      </c>
      <c r="J281" s="1" t="s">
        <v>15</v>
      </c>
      <c r="K281" s="1" t="s">
        <v>135</v>
      </c>
      <c r="L281" s="25">
        <v>14750</v>
      </c>
      <c r="M281" s="25">
        <v>14432.23</v>
      </c>
      <c r="N281" s="1" t="s">
        <v>438</v>
      </c>
      <c r="O281" s="1" t="s">
        <v>170</v>
      </c>
      <c r="P281" s="25">
        <f t="shared" si="8"/>
        <v>512245.24000000069</v>
      </c>
      <c r="Q281" s="1" t="s">
        <v>470</v>
      </c>
      <c r="R281" s="2" t="s">
        <v>164</v>
      </c>
      <c r="S281" s="31" t="str">
        <f>IF(AND(A281='CP %'!$B$1,J281="CP"),
IF(AND(G281&gt;=DATE(2018,4,1),G281&lt;=DATE(2018,7,25)),2%,IF(AND(G281&gt;=DATE(2018,7,26),G281&lt;=DATE(2018,12,31),R281='CP %'!$I$2),IF(T281=1,'CP %'!$C$8,IF(AND(T281&gt;=2,T281&lt;=3),'CP %'!$C$9,IF(AND(T281&gt;=4,T281&lt;=5),'CP %'!$C$10,IF(AND(T281&gt;=6,T281&lt;=8),'CP %'!$C$11,IF(T281&gt;=9,'CP %'!$C$12,""))))),IF(AND(G281&gt;=DATE(2018,7,26),G281&lt;=DATE(2018,12,31),R281='CP %'!$I$3),IF(T281=1,'CP %'!$D$8,IF(AND(T281&gt;=2,T281&lt;=3),'CP %'!$D$9,IF(AND(T281&gt;=4,T281&lt;=5),'CP %'!$D$10,IF(AND(T281&gt;=6,T281&lt;=8),'CP %'!$D$11,IF(T281&gt;=9,'CP %'!$D$12,""))))),""))),
IF(AND(A281='CP %'!$F$1,J281="CP"),
IF(AND(G281&gt;=DATE(2018,4,1),G281&lt;DATE(2018,5,1)),IF(AND(T281&gt;=1,T281&lt;=3),'CP %'!$G$4,IF(AND(T281&gt;=4,T281&lt;=9),'CP %'!$G$5,IF(T281&gt;=10,'CP %'!$G$6,""))),
IF(AND(G281&gt;=DATE(2018,5,1),G281&lt;DATE(2018,7,1)),'CP %'!$G$8,
IF(AND(G281&gt;=DATE(2018,7,1),G281&lt;DATE(2018,8,1)),IF(AND(T281&gt;=1,T281&lt;=2),'CP %'!$G$11,IF(AND(T281&gt;=3,T281&lt;=5),'CP %'!$G$12,IF(T281&gt;=6,'CP %'!$G$13,""))),
IF(AND(G281&gt;=DATE(2018,8,1),G281&lt;DATE(2018,10,1)),IF(K281='CP %'!$F$18,'CP %'!$G$18,IF(B281='CP %'!$F$15,'CP %'!$G$15,IF(B281='CP %'!$F$16,'CP %'!$G$16,IF(AND(B281='CP %'!$F$17,T281=1),'CP %'!$G$20,IF(AND(B281='CP %'!$F$17,T281&gt;=2,T281&lt;=5),'CP %'!$G$21,IF(AND(B281='CP %'!$F$17,T281&gt;=6),'CP %'!$G$22,"")))))),
IF(AND(G281&gt;=DATE(2018,10,1),G281&lt;=DATE(2018,12,31)),IF(B281='CP %'!$F$25,'CP %'!$G$25,IF(B281='CP %'!$F$26,'CP %'!$G$26,IF(AND(B281='CP %'!$F$27,T281=1),'CP %'!$G$29,IF(AND(B281='CP %'!$F$27,T281&gt;=2,T281&lt;=5),'CP %'!$G$30,IF(AND(B281='CP %'!$F$27,T281&gt;=6),'CP %'!$G$31,"")))))))))),
IF(AND(A281='CP %'!$M$1,J281="CP"),
IF(AND(G281&gt;=DATE(2018,4,1),G281&lt;DATE(2018,10,1)),IF(AND(T281&gt;=1,T281&lt;=3),'CP %'!$N$4,IF(AND(T281&gt;=4,T281&lt;=6),'CP %'!$N$5,IF(T281&gt;=7,'CP %'!$N$6,""))),
IF(AND(G281&gt;=DATE(2018,10,1),G281&lt;=DATE(2018,12,31)),IF(AND(T281&gt;=1,T281&lt;=3),'CP %'!$N$9,IF(AND(T281&gt;=4,T281&lt;=6),'CP %'!$N$10,IF(T281&gt;=7,'CP %'!$N$11,""))),"")),"")))</f>
        <v/>
      </c>
      <c r="T281" s="29" t="str">
        <f>IF(AND(A281='CP %'!$B$1,Master!J281="CP",G281&gt;=DATE(2018,7,26),G281&lt;=DATE(2018,12,31)),COUNTIFS($K$2:$K$999,K281,$A$2:$A$999,'CP %'!$B$1,$G$2:$G$999,"&gt;=26-07-2018",$G$2:$G$999,"&lt;=31-12-2018"),IF(AND(A281='CP %'!$F$1,Master!J281="CP",G281&gt;=DATE(2018,4,1),G281&lt;DATE(2018,5,1)),COUNTIFS($K$2:$K$999,K281,$A$2:$A$999,'CP %'!$F$1,$G$2:$G$999,"&gt;=01-04-2018",$G$2:$G$999,"&lt;01-05-2018"),IF(AND(A281='CP %'!$F$1,Master!J281="CP",G281&gt;=DATE(2018,7,1),G281&lt;DATE(2018,8,1)),COUNTIFS($K$2:$K$999,K281,$A$2:$A$999,'CP %'!$F$1,$G$2:$G$999,"&gt;=01-07-2018",$G$2:$G$999,"&lt;01-08-2018"),IF(AND(A281='CP %'!$F$1,B281='CP %'!$F$17,Master!J281="CP",G281&gt;=DATE(2018,8,1),G281&lt;DATE(2018,10,1)),COUNTIFS($K$2:$K$999,K281,$A$2:$A$999,'CP %'!$F$1,$B$2:$B$999,'CP %'!$F$17,$G$2:$G$999,"&gt;=01-08-2018",$G$2:$G$999,"&lt;01-10-2018"),IF(AND(A281='CP %'!$F$1,B281='CP %'!$F$27,Master!J281="CP",G281&gt;=DATE(2018,10,1),G281&lt;=DATE(2018,12,31)),COUNTIFS($K$2:$K$999,K281,$A$2:$A$999,'CP %'!$F$1,$B$2:$B$999,'CP %'!$F$27,$G$2:$G$999,"&gt;=01-10-2018",$G$2:$G$999,"&lt;=31-12-2018"),IF(AND(A281='CP %'!$M$1,Master!J281="CP",G281&gt;=DATE(2018,4,1),G281&lt;DATE(2018,10,1)),COUNTIFS($K$2:$K$999,K281,$A$2:$A$999,'CP %'!$M$1,$G$2:$G$999,"&gt;=1-04-2018",$G$2:$G$999,"&lt;1-10-2018"),IF(AND(A281='CP %'!$M$1,Master!J281="CP",G281&gt;=DATE(2018,10,1),G281&lt;=DATE(2018,12,31)),COUNTIFS($K$2:$K$999,K281,$A$2:$A$999,'CP %'!$M$1,$G$2:$G$999,"&gt;=1-10-2018",$G$2:$G$999,"&lt;=31-12-2018"),"")))))))</f>
        <v/>
      </c>
      <c r="U281" s="25">
        <f t="shared" si="9"/>
        <v>0</v>
      </c>
    </row>
    <row r="282" spans="1:21" hidden="1" x14ac:dyDescent="0.25">
      <c r="A282" s="1" t="s">
        <v>1</v>
      </c>
      <c r="B282" s="1" t="s">
        <v>122</v>
      </c>
      <c r="C282" s="1" t="s">
        <v>122</v>
      </c>
      <c r="D282" s="1">
        <v>1202</v>
      </c>
      <c r="E282" s="1" t="s">
        <v>130</v>
      </c>
      <c r="F282" s="1">
        <v>1003</v>
      </c>
      <c r="G282" s="27">
        <v>43400</v>
      </c>
      <c r="H282" s="25">
        <v>16487220</v>
      </c>
      <c r="I282" s="25">
        <v>16487220</v>
      </c>
      <c r="J282" s="1" t="s">
        <v>16</v>
      </c>
      <c r="K282" s="1" t="s">
        <v>157</v>
      </c>
      <c r="L282" s="25">
        <v>14750</v>
      </c>
      <c r="M282" s="25">
        <v>14750</v>
      </c>
      <c r="N282" s="1" t="s">
        <v>438</v>
      </c>
      <c r="O282" s="1" t="s">
        <v>174</v>
      </c>
      <c r="P282" s="25">
        <f t="shared" si="8"/>
        <v>0</v>
      </c>
      <c r="Q282" s="1">
        <v>0</v>
      </c>
      <c r="R282" s="2" t="s">
        <v>164</v>
      </c>
      <c r="S282" s="31">
        <f>IF(AND(A282='CP %'!$B$1,J282="CP"),
IF(AND(G282&gt;=DATE(2018,4,1),G282&lt;=DATE(2018,7,25)),2%,IF(AND(G282&gt;=DATE(2018,7,26),G282&lt;=DATE(2018,12,31),R282='CP %'!$I$2),IF(T282=1,'CP %'!$C$8,IF(AND(T282&gt;=2,T282&lt;=3),'CP %'!$C$9,IF(AND(T282&gt;=4,T282&lt;=5),'CP %'!$C$10,IF(AND(T282&gt;=6,T282&lt;=8),'CP %'!$C$11,IF(T282&gt;=9,'CP %'!$C$12,""))))),IF(AND(G282&gt;=DATE(2018,7,26),G282&lt;=DATE(2018,12,31),R282='CP %'!$I$3),IF(T282=1,'CP %'!$D$8,IF(AND(T282&gt;=2,T282&lt;=3),'CP %'!$D$9,IF(AND(T282&gt;=4,T282&lt;=5),'CP %'!$D$10,IF(AND(T282&gt;=6,T282&lt;=8),'CP %'!$D$11,IF(T282&gt;=9,'CP %'!$D$12,""))))),""))),
IF(AND(A282='CP %'!$F$1,J282="CP"),
IF(AND(G282&gt;=DATE(2018,4,1),G282&lt;DATE(2018,5,1)),IF(AND(T282&gt;=1,T282&lt;=3),'CP %'!$G$4,IF(AND(T282&gt;=4,T282&lt;=9),'CP %'!$G$5,IF(T282&gt;=10,'CP %'!$G$6,""))),
IF(AND(G282&gt;=DATE(2018,5,1),G282&lt;DATE(2018,7,1)),'CP %'!$G$8,
IF(AND(G282&gt;=DATE(2018,7,1),G282&lt;DATE(2018,8,1)),IF(AND(T282&gt;=1,T282&lt;=2),'CP %'!$G$11,IF(AND(T282&gt;=3,T282&lt;=5),'CP %'!$G$12,IF(T282&gt;=6,'CP %'!$G$13,""))),
IF(AND(G282&gt;=DATE(2018,8,1),G282&lt;DATE(2018,10,1)),IF(K282='CP %'!$F$18,'CP %'!$G$18,IF(B282='CP %'!$F$15,'CP %'!$G$15,IF(B282='CP %'!$F$16,'CP %'!$G$16,IF(AND(B282='CP %'!$F$17,T282=1),'CP %'!$G$20,IF(AND(B282='CP %'!$F$17,T282&gt;=2,T282&lt;=5),'CP %'!$G$21,IF(AND(B282='CP %'!$F$17,T282&gt;=6),'CP %'!$G$22,"")))))),
IF(AND(G282&gt;=DATE(2018,10,1),G282&lt;=DATE(2018,12,31)),IF(B282='CP %'!$F$25,'CP %'!$G$25,IF(B282='CP %'!$F$26,'CP %'!$G$26,IF(AND(B282='CP %'!$F$27,T282=1),'CP %'!$G$29,IF(AND(B282='CP %'!$F$27,T282&gt;=2,T282&lt;=5),'CP %'!$G$30,IF(AND(B282='CP %'!$F$27,T282&gt;=6),'CP %'!$G$31,"")))))))))),
IF(AND(A282='CP %'!$M$1,J282="CP"),
IF(AND(G282&gt;=DATE(2018,4,1),G282&lt;DATE(2018,10,1)),IF(AND(T282&gt;=1,T282&lt;=3),'CP %'!$N$4,IF(AND(T282&gt;=4,T282&lt;=6),'CP %'!$N$5,IF(T282&gt;=7,'CP %'!$N$6,""))),
IF(AND(G282&gt;=DATE(2018,10,1),G282&lt;=DATE(2018,12,31)),IF(AND(T282&gt;=1,T282&lt;=3),'CP %'!$N$9,IF(AND(T282&gt;=4,T282&lt;=6),'CP %'!$N$10,IF(T282&gt;=7,'CP %'!$N$11,""))),"")),"")))</f>
        <v>0.02</v>
      </c>
      <c r="T282" s="29">
        <f>IF(AND(A282='CP %'!$B$1,Master!J282="CP",G282&gt;=DATE(2018,7,26),G282&lt;=DATE(2018,12,31)),COUNTIFS($K$2:$K$999,K282,$A$2:$A$999,'CP %'!$B$1,$G$2:$G$999,"&gt;=26-07-2018",$G$2:$G$999,"&lt;=31-12-2018"),IF(AND(A282='CP %'!$F$1,Master!J282="CP",G282&gt;=DATE(2018,4,1),G282&lt;DATE(2018,5,1)),COUNTIFS($K$2:$K$999,K282,$A$2:$A$999,'CP %'!$F$1,$G$2:$G$999,"&gt;=01-04-2018",$G$2:$G$999,"&lt;01-05-2018"),IF(AND(A282='CP %'!$F$1,Master!J282="CP",G282&gt;=DATE(2018,7,1),G282&lt;DATE(2018,8,1)),COUNTIFS($K$2:$K$999,K282,$A$2:$A$999,'CP %'!$F$1,$G$2:$G$999,"&gt;=01-07-2018",$G$2:$G$999,"&lt;01-08-2018"),IF(AND(A282='CP %'!$F$1,B282='CP %'!$F$17,Master!J282="CP",G282&gt;=DATE(2018,8,1),G282&lt;DATE(2018,10,1)),COUNTIFS($K$2:$K$999,K282,$A$2:$A$999,'CP %'!$F$1,$B$2:$B$999,'CP %'!$F$17,$G$2:$G$999,"&gt;=01-08-2018",$G$2:$G$999,"&lt;01-10-2018"),IF(AND(A282='CP %'!$F$1,B282='CP %'!$F$27,Master!J282="CP",G282&gt;=DATE(2018,10,1),G282&lt;=DATE(2018,12,31)),COUNTIFS($K$2:$K$999,K282,$A$2:$A$999,'CP %'!$F$1,$B$2:$B$999,'CP %'!$F$27,$G$2:$G$999,"&gt;=01-10-2018",$G$2:$G$999,"&lt;=31-12-2018"),IF(AND(A282='CP %'!$M$1,Master!J282="CP",G282&gt;=DATE(2018,4,1),G282&lt;DATE(2018,10,1)),COUNTIFS($K$2:$K$999,K282,$A$2:$A$999,'CP %'!$M$1,$G$2:$G$999,"&gt;=1-04-2018",$G$2:$G$999,"&lt;1-10-2018"),IF(AND(A282='CP %'!$M$1,Master!J282="CP",G282&gt;=DATE(2018,10,1),G282&lt;=DATE(2018,12,31)),COUNTIFS($K$2:$K$999,K282,$A$2:$A$999,'CP %'!$M$1,$G$2:$G$999,"&gt;=1-10-2018",$G$2:$G$999,"&lt;=31-12-2018"),"")))))))</f>
        <v>1</v>
      </c>
      <c r="U282" s="25">
        <f t="shared" si="9"/>
        <v>329744.40000000002</v>
      </c>
    </row>
    <row r="283" spans="1:21" hidden="1" x14ac:dyDescent="0.25">
      <c r="A283" s="1" t="s">
        <v>1</v>
      </c>
      <c r="B283" s="1" t="s">
        <v>127</v>
      </c>
      <c r="C283" s="1" t="s">
        <v>127</v>
      </c>
      <c r="D283" s="1">
        <v>202</v>
      </c>
      <c r="E283" s="1" t="s">
        <v>130</v>
      </c>
      <c r="F283" s="1">
        <v>1003</v>
      </c>
      <c r="G283" s="27">
        <v>43402</v>
      </c>
      <c r="H283" s="25">
        <v>15584520</v>
      </c>
      <c r="I283" s="25">
        <v>15584520</v>
      </c>
      <c r="J283" s="1" t="s">
        <v>16</v>
      </c>
      <c r="K283" s="1" t="s">
        <v>144</v>
      </c>
      <c r="L283" s="25">
        <v>14750</v>
      </c>
      <c r="M283" s="25">
        <v>14750</v>
      </c>
      <c r="N283" s="1" t="s">
        <v>438</v>
      </c>
      <c r="O283" s="1" t="s">
        <v>174</v>
      </c>
      <c r="P283" s="25">
        <f t="shared" si="8"/>
        <v>0</v>
      </c>
      <c r="Q283" s="1">
        <v>0</v>
      </c>
      <c r="R283" s="2" t="s">
        <v>164</v>
      </c>
      <c r="S283" s="31">
        <f>IF(AND(A283='CP %'!$B$1,J283="CP"),
IF(AND(G283&gt;=DATE(2018,4,1),G283&lt;=DATE(2018,7,25)),2%,IF(AND(G283&gt;=DATE(2018,7,26),G283&lt;=DATE(2018,12,31),R283='CP %'!$I$2),IF(T283=1,'CP %'!$C$8,IF(AND(T283&gt;=2,T283&lt;=3),'CP %'!$C$9,IF(AND(T283&gt;=4,T283&lt;=5),'CP %'!$C$10,IF(AND(T283&gt;=6,T283&lt;=8),'CP %'!$C$11,IF(T283&gt;=9,'CP %'!$C$12,""))))),IF(AND(G283&gt;=DATE(2018,7,26),G283&lt;=DATE(2018,12,31),R283='CP %'!$I$3),IF(T283=1,'CP %'!$D$8,IF(AND(T283&gt;=2,T283&lt;=3),'CP %'!$D$9,IF(AND(T283&gt;=4,T283&lt;=5),'CP %'!$D$10,IF(AND(T283&gt;=6,T283&lt;=8),'CP %'!$D$11,IF(T283&gt;=9,'CP %'!$D$12,""))))),""))),
IF(AND(A283='CP %'!$F$1,J283="CP"),
IF(AND(G283&gt;=DATE(2018,4,1),G283&lt;DATE(2018,5,1)),IF(AND(T283&gt;=1,T283&lt;=3),'CP %'!$G$4,IF(AND(T283&gt;=4,T283&lt;=9),'CP %'!$G$5,IF(T283&gt;=10,'CP %'!$G$6,""))),
IF(AND(G283&gt;=DATE(2018,5,1),G283&lt;DATE(2018,7,1)),'CP %'!$G$8,
IF(AND(G283&gt;=DATE(2018,7,1),G283&lt;DATE(2018,8,1)),IF(AND(T283&gt;=1,T283&lt;=2),'CP %'!$G$11,IF(AND(T283&gt;=3,T283&lt;=5),'CP %'!$G$12,IF(T283&gt;=6,'CP %'!$G$13,""))),
IF(AND(G283&gt;=DATE(2018,8,1),G283&lt;DATE(2018,10,1)),IF(K283='CP %'!$F$18,'CP %'!$G$18,IF(B283='CP %'!$F$15,'CP %'!$G$15,IF(B283='CP %'!$F$16,'CP %'!$G$16,IF(AND(B283='CP %'!$F$17,T283=1),'CP %'!$G$20,IF(AND(B283='CP %'!$F$17,T283&gt;=2,T283&lt;=5),'CP %'!$G$21,IF(AND(B283='CP %'!$F$17,T283&gt;=6),'CP %'!$G$22,"")))))),
IF(AND(G283&gt;=DATE(2018,10,1),G283&lt;=DATE(2018,12,31)),IF(B283='CP %'!$F$25,'CP %'!$G$25,IF(B283='CP %'!$F$26,'CP %'!$G$26,IF(AND(B283='CP %'!$F$27,T283=1),'CP %'!$G$29,IF(AND(B283='CP %'!$F$27,T283&gt;=2,T283&lt;=5),'CP %'!$G$30,IF(AND(B283='CP %'!$F$27,T283&gt;=6),'CP %'!$G$31,"")))))))))),
IF(AND(A283='CP %'!$M$1,J283="CP"),
IF(AND(G283&gt;=DATE(2018,4,1),G283&lt;DATE(2018,10,1)),IF(AND(T283&gt;=1,T283&lt;=3),'CP %'!$N$4,IF(AND(T283&gt;=4,T283&lt;=6),'CP %'!$N$5,IF(T283&gt;=7,'CP %'!$N$6,""))),
IF(AND(G283&gt;=DATE(2018,10,1),G283&lt;=DATE(2018,12,31)),IF(AND(T283&gt;=1,T283&lt;=3),'CP %'!$N$9,IF(AND(T283&gt;=4,T283&lt;=6),'CP %'!$N$10,IF(T283&gt;=7,'CP %'!$N$11,""))),"")),"")))</f>
        <v>2.75E-2</v>
      </c>
      <c r="T283" s="29">
        <f>IF(AND(A283='CP %'!$B$1,Master!J283="CP",G283&gt;=DATE(2018,7,26),G283&lt;=DATE(2018,12,31)),COUNTIFS($K$2:$K$999,K283,$A$2:$A$999,'CP %'!$B$1,$G$2:$G$999,"&gt;=26-07-2018",$G$2:$G$999,"&lt;=31-12-2018"),IF(AND(A283='CP %'!$F$1,Master!J283="CP",G283&gt;=DATE(2018,4,1),G283&lt;DATE(2018,5,1)),COUNTIFS($K$2:$K$999,K283,$A$2:$A$999,'CP %'!$F$1,$G$2:$G$999,"&gt;=01-04-2018",$G$2:$G$999,"&lt;01-05-2018"),IF(AND(A283='CP %'!$F$1,Master!J283="CP",G283&gt;=DATE(2018,7,1),G283&lt;DATE(2018,8,1)),COUNTIFS($K$2:$K$999,K283,$A$2:$A$999,'CP %'!$F$1,$G$2:$G$999,"&gt;=01-07-2018",$G$2:$G$999,"&lt;01-08-2018"),IF(AND(A283='CP %'!$F$1,B283='CP %'!$F$17,Master!J283="CP",G283&gt;=DATE(2018,8,1),G283&lt;DATE(2018,10,1)),COUNTIFS($K$2:$K$999,K283,$A$2:$A$999,'CP %'!$F$1,$B$2:$B$999,'CP %'!$F$17,$G$2:$G$999,"&gt;=01-08-2018",$G$2:$G$999,"&lt;01-10-2018"),IF(AND(A283='CP %'!$F$1,B283='CP %'!$F$27,Master!J283="CP",G283&gt;=DATE(2018,10,1),G283&lt;=DATE(2018,12,31)),COUNTIFS($K$2:$K$999,K283,$A$2:$A$999,'CP %'!$F$1,$B$2:$B$999,'CP %'!$F$27,$G$2:$G$999,"&gt;=01-10-2018",$G$2:$G$999,"&lt;=31-12-2018"),IF(AND(A283='CP %'!$M$1,Master!J283="CP",G283&gt;=DATE(2018,4,1),G283&lt;DATE(2018,10,1)),COUNTIFS($K$2:$K$999,K283,$A$2:$A$999,'CP %'!$M$1,$G$2:$G$999,"&gt;=1-04-2018",$G$2:$G$999,"&lt;1-10-2018"),IF(AND(A283='CP %'!$M$1,Master!J283="CP",G283&gt;=DATE(2018,10,1),G283&lt;=DATE(2018,12,31)),COUNTIFS($K$2:$K$999,K283,$A$2:$A$999,'CP %'!$M$1,$G$2:$G$999,"&gt;=1-10-2018",$G$2:$G$999,"&lt;=31-12-2018"),"")))))))</f>
        <v>7</v>
      </c>
      <c r="U283" s="25">
        <f t="shared" si="9"/>
        <v>428574.3</v>
      </c>
    </row>
    <row r="284" spans="1:21" hidden="1" x14ac:dyDescent="0.25">
      <c r="A284" s="1" t="s">
        <v>1</v>
      </c>
      <c r="B284" s="1" t="s">
        <v>127</v>
      </c>
      <c r="C284" s="1" t="s">
        <v>127</v>
      </c>
      <c r="D284" s="1">
        <v>203</v>
      </c>
      <c r="E284" s="1" t="s">
        <v>130</v>
      </c>
      <c r="F284" s="1">
        <v>1003</v>
      </c>
      <c r="G284" s="27">
        <v>43402</v>
      </c>
      <c r="H284" s="25">
        <v>15584520</v>
      </c>
      <c r="I284" s="25">
        <v>15584520</v>
      </c>
      <c r="J284" s="1" t="s">
        <v>16</v>
      </c>
      <c r="K284" s="1" t="s">
        <v>144</v>
      </c>
      <c r="L284" s="25">
        <v>14750</v>
      </c>
      <c r="M284" s="25">
        <v>14750</v>
      </c>
      <c r="N284" s="1" t="s">
        <v>438</v>
      </c>
      <c r="O284" s="1" t="s">
        <v>174</v>
      </c>
      <c r="P284" s="25">
        <f t="shared" si="8"/>
        <v>0</v>
      </c>
      <c r="Q284" s="1">
        <v>0</v>
      </c>
      <c r="R284" s="2" t="s">
        <v>164</v>
      </c>
      <c r="S284" s="31">
        <f>IF(AND(A284='CP %'!$B$1,J284="CP"),
IF(AND(G284&gt;=DATE(2018,4,1),G284&lt;=DATE(2018,7,25)),2%,IF(AND(G284&gt;=DATE(2018,7,26),G284&lt;=DATE(2018,12,31),R284='CP %'!$I$2),IF(T284=1,'CP %'!$C$8,IF(AND(T284&gt;=2,T284&lt;=3),'CP %'!$C$9,IF(AND(T284&gt;=4,T284&lt;=5),'CP %'!$C$10,IF(AND(T284&gt;=6,T284&lt;=8),'CP %'!$C$11,IF(T284&gt;=9,'CP %'!$C$12,""))))),IF(AND(G284&gt;=DATE(2018,7,26),G284&lt;=DATE(2018,12,31),R284='CP %'!$I$3),IF(T284=1,'CP %'!$D$8,IF(AND(T284&gt;=2,T284&lt;=3),'CP %'!$D$9,IF(AND(T284&gt;=4,T284&lt;=5),'CP %'!$D$10,IF(AND(T284&gt;=6,T284&lt;=8),'CP %'!$D$11,IF(T284&gt;=9,'CP %'!$D$12,""))))),""))),
IF(AND(A284='CP %'!$F$1,J284="CP"),
IF(AND(G284&gt;=DATE(2018,4,1),G284&lt;DATE(2018,5,1)),IF(AND(T284&gt;=1,T284&lt;=3),'CP %'!$G$4,IF(AND(T284&gt;=4,T284&lt;=9),'CP %'!$G$5,IF(T284&gt;=10,'CP %'!$G$6,""))),
IF(AND(G284&gt;=DATE(2018,5,1),G284&lt;DATE(2018,7,1)),'CP %'!$G$8,
IF(AND(G284&gt;=DATE(2018,7,1),G284&lt;DATE(2018,8,1)),IF(AND(T284&gt;=1,T284&lt;=2),'CP %'!$G$11,IF(AND(T284&gt;=3,T284&lt;=5),'CP %'!$G$12,IF(T284&gt;=6,'CP %'!$G$13,""))),
IF(AND(G284&gt;=DATE(2018,8,1),G284&lt;DATE(2018,10,1)),IF(K284='CP %'!$F$18,'CP %'!$G$18,IF(B284='CP %'!$F$15,'CP %'!$G$15,IF(B284='CP %'!$F$16,'CP %'!$G$16,IF(AND(B284='CP %'!$F$17,T284=1),'CP %'!$G$20,IF(AND(B284='CP %'!$F$17,T284&gt;=2,T284&lt;=5),'CP %'!$G$21,IF(AND(B284='CP %'!$F$17,T284&gt;=6),'CP %'!$G$22,"")))))),
IF(AND(G284&gt;=DATE(2018,10,1),G284&lt;=DATE(2018,12,31)),IF(B284='CP %'!$F$25,'CP %'!$G$25,IF(B284='CP %'!$F$26,'CP %'!$G$26,IF(AND(B284='CP %'!$F$27,T284=1),'CP %'!$G$29,IF(AND(B284='CP %'!$F$27,T284&gt;=2,T284&lt;=5),'CP %'!$G$30,IF(AND(B284='CP %'!$F$27,T284&gt;=6),'CP %'!$G$31,"")))))))))),
IF(AND(A284='CP %'!$M$1,J284="CP"),
IF(AND(G284&gt;=DATE(2018,4,1),G284&lt;DATE(2018,10,1)),IF(AND(T284&gt;=1,T284&lt;=3),'CP %'!$N$4,IF(AND(T284&gt;=4,T284&lt;=6),'CP %'!$N$5,IF(T284&gt;=7,'CP %'!$N$6,""))),
IF(AND(G284&gt;=DATE(2018,10,1),G284&lt;=DATE(2018,12,31)),IF(AND(T284&gt;=1,T284&lt;=3),'CP %'!$N$9,IF(AND(T284&gt;=4,T284&lt;=6),'CP %'!$N$10,IF(T284&gt;=7,'CP %'!$N$11,""))),"")),"")))</f>
        <v>2.75E-2</v>
      </c>
      <c r="T284" s="29">
        <f>IF(AND(A284='CP %'!$B$1,Master!J284="CP",G284&gt;=DATE(2018,7,26),G284&lt;=DATE(2018,12,31)),COUNTIFS($K$2:$K$999,K284,$A$2:$A$999,'CP %'!$B$1,$G$2:$G$999,"&gt;=26-07-2018",$G$2:$G$999,"&lt;=31-12-2018"),IF(AND(A284='CP %'!$F$1,Master!J284="CP",G284&gt;=DATE(2018,4,1),G284&lt;DATE(2018,5,1)),COUNTIFS($K$2:$K$999,K284,$A$2:$A$999,'CP %'!$F$1,$G$2:$G$999,"&gt;=01-04-2018",$G$2:$G$999,"&lt;01-05-2018"),IF(AND(A284='CP %'!$F$1,Master!J284="CP",G284&gt;=DATE(2018,7,1),G284&lt;DATE(2018,8,1)),COUNTIFS($K$2:$K$999,K284,$A$2:$A$999,'CP %'!$F$1,$G$2:$G$999,"&gt;=01-07-2018",$G$2:$G$999,"&lt;01-08-2018"),IF(AND(A284='CP %'!$F$1,B284='CP %'!$F$17,Master!J284="CP",G284&gt;=DATE(2018,8,1),G284&lt;DATE(2018,10,1)),COUNTIFS($K$2:$K$999,K284,$A$2:$A$999,'CP %'!$F$1,$B$2:$B$999,'CP %'!$F$17,$G$2:$G$999,"&gt;=01-08-2018",$G$2:$G$999,"&lt;01-10-2018"),IF(AND(A284='CP %'!$F$1,B284='CP %'!$F$27,Master!J284="CP",G284&gt;=DATE(2018,10,1),G284&lt;=DATE(2018,12,31)),COUNTIFS($K$2:$K$999,K284,$A$2:$A$999,'CP %'!$F$1,$B$2:$B$999,'CP %'!$F$27,$G$2:$G$999,"&gt;=01-10-2018",$G$2:$G$999,"&lt;=31-12-2018"),IF(AND(A284='CP %'!$M$1,Master!J284="CP",G284&gt;=DATE(2018,4,1),G284&lt;DATE(2018,10,1)),COUNTIFS($K$2:$K$999,K284,$A$2:$A$999,'CP %'!$M$1,$G$2:$G$999,"&gt;=1-04-2018",$G$2:$G$999,"&lt;1-10-2018"),IF(AND(A284='CP %'!$M$1,Master!J284="CP",G284&gt;=DATE(2018,10,1),G284&lt;=DATE(2018,12,31)),COUNTIFS($K$2:$K$999,K284,$A$2:$A$999,'CP %'!$M$1,$G$2:$G$999,"&gt;=1-10-2018",$G$2:$G$999,"&lt;=31-12-2018"),"")))))))</f>
        <v>7</v>
      </c>
      <c r="U284" s="25">
        <f t="shared" si="9"/>
        <v>428574.3</v>
      </c>
    </row>
    <row r="285" spans="1:21" hidden="1" x14ac:dyDescent="0.25">
      <c r="A285" s="1" t="s">
        <v>1</v>
      </c>
      <c r="B285" s="1" t="s">
        <v>127</v>
      </c>
      <c r="C285" s="1" t="s">
        <v>127</v>
      </c>
      <c r="D285" s="1">
        <v>402</v>
      </c>
      <c r="E285" s="1" t="s">
        <v>130</v>
      </c>
      <c r="F285" s="1">
        <v>1003</v>
      </c>
      <c r="G285" s="27">
        <v>43406</v>
      </c>
      <c r="H285" s="25">
        <v>15765060</v>
      </c>
      <c r="I285" s="25">
        <v>15765060</v>
      </c>
      <c r="J285" s="1" t="s">
        <v>15</v>
      </c>
      <c r="K285" s="1" t="s">
        <v>135</v>
      </c>
      <c r="L285" s="25">
        <v>14750</v>
      </c>
      <c r="M285" s="25">
        <v>14750</v>
      </c>
      <c r="N285" s="1" t="s">
        <v>438</v>
      </c>
      <c r="O285" s="1" t="s">
        <v>174</v>
      </c>
      <c r="P285" s="25">
        <f t="shared" si="8"/>
        <v>0</v>
      </c>
      <c r="Q285" s="1">
        <v>0</v>
      </c>
      <c r="R285" s="2" t="s">
        <v>164</v>
      </c>
      <c r="S285" s="31" t="str">
        <f>IF(AND(A285='CP %'!$B$1,J285="CP"),
IF(AND(G285&gt;=DATE(2018,4,1),G285&lt;=DATE(2018,7,25)),2%,IF(AND(G285&gt;=DATE(2018,7,26),G285&lt;=DATE(2018,12,31),R285='CP %'!$I$2),IF(T285=1,'CP %'!$C$8,IF(AND(T285&gt;=2,T285&lt;=3),'CP %'!$C$9,IF(AND(T285&gt;=4,T285&lt;=5),'CP %'!$C$10,IF(AND(T285&gt;=6,T285&lt;=8),'CP %'!$C$11,IF(T285&gt;=9,'CP %'!$C$12,""))))),IF(AND(G285&gt;=DATE(2018,7,26),G285&lt;=DATE(2018,12,31),R285='CP %'!$I$3),IF(T285=1,'CP %'!$D$8,IF(AND(T285&gt;=2,T285&lt;=3),'CP %'!$D$9,IF(AND(T285&gt;=4,T285&lt;=5),'CP %'!$D$10,IF(AND(T285&gt;=6,T285&lt;=8),'CP %'!$D$11,IF(T285&gt;=9,'CP %'!$D$12,""))))),""))),
IF(AND(A285='CP %'!$F$1,J285="CP"),
IF(AND(G285&gt;=DATE(2018,4,1),G285&lt;DATE(2018,5,1)),IF(AND(T285&gt;=1,T285&lt;=3),'CP %'!$G$4,IF(AND(T285&gt;=4,T285&lt;=9),'CP %'!$G$5,IF(T285&gt;=10,'CP %'!$G$6,""))),
IF(AND(G285&gt;=DATE(2018,5,1),G285&lt;DATE(2018,7,1)),'CP %'!$G$8,
IF(AND(G285&gt;=DATE(2018,7,1),G285&lt;DATE(2018,8,1)),IF(AND(T285&gt;=1,T285&lt;=2),'CP %'!$G$11,IF(AND(T285&gt;=3,T285&lt;=5),'CP %'!$G$12,IF(T285&gt;=6,'CP %'!$G$13,""))),
IF(AND(G285&gt;=DATE(2018,8,1),G285&lt;DATE(2018,10,1)),IF(K285='CP %'!$F$18,'CP %'!$G$18,IF(B285='CP %'!$F$15,'CP %'!$G$15,IF(B285='CP %'!$F$16,'CP %'!$G$16,IF(AND(B285='CP %'!$F$17,T285=1),'CP %'!$G$20,IF(AND(B285='CP %'!$F$17,T285&gt;=2,T285&lt;=5),'CP %'!$G$21,IF(AND(B285='CP %'!$F$17,T285&gt;=6),'CP %'!$G$22,"")))))),
IF(AND(G285&gt;=DATE(2018,10,1),G285&lt;=DATE(2018,12,31)),IF(B285='CP %'!$F$25,'CP %'!$G$25,IF(B285='CP %'!$F$26,'CP %'!$G$26,IF(AND(B285='CP %'!$F$27,T285=1),'CP %'!$G$29,IF(AND(B285='CP %'!$F$27,T285&gt;=2,T285&lt;=5),'CP %'!$G$30,IF(AND(B285='CP %'!$F$27,T285&gt;=6),'CP %'!$G$31,"")))))))))),
IF(AND(A285='CP %'!$M$1,J285="CP"),
IF(AND(G285&gt;=DATE(2018,4,1),G285&lt;DATE(2018,10,1)),IF(AND(T285&gt;=1,T285&lt;=3),'CP %'!$N$4,IF(AND(T285&gt;=4,T285&lt;=6),'CP %'!$N$5,IF(T285&gt;=7,'CP %'!$N$6,""))),
IF(AND(G285&gt;=DATE(2018,10,1),G285&lt;=DATE(2018,12,31)),IF(AND(T285&gt;=1,T285&lt;=3),'CP %'!$N$9,IF(AND(T285&gt;=4,T285&lt;=6),'CP %'!$N$10,IF(T285&gt;=7,'CP %'!$N$11,""))),"")),"")))</f>
        <v/>
      </c>
      <c r="T285" s="29" t="str">
        <f>IF(AND(A285='CP %'!$B$1,Master!J285="CP",G285&gt;=DATE(2018,7,26),G285&lt;=DATE(2018,12,31)),COUNTIFS($K$2:$K$999,K285,$A$2:$A$999,'CP %'!$B$1,$G$2:$G$999,"&gt;=26-07-2018",$G$2:$G$999,"&lt;=31-12-2018"),IF(AND(A285='CP %'!$F$1,Master!J285="CP",G285&gt;=DATE(2018,4,1),G285&lt;DATE(2018,5,1)),COUNTIFS($K$2:$K$999,K285,$A$2:$A$999,'CP %'!$F$1,$G$2:$G$999,"&gt;=01-04-2018",$G$2:$G$999,"&lt;01-05-2018"),IF(AND(A285='CP %'!$F$1,Master!J285="CP",G285&gt;=DATE(2018,7,1),G285&lt;DATE(2018,8,1)),COUNTIFS($K$2:$K$999,K285,$A$2:$A$999,'CP %'!$F$1,$G$2:$G$999,"&gt;=01-07-2018",$G$2:$G$999,"&lt;01-08-2018"),IF(AND(A285='CP %'!$F$1,B285='CP %'!$F$17,Master!J285="CP",G285&gt;=DATE(2018,8,1),G285&lt;DATE(2018,10,1)),COUNTIFS($K$2:$K$999,K285,$A$2:$A$999,'CP %'!$F$1,$B$2:$B$999,'CP %'!$F$17,$G$2:$G$999,"&gt;=01-08-2018",$G$2:$G$999,"&lt;01-10-2018"),IF(AND(A285='CP %'!$F$1,B285='CP %'!$F$27,Master!J285="CP",G285&gt;=DATE(2018,10,1),G285&lt;=DATE(2018,12,31)),COUNTIFS($K$2:$K$999,K285,$A$2:$A$999,'CP %'!$F$1,$B$2:$B$999,'CP %'!$F$27,$G$2:$G$999,"&gt;=01-10-2018",$G$2:$G$999,"&lt;=31-12-2018"),IF(AND(A285='CP %'!$M$1,Master!J285="CP",G285&gt;=DATE(2018,4,1),G285&lt;DATE(2018,10,1)),COUNTIFS($K$2:$K$999,K285,$A$2:$A$999,'CP %'!$M$1,$G$2:$G$999,"&gt;=1-04-2018",$G$2:$G$999,"&lt;1-10-2018"),IF(AND(A285='CP %'!$M$1,Master!J285="CP",G285&gt;=DATE(2018,10,1),G285&lt;=DATE(2018,12,31)),COUNTIFS($K$2:$K$999,K285,$A$2:$A$999,'CP %'!$M$1,$G$2:$G$999,"&gt;=1-10-2018",$G$2:$G$999,"&lt;=31-12-2018"),"")))))))</f>
        <v/>
      </c>
      <c r="U285" s="25">
        <f t="shared" si="9"/>
        <v>0</v>
      </c>
    </row>
    <row r="286" spans="1:21" hidden="1" x14ac:dyDescent="0.25">
      <c r="A286" s="1" t="s">
        <v>1</v>
      </c>
      <c r="B286" s="1" t="s">
        <v>123</v>
      </c>
      <c r="C286" s="1" t="s">
        <v>123</v>
      </c>
      <c r="D286" s="1">
        <v>1404</v>
      </c>
      <c r="E286" s="1" t="s">
        <v>133</v>
      </c>
      <c r="F286" s="1">
        <v>1350</v>
      </c>
      <c r="G286" s="27">
        <v>43409</v>
      </c>
      <c r="H286" s="25">
        <v>23837000</v>
      </c>
      <c r="I286" s="25">
        <v>23837000</v>
      </c>
      <c r="J286" s="1" t="s">
        <v>15</v>
      </c>
      <c r="K286" s="1" t="s">
        <v>135</v>
      </c>
      <c r="L286" s="25">
        <v>15550</v>
      </c>
      <c r="M286" s="25">
        <v>15450</v>
      </c>
      <c r="N286" s="1" t="s">
        <v>438</v>
      </c>
      <c r="O286" s="1" t="s">
        <v>170</v>
      </c>
      <c r="P286" s="25">
        <f t="shared" ref="P286:P300" si="10">IF(M286&lt;L286,((L286-M286)*F286),0)</f>
        <v>135000</v>
      </c>
      <c r="Q286" s="1" t="s">
        <v>471</v>
      </c>
      <c r="R286" s="2" t="s">
        <v>164</v>
      </c>
      <c r="S286" s="31" t="str">
        <f>IF(AND(A286='CP %'!$B$1,J286="CP"),
IF(AND(G286&gt;=DATE(2018,4,1),G286&lt;=DATE(2018,7,25)),2%,IF(AND(G286&gt;=DATE(2018,7,26),G286&lt;=DATE(2018,12,31),R286='CP %'!$I$2),IF(T286=1,'CP %'!$C$8,IF(AND(T286&gt;=2,T286&lt;=3),'CP %'!$C$9,IF(AND(T286&gt;=4,T286&lt;=5),'CP %'!$C$10,IF(AND(T286&gt;=6,T286&lt;=8),'CP %'!$C$11,IF(T286&gt;=9,'CP %'!$C$12,""))))),IF(AND(G286&gt;=DATE(2018,7,26),G286&lt;=DATE(2018,12,31),R286='CP %'!$I$3),IF(T286=1,'CP %'!$D$8,IF(AND(T286&gt;=2,T286&lt;=3),'CP %'!$D$9,IF(AND(T286&gt;=4,T286&lt;=5),'CP %'!$D$10,IF(AND(T286&gt;=6,T286&lt;=8),'CP %'!$D$11,IF(T286&gt;=9,'CP %'!$D$12,""))))),""))),
IF(AND(A286='CP %'!$F$1,J286="CP"),
IF(AND(G286&gt;=DATE(2018,4,1),G286&lt;DATE(2018,5,1)),IF(AND(T286&gt;=1,T286&lt;=3),'CP %'!$G$4,IF(AND(T286&gt;=4,T286&lt;=9),'CP %'!$G$5,IF(T286&gt;=10,'CP %'!$G$6,""))),
IF(AND(G286&gt;=DATE(2018,5,1),G286&lt;DATE(2018,7,1)),'CP %'!$G$8,
IF(AND(G286&gt;=DATE(2018,7,1),G286&lt;DATE(2018,8,1)),IF(AND(T286&gt;=1,T286&lt;=2),'CP %'!$G$11,IF(AND(T286&gt;=3,T286&lt;=5),'CP %'!$G$12,IF(T286&gt;=6,'CP %'!$G$13,""))),
IF(AND(G286&gt;=DATE(2018,8,1),G286&lt;DATE(2018,10,1)),IF(K286='CP %'!$F$18,'CP %'!$G$18,IF(B286='CP %'!$F$15,'CP %'!$G$15,IF(B286='CP %'!$F$16,'CP %'!$G$16,IF(AND(B286='CP %'!$F$17,T286=1),'CP %'!$G$20,IF(AND(B286='CP %'!$F$17,T286&gt;=2,T286&lt;=5),'CP %'!$G$21,IF(AND(B286='CP %'!$F$17,T286&gt;=6),'CP %'!$G$22,"")))))),
IF(AND(G286&gt;=DATE(2018,10,1),G286&lt;=DATE(2018,12,31)),IF(B286='CP %'!$F$25,'CP %'!$G$25,IF(B286='CP %'!$F$26,'CP %'!$G$26,IF(AND(B286='CP %'!$F$27,T286=1),'CP %'!$G$29,IF(AND(B286='CP %'!$F$27,T286&gt;=2,T286&lt;=5),'CP %'!$G$30,IF(AND(B286='CP %'!$F$27,T286&gt;=6),'CP %'!$G$31,"")))))))))),
IF(AND(A286='CP %'!$M$1,J286="CP"),
IF(AND(G286&gt;=DATE(2018,4,1),G286&lt;DATE(2018,10,1)),IF(AND(T286&gt;=1,T286&lt;=3),'CP %'!$N$4,IF(AND(T286&gt;=4,T286&lt;=6),'CP %'!$N$5,IF(T286&gt;=7,'CP %'!$N$6,""))),
IF(AND(G286&gt;=DATE(2018,10,1),G286&lt;=DATE(2018,12,31)),IF(AND(T286&gt;=1,T286&lt;=3),'CP %'!$N$9,IF(AND(T286&gt;=4,T286&lt;=6),'CP %'!$N$10,IF(T286&gt;=7,'CP %'!$N$11,""))),"")),"")))</f>
        <v/>
      </c>
      <c r="T286" s="29" t="str">
        <f>IF(AND(A286='CP %'!$B$1,Master!J286="CP",G286&gt;=DATE(2018,7,26),G286&lt;=DATE(2018,12,31)),COUNTIFS($K$2:$K$999,K286,$A$2:$A$999,'CP %'!$B$1,$G$2:$G$999,"&gt;=26-07-2018",$G$2:$G$999,"&lt;=31-12-2018"),IF(AND(A286='CP %'!$F$1,Master!J286="CP",G286&gt;=DATE(2018,4,1),G286&lt;DATE(2018,5,1)),COUNTIFS($K$2:$K$999,K286,$A$2:$A$999,'CP %'!$F$1,$G$2:$G$999,"&gt;=01-04-2018",$G$2:$G$999,"&lt;01-05-2018"),IF(AND(A286='CP %'!$F$1,Master!J286="CP",G286&gt;=DATE(2018,7,1),G286&lt;DATE(2018,8,1)),COUNTIFS($K$2:$K$999,K286,$A$2:$A$999,'CP %'!$F$1,$G$2:$G$999,"&gt;=01-07-2018",$G$2:$G$999,"&lt;01-08-2018"),IF(AND(A286='CP %'!$F$1,B286='CP %'!$F$17,Master!J286="CP",G286&gt;=DATE(2018,8,1),G286&lt;DATE(2018,10,1)),COUNTIFS($K$2:$K$999,K286,$A$2:$A$999,'CP %'!$F$1,$B$2:$B$999,'CP %'!$F$17,$G$2:$G$999,"&gt;=01-08-2018",$G$2:$G$999,"&lt;01-10-2018"),IF(AND(A286='CP %'!$F$1,B286='CP %'!$F$27,Master!J286="CP",G286&gt;=DATE(2018,10,1),G286&lt;=DATE(2018,12,31)),COUNTIFS($K$2:$K$999,K286,$A$2:$A$999,'CP %'!$F$1,$B$2:$B$999,'CP %'!$F$27,$G$2:$G$999,"&gt;=01-10-2018",$G$2:$G$999,"&lt;=31-12-2018"),IF(AND(A286='CP %'!$M$1,Master!J286="CP",G286&gt;=DATE(2018,4,1),G286&lt;DATE(2018,10,1)),COUNTIFS($K$2:$K$999,K286,$A$2:$A$999,'CP %'!$M$1,$G$2:$G$999,"&gt;=1-04-2018",$G$2:$G$999,"&lt;1-10-2018"),IF(AND(A286='CP %'!$M$1,Master!J286="CP",G286&gt;=DATE(2018,10,1),G286&lt;=DATE(2018,12,31)),COUNTIFS($K$2:$K$999,K286,$A$2:$A$999,'CP %'!$M$1,$G$2:$G$999,"&gt;=1-10-2018",$G$2:$G$999,"&lt;=31-12-2018"),"")))))))</f>
        <v/>
      </c>
      <c r="U286" s="25">
        <f t="shared" si="9"/>
        <v>0</v>
      </c>
    </row>
    <row r="287" spans="1:21" hidden="1" x14ac:dyDescent="0.25">
      <c r="A287" s="1" t="s">
        <v>1</v>
      </c>
      <c r="B287" s="1" t="s">
        <v>127</v>
      </c>
      <c r="C287" s="1" t="s">
        <v>127</v>
      </c>
      <c r="D287" s="1">
        <v>1203</v>
      </c>
      <c r="E287" s="1" t="s">
        <v>130</v>
      </c>
      <c r="F287" s="1">
        <v>1003</v>
      </c>
      <c r="G287" s="27">
        <v>43410</v>
      </c>
      <c r="H287" s="25">
        <v>17290919.888</v>
      </c>
      <c r="I287" s="25">
        <v>17290919.888</v>
      </c>
      <c r="J287" s="1" t="s">
        <v>15</v>
      </c>
      <c r="K287" s="1" t="s">
        <v>135</v>
      </c>
      <c r="L287" s="25">
        <v>16550</v>
      </c>
      <c r="M287" s="25">
        <v>15551.296</v>
      </c>
      <c r="N287" s="1" t="s">
        <v>472</v>
      </c>
      <c r="O287" s="1" t="s">
        <v>170</v>
      </c>
      <c r="P287" s="25">
        <f t="shared" si="10"/>
        <v>1001700.1119999997</v>
      </c>
      <c r="Q287" s="1" t="s">
        <v>473</v>
      </c>
      <c r="R287" s="2" t="s">
        <v>164</v>
      </c>
      <c r="S287" s="31" t="str">
        <f>IF(AND(A287='CP %'!$B$1,J287="CP"),
IF(AND(G287&gt;=DATE(2018,4,1),G287&lt;=DATE(2018,7,25)),2%,IF(AND(G287&gt;=DATE(2018,7,26),G287&lt;=DATE(2018,12,31),R287='CP %'!$I$2),IF(T287=1,'CP %'!$C$8,IF(AND(T287&gt;=2,T287&lt;=3),'CP %'!$C$9,IF(AND(T287&gt;=4,T287&lt;=5),'CP %'!$C$10,IF(AND(T287&gt;=6,T287&lt;=8),'CP %'!$C$11,IF(T287&gt;=9,'CP %'!$C$12,""))))),IF(AND(G287&gt;=DATE(2018,7,26),G287&lt;=DATE(2018,12,31),R287='CP %'!$I$3),IF(T287=1,'CP %'!$D$8,IF(AND(T287&gt;=2,T287&lt;=3),'CP %'!$D$9,IF(AND(T287&gt;=4,T287&lt;=5),'CP %'!$D$10,IF(AND(T287&gt;=6,T287&lt;=8),'CP %'!$D$11,IF(T287&gt;=9,'CP %'!$D$12,""))))),""))),
IF(AND(A287='CP %'!$F$1,J287="CP"),
IF(AND(G287&gt;=DATE(2018,4,1),G287&lt;DATE(2018,5,1)),IF(AND(T287&gt;=1,T287&lt;=3),'CP %'!$G$4,IF(AND(T287&gt;=4,T287&lt;=9),'CP %'!$G$5,IF(T287&gt;=10,'CP %'!$G$6,""))),
IF(AND(G287&gt;=DATE(2018,5,1),G287&lt;DATE(2018,7,1)),'CP %'!$G$8,
IF(AND(G287&gt;=DATE(2018,7,1),G287&lt;DATE(2018,8,1)),IF(AND(T287&gt;=1,T287&lt;=2),'CP %'!$G$11,IF(AND(T287&gt;=3,T287&lt;=5),'CP %'!$G$12,IF(T287&gt;=6,'CP %'!$G$13,""))),
IF(AND(G287&gt;=DATE(2018,8,1),G287&lt;DATE(2018,10,1)),IF(K287='CP %'!$F$18,'CP %'!$G$18,IF(B287='CP %'!$F$15,'CP %'!$G$15,IF(B287='CP %'!$F$16,'CP %'!$G$16,IF(AND(B287='CP %'!$F$17,T287=1),'CP %'!$G$20,IF(AND(B287='CP %'!$F$17,T287&gt;=2,T287&lt;=5),'CP %'!$G$21,IF(AND(B287='CP %'!$F$17,T287&gt;=6),'CP %'!$G$22,"")))))),
IF(AND(G287&gt;=DATE(2018,10,1),G287&lt;=DATE(2018,12,31)),IF(B287='CP %'!$F$25,'CP %'!$G$25,IF(B287='CP %'!$F$26,'CP %'!$G$26,IF(AND(B287='CP %'!$F$27,T287=1),'CP %'!$G$29,IF(AND(B287='CP %'!$F$27,T287&gt;=2,T287&lt;=5),'CP %'!$G$30,IF(AND(B287='CP %'!$F$27,T287&gt;=6),'CP %'!$G$31,"")))))))))),
IF(AND(A287='CP %'!$M$1,J287="CP"),
IF(AND(G287&gt;=DATE(2018,4,1),G287&lt;DATE(2018,10,1)),IF(AND(T287&gt;=1,T287&lt;=3),'CP %'!$N$4,IF(AND(T287&gt;=4,T287&lt;=6),'CP %'!$N$5,IF(T287&gt;=7,'CP %'!$N$6,""))),
IF(AND(G287&gt;=DATE(2018,10,1),G287&lt;=DATE(2018,12,31)),IF(AND(T287&gt;=1,T287&lt;=3),'CP %'!$N$9,IF(AND(T287&gt;=4,T287&lt;=6),'CP %'!$N$10,IF(T287&gt;=7,'CP %'!$N$11,""))),"")),"")))</f>
        <v/>
      </c>
      <c r="T287" s="29" t="str">
        <f>IF(AND(A287='CP %'!$B$1,Master!J287="CP",G287&gt;=DATE(2018,7,26),G287&lt;=DATE(2018,12,31)),COUNTIFS($K$2:$K$999,K287,$A$2:$A$999,'CP %'!$B$1,$G$2:$G$999,"&gt;=26-07-2018",$G$2:$G$999,"&lt;=31-12-2018"),IF(AND(A287='CP %'!$F$1,Master!J287="CP",G287&gt;=DATE(2018,4,1),G287&lt;DATE(2018,5,1)),COUNTIFS($K$2:$K$999,K287,$A$2:$A$999,'CP %'!$F$1,$G$2:$G$999,"&gt;=01-04-2018",$G$2:$G$999,"&lt;01-05-2018"),IF(AND(A287='CP %'!$F$1,Master!J287="CP",G287&gt;=DATE(2018,7,1),G287&lt;DATE(2018,8,1)),COUNTIFS($K$2:$K$999,K287,$A$2:$A$999,'CP %'!$F$1,$G$2:$G$999,"&gt;=01-07-2018",$G$2:$G$999,"&lt;01-08-2018"),IF(AND(A287='CP %'!$F$1,B287='CP %'!$F$17,Master!J287="CP",G287&gt;=DATE(2018,8,1),G287&lt;DATE(2018,10,1)),COUNTIFS($K$2:$K$999,K287,$A$2:$A$999,'CP %'!$F$1,$B$2:$B$999,'CP %'!$F$17,$G$2:$G$999,"&gt;=01-08-2018",$G$2:$G$999,"&lt;01-10-2018"),IF(AND(A287='CP %'!$F$1,B287='CP %'!$F$27,Master!J287="CP",G287&gt;=DATE(2018,10,1),G287&lt;=DATE(2018,12,31)),COUNTIFS($K$2:$K$999,K287,$A$2:$A$999,'CP %'!$F$1,$B$2:$B$999,'CP %'!$F$27,$G$2:$G$999,"&gt;=01-10-2018",$G$2:$G$999,"&lt;=31-12-2018"),IF(AND(A287='CP %'!$M$1,Master!J287="CP",G287&gt;=DATE(2018,4,1),G287&lt;DATE(2018,10,1)),COUNTIFS($K$2:$K$999,K287,$A$2:$A$999,'CP %'!$M$1,$G$2:$G$999,"&gt;=1-04-2018",$G$2:$G$999,"&lt;1-10-2018"),IF(AND(A287='CP %'!$M$1,Master!J287="CP",G287&gt;=DATE(2018,10,1),G287&lt;=DATE(2018,12,31)),COUNTIFS($K$2:$K$999,K287,$A$2:$A$999,'CP %'!$M$1,$G$2:$G$999,"&gt;=1-10-2018",$G$2:$G$999,"&lt;=31-12-2018"),"")))))))</f>
        <v/>
      </c>
      <c r="U287" s="25">
        <f t="shared" si="9"/>
        <v>0</v>
      </c>
    </row>
    <row r="288" spans="1:21" hidden="1" x14ac:dyDescent="0.25">
      <c r="A288" s="1" t="s">
        <v>1</v>
      </c>
      <c r="B288" s="1" t="s">
        <v>127</v>
      </c>
      <c r="C288" s="1" t="s">
        <v>127</v>
      </c>
      <c r="D288" s="1">
        <v>103</v>
      </c>
      <c r="E288" s="1" t="s">
        <v>130</v>
      </c>
      <c r="F288" s="1">
        <v>1003</v>
      </c>
      <c r="G288" s="27">
        <v>43412</v>
      </c>
      <c r="H288" s="25">
        <v>15184365.025700001</v>
      </c>
      <c r="I288" s="25">
        <v>15184365.025700001</v>
      </c>
      <c r="J288" s="1" t="s">
        <v>17</v>
      </c>
      <c r="K288" s="1" t="s">
        <v>158</v>
      </c>
      <c r="L288" s="25">
        <v>14750</v>
      </c>
      <c r="M288" s="25">
        <v>14441.0419</v>
      </c>
      <c r="N288" s="1" t="s">
        <v>474</v>
      </c>
      <c r="O288" s="1" t="s">
        <v>170</v>
      </c>
      <c r="P288" s="25">
        <f t="shared" si="10"/>
        <v>309884.97429999983</v>
      </c>
      <c r="Q288" s="1" t="s">
        <v>475</v>
      </c>
      <c r="R288" s="2" t="s">
        <v>164</v>
      </c>
      <c r="S288" s="31" t="str">
        <f>IF(AND(A288='CP %'!$B$1,J288="CP"),
IF(AND(G288&gt;=DATE(2018,4,1),G288&lt;=DATE(2018,7,25)),2%,IF(AND(G288&gt;=DATE(2018,7,26),G288&lt;=DATE(2018,12,31),R288='CP %'!$I$2),IF(T288=1,'CP %'!$C$8,IF(AND(T288&gt;=2,T288&lt;=3),'CP %'!$C$9,IF(AND(T288&gt;=4,T288&lt;=5),'CP %'!$C$10,IF(AND(T288&gt;=6,T288&lt;=8),'CP %'!$C$11,IF(T288&gt;=9,'CP %'!$C$12,""))))),IF(AND(G288&gt;=DATE(2018,7,26),G288&lt;=DATE(2018,12,31),R288='CP %'!$I$3),IF(T288=1,'CP %'!$D$8,IF(AND(T288&gt;=2,T288&lt;=3),'CP %'!$D$9,IF(AND(T288&gt;=4,T288&lt;=5),'CP %'!$D$10,IF(AND(T288&gt;=6,T288&lt;=8),'CP %'!$D$11,IF(T288&gt;=9,'CP %'!$D$12,""))))),""))),
IF(AND(A288='CP %'!$F$1,J288="CP"),
IF(AND(G288&gt;=DATE(2018,4,1),G288&lt;DATE(2018,5,1)),IF(AND(T288&gt;=1,T288&lt;=3),'CP %'!$G$4,IF(AND(T288&gt;=4,T288&lt;=9),'CP %'!$G$5,IF(T288&gt;=10,'CP %'!$G$6,""))),
IF(AND(G288&gt;=DATE(2018,5,1),G288&lt;DATE(2018,7,1)),'CP %'!$G$8,
IF(AND(G288&gt;=DATE(2018,7,1),G288&lt;DATE(2018,8,1)),IF(AND(T288&gt;=1,T288&lt;=2),'CP %'!$G$11,IF(AND(T288&gt;=3,T288&lt;=5),'CP %'!$G$12,IF(T288&gt;=6,'CP %'!$G$13,""))),
IF(AND(G288&gt;=DATE(2018,8,1),G288&lt;DATE(2018,10,1)),IF(K288='CP %'!$F$18,'CP %'!$G$18,IF(B288='CP %'!$F$15,'CP %'!$G$15,IF(B288='CP %'!$F$16,'CP %'!$G$16,IF(AND(B288='CP %'!$F$17,T288=1),'CP %'!$G$20,IF(AND(B288='CP %'!$F$17,T288&gt;=2,T288&lt;=5),'CP %'!$G$21,IF(AND(B288='CP %'!$F$17,T288&gt;=6),'CP %'!$G$22,"")))))),
IF(AND(G288&gt;=DATE(2018,10,1),G288&lt;=DATE(2018,12,31)),IF(B288='CP %'!$F$25,'CP %'!$G$25,IF(B288='CP %'!$F$26,'CP %'!$G$26,IF(AND(B288='CP %'!$F$27,T288=1),'CP %'!$G$29,IF(AND(B288='CP %'!$F$27,T288&gt;=2,T288&lt;=5),'CP %'!$G$30,IF(AND(B288='CP %'!$F$27,T288&gt;=6),'CP %'!$G$31,"")))))))))),
IF(AND(A288='CP %'!$M$1,J288="CP"),
IF(AND(G288&gt;=DATE(2018,4,1),G288&lt;DATE(2018,10,1)),IF(AND(T288&gt;=1,T288&lt;=3),'CP %'!$N$4,IF(AND(T288&gt;=4,T288&lt;=6),'CP %'!$N$5,IF(T288&gt;=7,'CP %'!$N$6,""))),
IF(AND(G288&gt;=DATE(2018,10,1),G288&lt;=DATE(2018,12,31)),IF(AND(T288&gt;=1,T288&lt;=3),'CP %'!$N$9,IF(AND(T288&gt;=4,T288&lt;=6),'CP %'!$N$10,IF(T288&gt;=7,'CP %'!$N$11,""))),"")),"")))</f>
        <v/>
      </c>
      <c r="T288" s="29" t="str">
        <f>IF(AND(A288='CP %'!$B$1,Master!J288="CP",G288&gt;=DATE(2018,7,26),G288&lt;=DATE(2018,12,31)),COUNTIFS($K$2:$K$999,K288,$A$2:$A$999,'CP %'!$B$1,$G$2:$G$999,"&gt;=26-07-2018",$G$2:$G$999,"&lt;=31-12-2018"),IF(AND(A288='CP %'!$F$1,Master!J288="CP",G288&gt;=DATE(2018,4,1),G288&lt;DATE(2018,5,1)),COUNTIFS($K$2:$K$999,K288,$A$2:$A$999,'CP %'!$F$1,$G$2:$G$999,"&gt;=01-04-2018",$G$2:$G$999,"&lt;01-05-2018"),IF(AND(A288='CP %'!$F$1,Master!J288="CP",G288&gt;=DATE(2018,7,1),G288&lt;DATE(2018,8,1)),COUNTIFS($K$2:$K$999,K288,$A$2:$A$999,'CP %'!$F$1,$G$2:$G$999,"&gt;=01-07-2018",$G$2:$G$999,"&lt;01-08-2018"),IF(AND(A288='CP %'!$F$1,B288='CP %'!$F$17,Master!J288="CP",G288&gt;=DATE(2018,8,1),G288&lt;DATE(2018,10,1)),COUNTIFS($K$2:$K$999,K288,$A$2:$A$999,'CP %'!$F$1,$B$2:$B$999,'CP %'!$F$17,$G$2:$G$999,"&gt;=01-08-2018",$G$2:$G$999,"&lt;01-10-2018"),IF(AND(A288='CP %'!$F$1,B288='CP %'!$F$27,Master!J288="CP",G288&gt;=DATE(2018,10,1),G288&lt;=DATE(2018,12,31)),COUNTIFS($K$2:$K$999,K288,$A$2:$A$999,'CP %'!$F$1,$B$2:$B$999,'CP %'!$F$27,$G$2:$G$999,"&gt;=01-10-2018",$G$2:$G$999,"&lt;=31-12-2018"),IF(AND(A288='CP %'!$M$1,Master!J288="CP",G288&gt;=DATE(2018,4,1),G288&lt;DATE(2018,10,1)),COUNTIFS($K$2:$K$999,K288,$A$2:$A$999,'CP %'!$M$1,$G$2:$G$999,"&gt;=1-04-2018",$G$2:$G$999,"&lt;1-10-2018"),IF(AND(A288='CP %'!$M$1,Master!J288="CP",G288&gt;=DATE(2018,10,1),G288&lt;=DATE(2018,12,31)),COUNTIFS($K$2:$K$999,K288,$A$2:$A$999,'CP %'!$M$1,$G$2:$G$999,"&gt;=1-10-2018",$G$2:$G$999,"&lt;=31-12-2018"),"")))))))</f>
        <v/>
      </c>
      <c r="U288" s="25">
        <f t="shared" si="9"/>
        <v>0</v>
      </c>
    </row>
    <row r="289" spans="1:21" hidden="1" x14ac:dyDescent="0.25">
      <c r="A289" s="1" t="s">
        <v>1</v>
      </c>
      <c r="B289" s="1" t="s">
        <v>127</v>
      </c>
      <c r="C289" s="1" t="s">
        <v>127</v>
      </c>
      <c r="D289" s="1">
        <v>904</v>
      </c>
      <c r="E289" s="1" t="s">
        <v>130</v>
      </c>
      <c r="F289" s="1">
        <v>1003</v>
      </c>
      <c r="G289" s="27">
        <v>43412</v>
      </c>
      <c r="H289" s="25">
        <v>16748621.9603</v>
      </c>
      <c r="I289" s="25">
        <v>16748621.9603</v>
      </c>
      <c r="J289" s="1" t="s">
        <v>15</v>
      </c>
      <c r="K289" s="1" t="s">
        <v>135</v>
      </c>
      <c r="L289" s="25">
        <v>15550</v>
      </c>
      <c r="M289" s="25">
        <v>15280.6201</v>
      </c>
      <c r="N289" s="1" t="s">
        <v>474</v>
      </c>
      <c r="O289" s="1" t="s">
        <v>170</v>
      </c>
      <c r="P289" s="25">
        <f t="shared" si="10"/>
        <v>270188.03969999991</v>
      </c>
      <c r="Q289" s="1" t="s">
        <v>476</v>
      </c>
      <c r="R289" s="2" t="s">
        <v>164</v>
      </c>
      <c r="S289" s="31" t="str">
        <f>IF(AND(A289='CP %'!$B$1,J289="CP"),
IF(AND(G289&gt;=DATE(2018,4,1),G289&lt;=DATE(2018,7,25)),2%,IF(AND(G289&gt;=DATE(2018,7,26),G289&lt;=DATE(2018,12,31),R289='CP %'!$I$2),IF(T289=1,'CP %'!$C$8,IF(AND(T289&gt;=2,T289&lt;=3),'CP %'!$C$9,IF(AND(T289&gt;=4,T289&lt;=5),'CP %'!$C$10,IF(AND(T289&gt;=6,T289&lt;=8),'CP %'!$C$11,IF(T289&gt;=9,'CP %'!$C$12,""))))),IF(AND(G289&gt;=DATE(2018,7,26),G289&lt;=DATE(2018,12,31),R289='CP %'!$I$3),IF(T289=1,'CP %'!$D$8,IF(AND(T289&gt;=2,T289&lt;=3),'CP %'!$D$9,IF(AND(T289&gt;=4,T289&lt;=5),'CP %'!$D$10,IF(AND(T289&gt;=6,T289&lt;=8),'CP %'!$D$11,IF(T289&gt;=9,'CP %'!$D$12,""))))),""))),
IF(AND(A289='CP %'!$F$1,J289="CP"),
IF(AND(G289&gt;=DATE(2018,4,1),G289&lt;DATE(2018,5,1)),IF(AND(T289&gt;=1,T289&lt;=3),'CP %'!$G$4,IF(AND(T289&gt;=4,T289&lt;=9),'CP %'!$G$5,IF(T289&gt;=10,'CP %'!$G$6,""))),
IF(AND(G289&gt;=DATE(2018,5,1),G289&lt;DATE(2018,7,1)),'CP %'!$G$8,
IF(AND(G289&gt;=DATE(2018,7,1),G289&lt;DATE(2018,8,1)),IF(AND(T289&gt;=1,T289&lt;=2),'CP %'!$G$11,IF(AND(T289&gt;=3,T289&lt;=5),'CP %'!$G$12,IF(T289&gt;=6,'CP %'!$G$13,""))),
IF(AND(G289&gt;=DATE(2018,8,1),G289&lt;DATE(2018,10,1)),IF(K289='CP %'!$F$18,'CP %'!$G$18,IF(B289='CP %'!$F$15,'CP %'!$G$15,IF(B289='CP %'!$F$16,'CP %'!$G$16,IF(AND(B289='CP %'!$F$17,T289=1),'CP %'!$G$20,IF(AND(B289='CP %'!$F$17,T289&gt;=2,T289&lt;=5),'CP %'!$G$21,IF(AND(B289='CP %'!$F$17,T289&gt;=6),'CP %'!$G$22,"")))))),
IF(AND(G289&gt;=DATE(2018,10,1),G289&lt;=DATE(2018,12,31)),IF(B289='CP %'!$F$25,'CP %'!$G$25,IF(B289='CP %'!$F$26,'CP %'!$G$26,IF(AND(B289='CP %'!$F$27,T289=1),'CP %'!$G$29,IF(AND(B289='CP %'!$F$27,T289&gt;=2,T289&lt;=5),'CP %'!$G$30,IF(AND(B289='CP %'!$F$27,T289&gt;=6),'CP %'!$G$31,"")))))))))),
IF(AND(A289='CP %'!$M$1,J289="CP"),
IF(AND(G289&gt;=DATE(2018,4,1),G289&lt;DATE(2018,10,1)),IF(AND(T289&gt;=1,T289&lt;=3),'CP %'!$N$4,IF(AND(T289&gt;=4,T289&lt;=6),'CP %'!$N$5,IF(T289&gt;=7,'CP %'!$N$6,""))),
IF(AND(G289&gt;=DATE(2018,10,1),G289&lt;=DATE(2018,12,31)),IF(AND(T289&gt;=1,T289&lt;=3),'CP %'!$N$9,IF(AND(T289&gt;=4,T289&lt;=6),'CP %'!$N$10,IF(T289&gt;=7,'CP %'!$N$11,""))),"")),"")))</f>
        <v/>
      </c>
      <c r="T289" s="29" t="str">
        <f>IF(AND(A289='CP %'!$B$1,Master!J289="CP",G289&gt;=DATE(2018,7,26),G289&lt;=DATE(2018,12,31)),COUNTIFS($K$2:$K$999,K289,$A$2:$A$999,'CP %'!$B$1,$G$2:$G$999,"&gt;=26-07-2018",$G$2:$G$999,"&lt;=31-12-2018"),IF(AND(A289='CP %'!$F$1,Master!J289="CP",G289&gt;=DATE(2018,4,1),G289&lt;DATE(2018,5,1)),COUNTIFS($K$2:$K$999,K289,$A$2:$A$999,'CP %'!$F$1,$G$2:$G$999,"&gt;=01-04-2018",$G$2:$G$999,"&lt;01-05-2018"),IF(AND(A289='CP %'!$F$1,Master!J289="CP",G289&gt;=DATE(2018,7,1),G289&lt;DATE(2018,8,1)),COUNTIFS($K$2:$K$999,K289,$A$2:$A$999,'CP %'!$F$1,$G$2:$G$999,"&gt;=01-07-2018",$G$2:$G$999,"&lt;01-08-2018"),IF(AND(A289='CP %'!$F$1,B289='CP %'!$F$17,Master!J289="CP",G289&gt;=DATE(2018,8,1),G289&lt;DATE(2018,10,1)),COUNTIFS($K$2:$K$999,K289,$A$2:$A$999,'CP %'!$F$1,$B$2:$B$999,'CP %'!$F$17,$G$2:$G$999,"&gt;=01-08-2018",$G$2:$G$999,"&lt;01-10-2018"),IF(AND(A289='CP %'!$F$1,B289='CP %'!$F$27,Master!J289="CP",G289&gt;=DATE(2018,10,1),G289&lt;=DATE(2018,12,31)),COUNTIFS($K$2:$K$999,K289,$A$2:$A$999,'CP %'!$F$1,$B$2:$B$999,'CP %'!$F$27,$G$2:$G$999,"&gt;=01-10-2018",$G$2:$G$999,"&lt;=31-12-2018"),IF(AND(A289='CP %'!$M$1,Master!J289="CP",G289&gt;=DATE(2018,4,1),G289&lt;DATE(2018,10,1)),COUNTIFS($K$2:$K$999,K289,$A$2:$A$999,'CP %'!$M$1,$G$2:$G$999,"&gt;=1-04-2018",$G$2:$G$999,"&lt;1-10-2018"),IF(AND(A289='CP %'!$M$1,Master!J289="CP",G289&gt;=DATE(2018,10,1),G289&lt;=DATE(2018,12,31)),COUNTIFS($K$2:$K$999,K289,$A$2:$A$999,'CP %'!$M$1,$G$2:$G$999,"&gt;=1-10-2018",$G$2:$G$999,"&lt;=31-12-2018"),"")))))))</f>
        <v/>
      </c>
      <c r="U289" s="25">
        <f t="shared" si="9"/>
        <v>0</v>
      </c>
    </row>
    <row r="290" spans="1:21" hidden="1" x14ac:dyDescent="0.25">
      <c r="A290" s="1" t="s">
        <v>1</v>
      </c>
      <c r="B290" s="1" t="s">
        <v>127</v>
      </c>
      <c r="C290" s="1" t="s">
        <v>127</v>
      </c>
      <c r="D290" s="1">
        <v>304</v>
      </c>
      <c r="E290" s="1" t="s">
        <v>130</v>
      </c>
      <c r="F290" s="1">
        <v>1003</v>
      </c>
      <c r="G290" s="27">
        <v>43413</v>
      </c>
      <c r="H290" s="25">
        <v>17641969.988299999</v>
      </c>
      <c r="I290" s="25">
        <v>17641969.988299999</v>
      </c>
      <c r="J290" s="1" t="s">
        <v>16</v>
      </c>
      <c r="K290" s="1" t="s">
        <v>159</v>
      </c>
      <c r="L290" s="25">
        <v>17350</v>
      </c>
      <c r="M290" s="25">
        <v>16711.2961</v>
      </c>
      <c r="N290" s="1" t="s">
        <v>472</v>
      </c>
      <c r="O290" s="1" t="s">
        <v>170</v>
      </c>
      <c r="P290" s="25">
        <f t="shared" si="10"/>
        <v>640620.01170000038</v>
      </c>
      <c r="Q290" s="1" t="s">
        <v>477</v>
      </c>
      <c r="R290" s="2" t="s">
        <v>164</v>
      </c>
      <c r="S290" s="31">
        <f>IF(AND(A290='CP %'!$B$1,J290="CP"),
IF(AND(G290&gt;=DATE(2018,4,1),G290&lt;=DATE(2018,7,25)),2%,IF(AND(G290&gt;=DATE(2018,7,26),G290&lt;=DATE(2018,12,31),R290='CP %'!$I$2),IF(T290=1,'CP %'!$C$8,IF(AND(T290&gt;=2,T290&lt;=3),'CP %'!$C$9,IF(AND(T290&gt;=4,T290&lt;=5),'CP %'!$C$10,IF(AND(T290&gt;=6,T290&lt;=8),'CP %'!$C$11,IF(T290&gt;=9,'CP %'!$C$12,""))))),IF(AND(G290&gt;=DATE(2018,7,26),G290&lt;=DATE(2018,12,31),R290='CP %'!$I$3),IF(T290=1,'CP %'!$D$8,IF(AND(T290&gt;=2,T290&lt;=3),'CP %'!$D$9,IF(AND(T290&gt;=4,T290&lt;=5),'CP %'!$D$10,IF(AND(T290&gt;=6,T290&lt;=8),'CP %'!$D$11,IF(T290&gt;=9,'CP %'!$D$12,""))))),""))),
IF(AND(A290='CP %'!$F$1,J290="CP"),
IF(AND(G290&gt;=DATE(2018,4,1),G290&lt;DATE(2018,5,1)),IF(AND(T290&gt;=1,T290&lt;=3),'CP %'!$G$4,IF(AND(T290&gt;=4,T290&lt;=9),'CP %'!$G$5,IF(T290&gt;=10,'CP %'!$G$6,""))),
IF(AND(G290&gt;=DATE(2018,5,1),G290&lt;DATE(2018,7,1)),'CP %'!$G$8,
IF(AND(G290&gt;=DATE(2018,7,1),G290&lt;DATE(2018,8,1)),IF(AND(T290&gt;=1,T290&lt;=2),'CP %'!$G$11,IF(AND(T290&gt;=3,T290&lt;=5),'CP %'!$G$12,IF(T290&gt;=6,'CP %'!$G$13,""))),
IF(AND(G290&gt;=DATE(2018,8,1),G290&lt;DATE(2018,10,1)),IF(K290='CP %'!$F$18,'CP %'!$G$18,IF(B290='CP %'!$F$15,'CP %'!$G$15,IF(B290='CP %'!$F$16,'CP %'!$G$16,IF(AND(B290='CP %'!$F$17,T290=1),'CP %'!$G$20,IF(AND(B290='CP %'!$F$17,T290&gt;=2,T290&lt;=5),'CP %'!$G$21,IF(AND(B290='CP %'!$F$17,T290&gt;=6),'CP %'!$G$22,"")))))),
IF(AND(G290&gt;=DATE(2018,10,1),G290&lt;=DATE(2018,12,31)),IF(B290='CP %'!$F$25,'CP %'!$G$25,IF(B290='CP %'!$F$26,'CP %'!$G$26,IF(AND(B290='CP %'!$F$27,T290=1),'CP %'!$G$29,IF(AND(B290='CP %'!$F$27,T290&gt;=2,T290&lt;=5),'CP %'!$G$30,IF(AND(B290='CP %'!$F$27,T290&gt;=6),'CP %'!$G$31,"")))))))))),
IF(AND(A290='CP %'!$M$1,J290="CP"),
IF(AND(G290&gt;=DATE(2018,4,1),G290&lt;DATE(2018,10,1)),IF(AND(T290&gt;=1,T290&lt;=3),'CP %'!$N$4,IF(AND(T290&gt;=4,T290&lt;=6),'CP %'!$N$5,IF(T290&gt;=7,'CP %'!$N$6,""))),
IF(AND(G290&gt;=DATE(2018,10,1),G290&lt;=DATE(2018,12,31)),IF(AND(T290&gt;=1,T290&lt;=3),'CP %'!$N$9,IF(AND(T290&gt;=4,T290&lt;=6),'CP %'!$N$10,IF(T290&gt;=7,'CP %'!$N$11,""))),"")),"")))</f>
        <v>0.02</v>
      </c>
      <c r="T290" s="29">
        <f>IF(AND(A290='CP %'!$B$1,Master!J290="CP",G290&gt;=DATE(2018,7,26),G290&lt;=DATE(2018,12,31)),COUNTIFS($K$2:$K$999,K290,$A$2:$A$999,'CP %'!$B$1,$G$2:$G$999,"&gt;=26-07-2018",$G$2:$G$999,"&lt;=31-12-2018"),IF(AND(A290='CP %'!$F$1,Master!J290="CP",G290&gt;=DATE(2018,4,1),G290&lt;DATE(2018,5,1)),COUNTIFS($K$2:$K$999,K290,$A$2:$A$999,'CP %'!$F$1,$G$2:$G$999,"&gt;=01-04-2018",$G$2:$G$999,"&lt;01-05-2018"),IF(AND(A290='CP %'!$F$1,Master!J290="CP",G290&gt;=DATE(2018,7,1),G290&lt;DATE(2018,8,1)),COUNTIFS($K$2:$K$999,K290,$A$2:$A$999,'CP %'!$F$1,$G$2:$G$999,"&gt;=01-07-2018",$G$2:$G$999,"&lt;01-08-2018"),IF(AND(A290='CP %'!$F$1,B290='CP %'!$F$17,Master!J290="CP",G290&gt;=DATE(2018,8,1),G290&lt;DATE(2018,10,1)),COUNTIFS($K$2:$K$999,K290,$A$2:$A$999,'CP %'!$F$1,$B$2:$B$999,'CP %'!$F$17,$G$2:$G$999,"&gt;=01-08-2018",$G$2:$G$999,"&lt;01-10-2018"),IF(AND(A290='CP %'!$F$1,B290='CP %'!$F$27,Master!J290="CP",G290&gt;=DATE(2018,10,1),G290&lt;=DATE(2018,12,31)),COUNTIFS($K$2:$K$999,K290,$A$2:$A$999,'CP %'!$F$1,$B$2:$B$999,'CP %'!$F$27,$G$2:$G$999,"&gt;=01-10-2018",$G$2:$G$999,"&lt;=31-12-2018"),IF(AND(A290='CP %'!$M$1,Master!J290="CP",G290&gt;=DATE(2018,4,1),G290&lt;DATE(2018,10,1)),COUNTIFS($K$2:$K$999,K290,$A$2:$A$999,'CP %'!$M$1,$G$2:$G$999,"&gt;=1-04-2018",$G$2:$G$999,"&lt;1-10-2018"),IF(AND(A290='CP %'!$M$1,Master!J290="CP",G290&gt;=DATE(2018,10,1),G290&lt;=DATE(2018,12,31)),COUNTIFS($K$2:$K$999,K290,$A$2:$A$999,'CP %'!$M$1,$G$2:$G$999,"&gt;=1-10-2018",$G$2:$G$999,"&lt;=31-12-2018"),"")))))))</f>
        <v>1</v>
      </c>
      <c r="U290" s="25">
        <f t="shared" si="9"/>
        <v>352839.39976599999</v>
      </c>
    </row>
    <row r="291" spans="1:21" hidden="1" x14ac:dyDescent="0.25">
      <c r="A291" s="1" t="s">
        <v>1</v>
      </c>
      <c r="B291" s="1" t="s">
        <v>123</v>
      </c>
      <c r="C291" s="1" t="s">
        <v>123</v>
      </c>
      <c r="D291" s="1">
        <v>1204</v>
      </c>
      <c r="E291" s="1" t="s">
        <v>133</v>
      </c>
      <c r="F291" s="1">
        <v>1350</v>
      </c>
      <c r="G291" s="27">
        <v>43414</v>
      </c>
      <c r="H291" s="25">
        <v>23729000</v>
      </c>
      <c r="I291" s="25">
        <v>23729000</v>
      </c>
      <c r="J291" s="1" t="s">
        <v>16</v>
      </c>
      <c r="K291" s="1" t="s">
        <v>160</v>
      </c>
      <c r="L291" s="25">
        <v>15550</v>
      </c>
      <c r="M291" s="25">
        <v>15550</v>
      </c>
      <c r="N291" s="1" t="s">
        <v>474</v>
      </c>
      <c r="O291" s="1" t="s">
        <v>174</v>
      </c>
      <c r="P291" s="25">
        <f t="shared" si="10"/>
        <v>0</v>
      </c>
      <c r="Q291" s="1">
        <v>0</v>
      </c>
      <c r="R291" s="2" t="s">
        <v>164</v>
      </c>
      <c r="S291" s="31">
        <f>IF(AND(A291='CP %'!$B$1,J291="CP"),
IF(AND(G291&gt;=DATE(2018,4,1),G291&lt;=DATE(2018,7,25)),2%,IF(AND(G291&gt;=DATE(2018,7,26),G291&lt;=DATE(2018,12,31),R291='CP %'!$I$2),IF(T291=1,'CP %'!$C$8,IF(AND(T291&gt;=2,T291&lt;=3),'CP %'!$C$9,IF(AND(T291&gt;=4,T291&lt;=5),'CP %'!$C$10,IF(AND(T291&gt;=6,T291&lt;=8),'CP %'!$C$11,IF(T291&gt;=9,'CP %'!$C$12,""))))),IF(AND(G291&gt;=DATE(2018,7,26),G291&lt;=DATE(2018,12,31),R291='CP %'!$I$3),IF(T291=1,'CP %'!$D$8,IF(AND(T291&gt;=2,T291&lt;=3),'CP %'!$D$9,IF(AND(T291&gt;=4,T291&lt;=5),'CP %'!$D$10,IF(AND(T291&gt;=6,T291&lt;=8),'CP %'!$D$11,IF(T291&gt;=9,'CP %'!$D$12,""))))),""))),
IF(AND(A291='CP %'!$F$1,J291="CP"),
IF(AND(G291&gt;=DATE(2018,4,1),G291&lt;DATE(2018,5,1)),IF(AND(T291&gt;=1,T291&lt;=3),'CP %'!$G$4,IF(AND(T291&gt;=4,T291&lt;=9),'CP %'!$G$5,IF(T291&gt;=10,'CP %'!$G$6,""))),
IF(AND(G291&gt;=DATE(2018,5,1),G291&lt;DATE(2018,7,1)),'CP %'!$G$8,
IF(AND(G291&gt;=DATE(2018,7,1),G291&lt;DATE(2018,8,1)),IF(AND(T291&gt;=1,T291&lt;=2),'CP %'!$G$11,IF(AND(T291&gt;=3,T291&lt;=5),'CP %'!$G$12,IF(T291&gt;=6,'CP %'!$G$13,""))),
IF(AND(G291&gt;=DATE(2018,8,1),G291&lt;DATE(2018,10,1)),IF(K291='CP %'!$F$18,'CP %'!$G$18,IF(B291='CP %'!$F$15,'CP %'!$G$15,IF(B291='CP %'!$F$16,'CP %'!$G$16,IF(AND(B291='CP %'!$F$17,T291=1),'CP %'!$G$20,IF(AND(B291='CP %'!$F$17,T291&gt;=2,T291&lt;=5),'CP %'!$G$21,IF(AND(B291='CP %'!$F$17,T291&gt;=6),'CP %'!$G$22,"")))))),
IF(AND(G291&gt;=DATE(2018,10,1),G291&lt;=DATE(2018,12,31)),IF(B291='CP %'!$F$25,'CP %'!$G$25,IF(B291='CP %'!$F$26,'CP %'!$G$26,IF(AND(B291='CP %'!$F$27,T291=1),'CP %'!$G$29,IF(AND(B291='CP %'!$F$27,T291&gt;=2,T291&lt;=5),'CP %'!$G$30,IF(AND(B291='CP %'!$F$27,T291&gt;=6),'CP %'!$G$31,"")))))))))),
IF(AND(A291='CP %'!$M$1,J291="CP"),
IF(AND(G291&gt;=DATE(2018,4,1),G291&lt;DATE(2018,10,1)),IF(AND(T291&gt;=1,T291&lt;=3),'CP %'!$N$4,IF(AND(T291&gt;=4,T291&lt;=6),'CP %'!$N$5,IF(T291&gt;=7,'CP %'!$N$6,""))),
IF(AND(G291&gt;=DATE(2018,10,1),G291&lt;=DATE(2018,12,31)),IF(AND(T291&gt;=1,T291&lt;=3),'CP %'!$N$9,IF(AND(T291&gt;=4,T291&lt;=6),'CP %'!$N$10,IF(T291&gt;=7,'CP %'!$N$11,""))),"")),"")))</f>
        <v>0.02</v>
      </c>
      <c r="T291" s="29">
        <f>IF(AND(A291='CP %'!$B$1,Master!J291="CP",G291&gt;=DATE(2018,7,26),G291&lt;=DATE(2018,12,31)),COUNTIFS($K$2:$K$999,K291,$A$2:$A$999,'CP %'!$B$1,$G$2:$G$999,"&gt;=26-07-2018",$G$2:$G$999,"&lt;=31-12-2018"),IF(AND(A291='CP %'!$F$1,Master!J291="CP",G291&gt;=DATE(2018,4,1),G291&lt;DATE(2018,5,1)),COUNTIFS($K$2:$K$999,K291,$A$2:$A$999,'CP %'!$F$1,$G$2:$G$999,"&gt;=01-04-2018",$G$2:$G$999,"&lt;01-05-2018"),IF(AND(A291='CP %'!$F$1,Master!J291="CP",G291&gt;=DATE(2018,7,1),G291&lt;DATE(2018,8,1)),COUNTIFS($K$2:$K$999,K291,$A$2:$A$999,'CP %'!$F$1,$G$2:$G$999,"&gt;=01-07-2018",$G$2:$G$999,"&lt;01-08-2018"),IF(AND(A291='CP %'!$F$1,B291='CP %'!$F$17,Master!J291="CP",G291&gt;=DATE(2018,8,1),G291&lt;DATE(2018,10,1)),COUNTIFS($K$2:$K$999,K291,$A$2:$A$999,'CP %'!$F$1,$B$2:$B$999,'CP %'!$F$17,$G$2:$G$999,"&gt;=01-08-2018",$G$2:$G$999,"&lt;01-10-2018"),IF(AND(A291='CP %'!$F$1,B291='CP %'!$F$27,Master!J291="CP",G291&gt;=DATE(2018,10,1),G291&lt;=DATE(2018,12,31)),COUNTIFS($K$2:$K$999,K291,$A$2:$A$999,'CP %'!$F$1,$B$2:$B$999,'CP %'!$F$27,$G$2:$G$999,"&gt;=01-10-2018",$G$2:$G$999,"&lt;=31-12-2018"),IF(AND(A291='CP %'!$M$1,Master!J291="CP",G291&gt;=DATE(2018,4,1),G291&lt;DATE(2018,10,1)),COUNTIFS($K$2:$K$999,K291,$A$2:$A$999,'CP %'!$M$1,$G$2:$G$999,"&gt;=1-04-2018",$G$2:$G$999,"&lt;1-10-2018"),IF(AND(A291='CP %'!$M$1,Master!J291="CP",G291&gt;=DATE(2018,10,1),G291&lt;=DATE(2018,12,31)),COUNTIFS($K$2:$K$999,K291,$A$2:$A$999,'CP %'!$M$1,$G$2:$G$999,"&gt;=1-10-2018",$G$2:$G$999,"&lt;=31-12-2018"),"")))))))</f>
        <v>1</v>
      </c>
      <c r="U291" s="25">
        <f t="shared" si="9"/>
        <v>474580</v>
      </c>
    </row>
    <row r="292" spans="1:21" hidden="1" x14ac:dyDescent="0.25">
      <c r="A292" s="1" t="s">
        <v>1</v>
      </c>
      <c r="B292" s="1" t="s">
        <v>127</v>
      </c>
      <c r="C292" s="1" t="s">
        <v>127</v>
      </c>
      <c r="D292" s="1">
        <v>102</v>
      </c>
      <c r="E292" s="1" t="s">
        <v>130</v>
      </c>
      <c r="F292" s="1">
        <v>1003</v>
      </c>
      <c r="G292" s="27">
        <v>43414</v>
      </c>
      <c r="H292" s="25">
        <v>15494250</v>
      </c>
      <c r="I292" s="25">
        <v>15494250</v>
      </c>
      <c r="J292" s="1" t="s">
        <v>16</v>
      </c>
      <c r="K292" s="1" t="s">
        <v>161</v>
      </c>
      <c r="L292" s="25">
        <v>14750</v>
      </c>
      <c r="M292" s="25">
        <v>14750</v>
      </c>
      <c r="N292" s="1" t="s">
        <v>474</v>
      </c>
      <c r="O292" s="1" t="s">
        <v>174</v>
      </c>
      <c r="P292" s="25">
        <f t="shared" si="10"/>
        <v>0</v>
      </c>
      <c r="Q292" s="1">
        <v>0</v>
      </c>
      <c r="R292" s="2" t="s">
        <v>164</v>
      </c>
      <c r="S292" s="31">
        <f>IF(AND(A292='CP %'!$B$1,J292="CP"),
IF(AND(G292&gt;=DATE(2018,4,1),G292&lt;=DATE(2018,7,25)),2%,IF(AND(G292&gt;=DATE(2018,7,26),G292&lt;=DATE(2018,12,31),R292='CP %'!$I$2),IF(T292=1,'CP %'!$C$8,IF(AND(T292&gt;=2,T292&lt;=3),'CP %'!$C$9,IF(AND(T292&gt;=4,T292&lt;=5),'CP %'!$C$10,IF(AND(T292&gt;=6,T292&lt;=8),'CP %'!$C$11,IF(T292&gt;=9,'CP %'!$C$12,""))))),IF(AND(G292&gt;=DATE(2018,7,26),G292&lt;=DATE(2018,12,31),R292='CP %'!$I$3),IF(T292=1,'CP %'!$D$8,IF(AND(T292&gt;=2,T292&lt;=3),'CP %'!$D$9,IF(AND(T292&gt;=4,T292&lt;=5),'CP %'!$D$10,IF(AND(T292&gt;=6,T292&lt;=8),'CP %'!$D$11,IF(T292&gt;=9,'CP %'!$D$12,""))))),""))),
IF(AND(A292='CP %'!$F$1,J292="CP"),
IF(AND(G292&gt;=DATE(2018,4,1),G292&lt;DATE(2018,5,1)),IF(AND(T292&gt;=1,T292&lt;=3),'CP %'!$G$4,IF(AND(T292&gt;=4,T292&lt;=9),'CP %'!$G$5,IF(T292&gt;=10,'CP %'!$G$6,""))),
IF(AND(G292&gt;=DATE(2018,5,1),G292&lt;DATE(2018,7,1)),'CP %'!$G$8,
IF(AND(G292&gt;=DATE(2018,7,1),G292&lt;DATE(2018,8,1)),IF(AND(T292&gt;=1,T292&lt;=2),'CP %'!$G$11,IF(AND(T292&gt;=3,T292&lt;=5),'CP %'!$G$12,IF(T292&gt;=6,'CP %'!$G$13,""))),
IF(AND(G292&gt;=DATE(2018,8,1),G292&lt;DATE(2018,10,1)),IF(K292='CP %'!$F$18,'CP %'!$G$18,IF(B292='CP %'!$F$15,'CP %'!$G$15,IF(B292='CP %'!$F$16,'CP %'!$G$16,IF(AND(B292='CP %'!$F$17,T292=1),'CP %'!$G$20,IF(AND(B292='CP %'!$F$17,T292&gt;=2,T292&lt;=5),'CP %'!$G$21,IF(AND(B292='CP %'!$F$17,T292&gt;=6),'CP %'!$G$22,"")))))),
IF(AND(G292&gt;=DATE(2018,10,1),G292&lt;=DATE(2018,12,31)),IF(B292='CP %'!$F$25,'CP %'!$G$25,IF(B292='CP %'!$F$26,'CP %'!$G$26,IF(AND(B292='CP %'!$F$27,T292=1),'CP %'!$G$29,IF(AND(B292='CP %'!$F$27,T292&gt;=2,T292&lt;=5),'CP %'!$G$30,IF(AND(B292='CP %'!$F$27,T292&gt;=6),'CP %'!$G$31,"")))))))))),
IF(AND(A292='CP %'!$M$1,J292="CP"),
IF(AND(G292&gt;=DATE(2018,4,1),G292&lt;DATE(2018,10,1)),IF(AND(T292&gt;=1,T292&lt;=3),'CP %'!$N$4,IF(AND(T292&gt;=4,T292&lt;=6),'CP %'!$N$5,IF(T292&gt;=7,'CP %'!$N$6,""))),
IF(AND(G292&gt;=DATE(2018,10,1),G292&lt;=DATE(2018,12,31)),IF(AND(T292&gt;=1,T292&lt;=3),'CP %'!$N$9,IF(AND(T292&gt;=4,T292&lt;=6),'CP %'!$N$10,IF(T292&gt;=7,'CP %'!$N$11,""))),"")),"")))</f>
        <v>0.02</v>
      </c>
      <c r="T292" s="29">
        <f>IF(AND(A292='CP %'!$B$1,Master!J292="CP",G292&gt;=DATE(2018,7,26),G292&lt;=DATE(2018,12,31)),COUNTIFS($K$2:$K$999,K292,$A$2:$A$999,'CP %'!$B$1,$G$2:$G$999,"&gt;=26-07-2018",$G$2:$G$999,"&lt;=31-12-2018"),IF(AND(A292='CP %'!$F$1,Master!J292="CP",G292&gt;=DATE(2018,4,1),G292&lt;DATE(2018,5,1)),COUNTIFS($K$2:$K$999,K292,$A$2:$A$999,'CP %'!$F$1,$G$2:$G$999,"&gt;=01-04-2018",$G$2:$G$999,"&lt;01-05-2018"),IF(AND(A292='CP %'!$F$1,Master!J292="CP",G292&gt;=DATE(2018,7,1),G292&lt;DATE(2018,8,1)),COUNTIFS($K$2:$K$999,K292,$A$2:$A$999,'CP %'!$F$1,$G$2:$G$999,"&gt;=01-07-2018",$G$2:$G$999,"&lt;01-08-2018"),IF(AND(A292='CP %'!$F$1,B292='CP %'!$F$17,Master!J292="CP",G292&gt;=DATE(2018,8,1),G292&lt;DATE(2018,10,1)),COUNTIFS($K$2:$K$999,K292,$A$2:$A$999,'CP %'!$F$1,$B$2:$B$999,'CP %'!$F$17,$G$2:$G$999,"&gt;=01-08-2018",$G$2:$G$999,"&lt;01-10-2018"),IF(AND(A292='CP %'!$F$1,B292='CP %'!$F$27,Master!J292="CP",G292&gt;=DATE(2018,10,1),G292&lt;=DATE(2018,12,31)),COUNTIFS($K$2:$K$999,K292,$A$2:$A$999,'CP %'!$F$1,$B$2:$B$999,'CP %'!$F$27,$G$2:$G$999,"&gt;=01-10-2018",$G$2:$G$999,"&lt;=31-12-2018"),IF(AND(A292='CP %'!$M$1,Master!J292="CP",G292&gt;=DATE(2018,4,1),G292&lt;DATE(2018,10,1)),COUNTIFS($K$2:$K$999,K292,$A$2:$A$999,'CP %'!$M$1,$G$2:$G$999,"&gt;=1-04-2018",$G$2:$G$999,"&lt;1-10-2018"),IF(AND(A292='CP %'!$M$1,Master!J292="CP",G292&gt;=DATE(2018,10,1),G292&lt;=DATE(2018,12,31)),COUNTIFS($K$2:$K$999,K292,$A$2:$A$999,'CP %'!$M$1,$G$2:$G$999,"&gt;=1-10-2018",$G$2:$G$999,"&lt;=31-12-2018"),"")))))))</f>
        <v>1</v>
      </c>
      <c r="U292" s="25">
        <f t="shared" si="9"/>
        <v>309885</v>
      </c>
    </row>
    <row r="293" spans="1:21" hidden="1" x14ac:dyDescent="0.25">
      <c r="A293" s="1" t="s">
        <v>1</v>
      </c>
      <c r="B293" s="1" t="s">
        <v>122</v>
      </c>
      <c r="C293" s="1" t="s">
        <v>122</v>
      </c>
      <c r="D293" s="1">
        <v>601</v>
      </c>
      <c r="E293" s="1" t="s">
        <v>130</v>
      </c>
      <c r="F293" s="1">
        <v>1003</v>
      </c>
      <c r="G293" s="27">
        <v>43417</v>
      </c>
      <c r="H293" s="25">
        <v>17640670</v>
      </c>
      <c r="I293" s="25">
        <v>17640670</v>
      </c>
      <c r="J293" s="1" t="s">
        <v>16</v>
      </c>
      <c r="K293" s="1" t="s">
        <v>145</v>
      </c>
      <c r="L293" s="25">
        <v>17350</v>
      </c>
      <c r="M293" s="25">
        <v>16440</v>
      </c>
      <c r="N293" s="1" t="s">
        <v>472</v>
      </c>
      <c r="O293" s="1" t="s">
        <v>170</v>
      </c>
      <c r="P293" s="25">
        <f t="shared" si="10"/>
        <v>912730</v>
      </c>
      <c r="Q293" s="1" t="s">
        <v>478</v>
      </c>
      <c r="R293" s="2" t="s">
        <v>164</v>
      </c>
      <c r="S293" s="31">
        <f>IF(AND(A293='CP %'!$B$1,J293="CP"),
IF(AND(G293&gt;=DATE(2018,4,1),G293&lt;=DATE(2018,7,25)),2%,IF(AND(G293&gt;=DATE(2018,7,26),G293&lt;=DATE(2018,12,31),R293='CP %'!$I$2),IF(T293=1,'CP %'!$C$8,IF(AND(T293&gt;=2,T293&lt;=3),'CP %'!$C$9,IF(AND(T293&gt;=4,T293&lt;=5),'CP %'!$C$10,IF(AND(T293&gt;=6,T293&lt;=8),'CP %'!$C$11,IF(T293&gt;=9,'CP %'!$C$12,""))))),IF(AND(G293&gt;=DATE(2018,7,26),G293&lt;=DATE(2018,12,31),R293='CP %'!$I$3),IF(T293=1,'CP %'!$D$8,IF(AND(T293&gt;=2,T293&lt;=3),'CP %'!$D$9,IF(AND(T293&gt;=4,T293&lt;=5),'CP %'!$D$10,IF(AND(T293&gt;=6,T293&lt;=8),'CP %'!$D$11,IF(T293&gt;=9,'CP %'!$D$12,""))))),""))),
IF(AND(A293='CP %'!$F$1,J293="CP"),
IF(AND(G293&gt;=DATE(2018,4,1),G293&lt;DATE(2018,5,1)),IF(AND(T293&gt;=1,T293&lt;=3),'CP %'!$G$4,IF(AND(T293&gt;=4,T293&lt;=9),'CP %'!$G$5,IF(T293&gt;=10,'CP %'!$G$6,""))),
IF(AND(G293&gt;=DATE(2018,5,1),G293&lt;DATE(2018,7,1)),'CP %'!$G$8,
IF(AND(G293&gt;=DATE(2018,7,1),G293&lt;DATE(2018,8,1)),IF(AND(T293&gt;=1,T293&lt;=2),'CP %'!$G$11,IF(AND(T293&gt;=3,T293&lt;=5),'CP %'!$G$12,IF(T293&gt;=6,'CP %'!$G$13,""))),
IF(AND(G293&gt;=DATE(2018,8,1),G293&lt;DATE(2018,10,1)),IF(K293='CP %'!$F$18,'CP %'!$G$18,IF(B293='CP %'!$F$15,'CP %'!$G$15,IF(B293='CP %'!$F$16,'CP %'!$G$16,IF(AND(B293='CP %'!$F$17,T293=1),'CP %'!$G$20,IF(AND(B293='CP %'!$F$17,T293&gt;=2,T293&lt;=5),'CP %'!$G$21,IF(AND(B293='CP %'!$F$17,T293&gt;=6),'CP %'!$G$22,"")))))),
IF(AND(G293&gt;=DATE(2018,10,1),G293&lt;=DATE(2018,12,31)),IF(B293='CP %'!$F$25,'CP %'!$G$25,IF(B293='CP %'!$F$26,'CP %'!$G$26,IF(AND(B293='CP %'!$F$27,T293=1),'CP %'!$G$29,IF(AND(B293='CP %'!$F$27,T293&gt;=2,T293&lt;=5),'CP %'!$G$30,IF(AND(B293='CP %'!$F$27,T293&gt;=6),'CP %'!$G$31,"")))))))))),
IF(AND(A293='CP %'!$M$1,J293="CP"),
IF(AND(G293&gt;=DATE(2018,4,1),G293&lt;DATE(2018,10,1)),IF(AND(T293&gt;=1,T293&lt;=3),'CP %'!$N$4,IF(AND(T293&gt;=4,T293&lt;=6),'CP %'!$N$5,IF(T293&gt;=7,'CP %'!$N$6,""))),
IF(AND(G293&gt;=DATE(2018,10,1),G293&lt;=DATE(2018,12,31)),IF(AND(T293&gt;=1,T293&lt;=3),'CP %'!$N$9,IF(AND(T293&gt;=4,T293&lt;=6),'CP %'!$N$10,IF(T293&gt;=7,'CP %'!$N$11,""))),"")),"")))</f>
        <v>2.2499999999999999E-2</v>
      </c>
      <c r="T293" s="29">
        <f>IF(AND(A293='CP %'!$B$1,Master!J293="CP",G293&gt;=DATE(2018,7,26),G293&lt;=DATE(2018,12,31)),COUNTIFS($K$2:$K$999,K293,$A$2:$A$999,'CP %'!$B$1,$G$2:$G$999,"&gt;=26-07-2018",$G$2:$G$999,"&lt;=31-12-2018"),IF(AND(A293='CP %'!$F$1,Master!J293="CP",G293&gt;=DATE(2018,4,1),G293&lt;DATE(2018,5,1)),COUNTIFS($K$2:$K$999,K293,$A$2:$A$999,'CP %'!$F$1,$G$2:$G$999,"&gt;=01-04-2018",$G$2:$G$999,"&lt;01-05-2018"),IF(AND(A293='CP %'!$F$1,Master!J293="CP",G293&gt;=DATE(2018,7,1),G293&lt;DATE(2018,8,1)),COUNTIFS($K$2:$K$999,K293,$A$2:$A$999,'CP %'!$F$1,$G$2:$G$999,"&gt;=01-07-2018",$G$2:$G$999,"&lt;01-08-2018"),IF(AND(A293='CP %'!$F$1,B293='CP %'!$F$17,Master!J293="CP",G293&gt;=DATE(2018,8,1),G293&lt;DATE(2018,10,1)),COUNTIFS($K$2:$K$999,K293,$A$2:$A$999,'CP %'!$F$1,$B$2:$B$999,'CP %'!$F$17,$G$2:$G$999,"&gt;=01-08-2018",$G$2:$G$999,"&lt;01-10-2018"),IF(AND(A293='CP %'!$F$1,B293='CP %'!$F$27,Master!J293="CP",G293&gt;=DATE(2018,10,1),G293&lt;=DATE(2018,12,31)),COUNTIFS($K$2:$K$999,K293,$A$2:$A$999,'CP %'!$F$1,$B$2:$B$999,'CP %'!$F$27,$G$2:$G$999,"&gt;=01-10-2018",$G$2:$G$999,"&lt;=31-12-2018"),IF(AND(A293='CP %'!$M$1,Master!J293="CP",G293&gt;=DATE(2018,4,1),G293&lt;DATE(2018,10,1)),COUNTIFS($K$2:$K$999,K293,$A$2:$A$999,'CP %'!$M$1,$G$2:$G$999,"&gt;=1-04-2018",$G$2:$G$999,"&lt;1-10-2018"),IF(AND(A293='CP %'!$M$1,Master!J293="CP",G293&gt;=DATE(2018,10,1),G293&lt;=DATE(2018,12,31)),COUNTIFS($K$2:$K$999,K293,$A$2:$A$999,'CP %'!$M$1,$G$2:$G$999,"&gt;=1-10-2018",$G$2:$G$999,"&lt;=31-12-2018"),"")))))))</f>
        <v>3</v>
      </c>
      <c r="U293" s="25">
        <f t="shared" si="9"/>
        <v>396915.07500000001</v>
      </c>
    </row>
    <row r="294" spans="1:21" hidden="1" x14ac:dyDescent="0.25">
      <c r="A294" s="1" t="s">
        <v>1</v>
      </c>
      <c r="B294" s="1" t="s">
        <v>122</v>
      </c>
      <c r="C294" s="1" t="s">
        <v>122</v>
      </c>
      <c r="D294" s="1">
        <v>203</v>
      </c>
      <c r="E294" s="1" t="s">
        <v>130</v>
      </c>
      <c r="F294" s="1">
        <v>1003</v>
      </c>
      <c r="G294" s="27">
        <v>43417</v>
      </c>
      <c r="H294" s="25">
        <v>15584520</v>
      </c>
      <c r="I294" s="25">
        <v>15584520</v>
      </c>
      <c r="J294" s="1" t="s">
        <v>16</v>
      </c>
      <c r="K294" s="1" t="s">
        <v>162</v>
      </c>
      <c r="L294" s="25">
        <v>14750</v>
      </c>
      <c r="M294" s="25">
        <v>14750</v>
      </c>
      <c r="N294" s="1" t="s">
        <v>474</v>
      </c>
      <c r="O294" s="1" t="s">
        <v>174</v>
      </c>
      <c r="P294" s="25">
        <f t="shared" si="10"/>
        <v>0</v>
      </c>
      <c r="Q294" s="1">
        <v>0</v>
      </c>
      <c r="R294" s="2" t="s">
        <v>164</v>
      </c>
      <c r="S294" s="31">
        <f>IF(AND(A294='CP %'!$B$1,J294="CP"),
IF(AND(G294&gt;=DATE(2018,4,1),G294&lt;=DATE(2018,7,25)),2%,IF(AND(G294&gt;=DATE(2018,7,26),G294&lt;=DATE(2018,12,31),R294='CP %'!$I$2),IF(T294=1,'CP %'!$C$8,IF(AND(T294&gt;=2,T294&lt;=3),'CP %'!$C$9,IF(AND(T294&gt;=4,T294&lt;=5),'CP %'!$C$10,IF(AND(T294&gt;=6,T294&lt;=8),'CP %'!$C$11,IF(T294&gt;=9,'CP %'!$C$12,""))))),IF(AND(G294&gt;=DATE(2018,7,26),G294&lt;=DATE(2018,12,31),R294='CP %'!$I$3),IF(T294=1,'CP %'!$D$8,IF(AND(T294&gt;=2,T294&lt;=3),'CP %'!$D$9,IF(AND(T294&gt;=4,T294&lt;=5),'CP %'!$D$10,IF(AND(T294&gt;=6,T294&lt;=8),'CP %'!$D$11,IF(T294&gt;=9,'CP %'!$D$12,""))))),""))),
IF(AND(A294='CP %'!$F$1,J294="CP"),
IF(AND(G294&gt;=DATE(2018,4,1),G294&lt;DATE(2018,5,1)),IF(AND(T294&gt;=1,T294&lt;=3),'CP %'!$G$4,IF(AND(T294&gt;=4,T294&lt;=9),'CP %'!$G$5,IF(T294&gt;=10,'CP %'!$G$6,""))),
IF(AND(G294&gt;=DATE(2018,5,1),G294&lt;DATE(2018,7,1)),'CP %'!$G$8,
IF(AND(G294&gt;=DATE(2018,7,1),G294&lt;DATE(2018,8,1)),IF(AND(T294&gt;=1,T294&lt;=2),'CP %'!$G$11,IF(AND(T294&gt;=3,T294&lt;=5),'CP %'!$G$12,IF(T294&gt;=6,'CP %'!$G$13,""))),
IF(AND(G294&gt;=DATE(2018,8,1),G294&lt;DATE(2018,10,1)),IF(K294='CP %'!$F$18,'CP %'!$G$18,IF(B294='CP %'!$F$15,'CP %'!$G$15,IF(B294='CP %'!$F$16,'CP %'!$G$16,IF(AND(B294='CP %'!$F$17,T294=1),'CP %'!$G$20,IF(AND(B294='CP %'!$F$17,T294&gt;=2,T294&lt;=5),'CP %'!$G$21,IF(AND(B294='CP %'!$F$17,T294&gt;=6),'CP %'!$G$22,"")))))),
IF(AND(G294&gt;=DATE(2018,10,1),G294&lt;=DATE(2018,12,31)),IF(B294='CP %'!$F$25,'CP %'!$G$25,IF(B294='CP %'!$F$26,'CP %'!$G$26,IF(AND(B294='CP %'!$F$27,T294=1),'CP %'!$G$29,IF(AND(B294='CP %'!$F$27,T294&gt;=2,T294&lt;=5),'CP %'!$G$30,IF(AND(B294='CP %'!$F$27,T294&gt;=6),'CP %'!$G$31,"")))))))))),
IF(AND(A294='CP %'!$M$1,J294="CP"),
IF(AND(G294&gt;=DATE(2018,4,1),G294&lt;DATE(2018,10,1)),IF(AND(T294&gt;=1,T294&lt;=3),'CP %'!$N$4,IF(AND(T294&gt;=4,T294&lt;=6),'CP %'!$N$5,IF(T294&gt;=7,'CP %'!$N$6,""))),
IF(AND(G294&gt;=DATE(2018,10,1),G294&lt;=DATE(2018,12,31)),IF(AND(T294&gt;=1,T294&lt;=3),'CP %'!$N$9,IF(AND(T294&gt;=4,T294&lt;=6),'CP %'!$N$10,IF(T294&gt;=7,'CP %'!$N$11,""))),"")),"")))</f>
        <v>0.02</v>
      </c>
      <c r="T294" s="29">
        <f>IF(AND(A294='CP %'!$B$1,Master!J294="CP",G294&gt;=DATE(2018,7,26),G294&lt;=DATE(2018,12,31)),COUNTIFS($K$2:$K$999,K294,$A$2:$A$999,'CP %'!$B$1,$G$2:$G$999,"&gt;=26-07-2018",$G$2:$G$999,"&lt;=31-12-2018"),IF(AND(A294='CP %'!$F$1,Master!J294="CP",G294&gt;=DATE(2018,4,1),G294&lt;DATE(2018,5,1)),COUNTIFS($K$2:$K$999,K294,$A$2:$A$999,'CP %'!$F$1,$G$2:$G$999,"&gt;=01-04-2018",$G$2:$G$999,"&lt;01-05-2018"),IF(AND(A294='CP %'!$F$1,Master!J294="CP",G294&gt;=DATE(2018,7,1),G294&lt;DATE(2018,8,1)),COUNTIFS($K$2:$K$999,K294,$A$2:$A$999,'CP %'!$F$1,$G$2:$G$999,"&gt;=01-07-2018",$G$2:$G$999,"&lt;01-08-2018"),IF(AND(A294='CP %'!$F$1,B294='CP %'!$F$17,Master!J294="CP",G294&gt;=DATE(2018,8,1),G294&lt;DATE(2018,10,1)),COUNTIFS($K$2:$K$999,K294,$A$2:$A$999,'CP %'!$F$1,$B$2:$B$999,'CP %'!$F$17,$G$2:$G$999,"&gt;=01-08-2018",$G$2:$G$999,"&lt;01-10-2018"),IF(AND(A294='CP %'!$F$1,B294='CP %'!$F$27,Master!J294="CP",G294&gt;=DATE(2018,10,1),G294&lt;=DATE(2018,12,31)),COUNTIFS($K$2:$K$999,K294,$A$2:$A$999,'CP %'!$F$1,$B$2:$B$999,'CP %'!$F$27,$G$2:$G$999,"&gt;=01-10-2018",$G$2:$G$999,"&lt;=31-12-2018"),IF(AND(A294='CP %'!$M$1,Master!J294="CP",G294&gt;=DATE(2018,4,1),G294&lt;DATE(2018,10,1)),COUNTIFS($K$2:$K$999,K294,$A$2:$A$999,'CP %'!$M$1,$G$2:$G$999,"&gt;=1-04-2018",$G$2:$G$999,"&lt;1-10-2018"),IF(AND(A294='CP %'!$M$1,Master!J294="CP",G294&gt;=DATE(2018,10,1),G294&lt;=DATE(2018,12,31)),COUNTIFS($K$2:$K$999,K294,$A$2:$A$999,'CP %'!$M$1,$G$2:$G$999,"&gt;=1-10-2018",$G$2:$G$999,"&lt;=31-12-2018"),"")))))))</f>
        <v>1</v>
      </c>
      <c r="U294" s="25">
        <f t="shared" si="9"/>
        <v>311690.40000000002</v>
      </c>
    </row>
    <row r="295" spans="1:21" hidden="1" x14ac:dyDescent="0.25">
      <c r="A295" s="1" t="s">
        <v>1</v>
      </c>
      <c r="B295" s="1" t="s">
        <v>126</v>
      </c>
      <c r="C295" s="1" t="s">
        <v>126</v>
      </c>
      <c r="D295" s="1">
        <v>904</v>
      </c>
      <c r="E295" s="1" t="s">
        <v>133</v>
      </c>
      <c r="F295" s="1">
        <v>1350</v>
      </c>
      <c r="G295" s="27">
        <v>43419</v>
      </c>
      <c r="H295" s="25">
        <v>21372583.75</v>
      </c>
      <c r="I295" s="25">
        <v>21372583.75</v>
      </c>
      <c r="J295" s="1" t="s">
        <v>15</v>
      </c>
      <c r="K295" s="1" t="s">
        <v>135</v>
      </c>
      <c r="L295" s="25">
        <v>15550</v>
      </c>
      <c r="M295" s="25">
        <v>14593.025</v>
      </c>
      <c r="N295" s="1" t="s">
        <v>474</v>
      </c>
      <c r="O295" s="1" t="s">
        <v>170</v>
      </c>
      <c r="P295" s="25">
        <f t="shared" si="10"/>
        <v>1291916.2500000005</v>
      </c>
      <c r="Q295" s="1" t="s">
        <v>479</v>
      </c>
      <c r="R295" s="2" t="s">
        <v>164</v>
      </c>
      <c r="S295" s="31" t="str">
        <f>IF(AND(A295='CP %'!$B$1,J295="CP"),
IF(AND(G295&gt;=DATE(2018,4,1),G295&lt;=DATE(2018,7,25)),2%,IF(AND(G295&gt;=DATE(2018,7,26),G295&lt;=DATE(2018,12,31),R295='CP %'!$I$2),IF(T295=1,'CP %'!$C$8,IF(AND(T295&gt;=2,T295&lt;=3),'CP %'!$C$9,IF(AND(T295&gt;=4,T295&lt;=5),'CP %'!$C$10,IF(AND(T295&gt;=6,T295&lt;=8),'CP %'!$C$11,IF(T295&gt;=9,'CP %'!$C$12,""))))),IF(AND(G295&gt;=DATE(2018,7,26),G295&lt;=DATE(2018,12,31),R295='CP %'!$I$3),IF(T295=1,'CP %'!$D$8,IF(AND(T295&gt;=2,T295&lt;=3),'CP %'!$D$9,IF(AND(T295&gt;=4,T295&lt;=5),'CP %'!$D$10,IF(AND(T295&gt;=6,T295&lt;=8),'CP %'!$D$11,IF(T295&gt;=9,'CP %'!$D$12,""))))),""))),
IF(AND(A295='CP %'!$F$1,J295="CP"),
IF(AND(G295&gt;=DATE(2018,4,1),G295&lt;DATE(2018,5,1)),IF(AND(T295&gt;=1,T295&lt;=3),'CP %'!$G$4,IF(AND(T295&gt;=4,T295&lt;=9),'CP %'!$G$5,IF(T295&gt;=10,'CP %'!$G$6,""))),
IF(AND(G295&gt;=DATE(2018,5,1),G295&lt;DATE(2018,7,1)),'CP %'!$G$8,
IF(AND(G295&gt;=DATE(2018,7,1),G295&lt;DATE(2018,8,1)),IF(AND(T295&gt;=1,T295&lt;=2),'CP %'!$G$11,IF(AND(T295&gt;=3,T295&lt;=5),'CP %'!$G$12,IF(T295&gt;=6,'CP %'!$G$13,""))),
IF(AND(G295&gt;=DATE(2018,8,1),G295&lt;DATE(2018,10,1)),IF(K295='CP %'!$F$18,'CP %'!$G$18,IF(B295='CP %'!$F$15,'CP %'!$G$15,IF(B295='CP %'!$F$16,'CP %'!$G$16,IF(AND(B295='CP %'!$F$17,T295=1),'CP %'!$G$20,IF(AND(B295='CP %'!$F$17,T295&gt;=2,T295&lt;=5),'CP %'!$G$21,IF(AND(B295='CP %'!$F$17,T295&gt;=6),'CP %'!$G$22,"")))))),
IF(AND(G295&gt;=DATE(2018,10,1),G295&lt;=DATE(2018,12,31)),IF(B295='CP %'!$F$25,'CP %'!$G$25,IF(B295='CP %'!$F$26,'CP %'!$G$26,IF(AND(B295='CP %'!$F$27,T295=1),'CP %'!$G$29,IF(AND(B295='CP %'!$F$27,T295&gt;=2,T295&lt;=5),'CP %'!$G$30,IF(AND(B295='CP %'!$F$27,T295&gt;=6),'CP %'!$G$31,"")))))))))),
IF(AND(A295='CP %'!$M$1,J295="CP"),
IF(AND(G295&gt;=DATE(2018,4,1),G295&lt;DATE(2018,10,1)),IF(AND(T295&gt;=1,T295&lt;=3),'CP %'!$N$4,IF(AND(T295&gt;=4,T295&lt;=6),'CP %'!$N$5,IF(T295&gt;=7,'CP %'!$N$6,""))),
IF(AND(G295&gt;=DATE(2018,10,1),G295&lt;=DATE(2018,12,31)),IF(AND(T295&gt;=1,T295&lt;=3),'CP %'!$N$9,IF(AND(T295&gt;=4,T295&lt;=6),'CP %'!$N$10,IF(T295&gt;=7,'CP %'!$N$11,""))),"")),"")))</f>
        <v/>
      </c>
      <c r="T295" s="29" t="str">
        <f>IF(AND(A295='CP %'!$B$1,Master!J295="CP",G295&gt;=DATE(2018,7,26),G295&lt;=DATE(2018,12,31)),COUNTIFS($K$2:$K$999,K295,$A$2:$A$999,'CP %'!$B$1,$G$2:$G$999,"&gt;=26-07-2018",$G$2:$G$999,"&lt;=31-12-2018"),IF(AND(A295='CP %'!$F$1,Master!J295="CP",G295&gt;=DATE(2018,4,1),G295&lt;DATE(2018,5,1)),COUNTIFS($K$2:$K$999,K295,$A$2:$A$999,'CP %'!$F$1,$G$2:$G$999,"&gt;=01-04-2018",$G$2:$G$999,"&lt;01-05-2018"),IF(AND(A295='CP %'!$F$1,Master!J295="CP",G295&gt;=DATE(2018,7,1),G295&lt;DATE(2018,8,1)),COUNTIFS($K$2:$K$999,K295,$A$2:$A$999,'CP %'!$F$1,$G$2:$G$999,"&gt;=01-07-2018",$G$2:$G$999,"&lt;01-08-2018"),IF(AND(A295='CP %'!$F$1,B295='CP %'!$F$17,Master!J295="CP",G295&gt;=DATE(2018,8,1),G295&lt;DATE(2018,10,1)),COUNTIFS($K$2:$K$999,K295,$A$2:$A$999,'CP %'!$F$1,$B$2:$B$999,'CP %'!$F$17,$G$2:$G$999,"&gt;=01-08-2018",$G$2:$G$999,"&lt;01-10-2018"),IF(AND(A295='CP %'!$F$1,B295='CP %'!$F$27,Master!J295="CP",G295&gt;=DATE(2018,10,1),G295&lt;=DATE(2018,12,31)),COUNTIFS($K$2:$K$999,K295,$A$2:$A$999,'CP %'!$F$1,$B$2:$B$999,'CP %'!$F$27,$G$2:$G$999,"&gt;=01-10-2018",$G$2:$G$999,"&lt;=31-12-2018"),IF(AND(A295='CP %'!$M$1,Master!J295="CP",G295&gt;=DATE(2018,4,1),G295&lt;DATE(2018,10,1)),COUNTIFS($K$2:$K$999,K295,$A$2:$A$999,'CP %'!$M$1,$G$2:$G$999,"&gt;=1-04-2018",$G$2:$G$999,"&lt;1-10-2018"),IF(AND(A295='CP %'!$M$1,Master!J295="CP",G295&gt;=DATE(2018,10,1),G295&lt;=DATE(2018,12,31)),COUNTIFS($K$2:$K$999,K295,$A$2:$A$999,'CP %'!$M$1,$G$2:$G$999,"&gt;=1-10-2018",$G$2:$G$999,"&lt;=31-12-2018"),"")))))))</f>
        <v/>
      </c>
      <c r="U295" s="25">
        <f t="shared" si="9"/>
        <v>0</v>
      </c>
    </row>
    <row r="296" spans="1:21" hidden="1" x14ac:dyDescent="0.25">
      <c r="A296" s="1" t="s">
        <v>1</v>
      </c>
      <c r="B296" s="1" t="s">
        <v>122</v>
      </c>
      <c r="C296" s="1" t="s">
        <v>122</v>
      </c>
      <c r="D296" s="1">
        <v>103</v>
      </c>
      <c r="E296" s="1" t="s">
        <v>130</v>
      </c>
      <c r="F296" s="1">
        <v>1003</v>
      </c>
      <c r="G296" s="27">
        <v>43419</v>
      </c>
      <c r="H296" s="25">
        <v>15494250</v>
      </c>
      <c r="I296" s="25">
        <v>15494250</v>
      </c>
      <c r="J296" s="1" t="s">
        <v>15</v>
      </c>
      <c r="K296" s="1" t="s">
        <v>135</v>
      </c>
      <c r="L296" s="25">
        <v>14750</v>
      </c>
      <c r="M296" s="25">
        <v>14750</v>
      </c>
      <c r="N296" s="1" t="s">
        <v>474</v>
      </c>
      <c r="O296" s="1" t="s">
        <v>174</v>
      </c>
      <c r="P296" s="25">
        <f t="shared" si="10"/>
        <v>0</v>
      </c>
      <c r="Q296" s="1">
        <v>0</v>
      </c>
      <c r="R296" s="2" t="s">
        <v>164</v>
      </c>
      <c r="S296" s="31" t="str">
        <f>IF(AND(A296='CP %'!$B$1,J296="CP"),
IF(AND(G296&gt;=DATE(2018,4,1),G296&lt;=DATE(2018,7,25)),2%,IF(AND(G296&gt;=DATE(2018,7,26),G296&lt;=DATE(2018,12,31),R296='CP %'!$I$2),IF(T296=1,'CP %'!$C$8,IF(AND(T296&gt;=2,T296&lt;=3),'CP %'!$C$9,IF(AND(T296&gt;=4,T296&lt;=5),'CP %'!$C$10,IF(AND(T296&gt;=6,T296&lt;=8),'CP %'!$C$11,IF(T296&gt;=9,'CP %'!$C$12,""))))),IF(AND(G296&gt;=DATE(2018,7,26),G296&lt;=DATE(2018,12,31),R296='CP %'!$I$3),IF(T296=1,'CP %'!$D$8,IF(AND(T296&gt;=2,T296&lt;=3),'CP %'!$D$9,IF(AND(T296&gt;=4,T296&lt;=5),'CP %'!$D$10,IF(AND(T296&gt;=6,T296&lt;=8),'CP %'!$D$11,IF(T296&gt;=9,'CP %'!$D$12,""))))),""))),
IF(AND(A296='CP %'!$F$1,J296="CP"),
IF(AND(G296&gt;=DATE(2018,4,1),G296&lt;DATE(2018,5,1)),IF(AND(T296&gt;=1,T296&lt;=3),'CP %'!$G$4,IF(AND(T296&gt;=4,T296&lt;=9),'CP %'!$G$5,IF(T296&gt;=10,'CP %'!$G$6,""))),
IF(AND(G296&gt;=DATE(2018,5,1),G296&lt;DATE(2018,7,1)),'CP %'!$G$8,
IF(AND(G296&gt;=DATE(2018,7,1),G296&lt;DATE(2018,8,1)),IF(AND(T296&gt;=1,T296&lt;=2),'CP %'!$G$11,IF(AND(T296&gt;=3,T296&lt;=5),'CP %'!$G$12,IF(T296&gt;=6,'CP %'!$G$13,""))),
IF(AND(G296&gt;=DATE(2018,8,1),G296&lt;DATE(2018,10,1)),IF(K296='CP %'!$F$18,'CP %'!$G$18,IF(B296='CP %'!$F$15,'CP %'!$G$15,IF(B296='CP %'!$F$16,'CP %'!$G$16,IF(AND(B296='CP %'!$F$17,T296=1),'CP %'!$G$20,IF(AND(B296='CP %'!$F$17,T296&gt;=2,T296&lt;=5),'CP %'!$G$21,IF(AND(B296='CP %'!$F$17,T296&gt;=6),'CP %'!$G$22,"")))))),
IF(AND(G296&gt;=DATE(2018,10,1),G296&lt;=DATE(2018,12,31)),IF(B296='CP %'!$F$25,'CP %'!$G$25,IF(B296='CP %'!$F$26,'CP %'!$G$26,IF(AND(B296='CP %'!$F$27,T296=1),'CP %'!$G$29,IF(AND(B296='CP %'!$F$27,T296&gt;=2,T296&lt;=5),'CP %'!$G$30,IF(AND(B296='CP %'!$F$27,T296&gt;=6),'CP %'!$G$31,"")))))))))),
IF(AND(A296='CP %'!$M$1,J296="CP"),
IF(AND(G296&gt;=DATE(2018,4,1),G296&lt;DATE(2018,10,1)),IF(AND(T296&gt;=1,T296&lt;=3),'CP %'!$N$4,IF(AND(T296&gt;=4,T296&lt;=6),'CP %'!$N$5,IF(T296&gt;=7,'CP %'!$N$6,""))),
IF(AND(G296&gt;=DATE(2018,10,1),G296&lt;=DATE(2018,12,31)),IF(AND(T296&gt;=1,T296&lt;=3),'CP %'!$N$9,IF(AND(T296&gt;=4,T296&lt;=6),'CP %'!$N$10,IF(T296&gt;=7,'CP %'!$N$11,""))),"")),"")))</f>
        <v/>
      </c>
      <c r="T296" s="29" t="str">
        <f>IF(AND(A296='CP %'!$B$1,Master!J296="CP",G296&gt;=DATE(2018,7,26),G296&lt;=DATE(2018,12,31)),COUNTIFS($K$2:$K$999,K296,$A$2:$A$999,'CP %'!$B$1,$G$2:$G$999,"&gt;=26-07-2018",$G$2:$G$999,"&lt;=31-12-2018"),IF(AND(A296='CP %'!$F$1,Master!J296="CP",G296&gt;=DATE(2018,4,1),G296&lt;DATE(2018,5,1)),COUNTIFS($K$2:$K$999,K296,$A$2:$A$999,'CP %'!$F$1,$G$2:$G$999,"&gt;=01-04-2018",$G$2:$G$999,"&lt;01-05-2018"),IF(AND(A296='CP %'!$F$1,Master!J296="CP",G296&gt;=DATE(2018,7,1),G296&lt;DATE(2018,8,1)),COUNTIFS($K$2:$K$999,K296,$A$2:$A$999,'CP %'!$F$1,$G$2:$G$999,"&gt;=01-07-2018",$G$2:$G$999,"&lt;01-08-2018"),IF(AND(A296='CP %'!$F$1,B296='CP %'!$F$17,Master!J296="CP",G296&gt;=DATE(2018,8,1),G296&lt;DATE(2018,10,1)),COUNTIFS($K$2:$K$999,K296,$A$2:$A$999,'CP %'!$F$1,$B$2:$B$999,'CP %'!$F$17,$G$2:$G$999,"&gt;=01-08-2018",$G$2:$G$999,"&lt;01-10-2018"),IF(AND(A296='CP %'!$F$1,B296='CP %'!$F$27,Master!J296="CP",G296&gt;=DATE(2018,10,1),G296&lt;=DATE(2018,12,31)),COUNTIFS($K$2:$K$999,K296,$A$2:$A$999,'CP %'!$F$1,$B$2:$B$999,'CP %'!$F$27,$G$2:$G$999,"&gt;=01-10-2018",$G$2:$G$999,"&lt;=31-12-2018"),IF(AND(A296='CP %'!$M$1,Master!J296="CP",G296&gt;=DATE(2018,4,1),G296&lt;DATE(2018,10,1)),COUNTIFS($K$2:$K$999,K296,$A$2:$A$999,'CP %'!$M$1,$G$2:$G$999,"&gt;=1-04-2018",$G$2:$G$999,"&lt;1-10-2018"),IF(AND(A296='CP %'!$M$1,Master!J296="CP",G296&gt;=DATE(2018,10,1),G296&lt;=DATE(2018,12,31)),COUNTIFS($K$2:$K$999,K296,$A$2:$A$999,'CP %'!$M$1,$G$2:$G$999,"&gt;=1-10-2018",$G$2:$G$999,"&lt;=31-12-2018"),"")))))))</f>
        <v/>
      </c>
      <c r="U296" s="25">
        <f t="shared" si="9"/>
        <v>0</v>
      </c>
    </row>
    <row r="297" spans="1:21" hidden="1" x14ac:dyDescent="0.25">
      <c r="A297" s="1" t="s">
        <v>1</v>
      </c>
      <c r="B297" s="1" t="s">
        <v>122</v>
      </c>
      <c r="C297" s="1" t="s">
        <v>122</v>
      </c>
      <c r="D297" s="1">
        <v>604</v>
      </c>
      <c r="E297" s="1" t="s">
        <v>130</v>
      </c>
      <c r="F297" s="1">
        <v>1003</v>
      </c>
      <c r="G297" s="27">
        <v>43422</v>
      </c>
      <c r="H297" s="25">
        <v>17640670</v>
      </c>
      <c r="I297" s="25">
        <v>17640670</v>
      </c>
      <c r="J297" s="1" t="s">
        <v>16</v>
      </c>
      <c r="K297" s="1" t="s">
        <v>152</v>
      </c>
      <c r="L297" s="25">
        <v>17350</v>
      </c>
      <c r="M297" s="25">
        <v>16440</v>
      </c>
      <c r="N297" s="1" t="s">
        <v>472</v>
      </c>
      <c r="O297" s="1" t="s">
        <v>170</v>
      </c>
      <c r="P297" s="25">
        <f t="shared" si="10"/>
        <v>912730</v>
      </c>
      <c r="Q297" s="1" t="s">
        <v>478</v>
      </c>
      <c r="R297" s="2" t="s">
        <v>164</v>
      </c>
      <c r="S297" s="31">
        <f>IF(AND(A297='CP %'!$B$1,J297="CP"),
IF(AND(G297&gt;=DATE(2018,4,1),G297&lt;=DATE(2018,7,25)),2%,IF(AND(G297&gt;=DATE(2018,7,26),G297&lt;=DATE(2018,12,31),R297='CP %'!$I$2),IF(T297=1,'CP %'!$C$8,IF(AND(T297&gt;=2,T297&lt;=3),'CP %'!$C$9,IF(AND(T297&gt;=4,T297&lt;=5),'CP %'!$C$10,IF(AND(T297&gt;=6,T297&lt;=8),'CP %'!$C$11,IF(T297&gt;=9,'CP %'!$C$12,""))))),IF(AND(G297&gt;=DATE(2018,7,26),G297&lt;=DATE(2018,12,31),R297='CP %'!$I$3),IF(T297=1,'CP %'!$D$8,IF(AND(T297&gt;=2,T297&lt;=3),'CP %'!$D$9,IF(AND(T297&gt;=4,T297&lt;=5),'CP %'!$D$10,IF(AND(T297&gt;=6,T297&lt;=8),'CP %'!$D$11,IF(T297&gt;=9,'CP %'!$D$12,""))))),""))),
IF(AND(A297='CP %'!$F$1,J297="CP"),
IF(AND(G297&gt;=DATE(2018,4,1),G297&lt;DATE(2018,5,1)),IF(AND(T297&gt;=1,T297&lt;=3),'CP %'!$G$4,IF(AND(T297&gt;=4,T297&lt;=9),'CP %'!$G$5,IF(T297&gt;=10,'CP %'!$G$6,""))),
IF(AND(G297&gt;=DATE(2018,5,1),G297&lt;DATE(2018,7,1)),'CP %'!$G$8,
IF(AND(G297&gt;=DATE(2018,7,1),G297&lt;DATE(2018,8,1)),IF(AND(T297&gt;=1,T297&lt;=2),'CP %'!$G$11,IF(AND(T297&gt;=3,T297&lt;=5),'CP %'!$G$12,IF(T297&gt;=6,'CP %'!$G$13,""))),
IF(AND(G297&gt;=DATE(2018,8,1),G297&lt;DATE(2018,10,1)),IF(K297='CP %'!$F$18,'CP %'!$G$18,IF(B297='CP %'!$F$15,'CP %'!$G$15,IF(B297='CP %'!$F$16,'CP %'!$G$16,IF(AND(B297='CP %'!$F$17,T297=1),'CP %'!$G$20,IF(AND(B297='CP %'!$F$17,T297&gt;=2,T297&lt;=5),'CP %'!$G$21,IF(AND(B297='CP %'!$F$17,T297&gt;=6),'CP %'!$G$22,"")))))),
IF(AND(G297&gt;=DATE(2018,10,1),G297&lt;=DATE(2018,12,31)),IF(B297='CP %'!$F$25,'CP %'!$G$25,IF(B297='CP %'!$F$26,'CP %'!$G$26,IF(AND(B297='CP %'!$F$27,T297=1),'CP %'!$G$29,IF(AND(B297='CP %'!$F$27,T297&gt;=2,T297&lt;=5),'CP %'!$G$30,IF(AND(B297='CP %'!$F$27,T297&gt;=6),'CP %'!$G$31,"")))))))))),
IF(AND(A297='CP %'!$M$1,J297="CP"),
IF(AND(G297&gt;=DATE(2018,4,1),G297&lt;DATE(2018,10,1)),IF(AND(T297&gt;=1,T297&lt;=3),'CP %'!$N$4,IF(AND(T297&gt;=4,T297&lt;=6),'CP %'!$N$5,IF(T297&gt;=7,'CP %'!$N$6,""))),
IF(AND(G297&gt;=DATE(2018,10,1),G297&lt;=DATE(2018,12,31)),IF(AND(T297&gt;=1,T297&lt;=3),'CP %'!$N$9,IF(AND(T297&gt;=4,T297&lt;=6),'CP %'!$N$10,IF(T297&gt;=7,'CP %'!$N$11,""))),"")),"")))</f>
        <v>2.2499999999999999E-2</v>
      </c>
      <c r="T297" s="29">
        <f>IF(AND(A297='CP %'!$B$1,Master!J297="CP",G297&gt;=DATE(2018,7,26),G297&lt;=DATE(2018,12,31)),COUNTIFS($K$2:$K$999,K297,$A$2:$A$999,'CP %'!$B$1,$G$2:$G$999,"&gt;=26-07-2018",$G$2:$G$999,"&lt;=31-12-2018"),IF(AND(A297='CP %'!$F$1,Master!J297="CP",G297&gt;=DATE(2018,4,1),G297&lt;DATE(2018,5,1)),COUNTIFS($K$2:$K$999,K297,$A$2:$A$999,'CP %'!$F$1,$G$2:$G$999,"&gt;=01-04-2018",$G$2:$G$999,"&lt;01-05-2018"),IF(AND(A297='CP %'!$F$1,Master!J297="CP",G297&gt;=DATE(2018,7,1),G297&lt;DATE(2018,8,1)),COUNTIFS($K$2:$K$999,K297,$A$2:$A$999,'CP %'!$F$1,$G$2:$G$999,"&gt;=01-07-2018",$G$2:$G$999,"&lt;01-08-2018"),IF(AND(A297='CP %'!$F$1,B297='CP %'!$F$17,Master!J297="CP",G297&gt;=DATE(2018,8,1),G297&lt;DATE(2018,10,1)),COUNTIFS($K$2:$K$999,K297,$A$2:$A$999,'CP %'!$F$1,$B$2:$B$999,'CP %'!$F$17,$G$2:$G$999,"&gt;=01-08-2018",$G$2:$G$999,"&lt;01-10-2018"),IF(AND(A297='CP %'!$F$1,B297='CP %'!$F$27,Master!J297="CP",G297&gt;=DATE(2018,10,1),G297&lt;=DATE(2018,12,31)),COUNTIFS($K$2:$K$999,K297,$A$2:$A$999,'CP %'!$F$1,$B$2:$B$999,'CP %'!$F$27,$G$2:$G$999,"&gt;=01-10-2018",$G$2:$G$999,"&lt;=31-12-2018"),IF(AND(A297='CP %'!$M$1,Master!J297="CP",G297&gt;=DATE(2018,4,1),G297&lt;DATE(2018,10,1)),COUNTIFS($K$2:$K$999,K297,$A$2:$A$999,'CP %'!$M$1,$G$2:$G$999,"&gt;=1-04-2018",$G$2:$G$999,"&lt;1-10-2018"),IF(AND(A297='CP %'!$M$1,Master!J297="CP",G297&gt;=DATE(2018,10,1),G297&lt;=DATE(2018,12,31)),COUNTIFS($K$2:$K$999,K297,$A$2:$A$999,'CP %'!$M$1,$G$2:$G$999,"&gt;=1-10-2018",$G$2:$G$999,"&lt;=31-12-2018"),"")))))))</f>
        <v>2</v>
      </c>
      <c r="U297" s="25">
        <f t="shared" si="9"/>
        <v>396915.07500000001</v>
      </c>
    </row>
    <row r="298" spans="1:21" hidden="1" x14ac:dyDescent="0.25">
      <c r="A298" s="1" t="s">
        <v>1</v>
      </c>
      <c r="B298" s="1" t="s">
        <v>126</v>
      </c>
      <c r="C298" s="1" t="s">
        <v>126</v>
      </c>
      <c r="D298" s="1">
        <v>901</v>
      </c>
      <c r="E298" s="1" t="s">
        <v>131</v>
      </c>
      <c r="F298" s="1">
        <v>1720</v>
      </c>
      <c r="G298" s="27">
        <v>43424</v>
      </c>
      <c r="H298" s="25">
        <v>30819431.947999999</v>
      </c>
      <c r="I298" s="25">
        <v>30819431.947999999</v>
      </c>
      <c r="J298" s="1" t="s">
        <v>15</v>
      </c>
      <c r="K298" s="1" t="s">
        <v>135</v>
      </c>
      <c r="L298" s="25">
        <v>17380</v>
      </c>
      <c r="M298" s="25">
        <v>16384.320899999999</v>
      </c>
      <c r="N298" s="1" t="s">
        <v>472</v>
      </c>
      <c r="O298" s="1" t="s">
        <v>170</v>
      </c>
      <c r="P298" s="25">
        <f t="shared" si="10"/>
        <v>1712568.052000002</v>
      </c>
      <c r="Q298" s="1" t="s">
        <v>480</v>
      </c>
      <c r="R298" s="2" t="s">
        <v>164</v>
      </c>
      <c r="S298" s="31" t="str">
        <f>IF(AND(A298='CP %'!$B$1,J298="CP"),
IF(AND(G298&gt;=DATE(2018,4,1),G298&lt;=DATE(2018,7,25)),2%,IF(AND(G298&gt;=DATE(2018,7,26),G298&lt;=DATE(2018,12,31),R298='CP %'!$I$2),IF(T298=1,'CP %'!$C$8,IF(AND(T298&gt;=2,T298&lt;=3),'CP %'!$C$9,IF(AND(T298&gt;=4,T298&lt;=5),'CP %'!$C$10,IF(AND(T298&gt;=6,T298&lt;=8),'CP %'!$C$11,IF(T298&gt;=9,'CP %'!$C$12,""))))),IF(AND(G298&gt;=DATE(2018,7,26),G298&lt;=DATE(2018,12,31),R298='CP %'!$I$3),IF(T298=1,'CP %'!$D$8,IF(AND(T298&gt;=2,T298&lt;=3),'CP %'!$D$9,IF(AND(T298&gt;=4,T298&lt;=5),'CP %'!$D$10,IF(AND(T298&gt;=6,T298&lt;=8),'CP %'!$D$11,IF(T298&gt;=9,'CP %'!$D$12,""))))),""))),
IF(AND(A298='CP %'!$F$1,J298="CP"),
IF(AND(G298&gt;=DATE(2018,4,1),G298&lt;DATE(2018,5,1)),IF(AND(T298&gt;=1,T298&lt;=3),'CP %'!$G$4,IF(AND(T298&gt;=4,T298&lt;=9),'CP %'!$G$5,IF(T298&gt;=10,'CP %'!$G$6,""))),
IF(AND(G298&gt;=DATE(2018,5,1),G298&lt;DATE(2018,7,1)),'CP %'!$G$8,
IF(AND(G298&gt;=DATE(2018,7,1),G298&lt;DATE(2018,8,1)),IF(AND(T298&gt;=1,T298&lt;=2),'CP %'!$G$11,IF(AND(T298&gt;=3,T298&lt;=5),'CP %'!$G$12,IF(T298&gt;=6,'CP %'!$G$13,""))),
IF(AND(G298&gt;=DATE(2018,8,1),G298&lt;DATE(2018,10,1)),IF(K298='CP %'!$F$18,'CP %'!$G$18,IF(B298='CP %'!$F$15,'CP %'!$G$15,IF(B298='CP %'!$F$16,'CP %'!$G$16,IF(AND(B298='CP %'!$F$17,T298=1),'CP %'!$G$20,IF(AND(B298='CP %'!$F$17,T298&gt;=2,T298&lt;=5),'CP %'!$G$21,IF(AND(B298='CP %'!$F$17,T298&gt;=6),'CP %'!$G$22,"")))))),
IF(AND(G298&gt;=DATE(2018,10,1),G298&lt;=DATE(2018,12,31)),IF(B298='CP %'!$F$25,'CP %'!$G$25,IF(B298='CP %'!$F$26,'CP %'!$G$26,IF(AND(B298='CP %'!$F$27,T298=1),'CP %'!$G$29,IF(AND(B298='CP %'!$F$27,T298&gt;=2,T298&lt;=5),'CP %'!$G$30,IF(AND(B298='CP %'!$F$27,T298&gt;=6),'CP %'!$G$31,"")))))))))),
IF(AND(A298='CP %'!$M$1,J298="CP"),
IF(AND(G298&gt;=DATE(2018,4,1),G298&lt;DATE(2018,10,1)),IF(AND(T298&gt;=1,T298&lt;=3),'CP %'!$N$4,IF(AND(T298&gt;=4,T298&lt;=6),'CP %'!$N$5,IF(T298&gt;=7,'CP %'!$N$6,""))),
IF(AND(G298&gt;=DATE(2018,10,1),G298&lt;=DATE(2018,12,31)),IF(AND(T298&gt;=1,T298&lt;=3),'CP %'!$N$9,IF(AND(T298&gt;=4,T298&lt;=6),'CP %'!$N$10,IF(T298&gt;=7,'CP %'!$N$11,""))),"")),"")))</f>
        <v/>
      </c>
      <c r="T298" s="29" t="str">
        <f>IF(AND(A298='CP %'!$B$1,Master!J298="CP",G298&gt;=DATE(2018,7,26),G298&lt;=DATE(2018,12,31)),COUNTIFS($K$2:$K$999,K298,$A$2:$A$999,'CP %'!$B$1,$G$2:$G$999,"&gt;=26-07-2018",$G$2:$G$999,"&lt;=31-12-2018"),IF(AND(A298='CP %'!$F$1,Master!J298="CP",G298&gt;=DATE(2018,4,1),G298&lt;DATE(2018,5,1)),COUNTIFS($K$2:$K$999,K298,$A$2:$A$999,'CP %'!$F$1,$G$2:$G$999,"&gt;=01-04-2018",$G$2:$G$999,"&lt;01-05-2018"),IF(AND(A298='CP %'!$F$1,Master!J298="CP",G298&gt;=DATE(2018,7,1),G298&lt;DATE(2018,8,1)),COUNTIFS($K$2:$K$999,K298,$A$2:$A$999,'CP %'!$F$1,$G$2:$G$999,"&gt;=01-07-2018",$G$2:$G$999,"&lt;01-08-2018"),IF(AND(A298='CP %'!$F$1,B298='CP %'!$F$17,Master!J298="CP",G298&gt;=DATE(2018,8,1),G298&lt;DATE(2018,10,1)),COUNTIFS($K$2:$K$999,K298,$A$2:$A$999,'CP %'!$F$1,$B$2:$B$999,'CP %'!$F$17,$G$2:$G$999,"&gt;=01-08-2018",$G$2:$G$999,"&lt;01-10-2018"),IF(AND(A298='CP %'!$F$1,B298='CP %'!$F$27,Master!J298="CP",G298&gt;=DATE(2018,10,1),G298&lt;=DATE(2018,12,31)),COUNTIFS($K$2:$K$999,K298,$A$2:$A$999,'CP %'!$F$1,$B$2:$B$999,'CP %'!$F$27,$G$2:$G$999,"&gt;=01-10-2018",$G$2:$G$999,"&lt;=31-12-2018"),IF(AND(A298='CP %'!$M$1,Master!J298="CP",G298&gt;=DATE(2018,4,1),G298&lt;DATE(2018,10,1)),COUNTIFS($K$2:$K$999,K298,$A$2:$A$999,'CP %'!$M$1,$G$2:$G$999,"&gt;=1-04-2018",$G$2:$G$999,"&lt;1-10-2018"),IF(AND(A298='CP %'!$M$1,Master!J298="CP",G298&gt;=DATE(2018,10,1),G298&lt;=DATE(2018,12,31)),COUNTIFS($K$2:$K$999,K298,$A$2:$A$999,'CP %'!$M$1,$G$2:$G$999,"&gt;=1-10-2018",$G$2:$G$999,"&lt;=31-12-2018"),"")))))))</f>
        <v/>
      </c>
      <c r="U298" s="25">
        <f t="shared" si="9"/>
        <v>0</v>
      </c>
    </row>
    <row r="299" spans="1:21" hidden="1" x14ac:dyDescent="0.25">
      <c r="A299" s="1" t="s">
        <v>1</v>
      </c>
      <c r="B299" s="1" t="s">
        <v>122</v>
      </c>
      <c r="C299" s="1" t="s">
        <v>122</v>
      </c>
      <c r="D299" s="1">
        <v>1102</v>
      </c>
      <c r="E299" s="1" t="s">
        <v>130</v>
      </c>
      <c r="F299" s="1">
        <v>1003</v>
      </c>
      <c r="G299" s="27">
        <v>43427</v>
      </c>
      <c r="H299" s="25">
        <v>15445010.9246</v>
      </c>
      <c r="I299" s="25">
        <v>15445010.9246</v>
      </c>
      <c r="J299" s="1" t="s">
        <v>17</v>
      </c>
      <c r="K299" s="1" t="s">
        <v>135</v>
      </c>
      <c r="L299" s="25">
        <v>14750</v>
      </c>
      <c r="M299" s="25">
        <v>13800.9082</v>
      </c>
      <c r="N299" s="1" t="s">
        <v>474</v>
      </c>
      <c r="O299" s="1" t="s">
        <v>170</v>
      </c>
      <c r="P299" s="25">
        <f t="shared" si="10"/>
        <v>951939.07540000021</v>
      </c>
      <c r="Q299" s="1" t="s">
        <v>481</v>
      </c>
      <c r="R299" s="2" t="s">
        <v>164</v>
      </c>
      <c r="S299" s="31" t="str">
        <f>IF(AND(A299='CP %'!$B$1,J299="CP"),
IF(AND(G299&gt;=DATE(2018,4,1),G299&lt;=DATE(2018,7,25)),2%,IF(AND(G299&gt;=DATE(2018,7,26),G299&lt;=DATE(2018,12,31),R299='CP %'!$I$2),IF(T299=1,'CP %'!$C$8,IF(AND(T299&gt;=2,T299&lt;=3),'CP %'!$C$9,IF(AND(T299&gt;=4,T299&lt;=5),'CP %'!$C$10,IF(AND(T299&gt;=6,T299&lt;=8),'CP %'!$C$11,IF(T299&gt;=9,'CP %'!$C$12,""))))),IF(AND(G299&gt;=DATE(2018,7,26),G299&lt;=DATE(2018,12,31),R299='CP %'!$I$3),IF(T299=1,'CP %'!$D$8,IF(AND(T299&gt;=2,T299&lt;=3),'CP %'!$D$9,IF(AND(T299&gt;=4,T299&lt;=5),'CP %'!$D$10,IF(AND(T299&gt;=6,T299&lt;=8),'CP %'!$D$11,IF(T299&gt;=9,'CP %'!$D$12,""))))),""))),
IF(AND(A299='CP %'!$F$1,J299="CP"),
IF(AND(G299&gt;=DATE(2018,4,1),G299&lt;DATE(2018,5,1)),IF(AND(T299&gt;=1,T299&lt;=3),'CP %'!$G$4,IF(AND(T299&gt;=4,T299&lt;=9),'CP %'!$G$5,IF(T299&gt;=10,'CP %'!$G$6,""))),
IF(AND(G299&gt;=DATE(2018,5,1),G299&lt;DATE(2018,7,1)),'CP %'!$G$8,
IF(AND(G299&gt;=DATE(2018,7,1),G299&lt;DATE(2018,8,1)),IF(AND(T299&gt;=1,T299&lt;=2),'CP %'!$G$11,IF(AND(T299&gt;=3,T299&lt;=5),'CP %'!$G$12,IF(T299&gt;=6,'CP %'!$G$13,""))),
IF(AND(G299&gt;=DATE(2018,8,1),G299&lt;DATE(2018,10,1)),IF(K299='CP %'!$F$18,'CP %'!$G$18,IF(B299='CP %'!$F$15,'CP %'!$G$15,IF(B299='CP %'!$F$16,'CP %'!$G$16,IF(AND(B299='CP %'!$F$17,T299=1),'CP %'!$G$20,IF(AND(B299='CP %'!$F$17,T299&gt;=2,T299&lt;=5),'CP %'!$G$21,IF(AND(B299='CP %'!$F$17,T299&gt;=6),'CP %'!$G$22,"")))))),
IF(AND(G299&gt;=DATE(2018,10,1),G299&lt;=DATE(2018,12,31)),IF(B299='CP %'!$F$25,'CP %'!$G$25,IF(B299='CP %'!$F$26,'CP %'!$G$26,IF(AND(B299='CP %'!$F$27,T299=1),'CP %'!$G$29,IF(AND(B299='CP %'!$F$27,T299&gt;=2,T299&lt;=5),'CP %'!$G$30,IF(AND(B299='CP %'!$F$27,T299&gt;=6),'CP %'!$G$31,"")))))))))),
IF(AND(A299='CP %'!$M$1,J299="CP"),
IF(AND(G299&gt;=DATE(2018,4,1),G299&lt;DATE(2018,10,1)),IF(AND(T299&gt;=1,T299&lt;=3),'CP %'!$N$4,IF(AND(T299&gt;=4,T299&lt;=6),'CP %'!$N$5,IF(T299&gt;=7,'CP %'!$N$6,""))),
IF(AND(G299&gt;=DATE(2018,10,1),G299&lt;=DATE(2018,12,31)),IF(AND(T299&gt;=1,T299&lt;=3),'CP %'!$N$9,IF(AND(T299&gt;=4,T299&lt;=6),'CP %'!$N$10,IF(T299&gt;=7,'CP %'!$N$11,""))),"")),"")))</f>
        <v/>
      </c>
      <c r="T299" s="29" t="str">
        <f>IF(AND(A299='CP %'!$B$1,Master!J299="CP",G299&gt;=DATE(2018,7,26),G299&lt;=DATE(2018,12,31)),COUNTIFS($K$2:$K$999,K299,$A$2:$A$999,'CP %'!$B$1,$G$2:$G$999,"&gt;=26-07-2018",$G$2:$G$999,"&lt;=31-12-2018"),IF(AND(A299='CP %'!$F$1,Master!J299="CP",G299&gt;=DATE(2018,4,1),G299&lt;DATE(2018,5,1)),COUNTIFS($K$2:$K$999,K299,$A$2:$A$999,'CP %'!$F$1,$G$2:$G$999,"&gt;=01-04-2018",$G$2:$G$999,"&lt;01-05-2018"),IF(AND(A299='CP %'!$F$1,Master!J299="CP",G299&gt;=DATE(2018,7,1),G299&lt;DATE(2018,8,1)),COUNTIFS($K$2:$K$999,K299,$A$2:$A$999,'CP %'!$F$1,$G$2:$G$999,"&gt;=01-07-2018",$G$2:$G$999,"&lt;01-08-2018"),IF(AND(A299='CP %'!$F$1,B299='CP %'!$F$17,Master!J299="CP",G299&gt;=DATE(2018,8,1),G299&lt;DATE(2018,10,1)),COUNTIFS($K$2:$K$999,K299,$A$2:$A$999,'CP %'!$F$1,$B$2:$B$999,'CP %'!$F$17,$G$2:$G$999,"&gt;=01-08-2018",$G$2:$G$999,"&lt;01-10-2018"),IF(AND(A299='CP %'!$F$1,B299='CP %'!$F$27,Master!J299="CP",G299&gt;=DATE(2018,10,1),G299&lt;=DATE(2018,12,31)),COUNTIFS($K$2:$K$999,K299,$A$2:$A$999,'CP %'!$F$1,$B$2:$B$999,'CP %'!$F$27,$G$2:$G$999,"&gt;=01-10-2018",$G$2:$G$999,"&lt;=31-12-2018"),IF(AND(A299='CP %'!$M$1,Master!J299="CP",G299&gt;=DATE(2018,4,1),G299&lt;DATE(2018,10,1)),COUNTIFS($K$2:$K$999,K299,$A$2:$A$999,'CP %'!$M$1,$G$2:$G$999,"&gt;=1-04-2018",$G$2:$G$999,"&lt;1-10-2018"),IF(AND(A299='CP %'!$M$1,Master!J299="CP",G299&gt;=DATE(2018,10,1),G299&lt;=DATE(2018,12,31)),COUNTIFS($K$2:$K$999,K299,$A$2:$A$999,'CP %'!$M$1,$G$2:$G$999,"&gt;=1-10-2018",$G$2:$G$999,"&lt;=31-12-2018"),"")))))))</f>
        <v/>
      </c>
      <c r="U299" s="25">
        <f t="shared" si="9"/>
        <v>0</v>
      </c>
    </row>
    <row r="300" spans="1:21" hidden="1" x14ac:dyDescent="0.25">
      <c r="A300" s="1" t="s">
        <v>1</v>
      </c>
      <c r="B300" s="1" t="s">
        <v>127</v>
      </c>
      <c r="C300" s="1" t="s">
        <v>127</v>
      </c>
      <c r="D300" s="1">
        <v>901</v>
      </c>
      <c r="E300" s="1" t="s">
        <v>130</v>
      </c>
      <c r="F300" s="1">
        <v>1003</v>
      </c>
      <c r="G300" s="27">
        <v>43427</v>
      </c>
      <c r="H300" s="25">
        <v>16748621.9603</v>
      </c>
      <c r="I300" s="25">
        <v>16748621.9603</v>
      </c>
      <c r="J300" s="1" t="s">
        <v>15</v>
      </c>
      <c r="K300" s="1" t="s">
        <v>135</v>
      </c>
      <c r="L300" s="25">
        <v>15550</v>
      </c>
      <c r="M300" s="25">
        <v>15280.6201</v>
      </c>
      <c r="N300" s="1" t="s">
        <v>474</v>
      </c>
      <c r="O300" s="1" t="s">
        <v>170</v>
      </c>
      <c r="P300" s="25">
        <f t="shared" si="10"/>
        <v>270188.03969999991</v>
      </c>
      <c r="Q300" s="1" t="s">
        <v>482</v>
      </c>
      <c r="R300" s="2" t="s">
        <v>164</v>
      </c>
      <c r="S300" s="31" t="str">
        <f>IF(AND(A300='CP %'!$B$1,J300="CP"),
IF(AND(G300&gt;=DATE(2018,4,1),G300&lt;=DATE(2018,7,25)),2%,IF(AND(G300&gt;=DATE(2018,7,26),G300&lt;=DATE(2018,12,31),R300='CP %'!$I$2),IF(T300=1,'CP %'!$C$8,IF(AND(T300&gt;=2,T300&lt;=3),'CP %'!$C$9,IF(AND(T300&gt;=4,T300&lt;=5),'CP %'!$C$10,IF(AND(T300&gt;=6,T300&lt;=8),'CP %'!$C$11,IF(T300&gt;=9,'CP %'!$C$12,""))))),IF(AND(G300&gt;=DATE(2018,7,26),G300&lt;=DATE(2018,12,31),R300='CP %'!$I$3),IF(T300=1,'CP %'!$D$8,IF(AND(T300&gt;=2,T300&lt;=3),'CP %'!$D$9,IF(AND(T300&gt;=4,T300&lt;=5),'CP %'!$D$10,IF(AND(T300&gt;=6,T300&lt;=8),'CP %'!$D$11,IF(T300&gt;=9,'CP %'!$D$12,""))))),""))),
IF(AND(A300='CP %'!$F$1,J300="CP"),
IF(AND(G300&gt;=DATE(2018,4,1),G300&lt;DATE(2018,5,1)),IF(AND(T300&gt;=1,T300&lt;=3),'CP %'!$G$4,IF(AND(T300&gt;=4,T300&lt;=9),'CP %'!$G$5,IF(T300&gt;=10,'CP %'!$G$6,""))),
IF(AND(G300&gt;=DATE(2018,5,1),G300&lt;DATE(2018,7,1)),'CP %'!$G$8,
IF(AND(G300&gt;=DATE(2018,7,1),G300&lt;DATE(2018,8,1)),IF(AND(T300&gt;=1,T300&lt;=2),'CP %'!$G$11,IF(AND(T300&gt;=3,T300&lt;=5),'CP %'!$G$12,IF(T300&gt;=6,'CP %'!$G$13,""))),
IF(AND(G300&gt;=DATE(2018,8,1),G300&lt;DATE(2018,10,1)),IF(K300='CP %'!$F$18,'CP %'!$G$18,IF(B300='CP %'!$F$15,'CP %'!$G$15,IF(B300='CP %'!$F$16,'CP %'!$G$16,IF(AND(B300='CP %'!$F$17,T300=1),'CP %'!$G$20,IF(AND(B300='CP %'!$F$17,T300&gt;=2,T300&lt;=5),'CP %'!$G$21,IF(AND(B300='CP %'!$F$17,T300&gt;=6),'CP %'!$G$22,"")))))),
IF(AND(G300&gt;=DATE(2018,10,1),G300&lt;=DATE(2018,12,31)),IF(B300='CP %'!$F$25,'CP %'!$G$25,IF(B300='CP %'!$F$26,'CP %'!$G$26,IF(AND(B300='CP %'!$F$27,T300=1),'CP %'!$G$29,IF(AND(B300='CP %'!$F$27,T300&gt;=2,T300&lt;=5),'CP %'!$G$30,IF(AND(B300='CP %'!$F$27,T300&gt;=6),'CP %'!$G$31,"")))))))))),
IF(AND(A300='CP %'!$M$1,J300="CP"),
IF(AND(G300&gt;=DATE(2018,4,1),G300&lt;DATE(2018,10,1)),IF(AND(T300&gt;=1,T300&lt;=3),'CP %'!$N$4,IF(AND(T300&gt;=4,T300&lt;=6),'CP %'!$N$5,IF(T300&gt;=7,'CP %'!$N$6,""))),
IF(AND(G300&gt;=DATE(2018,10,1),G300&lt;=DATE(2018,12,31)),IF(AND(T300&gt;=1,T300&lt;=3),'CP %'!$N$9,IF(AND(T300&gt;=4,T300&lt;=6),'CP %'!$N$10,IF(T300&gt;=7,'CP %'!$N$11,""))),"")),"")))</f>
        <v/>
      </c>
      <c r="T300" s="29" t="str">
        <f>IF(AND(A300='CP %'!$B$1,Master!J300="CP",G300&gt;=DATE(2018,7,26),G300&lt;=DATE(2018,12,31)),COUNTIFS($K$2:$K$999,K300,$A$2:$A$999,'CP %'!$B$1,$G$2:$G$999,"&gt;=26-07-2018",$G$2:$G$999,"&lt;=31-12-2018"),IF(AND(A300='CP %'!$F$1,Master!J300="CP",G300&gt;=DATE(2018,4,1),G300&lt;DATE(2018,5,1)),COUNTIFS($K$2:$K$999,K300,$A$2:$A$999,'CP %'!$F$1,$G$2:$G$999,"&gt;=01-04-2018",$G$2:$G$999,"&lt;01-05-2018"),IF(AND(A300='CP %'!$F$1,Master!J300="CP",G300&gt;=DATE(2018,7,1),G300&lt;DATE(2018,8,1)),COUNTIFS($K$2:$K$999,K300,$A$2:$A$999,'CP %'!$F$1,$G$2:$G$999,"&gt;=01-07-2018",$G$2:$G$999,"&lt;01-08-2018"),IF(AND(A300='CP %'!$F$1,B300='CP %'!$F$17,Master!J300="CP",G300&gt;=DATE(2018,8,1),G300&lt;DATE(2018,10,1)),COUNTIFS($K$2:$K$999,K300,$A$2:$A$999,'CP %'!$F$1,$B$2:$B$999,'CP %'!$F$17,$G$2:$G$999,"&gt;=01-08-2018",$G$2:$G$999,"&lt;01-10-2018"),IF(AND(A300='CP %'!$F$1,B300='CP %'!$F$27,Master!J300="CP",G300&gt;=DATE(2018,10,1),G300&lt;=DATE(2018,12,31)),COUNTIFS($K$2:$K$999,K300,$A$2:$A$999,'CP %'!$F$1,$B$2:$B$999,'CP %'!$F$27,$G$2:$G$999,"&gt;=01-10-2018",$G$2:$G$999,"&lt;=31-12-2018"),IF(AND(A300='CP %'!$M$1,Master!J300="CP",G300&gt;=DATE(2018,4,1),G300&lt;DATE(2018,10,1)),COUNTIFS($K$2:$K$999,K300,$A$2:$A$999,'CP %'!$M$1,$G$2:$G$999,"&gt;=1-04-2018",$G$2:$G$999,"&lt;1-10-2018"),IF(AND(A300='CP %'!$M$1,Master!J300="CP",G300&gt;=DATE(2018,10,1),G300&lt;=DATE(2018,12,31)),COUNTIFS($K$2:$K$999,K300,$A$2:$A$999,'CP %'!$M$1,$G$2:$G$999,"&gt;=1-10-2018",$G$2:$G$999,"&lt;=31-12-2018"),"")))))))</f>
        <v/>
      </c>
      <c r="U300" s="25">
        <f t="shared" si="9"/>
        <v>0</v>
      </c>
    </row>
    <row r="301" spans="1:21" hidden="1" x14ac:dyDescent="0.25">
      <c r="A301" s="1" t="s">
        <v>1</v>
      </c>
      <c r="B301" s="1" t="s">
        <v>127</v>
      </c>
      <c r="C301" s="1" t="s">
        <v>127</v>
      </c>
      <c r="D301" s="1">
        <v>404</v>
      </c>
      <c r="E301" s="1" t="s">
        <v>130</v>
      </c>
      <c r="F301" s="1">
        <v>1003</v>
      </c>
      <c r="G301" s="27">
        <v>43429</v>
      </c>
      <c r="H301" s="25">
        <v>17663645</v>
      </c>
      <c r="I301" s="25">
        <v>17663645</v>
      </c>
      <c r="J301" s="1" t="s">
        <v>16</v>
      </c>
      <c r="K301" s="1" t="s">
        <v>140</v>
      </c>
      <c r="L301" s="25">
        <v>15550</v>
      </c>
      <c r="M301" s="25">
        <v>15945</v>
      </c>
      <c r="N301" s="1" t="s">
        <v>474</v>
      </c>
      <c r="O301" s="1" t="s">
        <v>170</v>
      </c>
      <c r="P301" s="25">
        <v>396185</v>
      </c>
      <c r="Q301" s="1" t="s">
        <v>483</v>
      </c>
      <c r="R301" s="2" t="s">
        <v>164</v>
      </c>
      <c r="S301" s="31">
        <f>IF(AND(A301='CP %'!$B$1,J301="CP"),
IF(AND(G301&gt;=DATE(2018,4,1),G301&lt;=DATE(2018,7,25)),2%,IF(AND(G301&gt;=DATE(2018,7,26),G301&lt;=DATE(2018,12,31),R301='CP %'!$I$2),IF(T301=1,'CP %'!$C$8,IF(AND(T301&gt;=2,T301&lt;=3),'CP %'!$C$9,IF(AND(T301&gt;=4,T301&lt;=5),'CP %'!$C$10,IF(AND(T301&gt;=6,T301&lt;=8),'CP %'!$C$11,IF(T301&gt;=9,'CP %'!$C$12,""))))),IF(AND(G301&gt;=DATE(2018,7,26),G301&lt;=DATE(2018,12,31),R301='CP %'!$I$3),IF(T301=1,'CP %'!$D$8,IF(AND(T301&gt;=2,T301&lt;=3),'CP %'!$D$9,IF(AND(T301&gt;=4,T301&lt;=5),'CP %'!$D$10,IF(AND(T301&gt;=6,T301&lt;=8),'CP %'!$D$11,IF(T301&gt;=9,'CP %'!$D$12,""))))),""))),
IF(AND(A301='CP %'!$F$1,J301="CP"),
IF(AND(G301&gt;=DATE(2018,4,1),G301&lt;DATE(2018,5,1)),IF(AND(T301&gt;=1,T301&lt;=3),'CP %'!$G$4,IF(AND(T301&gt;=4,T301&lt;=9),'CP %'!$G$5,IF(T301&gt;=10,'CP %'!$G$6,""))),
IF(AND(G301&gt;=DATE(2018,5,1),G301&lt;DATE(2018,7,1)),'CP %'!$G$8,
IF(AND(G301&gt;=DATE(2018,7,1),G301&lt;DATE(2018,8,1)),IF(AND(T301&gt;=1,T301&lt;=2),'CP %'!$G$11,IF(AND(T301&gt;=3,T301&lt;=5),'CP %'!$G$12,IF(T301&gt;=6,'CP %'!$G$13,""))),
IF(AND(G301&gt;=DATE(2018,8,1),G301&lt;DATE(2018,10,1)),IF(K301='CP %'!$F$18,'CP %'!$G$18,IF(B301='CP %'!$F$15,'CP %'!$G$15,IF(B301='CP %'!$F$16,'CP %'!$G$16,IF(AND(B301='CP %'!$F$17,T301=1),'CP %'!$G$20,IF(AND(B301='CP %'!$F$17,T301&gt;=2,T301&lt;=5),'CP %'!$G$21,IF(AND(B301='CP %'!$F$17,T301&gt;=6),'CP %'!$G$22,"")))))),
IF(AND(G301&gt;=DATE(2018,10,1),G301&lt;=DATE(2018,12,31)),IF(B301='CP %'!$F$25,'CP %'!$G$25,IF(B301='CP %'!$F$26,'CP %'!$G$26,IF(AND(B301='CP %'!$F$27,T301=1),'CP %'!$G$29,IF(AND(B301='CP %'!$F$27,T301&gt;=2,T301&lt;=5),'CP %'!$G$30,IF(AND(B301='CP %'!$F$27,T301&gt;=6),'CP %'!$G$31,"")))))))))),
IF(AND(A301='CP %'!$M$1,J301="CP"),
IF(AND(G301&gt;=DATE(2018,4,1),G301&lt;DATE(2018,10,1)),IF(AND(T301&gt;=1,T301&lt;=3),'CP %'!$N$4,IF(AND(T301&gt;=4,T301&lt;=6),'CP %'!$N$5,IF(T301&gt;=7,'CP %'!$N$6,""))),
IF(AND(G301&gt;=DATE(2018,10,1),G301&lt;=DATE(2018,12,31)),IF(AND(T301&gt;=1,T301&lt;=3),'CP %'!$N$9,IF(AND(T301&gt;=4,T301&lt;=6),'CP %'!$N$10,IF(T301&gt;=7,'CP %'!$N$11,""))),"")),"")))</f>
        <v>0.02</v>
      </c>
      <c r="T301" s="29">
        <f>IF(AND(A301='CP %'!$B$1,Master!J301="CP",G301&gt;=DATE(2018,7,26),G301&lt;=DATE(2018,12,31)),COUNTIFS($K$2:$K$999,K301,$A$2:$A$999,'CP %'!$B$1,$G$2:$G$999,"&gt;=26-07-2018",$G$2:$G$999,"&lt;=31-12-2018"),IF(AND(A301='CP %'!$F$1,Master!J301="CP",G301&gt;=DATE(2018,4,1),G301&lt;DATE(2018,5,1)),COUNTIFS($K$2:$K$999,K301,$A$2:$A$999,'CP %'!$F$1,$G$2:$G$999,"&gt;=01-04-2018",$G$2:$G$999,"&lt;01-05-2018"),IF(AND(A301='CP %'!$F$1,Master!J301="CP",G301&gt;=DATE(2018,7,1),G301&lt;DATE(2018,8,1)),COUNTIFS($K$2:$K$999,K301,$A$2:$A$999,'CP %'!$F$1,$G$2:$G$999,"&gt;=01-07-2018",$G$2:$G$999,"&lt;01-08-2018"),IF(AND(A301='CP %'!$F$1,B301='CP %'!$F$17,Master!J301="CP",G301&gt;=DATE(2018,8,1),G301&lt;DATE(2018,10,1)),COUNTIFS($K$2:$K$999,K301,$A$2:$A$999,'CP %'!$F$1,$B$2:$B$999,'CP %'!$F$17,$G$2:$G$999,"&gt;=01-08-2018",$G$2:$G$999,"&lt;01-10-2018"),IF(AND(A301='CP %'!$F$1,B301='CP %'!$F$27,Master!J301="CP",G301&gt;=DATE(2018,10,1),G301&lt;=DATE(2018,12,31)),COUNTIFS($K$2:$K$999,K301,$A$2:$A$999,'CP %'!$F$1,$B$2:$B$999,'CP %'!$F$27,$G$2:$G$999,"&gt;=01-10-2018",$G$2:$G$999,"&lt;=31-12-2018"),IF(AND(A301='CP %'!$M$1,Master!J301="CP",G301&gt;=DATE(2018,4,1),G301&lt;DATE(2018,10,1)),COUNTIFS($K$2:$K$999,K301,$A$2:$A$999,'CP %'!$M$1,$G$2:$G$999,"&gt;=1-04-2018",$G$2:$G$999,"&lt;1-10-2018"),IF(AND(A301='CP %'!$M$1,Master!J301="CP",G301&gt;=DATE(2018,10,1),G301&lt;=DATE(2018,12,31)),COUNTIFS($K$2:$K$999,K301,$A$2:$A$999,'CP %'!$M$1,$G$2:$G$999,"&gt;=1-10-2018",$G$2:$G$999,"&lt;=31-12-2018"),"")))))))</f>
        <v>1</v>
      </c>
      <c r="U301" s="25">
        <f t="shared" si="9"/>
        <v>353272.9</v>
      </c>
    </row>
    <row r="302" spans="1:21" hidden="1" x14ac:dyDescent="0.25">
      <c r="A302" s="1" t="s">
        <v>4</v>
      </c>
      <c r="B302" s="1" t="s">
        <v>489</v>
      </c>
      <c r="C302" s="1" t="s">
        <v>489</v>
      </c>
      <c r="D302" s="1">
        <v>1002</v>
      </c>
      <c r="E302" s="1" t="s">
        <v>492</v>
      </c>
      <c r="F302" s="1">
        <v>1097</v>
      </c>
      <c r="G302" s="27">
        <v>43220</v>
      </c>
      <c r="H302" s="25">
        <v>5394295</v>
      </c>
      <c r="I302" s="25">
        <v>5394295</v>
      </c>
      <c r="J302" s="1" t="s">
        <v>16</v>
      </c>
      <c r="K302" s="1" t="s">
        <v>498</v>
      </c>
      <c r="L302" s="25">
        <v>4573</v>
      </c>
      <c r="M302" s="25">
        <v>4600</v>
      </c>
      <c r="N302" s="1" t="s">
        <v>438</v>
      </c>
      <c r="O302" s="1" t="s">
        <v>174</v>
      </c>
      <c r="P302" s="25">
        <v>0</v>
      </c>
      <c r="Q302" s="1">
        <v>0</v>
      </c>
      <c r="R302" s="2" t="s">
        <v>164</v>
      </c>
      <c r="S302" s="31">
        <f>IF(AND(A302='CP %'!$B$1,J302="CP"),
IF(AND(G302&gt;=DATE(2018,4,1),G302&lt;=DATE(2018,7,25)),2%,IF(AND(G302&gt;=DATE(2018,7,26),G302&lt;=DATE(2018,12,31),R302='CP %'!$I$2),IF(T302=1,'CP %'!$C$8,IF(AND(T302&gt;=2,T302&lt;=3),'CP %'!$C$9,IF(AND(T302&gt;=4,T302&lt;=5),'CP %'!$C$10,IF(AND(T302&gt;=6,T302&lt;=8),'CP %'!$C$11,IF(T302&gt;=9,'CP %'!$C$12,""))))),IF(AND(G302&gt;=DATE(2018,7,26),G302&lt;=DATE(2018,12,31),R302='CP %'!$I$3),IF(T302=1,'CP %'!$D$8,IF(AND(T302&gt;=2,T302&lt;=3),'CP %'!$D$9,IF(AND(T302&gt;=4,T302&lt;=5),'CP %'!$D$10,IF(AND(T302&gt;=6,T302&lt;=8),'CP %'!$D$11,IF(T302&gt;=9,'CP %'!$D$12,""))))),""))),
IF(AND(A302='CP %'!$F$1,J302="CP"),
IF(AND(G302&gt;=DATE(2018,4,1),G302&lt;DATE(2018,5,1)),IF(AND(T302&gt;=1,T302&lt;=3),'CP %'!$G$4,IF(AND(T302&gt;=4,T302&lt;=9),'CP %'!$G$5,IF(T302&gt;=10,'CP %'!$G$6,""))),
IF(AND(G302&gt;=DATE(2018,5,1),G302&lt;DATE(2018,7,1)),'CP %'!$G$8,
IF(AND(G302&gt;=DATE(2018,7,1),G302&lt;DATE(2018,8,1)),IF(AND(T302&gt;=1,T302&lt;=2),'CP %'!$G$11,IF(AND(T302&gt;=3,T302&lt;=5),'CP %'!$G$12,IF(T302&gt;=6,'CP %'!$G$13,""))),
IF(AND(G302&gt;=DATE(2018,8,1),G302&lt;DATE(2018,10,1)),IF(K302='CP %'!$F$18,'CP %'!$G$18,IF(B302='CP %'!$F$15,'CP %'!$G$15,IF(B302='CP %'!$F$16,'CP %'!$G$16,IF(AND(B302='CP %'!$F$17,T302=1),'CP %'!$G$20,IF(AND(B302='CP %'!$F$17,T302&gt;=2,T302&lt;=5),'CP %'!$G$21,IF(AND(B302='CP %'!$F$17,T302&gt;=6),'CP %'!$G$22,"")))))),
IF(AND(G302&gt;=DATE(2018,10,1),G302&lt;=DATE(2018,12,31)),IF(B302='CP %'!$F$25,'CP %'!$G$25,IF(B302='CP %'!$F$26,'CP %'!$G$26,IF(AND(B302='CP %'!$F$27,T302=1),'CP %'!$G$29,IF(AND(B302='CP %'!$F$27,T302&gt;=2,T302&lt;=5),'CP %'!$G$30,IF(AND(B302='CP %'!$F$27,T302&gt;=6),'CP %'!$G$31,"")))))))))),
IF(AND(A302='CP %'!$M$1,J302="CP"),
IF(AND(G302&gt;=DATE(2018,4,1),G302&lt;DATE(2018,10,1)),IF(AND(T302&gt;=1,T302&lt;=3),'CP %'!$N$4,IF(AND(T302&gt;=4,T302&lt;=6),'CP %'!$N$5,IF(T302&gt;=7,'CP %'!$N$6,""))),
IF(AND(G302&gt;=DATE(2018,10,1),G302&lt;=DATE(2018,12,31)),IF(AND(T302&gt;=1,T302&lt;=3),'CP %'!$N$9,IF(AND(T302&gt;=4,T302&lt;=6),'CP %'!$N$10,IF(T302&gt;=7,'CP %'!$N$11,""))),"")),"")))</f>
        <v>2.5000000000000001E-2</v>
      </c>
      <c r="T302" s="29">
        <f>IF(AND(A302='CP %'!$B$1,Master!J302="CP",G302&gt;=DATE(2018,7,26),G302&lt;=DATE(2018,12,31)),COUNTIFS($K$2:$K$999,K302,$A$2:$A$999,'CP %'!$B$1,$G$2:$G$999,"&gt;=26-07-2018",$G$2:$G$999,"&lt;=31-12-2018"),IF(AND(A302='CP %'!$F$1,Master!J302="CP",G302&gt;=DATE(2018,4,1),G302&lt;DATE(2018,5,1)),COUNTIFS($K$2:$K$999,K302,$A$2:$A$999,'CP %'!$F$1,$G$2:$G$999,"&gt;=01-04-2018",$G$2:$G$999,"&lt;01-05-2018"),IF(AND(A302='CP %'!$F$1,Master!J302="CP",G302&gt;=DATE(2018,7,1),G302&lt;DATE(2018,8,1)),COUNTIFS($K$2:$K$999,K302,$A$2:$A$999,'CP %'!$F$1,$G$2:$G$999,"&gt;=01-07-2018",$G$2:$G$999,"&lt;01-08-2018"),IF(AND(A302='CP %'!$F$1,B302='CP %'!$F$17,Master!J302="CP",G302&gt;=DATE(2018,8,1),G302&lt;DATE(2018,10,1)),COUNTIFS($K$2:$K$999,K302,$A$2:$A$999,'CP %'!$F$1,$B$2:$B$999,'CP %'!$F$17,$G$2:$G$999,"&gt;=01-08-2018",$G$2:$G$999,"&lt;01-10-2018"),IF(AND(A302='CP %'!$F$1,B302='CP %'!$F$27,Master!J302="CP",G302&gt;=DATE(2018,10,1),G302&lt;=DATE(2018,12,31)),COUNTIFS($K$2:$K$999,K302,$A$2:$A$999,'CP %'!$F$1,$B$2:$B$999,'CP %'!$F$27,$G$2:$G$999,"&gt;=01-10-2018",$G$2:$G$999,"&lt;=31-12-2018"),IF(AND(A302='CP %'!$M$1,Master!J302="CP",G302&gt;=DATE(2018,4,1),G302&lt;DATE(2018,10,1)),COUNTIFS($K$2:$K$999,K302,$A$2:$A$999,'CP %'!$M$1,$G$2:$G$999,"&gt;=1-04-2018",$G$2:$G$999,"&lt;1-10-2018"),IF(AND(A302='CP %'!$M$1,Master!J302="CP",G302&gt;=DATE(2018,10,1),G302&lt;=DATE(2018,12,31)),COUNTIFS($K$2:$K$999,K302,$A$2:$A$999,'CP %'!$M$1,$G$2:$G$999,"&gt;=1-10-2018",$G$2:$G$999,"&lt;=31-12-2018"),"")))))))</f>
        <v>1</v>
      </c>
      <c r="U302" s="25">
        <f t="shared" si="9"/>
        <v>134857.375</v>
      </c>
    </row>
    <row r="303" spans="1:21" hidden="1" x14ac:dyDescent="0.25">
      <c r="A303" s="1" t="s">
        <v>4</v>
      </c>
      <c r="B303" s="1" t="s">
        <v>488</v>
      </c>
      <c r="C303" s="1" t="s">
        <v>488</v>
      </c>
      <c r="D303" s="1">
        <v>1304</v>
      </c>
      <c r="E303" s="1" t="s">
        <v>490</v>
      </c>
      <c r="F303" s="1">
        <v>1515</v>
      </c>
      <c r="G303" s="27">
        <v>43295</v>
      </c>
      <c r="H303" s="25">
        <v>7631075</v>
      </c>
      <c r="I303" s="25">
        <v>7631075</v>
      </c>
      <c r="J303" s="1" t="s">
        <v>16</v>
      </c>
      <c r="K303" s="1" t="s">
        <v>499</v>
      </c>
      <c r="L303" s="25">
        <v>4647</v>
      </c>
      <c r="M303" s="25">
        <v>4725</v>
      </c>
      <c r="N303" s="1" t="s">
        <v>438</v>
      </c>
      <c r="O303" s="1" t="s">
        <v>174</v>
      </c>
      <c r="P303" s="25">
        <v>0</v>
      </c>
      <c r="Q303" s="1">
        <v>0</v>
      </c>
      <c r="R303" s="2" t="s">
        <v>164</v>
      </c>
      <c r="S303" s="31">
        <f>IF(AND(A303='CP %'!$B$1,J303="CP"),
IF(AND(G303&gt;=DATE(2018,4,1),G303&lt;=DATE(2018,7,25)),2%,IF(AND(G303&gt;=DATE(2018,7,26),G303&lt;=DATE(2018,12,31),R303='CP %'!$I$2),IF(T303=1,'CP %'!$C$8,IF(AND(T303&gt;=2,T303&lt;=3),'CP %'!$C$9,IF(AND(T303&gt;=4,T303&lt;=5),'CP %'!$C$10,IF(AND(T303&gt;=6,T303&lt;=8),'CP %'!$C$11,IF(T303&gt;=9,'CP %'!$C$12,""))))),IF(AND(G303&gt;=DATE(2018,7,26),G303&lt;=DATE(2018,12,31),R303='CP %'!$I$3),IF(T303=1,'CP %'!$D$8,IF(AND(T303&gt;=2,T303&lt;=3),'CP %'!$D$9,IF(AND(T303&gt;=4,T303&lt;=5),'CP %'!$D$10,IF(AND(T303&gt;=6,T303&lt;=8),'CP %'!$D$11,IF(T303&gt;=9,'CP %'!$D$12,""))))),""))),
IF(AND(A303='CP %'!$F$1,J303="CP"),
IF(AND(G303&gt;=DATE(2018,4,1),G303&lt;DATE(2018,5,1)),IF(AND(T303&gt;=1,T303&lt;=3),'CP %'!$G$4,IF(AND(T303&gt;=4,T303&lt;=9),'CP %'!$G$5,IF(T303&gt;=10,'CP %'!$G$6,""))),
IF(AND(G303&gt;=DATE(2018,5,1),G303&lt;DATE(2018,7,1)),'CP %'!$G$8,
IF(AND(G303&gt;=DATE(2018,7,1),G303&lt;DATE(2018,8,1)),IF(AND(T303&gt;=1,T303&lt;=2),'CP %'!$G$11,IF(AND(T303&gt;=3,T303&lt;=5),'CP %'!$G$12,IF(T303&gt;=6,'CP %'!$G$13,""))),
IF(AND(G303&gt;=DATE(2018,8,1),G303&lt;DATE(2018,10,1)),IF(K303='CP %'!$F$18,'CP %'!$G$18,IF(B303='CP %'!$F$15,'CP %'!$G$15,IF(B303='CP %'!$F$16,'CP %'!$G$16,IF(AND(B303='CP %'!$F$17,T303=1),'CP %'!$G$20,IF(AND(B303='CP %'!$F$17,T303&gt;=2,T303&lt;=5),'CP %'!$G$21,IF(AND(B303='CP %'!$F$17,T303&gt;=6),'CP %'!$G$22,"")))))),
IF(AND(G303&gt;=DATE(2018,10,1),G303&lt;=DATE(2018,12,31)),IF(B303='CP %'!$F$25,'CP %'!$G$25,IF(B303='CP %'!$F$26,'CP %'!$G$26,IF(AND(B303='CP %'!$F$27,T303=1),'CP %'!$G$29,IF(AND(B303='CP %'!$F$27,T303&gt;=2,T303&lt;=5),'CP %'!$G$30,IF(AND(B303='CP %'!$F$27,T303&gt;=6),'CP %'!$G$31,"")))))))))),
IF(AND(A303='CP %'!$M$1,J303="CP"),
IF(AND(G303&gt;=DATE(2018,4,1),G303&lt;DATE(2018,10,1)),IF(AND(T303&gt;=1,T303&lt;=3),'CP %'!$N$4,IF(AND(T303&gt;=4,T303&lt;=6),'CP %'!$N$5,IF(T303&gt;=7,'CP %'!$N$6,""))),
IF(AND(G303&gt;=DATE(2018,10,1),G303&lt;=DATE(2018,12,31)),IF(AND(T303&gt;=1,T303&lt;=3),'CP %'!$N$9,IF(AND(T303&gt;=4,T303&lt;=6),'CP %'!$N$10,IF(T303&gt;=7,'CP %'!$N$11,""))),"")),"")))</f>
        <v>2.5000000000000001E-2</v>
      </c>
      <c r="T303" s="29">
        <f>IF(AND(A303='CP %'!$B$1,Master!J303="CP",G303&gt;=DATE(2018,7,26),G303&lt;=DATE(2018,12,31)),COUNTIFS($K$2:$K$999,K303,$A$2:$A$999,'CP %'!$B$1,$G$2:$G$999,"&gt;=26-07-2018",$G$2:$G$999,"&lt;=31-12-2018"),IF(AND(A303='CP %'!$F$1,Master!J303="CP",G303&gt;=DATE(2018,4,1),G303&lt;DATE(2018,5,1)),COUNTIFS($K$2:$K$999,K303,$A$2:$A$999,'CP %'!$F$1,$G$2:$G$999,"&gt;=01-04-2018",$G$2:$G$999,"&lt;01-05-2018"),IF(AND(A303='CP %'!$F$1,Master!J303="CP",G303&gt;=DATE(2018,7,1),G303&lt;DATE(2018,8,1)),COUNTIFS($K$2:$K$999,K303,$A$2:$A$999,'CP %'!$F$1,$G$2:$G$999,"&gt;=01-07-2018",$G$2:$G$999,"&lt;01-08-2018"),IF(AND(A303='CP %'!$F$1,B303='CP %'!$F$17,Master!J303="CP",G303&gt;=DATE(2018,8,1),G303&lt;DATE(2018,10,1)),COUNTIFS($K$2:$K$999,K303,$A$2:$A$999,'CP %'!$F$1,$B$2:$B$999,'CP %'!$F$17,$G$2:$G$999,"&gt;=01-08-2018",$G$2:$G$999,"&lt;01-10-2018"),IF(AND(A303='CP %'!$F$1,B303='CP %'!$F$27,Master!J303="CP",G303&gt;=DATE(2018,10,1),G303&lt;=DATE(2018,12,31)),COUNTIFS($K$2:$K$999,K303,$A$2:$A$999,'CP %'!$F$1,$B$2:$B$999,'CP %'!$F$27,$G$2:$G$999,"&gt;=01-10-2018",$G$2:$G$999,"&lt;=31-12-2018"),IF(AND(A303='CP %'!$M$1,Master!J303="CP",G303&gt;=DATE(2018,4,1),G303&lt;DATE(2018,10,1)),COUNTIFS($K$2:$K$999,K303,$A$2:$A$999,'CP %'!$M$1,$G$2:$G$999,"&gt;=1-04-2018",$G$2:$G$999,"&lt;1-10-2018"),IF(AND(A303='CP %'!$M$1,Master!J303="CP",G303&gt;=DATE(2018,10,1),G303&lt;=DATE(2018,12,31)),COUNTIFS($K$2:$K$999,K303,$A$2:$A$999,'CP %'!$M$1,$G$2:$G$999,"&gt;=1-10-2018",$G$2:$G$999,"&lt;=31-12-2018"),"")))))))</f>
        <v>1</v>
      </c>
      <c r="U303" s="25">
        <f t="shared" si="9"/>
        <v>190776.875</v>
      </c>
    </row>
    <row r="304" spans="1:21" hidden="1" x14ac:dyDescent="0.25">
      <c r="A304" s="1" t="s">
        <v>4</v>
      </c>
      <c r="B304" s="1" t="s">
        <v>489</v>
      </c>
      <c r="C304" s="1" t="s">
        <v>489</v>
      </c>
      <c r="D304" s="1">
        <v>804</v>
      </c>
      <c r="E304" s="1" t="s">
        <v>490</v>
      </c>
      <c r="F304" s="1">
        <v>1513</v>
      </c>
      <c r="G304" s="27">
        <v>43217</v>
      </c>
      <c r="H304" s="25">
        <v>7707790</v>
      </c>
      <c r="I304" s="25">
        <v>7707790</v>
      </c>
      <c r="J304" s="1" t="s">
        <v>16</v>
      </c>
      <c r="K304" s="1" t="s">
        <v>496</v>
      </c>
      <c r="L304" s="25">
        <v>4647</v>
      </c>
      <c r="M304" s="25">
        <v>4725</v>
      </c>
      <c r="N304" s="1" t="s">
        <v>438</v>
      </c>
      <c r="O304" s="1" t="s">
        <v>174</v>
      </c>
      <c r="P304" s="25">
        <v>0</v>
      </c>
      <c r="Q304" s="1">
        <v>0</v>
      </c>
      <c r="R304" s="2" t="s">
        <v>164</v>
      </c>
      <c r="S304" s="31">
        <f>IF(AND(A304='CP %'!$B$1,J304="CP"),
IF(AND(G304&gt;=DATE(2018,4,1),G304&lt;=DATE(2018,7,25)),2%,IF(AND(G304&gt;=DATE(2018,7,26),G304&lt;=DATE(2018,12,31),R304='CP %'!$I$2),IF(T304=1,'CP %'!$C$8,IF(AND(T304&gt;=2,T304&lt;=3),'CP %'!$C$9,IF(AND(T304&gt;=4,T304&lt;=5),'CP %'!$C$10,IF(AND(T304&gt;=6,T304&lt;=8),'CP %'!$C$11,IF(T304&gt;=9,'CP %'!$C$12,""))))),IF(AND(G304&gt;=DATE(2018,7,26),G304&lt;=DATE(2018,12,31),R304='CP %'!$I$3),IF(T304=1,'CP %'!$D$8,IF(AND(T304&gt;=2,T304&lt;=3),'CP %'!$D$9,IF(AND(T304&gt;=4,T304&lt;=5),'CP %'!$D$10,IF(AND(T304&gt;=6,T304&lt;=8),'CP %'!$D$11,IF(T304&gt;=9,'CP %'!$D$12,""))))),""))),
IF(AND(A304='CP %'!$F$1,J304="CP"),
IF(AND(G304&gt;=DATE(2018,4,1),G304&lt;DATE(2018,5,1)),IF(AND(T304&gt;=1,T304&lt;=3),'CP %'!$G$4,IF(AND(T304&gt;=4,T304&lt;=9),'CP %'!$G$5,IF(T304&gt;=10,'CP %'!$G$6,""))),
IF(AND(G304&gt;=DATE(2018,5,1),G304&lt;DATE(2018,7,1)),'CP %'!$G$8,
IF(AND(G304&gt;=DATE(2018,7,1),G304&lt;DATE(2018,8,1)),IF(AND(T304&gt;=1,T304&lt;=2),'CP %'!$G$11,IF(AND(T304&gt;=3,T304&lt;=5),'CP %'!$G$12,IF(T304&gt;=6,'CP %'!$G$13,""))),
IF(AND(G304&gt;=DATE(2018,8,1),G304&lt;DATE(2018,10,1)),IF(K304='CP %'!$F$18,'CP %'!$G$18,IF(B304='CP %'!$F$15,'CP %'!$G$15,IF(B304='CP %'!$F$16,'CP %'!$G$16,IF(AND(B304='CP %'!$F$17,T304=1),'CP %'!$G$20,IF(AND(B304='CP %'!$F$17,T304&gt;=2,T304&lt;=5),'CP %'!$G$21,IF(AND(B304='CP %'!$F$17,T304&gt;=6),'CP %'!$G$22,"")))))),
IF(AND(G304&gt;=DATE(2018,10,1),G304&lt;=DATE(2018,12,31)),IF(B304='CP %'!$F$25,'CP %'!$G$25,IF(B304='CP %'!$F$26,'CP %'!$G$26,IF(AND(B304='CP %'!$F$27,T304=1),'CP %'!$G$29,IF(AND(B304='CP %'!$F$27,T304&gt;=2,T304&lt;=5),'CP %'!$G$30,IF(AND(B304='CP %'!$F$27,T304&gt;=6),'CP %'!$G$31,"")))))))))),
IF(AND(A304='CP %'!$M$1,J304="CP"),
IF(AND(G304&gt;=DATE(2018,4,1),G304&lt;DATE(2018,10,1)),IF(AND(T304&gt;=1,T304&lt;=3),'CP %'!$N$4,IF(AND(T304&gt;=4,T304&lt;=6),'CP %'!$N$5,IF(T304&gt;=7,'CP %'!$N$6,""))),
IF(AND(G304&gt;=DATE(2018,10,1),G304&lt;=DATE(2018,12,31)),IF(AND(T304&gt;=1,T304&lt;=3),'CP %'!$N$9,IF(AND(T304&gt;=4,T304&lt;=6),'CP %'!$N$10,IF(T304&gt;=7,'CP %'!$N$11,""))),"")),"")))</f>
        <v>0.03</v>
      </c>
      <c r="T304" s="29">
        <f>IF(AND(A304='CP %'!$B$1,Master!J304="CP",G304&gt;=DATE(2018,7,26),G304&lt;=DATE(2018,12,31)),COUNTIFS($K$2:$K$999,K304,$A$2:$A$999,'CP %'!$B$1,$G$2:$G$999,"&gt;=26-07-2018",$G$2:$G$999,"&lt;=31-12-2018"),IF(AND(A304='CP %'!$F$1,Master!J304="CP",G304&gt;=DATE(2018,4,1),G304&lt;DATE(2018,5,1)),COUNTIFS($K$2:$K$999,K304,$A$2:$A$999,'CP %'!$F$1,$G$2:$G$999,"&gt;=01-04-2018",$G$2:$G$999,"&lt;01-05-2018"),IF(AND(A304='CP %'!$F$1,Master!J304="CP",G304&gt;=DATE(2018,7,1),G304&lt;DATE(2018,8,1)),COUNTIFS($K$2:$K$999,K304,$A$2:$A$999,'CP %'!$F$1,$G$2:$G$999,"&gt;=01-07-2018",$G$2:$G$999,"&lt;01-08-2018"),IF(AND(A304='CP %'!$F$1,B304='CP %'!$F$17,Master!J304="CP",G304&gt;=DATE(2018,8,1),G304&lt;DATE(2018,10,1)),COUNTIFS($K$2:$K$999,K304,$A$2:$A$999,'CP %'!$F$1,$B$2:$B$999,'CP %'!$F$17,$G$2:$G$999,"&gt;=01-08-2018",$G$2:$G$999,"&lt;01-10-2018"),IF(AND(A304='CP %'!$F$1,B304='CP %'!$F$27,Master!J304="CP",G304&gt;=DATE(2018,10,1),G304&lt;=DATE(2018,12,31)),COUNTIFS($K$2:$K$999,K304,$A$2:$A$999,'CP %'!$F$1,$B$2:$B$999,'CP %'!$F$27,$G$2:$G$999,"&gt;=01-10-2018",$G$2:$G$999,"&lt;=31-12-2018"),IF(AND(A304='CP %'!$M$1,Master!J304="CP",G304&gt;=DATE(2018,4,1),G304&lt;DATE(2018,10,1)),COUNTIFS($K$2:$K$999,K304,$A$2:$A$999,'CP %'!$M$1,$G$2:$G$999,"&gt;=1-04-2018",$G$2:$G$999,"&lt;1-10-2018"),IF(AND(A304='CP %'!$M$1,Master!J304="CP",G304&gt;=DATE(2018,10,1),G304&lt;=DATE(2018,12,31)),COUNTIFS($K$2:$K$999,K304,$A$2:$A$999,'CP %'!$M$1,$G$2:$G$999,"&gt;=1-10-2018",$G$2:$G$999,"&lt;=31-12-2018"),"")))))))</f>
        <v>7</v>
      </c>
      <c r="U304" s="25">
        <f t="shared" si="9"/>
        <v>231233.69999999998</v>
      </c>
    </row>
    <row r="305" spans="1:21" hidden="1" x14ac:dyDescent="0.25">
      <c r="A305" s="1" t="s">
        <v>4</v>
      </c>
      <c r="B305" s="1" t="s">
        <v>488</v>
      </c>
      <c r="C305" s="1" t="s">
        <v>488</v>
      </c>
      <c r="D305" s="1">
        <v>1202</v>
      </c>
      <c r="E305" s="1" t="s">
        <v>492</v>
      </c>
      <c r="F305" s="1">
        <v>1097</v>
      </c>
      <c r="G305" s="27">
        <v>43208</v>
      </c>
      <c r="H305" s="25">
        <v>5482055</v>
      </c>
      <c r="I305" s="25">
        <v>5482055</v>
      </c>
      <c r="J305" s="1" t="s">
        <v>15</v>
      </c>
      <c r="K305" s="1" t="s">
        <v>15</v>
      </c>
      <c r="L305" s="25">
        <v>4573</v>
      </c>
      <c r="M305" s="25">
        <v>4650</v>
      </c>
      <c r="N305" s="1" t="s">
        <v>438</v>
      </c>
      <c r="O305" s="1" t="s">
        <v>174</v>
      </c>
      <c r="P305" s="25">
        <v>0</v>
      </c>
      <c r="Q305" s="1">
        <v>0</v>
      </c>
      <c r="R305" s="2" t="s">
        <v>164</v>
      </c>
      <c r="S305" s="31" t="str">
        <f>IF(AND(A305='CP %'!$B$1,J305="CP"),
IF(AND(G305&gt;=DATE(2018,4,1),G305&lt;=DATE(2018,7,25)),2%,IF(AND(G305&gt;=DATE(2018,7,26),G305&lt;=DATE(2018,12,31),R305='CP %'!$I$2),IF(T305=1,'CP %'!$C$8,IF(AND(T305&gt;=2,T305&lt;=3),'CP %'!$C$9,IF(AND(T305&gt;=4,T305&lt;=5),'CP %'!$C$10,IF(AND(T305&gt;=6,T305&lt;=8),'CP %'!$C$11,IF(T305&gt;=9,'CP %'!$C$12,""))))),IF(AND(G305&gt;=DATE(2018,7,26),G305&lt;=DATE(2018,12,31),R305='CP %'!$I$3),IF(T305=1,'CP %'!$D$8,IF(AND(T305&gt;=2,T305&lt;=3),'CP %'!$D$9,IF(AND(T305&gt;=4,T305&lt;=5),'CP %'!$D$10,IF(AND(T305&gt;=6,T305&lt;=8),'CP %'!$D$11,IF(T305&gt;=9,'CP %'!$D$12,""))))),""))),
IF(AND(A305='CP %'!$F$1,J305="CP"),
IF(AND(G305&gt;=DATE(2018,4,1),G305&lt;DATE(2018,5,1)),IF(AND(T305&gt;=1,T305&lt;=3),'CP %'!$G$4,IF(AND(T305&gt;=4,T305&lt;=9),'CP %'!$G$5,IF(T305&gt;=10,'CP %'!$G$6,""))),
IF(AND(G305&gt;=DATE(2018,5,1),G305&lt;DATE(2018,7,1)),'CP %'!$G$8,
IF(AND(G305&gt;=DATE(2018,7,1),G305&lt;DATE(2018,8,1)),IF(AND(T305&gt;=1,T305&lt;=2),'CP %'!$G$11,IF(AND(T305&gt;=3,T305&lt;=5),'CP %'!$G$12,IF(T305&gt;=6,'CP %'!$G$13,""))),
IF(AND(G305&gt;=DATE(2018,8,1),G305&lt;DATE(2018,10,1)),IF(K305='CP %'!$F$18,'CP %'!$G$18,IF(B305='CP %'!$F$15,'CP %'!$G$15,IF(B305='CP %'!$F$16,'CP %'!$G$16,IF(AND(B305='CP %'!$F$17,T305=1),'CP %'!$G$20,IF(AND(B305='CP %'!$F$17,T305&gt;=2,T305&lt;=5),'CP %'!$G$21,IF(AND(B305='CP %'!$F$17,T305&gt;=6),'CP %'!$G$22,"")))))),
IF(AND(G305&gt;=DATE(2018,10,1),G305&lt;=DATE(2018,12,31)),IF(B305='CP %'!$F$25,'CP %'!$G$25,IF(B305='CP %'!$F$26,'CP %'!$G$26,IF(AND(B305='CP %'!$F$27,T305=1),'CP %'!$G$29,IF(AND(B305='CP %'!$F$27,T305&gt;=2,T305&lt;=5),'CP %'!$G$30,IF(AND(B305='CP %'!$F$27,T305&gt;=6),'CP %'!$G$31,"")))))))))),
IF(AND(A305='CP %'!$M$1,J305="CP"),
IF(AND(G305&gt;=DATE(2018,4,1),G305&lt;DATE(2018,10,1)),IF(AND(T305&gt;=1,T305&lt;=3),'CP %'!$N$4,IF(AND(T305&gt;=4,T305&lt;=6),'CP %'!$N$5,IF(T305&gt;=7,'CP %'!$N$6,""))),
IF(AND(G305&gt;=DATE(2018,10,1),G305&lt;=DATE(2018,12,31)),IF(AND(T305&gt;=1,T305&lt;=3),'CP %'!$N$9,IF(AND(T305&gt;=4,T305&lt;=6),'CP %'!$N$10,IF(T305&gt;=7,'CP %'!$N$11,""))),"")),"")))</f>
        <v/>
      </c>
      <c r="T305" s="29" t="str">
        <f>IF(AND(A305='CP %'!$B$1,Master!J305="CP",G305&gt;=DATE(2018,7,26),G305&lt;=DATE(2018,12,31)),COUNTIFS($K$2:$K$999,K305,$A$2:$A$999,'CP %'!$B$1,$G$2:$G$999,"&gt;=26-07-2018",$G$2:$G$999,"&lt;=31-12-2018"),IF(AND(A305='CP %'!$F$1,Master!J305="CP",G305&gt;=DATE(2018,4,1),G305&lt;DATE(2018,5,1)),COUNTIFS($K$2:$K$999,K305,$A$2:$A$999,'CP %'!$F$1,$G$2:$G$999,"&gt;=01-04-2018",$G$2:$G$999,"&lt;01-05-2018"),IF(AND(A305='CP %'!$F$1,Master!J305="CP",G305&gt;=DATE(2018,7,1),G305&lt;DATE(2018,8,1)),COUNTIFS($K$2:$K$999,K305,$A$2:$A$999,'CP %'!$F$1,$G$2:$G$999,"&gt;=01-07-2018",$G$2:$G$999,"&lt;01-08-2018"),IF(AND(A305='CP %'!$F$1,B305='CP %'!$F$17,Master!J305="CP",G305&gt;=DATE(2018,8,1),G305&lt;DATE(2018,10,1)),COUNTIFS($K$2:$K$999,K305,$A$2:$A$999,'CP %'!$F$1,$B$2:$B$999,'CP %'!$F$17,$G$2:$G$999,"&gt;=01-08-2018",$G$2:$G$999,"&lt;01-10-2018"),IF(AND(A305='CP %'!$F$1,B305='CP %'!$F$27,Master!J305="CP",G305&gt;=DATE(2018,10,1),G305&lt;=DATE(2018,12,31)),COUNTIFS($K$2:$K$999,K305,$A$2:$A$999,'CP %'!$F$1,$B$2:$B$999,'CP %'!$F$27,$G$2:$G$999,"&gt;=01-10-2018",$G$2:$G$999,"&lt;=31-12-2018"),IF(AND(A305='CP %'!$M$1,Master!J305="CP",G305&gt;=DATE(2018,4,1),G305&lt;DATE(2018,10,1)),COUNTIFS($K$2:$K$999,K305,$A$2:$A$999,'CP %'!$M$1,$G$2:$G$999,"&gt;=1-04-2018",$G$2:$G$999,"&lt;1-10-2018"),IF(AND(A305='CP %'!$M$1,Master!J305="CP",G305&gt;=DATE(2018,10,1),G305&lt;=DATE(2018,12,31)),COUNTIFS($K$2:$K$999,K305,$A$2:$A$999,'CP %'!$M$1,$G$2:$G$999,"&gt;=1-10-2018",$G$2:$G$999,"&lt;=31-12-2018"),"")))))))</f>
        <v/>
      </c>
      <c r="U305" s="25">
        <f t="shared" si="9"/>
        <v>0</v>
      </c>
    </row>
    <row r="306" spans="1:21" hidden="1" x14ac:dyDescent="0.25">
      <c r="A306" s="1" t="s">
        <v>4</v>
      </c>
      <c r="B306" s="1" t="s">
        <v>489</v>
      </c>
      <c r="C306" s="1" t="s">
        <v>489</v>
      </c>
      <c r="D306" s="1">
        <v>604</v>
      </c>
      <c r="E306" s="1" t="s">
        <v>490</v>
      </c>
      <c r="F306" s="1">
        <v>1513</v>
      </c>
      <c r="G306" s="27">
        <v>43215</v>
      </c>
      <c r="H306" s="25">
        <v>7373275</v>
      </c>
      <c r="I306" s="25">
        <v>7373275</v>
      </c>
      <c r="J306" s="1" t="s">
        <v>15</v>
      </c>
      <c r="K306" s="1" t="s">
        <v>15</v>
      </c>
      <c r="L306" s="25">
        <v>4573</v>
      </c>
      <c r="M306" s="25">
        <v>4600</v>
      </c>
      <c r="N306" s="1" t="s">
        <v>438</v>
      </c>
      <c r="O306" s="1" t="s">
        <v>174</v>
      </c>
      <c r="P306" s="25">
        <v>0</v>
      </c>
      <c r="Q306" s="1">
        <v>0</v>
      </c>
      <c r="R306" s="2" t="s">
        <v>164</v>
      </c>
      <c r="S306" s="31" t="str">
        <f>IF(AND(A306='CP %'!$B$1,J306="CP"),
IF(AND(G306&gt;=DATE(2018,4,1),G306&lt;=DATE(2018,7,25)),2%,IF(AND(G306&gt;=DATE(2018,7,26),G306&lt;=DATE(2018,12,31),R306='CP %'!$I$2),IF(T306=1,'CP %'!$C$8,IF(AND(T306&gt;=2,T306&lt;=3),'CP %'!$C$9,IF(AND(T306&gt;=4,T306&lt;=5),'CP %'!$C$10,IF(AND(T306&gt;=6,T306&lt;=8),'CP %'!$C$11,IF(T306&gt;=9,'CP %'!$C$12,""))))),IF(AND(G306&gt;=DATE(2018,7,26),G306&lt;=DATE(2018,12,31),R306='CP %'!$I$3),IF(T306=1,'CP %'!$D$8,IF(AND(T306&gt;=2,T306&lt;=3),'CP %'!$D$9,IF(AND(T306&gt;=4,T306&lt;=5),'CP %'!$D$10,IF(AND(T306&gt;=6,T306&lt;=8),'CP %'!$D$11,IF(T306&gt;=9,'CP %'!$D$12,""))))),""))),
IF(AND(A306='CP %'!$F$1,J306="CP"),
IF(AND(G306&gt;=DATE(2018,4,1),G306&lt;DATE(2018,5,1)),IF(AND(T306&gt;=1,T306&lt;=3),'CP %'!$G$4,IF(AND(T306&gt;=4,T306&lt;=9),'CP %'!$G$5,IF(T306&gt;=10,'CP %'!$G$6,""))),
IF(AND(G306&gt;=DATE(2018,5,1),G306&lt;DATE(2018,7,1)),'CP %'!$G$8,
IF(AND(G306&gt;=DATE(2018,7,1),G306&lt;DATE(2018,8,1)),IF(AND(T306&gt;=1,T306&lt;=2),'CP %'!$G$11,IF(AND(T306&gt;=3,T306&lt;=5),'CP %'!$G$12,IF(T306&gt;=6,'CP %'!$G$13,""))),
IF(AND(G306&gt;=DATE(2018,8,1),G306&lt;DATE(2018,10,1)),IF(K306='CP %'!$F$18,'CP %'!$G$18,IF(B306='CP %'!$F$15,'CP %'!$G$15,IF(B306='CP %'!$F$16,'CP %'!$G$16,IF(AND(B306='CP %'!$F$17,T306=1),'CP %'!$G$20,IF(AND(B306='CP %'!$F$17,T306&gt;=2,T306&lt;=5),'CP %'!$G$21,IF(AND(B306='CP %'!$F$17,T306&gt;=6),'CP %'!$G$22,"")))))),
IF(AND(G306&gt;=DATE(2018,10,1),G306&lt;=DATE(2018,12,31)),IF(B306='CP %'!$F$25,'CP %'!$G$25,IF(B306='CP %'!$F$26,'CP %'!$G$26,IF(AND(B306='CP %'!$F$27,T306=1),'CP %'!$G$29,IF(AND(B306='CP %'!$F$27,T306&gt;=2,T306&lt;=5),'CP %'!$G$30,IF(AND(B306='CP %'!$F$27,T306&gt;=6),'CP %'!$G$31,"")))))))))),
IF(AND(A306='CP %'!$M$1,J306="CP"),
IF(AND(G306&gt;=DATE(2018,4,1),G306&lt;DATE(2018,10,1)),IF(AND(T306&gt;=1,T306&lt;=3),'CP %'!$N$4,IF(AND(T306&gt;=4,T306&lt;=6),'CP %'!$N$5,IF(T306&gt;=7,'CP %'!$N$6,""))),
IF(AND(G306&gt;=DATE(2018,10,1),G306&lt;=DATE(2018,12,31)),IF(AND(T306&gt;=1,T306&lt;=3),'CP %'!$N$9,IF(AND(T306&gt;=4,T306&lt;=6),'CP %'!$N$10,IF(T306&gt;=7,'CP %'!$N$11,""))),"")),"")))</f>
        <v/>
      </c>
      <c r="T306" s="29" t="str">
        <f>IF(AND(A306='CP %'!$B$1,Master!J306="CP",G306&gt;=DATE(2018,7,26),G306&lt;=DATE(2018,12,31)),COUNTIFS($K$2:$K$999,K306,$A$2:$A$999,'CP %'!$B$1,$G$2:$G$999,"&gt;=26-07-2018",$G$2:$G$999,"&lt;=31-12-2018"),IF(AND(A306='CP %'!$F$1,Master!J306="CP",G306&gt;=DATE(2018,4,1),G306&lt;DATE(2018,5,1)),COUNTIFS($K$2:$K$999,K306,$A$2:$A$999,'CP %'!$F$1,$G$2:$G$999,"&gt;=01-04-2018",$G$2:$G$999,"&lt;01-05-2018"),IF(AND(A306='CP %'!$F$1,Master!J306="CP",G306&gt;=DATE(2018,7,1),G306&lt;DATE(2018,8,1)),COUNTIFS($K$2:$K$999,K306,$A$2:$A$999,'CP %'!$F$1,$G$2:$G$999,"&gt;=01-07-2018",$G$2:$G$999,"&lt;01-08-2018"),IF(AND(A306='CP %'!$F$1,B306='CP %'!$F$17,Master!J306="CP",G306&gt;=DATE(2018,8,1),G306&lt;DATE(2018,10,1)),COUNTIFS($K$2:$K$999,K306,$A$2:$A$999,'CP %'!$F$1,$B$2:$B$999,'CP %'!$F$17,$G$2:$G$999,"&gt;=01-08-2018",$G$2:$G$999,"&lt;01-10-2018"),IF(AND(A306='CP %'!$F$1,B306='CP %'!$F$27,Master!J306="CP",G306&gt;=DATE(2018,10,1),G306&lt;=DATE(2018,12,31)),COUNTIFS($K$2:$K$999,K306,$A$2:$A$999,'CP %'!$F$1,$B$2:$B$999,'CP %'!$F$27,$G$2:$G$999,"&gt;=01-10-2018",$G$2:$G$999,"&lt;=31-12-2018"),IF(AND(A306='CP %'!$M$1,Master!J306="CP",G306&gt;=DATE(2018,4,1),G306&lt;DATE(2018,10,1)),COUNTIFS($K$2:$K$999,K306,$A$2:$A$999,'CP %'!$M$1,$G$2:$G$999,"&gt;=1-04-2018",$G$2:$G$999,"&lt;1-10-2018"),IF(AND(A306='CP %'!$M$1,Master!J306="CP",G306&gt;=DATE(2018,10,1),G306&lt;=DATE(2018,12,31)),COUNTIFS($K$2:$K$999,K306,$A$2:$A$999,'CP %'!$M$1,$G$2:$G$999,"&gt;=1-10-2018",$G$2:$G$999,"&lt;=31-12-2018"),"")))))))</f>
        <v/>
      </c>
      <c r="U306" s="25">
        <f t="shared" si="9"/>
        <v>0</v>
      </c>
    </row>
    <row r="307" spans="1:21" hidden="1" x14ac:dyDescent="0.25">
      <c r="A307" s="1" t="s">
        <v>4</v>
      </c>
      <c r="B307" s="1" t="s">
        <v>488</v>
      </c>
      <c r="C307" s="1" t="s">
        <v>488</v>
      </c>
      <c r="D307" s="1">
        <v>1004</v>
      </c>
      <c r="E307" s="1" t="s">
        <v>490</v>
      </c>
      <c r="F307" s="1">
        <v>1513</v>
      </c>
      <c r="G307" s="27">
        <v>43217</v>
      </c>
      <c r="H307" s="25">
        <v>7464055</v>
      </c>
      <c r="I307" s="25">
        <v>7464055</v>
      </c>
      <c r="J307" s="1" t="s">
        <v>15</v>
      </c>
      <c r="K307" s="1" t="s">
        <v>15</v>
      </c>
      <c r="L307" s="25">
        <v>4573</v>
      </c>
      <c r="M307" s="25">
        <v>4600</v>
      </c>
      <c r="N307" s="1" t="s">
        <v>438</v>
      </c>
      <c r="O307" s="1" t="s">
        <v>174</v>
      </c>
      <c r="P307" s="25">
        <v>0</v>
      </c>
      <c r="Q307" s="1">
        <v>0</v>
      </c>
      <c r="R307" s="2" t="s">
        <v>164</v>
      </c>
      <c r="S307" s="31" t="str">
        <f>IF(AND(A307='CP %'!$B$1,J307="CP"),
IF(AND(G307&gt;=DATE(2018,4,1),G307&lt;=DATE(2018,7,25)),2%,IF(AND(G307&gt;=DATE(2018,7,26),G307&lt;=DATE(2018,12,31),R307='CP %'!$I$2),IF(T307=1,'CP %'!$C$8,IF(AND(T307&gt;=2,T307&lt;=3),'CP %'!$C$9,IF(AND(T307&gt;=4,T307&lt;=5),'CP %'!$C$10,IF(AND(T307&gt;=6,T307&lt;=8),'CP %'!$C$11,IF(T307&gt;=9,'CP %'!$C$12,""))))),IF(AND(G307&gt;=DATE(2018,7,26),G307&lt;=DATE(2018,12,31),R307='CP %'!$I$3),IF(T307=1,'CP %'!$D$8,IF(AND(T307&gt;=2,T307&lt;=3),'CP %'!$D$9,IF(AND(T307&gt;=4,T307&lt;=5),'CP %'!$D$10,IF(AND(T307&gt;=6,T307&lt;=8),'CP %'!$D$11,IF(T307&gt;=9,'CP %'!$D$12,""))))),""))),
IF(AND(A307='CP %'!$F$1,J307="CP"),
IF(AND(G307&gt;=DATE(2018,4,1),G307&lt;DATE(2018,5,1)),IF(AND(T307&gt;=1,T307&lt;=3),'CP %'!$G$4,IF(AND(T307&gt;=4,T307&lt;=9),'CP %'!$G$5,IF(T307&gt;=10,'CP %'!$G$6,""))),
IF(AND(G307&gt;=DATE(2018,5,1),G307&lt;DATE(2018,7,1)),'CP %'!$G$8,
IF(AND(G307&gt;=DATE(2018,7,1),G307&lt;DATE(2018,8,1)),IF(AND(T307&gt;=1,T307&lt;=2),'CP %'!$G$11,IF(AND(T307&gt;=3,T307&lt;=5),'CP %'!$G$12,IF(T307&gt;=6,'CP %'!$G$13,""))),
IF(AND(G307&gt;=DATE(2018,8,1),G307&lt;DATE(2018,10,1)),IF(K307='CP %'!$F$18,'CP %'!$G$18,IF(B307='CP %'!$F$15,'CP %'!$G$15,IF(B307='CP %'!$F$16,'CP %'!$G$16,IF(AND(B307='CP %'!$F$17,T307=1),'CP %'!$G$20,IF(AND(B307='CP %'!$F$17,T307&gt;=2,T307&lt;=5),'CP %'!$G$21,IF(AND(B307='CP %'!$F$17,T307&gt;=6),'CP %'!$G$22,"")))))),
IF(AND(G307&gt;=DATE(2018,10,1),G307&lt;=DATE(2018,12,31)),IF(B307='CP %'!$F$25,'CP %'!$G$25,IF(B307='CP %'!$F$26,'CP %'!$G$26,IF(AND(B307='CP %'!$F$27,T307=1),'CP %'!$G$29,IF(AND(B307='CP %'!$F$27,T307&gt;=2,T307&lt;=5),'CP %'!$G$30,IF(AND(B307='CP %'!$F$27,T307&gt;=6),'CP %'!$G$31,"")))))))))),
IF(AND(A307='CP %'!$M$1,J307="CP"),
IF(AND(G307&gt;=DATE(2018,4,1),G307&lt;DATE(2018,10,1)),IF(AND(T307&gt;=1,T307&lt;=3),'CP %'!$N$4,IF(AND(T307&gt;=4,T307&lt;=6),'CP %'!$N$5,IF(T307&gt;=7,'CP %'!$N$6,""))),
IF(AND(G307&gt;=DATE(2018,10,1),G307&lt;=DATE(2018,12,31)),IF(AND(T307&gt;=1,T307&lt;=3),'CP %'!$N$9,IF(AND(T307&gt;=4,T307&lt;=6),'CP %'!$N$10,IF(T307&gt;=7,'CP %'!$N$11,""))),"")),"")))</f>
        <v/>
      </c>
      <c r="T307" s="29" t="str">
        <f>IF(AND(A307='CP %'!$B$1,Master!J307="CP",G307&gt;=DATE(2018,7,26),G307&lt;=DATE(2018,12,31)),COUNTIFS($K$2:$K$999,K307,$A$2:$A$999,'CP %'!$B$1,$G$2:$G$999,"&gt;=26-07-2018",$G$2:$G$999,"&lt;=31-12-2018"),IF(AND(A307='CP %'!$F$1,Master!J307="CP",G307&gt;=DATE(2018,4,1),G307&lt;DATE(2018,5,1)),COUNTIFS($K$2:$K$999,K307,$A$2:$A$999,'CP %'!$F$1,$G$2:$G$999,"&gt;=01-04-2018",$G$2:$G$999,"&lt;01-05-2018"),IF(AND(A307='CP %'!$F$1,Master!J307="CP",G307&gt;=DATE(2018,7,1),G307&lt;DATE(2018,8,1)),COUNTIFS($K$2:$K$999,K307,$A$2:$A$999,'CP %'!$F$1,$G$2:$G$999,"&gt;=01-07-2018",$G$2:$G$999,"&lt;01-08-2018"),IF(AND(A307='CP %'!$F$1,B307='CP %'!$F$17,Master!J307="CP",G307&gt;=DATE(2018,8,1),G307&lt;DATE(2018,10,1)),COUNTIFS($K$2:$K$999,K307,$A$2:$A$999,'CP %'!$F$1,$B$2:$B$999,'CP %'!$F$17,$G$2:$G$999,"&gt;=01-08-2018",$G$2:$G$999,"&lt;01-10-2018"),IF(AND(A307='CP %'!$F$1,B307='CP %'!$F$27,Master!J307="CP",G307&gt;=DATE(2018,10,1),G307&lt;=DATE(2018,12,31)),COUNTIFS($K$2:$K$999,K307,$A$2:$A$999,'CP %'!$F$1,$B$2:$B$999,'CP %'!$F$27,$G$2:$G$999,"&gt;=01-10-2018",$G$2:$G$999,"&lt;=31-12-2018"),IF(AND(A307='CP %'!$M$1,Master!J307="CP",G307&gt;=DATE(2018,4,1),G307&lt;DATE(2018,10,1)),COUNTIFS($K$2:$K$999,K307,$A$2:$A$999,'CP %'!$M$1,$G$2:$G$999,"&gt;=1-04-2018",$G$2:$G$999,"&lt;1-10-2018"),IF(AND(A307='CP %'!$M$1,Master!J307="CP",G307&gt;=DATE(2018,10,1),G307&lt;=DATE(2018,12,31)),COUNTIFS($K$2:$K$999,K307,$A$2:$A$999,'CP %'!$M$1,$G$2:$G$999,"&gt;=1-10-2018",$G$2:$G$999,"&lt;=31-12-2018"),"")))))))</f>
        <v/>
      </c>
      <c r="U307" s="25">
        <f t="shared" si="9"/>
        <v>0</v>
      </c>
    </row>
    <row r="308" spans="1:21" hidden="1" x14ac:dyDescent="0.25">
      <c r="A308" s="1" t="s">
        <v>4</v>
      </c>
      <c r="B308" s="1" t="s">
        <v>489</v>
      </c>
      <c r="C308" s="1" t="s">
        <v>489</v>
      </c>
      <c r="D308" s="1">
        <v>1201</v>
      </c>
      <c r="E308" s="1" t="s">
        <v>491</v>
      </c>
      <c r="F308" s="1">
        <v>1327</v>
      </c>
      <c r="G308" s="27">
        <v>43220</v>
      </c>
      <c r="H308" s="25">
        <v>6622680</v>
      </c>
      <c r="I308" s="25">
        <v>6622680</v>
      </c>
      <c r="J308" s="1" t="s">
        <v>16</v>
      </c>
      <c r="K308" s="1" t="s">
        <v>496</v>
      </c>
      <c r="L308" s="25">
        <v>4647</v>
      </c>
      <c r="M308" s="25">
        <v>4675</v>
      </c>
      <c r="N308" s="1" t="s">
        <v>438</v>
      </c>
      <c r="O308" s="1" t="s">
        <v>174</v>
      </c>
      <c r="P308" s="25">
        <v>0</v>
      </c>
      <c r="Q308" s="1">
        <v>0</v>
      </c>
      <c r="R308" s="2" t="s">
        <v>164</v>
      </c>
      <c r="S308" s="31">
        <f>IF(AND(A308='CP %'!$B$1,J308="CP"),
IF(AND(G308&gt;=DATE(2018,4,1),G308&lt;=DATE(2018,7,25)),2%,IF(AND(G308&gt;=DATE(2018,7,26),G308&lt;=DATE(2018,12,31),R308='CP %'!$I$2),IF(T308=1,'CP %'!$C$8,IF(AND(T308&gt;=2,T308&lt;=3),'CP %'!$C$9,IF(AND(T308&gt;=4,T308&lt;=5),'CP %'!$C$10,IF(AND(T308&gt;=6,T308&lt;=8),'CP %'!$C$11,IF(T308&gt;=9,'CP %'!$C$12,""))))),IF(AND(G308&gt;=DATE(2018,7,26),G308&lt;=DATE(2018,12,31),R308='CP %'!$I$3),IF(T308=1,'CP %'!$D$8,IF(AND(T308&gt;=2,T308&lt;=3),'CP %'!$D$9,IF(AND(T308&gt;=4,T308&lt;=5),'CP %'!$D$10,IF(AND(T308&gt;=6,T308&lt;=8),'CP %'!$D$11,IF(T308&gt;=9,'CP %'!$D$12,""))))),""))),
IF(AND(A308='CP %'!$F$1,J308="CP"),
IF(AND(G308&gt;=DATE(2018,4,1),G308&lt;DATE(2018,5,1)),IF(AND(T308&gt;=1,T308&lt;=3),'CP %'!$G$4,IF(AND(T308&gt;=4,T308&lt;=9),'CP %'!$G$5,IF(T308&gt;=10,'CP %'!$G$6,""))),
IF(AND(G308&gt;=DATE(2018,5,1),G308&lt;DATE(2018,7,1)),'CP %'!$G$8,
IF(AND(G308&gt;=DATE(2018,7,1),G308&lt;DATE(2018,8,1)),IF(AND(T308&gt;=1,T308&lt;=2),'CP %'!$G$11,IF(AND(T308&gt;=3,T308&lt;=5),'CP %'!$G$12,IF(T308&gt;=6,'CP %'!$G$13,""))),
IF(AND(G308&gt;=DATE(2018,8,1),G308&lt;DATE(2018,10,1)),IF(K308='CP %'!$F$18,'CP %'!$G$18,IF(B308='CP %'!$F$15,'CP %'!$G$15,IF(B308='CP %'!$F$16,'CP %'!$G$16,IF(AND(B308='CP %'!$F$17,T308=1),'CP %'!$G$20,IF(AND(B308='CP %'!$F$17,T308&gt;=2,T308&lt;=5),'CP %'!$G$21,IF(AND(B308='CP %'!$F$17,T308&gt;=6),'CP %'!$G$22,"")))))),
IF(AND(G308&gt;=DATE(2018,10,1),G308&lt;=DATE(2018,12,31)),IF(B308='CP %'!$F$25,'CP %'!$G$25,IF(B308='CP %'!$F$26,'CP %'!$G$26,IF(AND(B308='CP %'!$F$27,T308=1),'CP %'!$G$29,IF(AND(B308='CP %'!$F$27,T308&gt;=2,T308&lt;=5),'CP %'!$G$30,IF(AND(B308='CP %'!$F$27,T308&gt;=6),'CP %'!$G$31,"")))))))))),
IF(AND(A308='CP %'!$M$1,J308="CP"),
IF(AND(G308&gt;=DATE(2018,4,1),G308&lt;DATE(2018,10,1)),IF(AND(T308&gt;=1,T308&lt;=3),'CP %'!$N$4,IF(AND(T308&gt;=4,T308&lt;=6),'CP %'!$N$5,IF(T308&gt;=7,'CP %'!$N$6,""))),
IF(AND(G308&gt;=DATE(2018,10,1),G308&lt;=DATE(2018,12,31)),IF(AND(T308&gt;=1,T308&lt;=3),'CP %'!$N$9,IF(AND(T308&gt;=4,T308&lt;=6),'CP %'!$N$10,IF(T308&gt;=7,'CP %'!$N$11,""))),"")),"")))</f>
        <v>0.03</v>
      </c>
      <c r="T308" s="29">
        <f>IF(AND(A308='CP %'!$B$1,Master!J308="CP",G308&gt;=DATE(2018,7,26),G308&lt;=DATE(2018,12,31)),COUNTIFS($K$2:$K$999,K308,$A$2:$A$999,'CP %'!$B$1,$G$2:$G$999,"&gt;=26-07-2018",$G$2:$G$999,"&lt;=31-12-2018"),IF(AND(A308='CP %'!$F$1,Master!J308="CP",G308&gt;=DATE(2018,4,1),G308&lt;DATE(2018,5,1)),COUNTIFS($K$2:$K$999,K308,$A$2:$A$999,'CP %'!$F$1,$G$2:$G$999,"&gt;=01-04-2018",$G$2:$G$999,"&lt;01-05-2018"),IF(AND(A308='CP %'!$F$1,Master!J308="CP",G308&gt;=DATE(2018,7,1),G308&lt;DATE(2018,8,1)),COUNTIFS($K$2:$K$999,K308,$A$2:$A$999,'CP %'!$F$1,$G$2:$G$999,"&gt;=01-07-2018",$G$2:$G$999,"&lt;01-08-2018"),IF(AND(A308='CP %'!$F$1,B308='CP %'!$F$17,Master!J308="CP",G308&gt;=DATE(2018,8,1),G308&lt;DATE(2018,10,1)),COUNTIFS($K$2:$K$999,K308,$A$2:$A$999,'CP %'!$F$1,$B$2:$B$999,'CP %'!$F$17,$G$2:$G$999,"&gt;=01-08-2018",$G$2:$G$999,"&lt;01-10-2018"),IF(AND(A308='CP %'!$F$1,B308='CP %'!$F$27,Master!J308="CP",G308&gt;=DATE(2018,10,1),G308&lt;=DATE(2018,12,31)),COUNTIFS($K$2:$K$999,K308,$A$2:$A$999,'CP %'!$F$1,$B$2:$B$999,'CP %'!$F$27,$G$2:$G$999,"&gt;=01-10-2018",$G$2:$G$999,"&lt;=31-12-2018"),IF(AND(A308='CP %'!$M$1,Master!J308="CP",G308&gt;=DATE(2018,4,1),G308&lt;DATE(2018,10,1)),COUNTIFS($K$2:$K$999,K308,$A$2:$A$999,'CP %'!$M$1,$G$2:$G$999,"&gt;=1-04-2018",$G$2:$G$999,"&lt;1-10-2018"),IF(AND(A308='CP %'!$M$1,Master!J308="CP",G308&gt;=DATE(2018,10,1),G308&lt;=DATE(2018,12,31)),COUNTIFS($K$2:$K$999,K308,$A$2:$A$999,'CP %'!$M$1,$G$2:$G$999,"&gt;=1-10-2018",$G$2:$G$999,"&lt;=31-12-2018"),"")))))))</f>
        <v>7</v>
      </c>
      <c r="U308" s="25">
        <f t="shared" si="9"/>
        <v>198680.4</v>
      </c>
    </row>
    <row r="309" spans="1:21" hidden="1" x14ac:dyDescent="0.25">
      <c r="A309" s="1" t="s">
        <v>4</v>
      </c>
      <c r="B309" s="1" t="s">
        <v>488</v>
      </c>
      <c r="C309" s="1" t="s">
        <v>488</v>
      </c>
      <c r="D309" s="1">
        <v>701</v>
      </c>
      <c r="E309" s="1" t="s">
        <v>491</v>
      </c>
      <c r="F309" s="1">
        <v>1328</v>
      </c>
      <c r="G309" s="27">
        <v>43220</v>
      </c>
      <c r="H309" s="25">
        <v>6694720</v>
      </c>
      <c r="I309" s="25">
        <v>6694720</v>
      </c>
      <c r="J309" s="1" t="s">
        <v>15</v>
      </c>
      <c r="K309" s="1" t="s">
        <v>15</v>
      </c>
      <c r="L309" s="25">
        <v>4573</v>
      </c>
      <c r="M309" s="25">
        <v>4650</v>
      </c>
      <c r="N309" s="1" t="s">
        <v>438</v>
      </c>
      <c r="O309" s="1" t="s">
        <v>174</v>
      </c>
      <c r="P309" s="25">
        <v>0</v>
      </c>
      <c r="Q309" s="1">
        <v>0</v>
      </c>
      <c r="R309" s="2" t="s">
        <v>164</v>
      </c>
      <c r="S309" s="31" t="str">
        <f>IF(AND(A309='CP %'!$B$1,J309="CP"),
IF(AND(G309&gt;=DATE(2018,4,1),G309&lt;=DATE(2018,7,25)),2%,IF(AND(G309&gt;=DATE(2018,7,26),G309&lt;=DATE(2018,12,31),R309='CP %'!$I$2),IF(T309=1,'CP %'!$C$8,IF(AND(T309&gt;=2,T309&lt;=3),'CP %'!$C$9,IF(AND(T309&gt;=4,T309&lt;=5),'CP %'!$C$10,IF(AND(T309&gt;=6,T309&lt;=8),'CP %'!$C$11,IF(T309&gt;=9,'CP %'!$C$12,""))))),IF(AND(G309&gt;=DATE(2018,7,26),G309&lt;=DATE(2018,12,31),R309='CP %'!$I$3),IF(T309=1,'CP %'!$D$8,IF(AND(T309&gt;=2,T309&lt;=3),'CP %'!$D$9,IF(AND(T309&gt;=4,T309&lt;=5),'CP %'!$D$10,IF(AND(T309&gt;=6,T309&lt;=8),'CP %'!$D$11,IF(T309&gt;=9,'CP %'!$D$12,""))))),""))),
IF(AND(A309='CP %'!$F$1,J309="CP"),
IF(AND(G309&gt;=DATE(2018,4,1),G309&lt;DATE(2018,5,1)),IF(AND(T309&gt;=1,T309&lt;=3),'CP %'!$G$4,IF(AND(T309&gt;=4,T309&lt;=9),'CP %'!$G$5,IF(T309&gt;=10,'CP %'!$G$6,""))),
IF(AND(G309&gt;=DATE(2018,5,1),G309&lt;DATE(2018,7,1)),'CP %'!$G$8,
IF(AND(G309&gt;=DATE(2018,7,1),G309&lt;DATE(2018,8,1)),IF(AND(T309&gt;=1,T309&lt;=2),'CP %'!$G$11,IF(AND(T309&gt;=3,T309&lt;=5),'CP %'!$G$12,IF(T309&gt;=6,'CP %'!$G$13,""))),
IF(AND(G309&gt;=DATE(2018,8,1),G309&lt;DATE(2018,10,1)),IF(K309='CP %'!$F$18,'CP %'!$G$18,IF(B309='CP %'!$F$15,'CP %'!$G$15,IF(B309='CP %'!$F$16,'CP %'!$G$16,IF(AND(B309='CP %'!$F$17,T309=1),'CP %'!$G$20,IF(AND(B309='CP %'!$F$17,T309&gt;=2,T309&lt;=5),'CP %'!$G$21,IF(AND(B309='CP %'!$F$17,T309&gt;=6),'CP %'!$G$22,"")))))),
IF(AND(G309&gt;=DATE(2018,10,1),G309&lt;=DATE(2018,12,31)),IF(B309='CP %'!$F$25,'CP %'!$G$25,IF(B309='CP %'!$F$26,'CP %'!$G$26,IF(AND(B309='CP %'!$F$27,T309=1),'CP %'!$G$29,IF(AND(B309='CP %'!$F$27,T309&gt;=2,T309&lt;=5),'CP %'!$G$30,IF(AND(B309='CP %'!$F$27,T309&gt;=6),'CP %'!$G$31,"")))))))))),
IF(AND(A309='CP %'!$M$1,J309="CP"),
IF(AND(G309&gt;=DATE(2018,4,1),G309&lt;DATE(2018,10,1)),IF(AND(T309&gt;=1,T309&lt;=3),'CP %'!$N$4,IF(AND(T309&gt;=4,T309&lt;=6),'CP %'!$N$5,IF(T309&gt;=7,'CP %'!$N$6,""))),
IF(AND(G309&gt;=DATE(2018,10,1),G309&lt;=DATE(2018,12,31)),IF(AND(T309&gt;=1,T309&lt;=3),'CP %'!$N$9,IF(AND(T309&gt;=4,T309&lt;=6),'CP %'!$N$10,IF(T309&gt;=7,'CP %'!$N$11,""))),"")),"")))</f>
        <v/>
      </c>
      <c r="T309" s="29" t="str">
        <f>IF(AND(A309='CP %'!$B$1,Master!J309="CP",G309&gt;=DATE(2018,7,26),G309&lt;=DATE(2018,12,31)),COUNTIFS($K$2:$K$999,K309,$A$2:$A$999,'CP %'!$B$1,$G$2:$G$999,"&gt;=26-07-2018",$G$2:$G$999,"&lt;=31-12-2018"),IF(AND(A309='CP %'!$F$1,Master!J309="CP",G309&gt;=DATE(2018,4,1),G309&lt;DATE(2018,5,1)),COUNTIFS($K$2:$K$999,K309,$A$2:$A$999,'CP %'!$F$1,$G$2:$G$999,"&gt;=01-04-2018",$G$2:$G$999,"&lt;01-05-2018"),IF(AND(A309='CP %'!$F$1,Master!J309="CP",G309&gt;=DATE(2018,7,1),G309&lt;DATE(2018,8,1)),COUNTIFS($K$2:$K$999,K309,$A$2:$A$999,'CP %'!$F$1,$G$2:$G$999,"&gt;=01-07-2018",$G$2:$G$999,"&lt;01-08-2018"),IF(AND(A309='CP %'!$F$1,B309='CP %'!$F$17,Master!J309="CP",G309&gt;=DATE(2018,8,1),G309&lt;DATE(2018,10,1)),COUNTIFS($K$2:$K$999,K309,$A$2:$A$999,'CP %'!$F$1,$B$2:$B$999,'CP %'!$F$17,$G$2:$G$999,"&gt;=01-08-2018",$G$2:$G$999,"&lt;01-10-2018"),IF(AND(A309='CP %'!$F$1,B309='CP %'!$F$27,Master!J309="CP",G309&gt;=DATE(2018,10,1),G309&lt;=DATE(2018,12,31)),COUNTIFS($K$2:$K$999,K309,$A$2:$A$999,'CP %'!$F$1,$B$2:$B$999,'CP %'!$F$27,$G$2:$G$999,"&gt;=01-10-2018",$G$2:$G$999,"&lt;=31-12-2018"),IF(AND(A309='CP %'!$M$1,Master!J309="CP",G309&gt;=DATE(2018,4,1),G309&lt;DATE(2018,10,1)),COUNTIFS($K$2:$K$999,K309,$A$2:$A$999,'CP %'!$M$1,$G$2:$G$999,"&gt;=1-04-2018",$G$2:$G$999,"&lt;1-10-2018"),IF(AND(A309='CP %'!$M$1,Master!J309="CP",G309&gt;=DATE(2018,10,1),G309&lt;=DATE(2018,12,31)),COUNTIFS($K$2:$K$999,K309,$A$2:$A$999,'CP %'!$M$1,$G$2:$G$999,"&gt;=1-10-2018",$G$2:$G$999,"&lt;=31-12-2018"),"")))))))</f>
        <v/>
      </c>
      <c r="U309" s="25">
        <f t="shared" si="9"/>
        <v>0</v>
      </c>
    </row>
    <row r="310" spans="1:21" hidden="1" x14ac:dyDescent="0.25">
      <c r="A310" s="1" t="s">
        <v>4</v>
      </c>
      <c r="B310" s="1" t="s">
        <v>488</v>
      </c>
      <c r="C310" s="1" t="s">
        <v>488</v>
      </c>
      <c r="D310" s="1">
        <v>1001</v>
      </c>
      <c r="E310" s="1" t="s">
        <v>491</v>
      </c>
      <c r="F310" s="1">
        <v>1327</v>
      </c>
      <c r="G310" s="27">
        <v>43263</v>
      </c>
      <c r="H310" s="25">
        <v>6816045</v>
      </c>
      <c r="I310" s="25">
        <v>6816045</v>
      </c>
      <c r="J310" s="1" t="s">
        <v>16</v>
      </c>
      <c r="K310" s="1" t="s">
        <v>496</v>
      </c>
      <c r="L310" s="25">
        <v>4647</v>
      </c>
      <c r="M310" s="25">
        <v>4700</v>
      </c>
      <c r="N310" s="1" t="s">
        <v>438</v>
      </c>
      <c r="O310" s="1" t="s">
        <v>174</v>
      </c>
      <c r="P310" s="25">
        <v>0</v>
      </c>
      <c r="Q310" s="1">
        <v>0</v>
      </c>
      <c r="R310" s="2" t="s">
        <v>164</v>
      </c>
      <c r="S310" s="31">
        <f>IF(AND(A310='CP %'!$B$1,J310="CP"),
IF(AND(G310&gt;=DATE(2018,4,1),G310&lt;=DATE(2018,7,25)),2%,IF(AND(G310&gt;=DATE(2018,7,26),G310&lt;=DATE(2018,12,31),R310='CP %'!$I$2),IF(T310=1,'CP %'!$C$8,IF(AND(T310&gt;=2,T310&lt;=3),'CP %'!$C$9,IF(AND(T310&gt;=4,T310&lt;=5),'CP %'!$C$10,IF(AND(T310&gt;=6,T310&lt;=8),'CP %'!$C$11,IF(T310&gt;=9,'CP %'!$C$12,""))))),IF(AND(G310&gt;=DATE(2018,7,26),G310&lt;=DATE(2018,12,31),R310='CP %'!$I$3),IF(T310=1,'CP %'!$D$8,IF(AND(T310&gt;=2,T310&lt;=3),'CP %'!$D$9,IF(AND(T310&gt;=4,T310&lt;=5),'CP %'!$D$10,IF(AND(T310&gt;=6,T310&lt;=8),'CP %'!$D$11,IF(T310&gt;=9,'CP %'!$D$12,""))))),""))),
IF(AND(A310='CP %'!$F$1,J310="CP"),
IF(AND(G310&gt;=DATE(2018,4,1),G310&lt;DATE(2018,5,1)),IF(AND(T310&gt;=1,T310&lt;=3),'CP %'!$G$4,IF(AND(T310&gt;=4,T310&lt;=9),'CP %'!$G$5,IF(T310&gt;=10,'CP %'!$G$6,""))),
IF(AND(G310&gt;=DATE(2018,5,1),G310&lt;DATE(2018,7,1)),'CP %'!$G$8,
IF(AND(G310&gt;=DATE(2018,7,1),G310&lt;DATE(2018,8,1)),IF(AND(T310&gt;=1,T310&lt;=2),'CP %'!$G$11,IF(AND(T310&gt;=3,T310&lt;=5),'CP %'!$G$12,IF(T310&gt;=6,'CP %'!$G$13,""))),
IF(AND(G310&gt;=DATE(2018,8,1),G310&lt;DATE(2018,10,1)),IF(K310='CP %'!$F$18,'CP %'!$G$18,IF(B310='CP %'!$F$15,'CP %'!$G$15,IF(B310='CP %'!$F$16,'CP %'!$G$16,IF(AND(B310='CP %'!$F$17,T310=1),'CP %'!$G$20,IF(AND(B310='CP %'!$F$17,T310&gt;=2,T310&lt;=5),'CP %'!$G$21,IF(AND(B310='CP %'!$F$17,T310&gt;=6),'CP %'!$G$22,"")))))),
IF(AND(G310&gt;=DATE(2018,10,1),G310&lt;=DATE(2018,12,31)),IF(B310='CP %'!$F$25,'CP %'!$G$25,IF(B310='CP %'!$F$26,'CP %'!$G$26,IF(AND(B310='CP %'!$F$27,T310=1),'CP %'!$G$29,IF(AND(B310='CP %'!$F$27,T310&gt;=2,T310&lt;=5),'CP %'!$G$30,IF(AND(B310='CP %'!$F$27,T310&gt;=6),'CP %'!$G$31,"")))))))))),
IF(AND(A310='CP %'!$M$1,J310="CP"),
IF(AND(G310&gt;=DATE(2018,4,1),G310&lt;DATE(2018,10,1)),IF(AND(T310&gt;=1,T310&lt;=3),'CP %'!$N$4,IF(AND(T310&gt;=4,T310&lt;=6),'CP %'!$N$5,IF(T310&gt;=7,'CP %'!$N$6,""))),
IF(AND(G310&gt;=DATE(2018,10,1),G310&lt;=DATE(2018,12,31)),IF(AND(T310&gt;=1,T310&lt;=3),'CP %'!$N$9,IF(AND(T310&gt;=4,T310&lt;=6),'CP %'!$N$10,IF(T310&gt;=7,'CP %'!$N$11,""))),"")),"")))</f>
        <v>0.03</v>
      </c>
      <c r="T310" s="29">
        <f>IF(AND(A310='CP %'!$B$1,Master!J310="CP",G310&gt;=DATE(2018,7,26),G310&lt;=DATE(2018,12,31)),COUNTIFS($K$2:$K$999,K310,$A$2:$A$999,'CP %'!$B$1,$G$2:$G$999,"&gt;=26-07-2018",$G$2:$G$999,"&lt;=31-12-2018"),IF(AND(A310='CP %'!$F$1,Master!J310="CP",G310&gt;=DATE(2018,4,1),G310&lt;DATE(2018,5,1)),COUNTIFS($K$2:$K$999,K310,$A$2:$A$999,'CP %'!$F$1,$G$2:$G$999,"&gt;=01-04-2018",$G$2:$G$999,"&lt;01-05-2018"),IF(AND(A310='CP %'!$F$1,Master!J310="CP",G310&gt;=DATE(2018,7,1),G310&lt;DATE(2018,8,1)),COUNTIFS($K$2:$K$999,K310,$A$2:$A$999,'CP %'!$F$1,$G$2:$G$999,"&gt;=01-07-2018",$G$2:$G$999,"&lt;01-08-2018"),IF(AND(A310='CP %'!$F$1,B310='CP %'!$F$17,Master!J310="CP",G310&gt;=DATE(2018,8,1),G310&lt;DATE(2018,10,1)),COUNTIFS($K$2:$K$999,K310,$A$2:$A$999,'CP %'!$F$1,$B$2:$B$999,'CP %'!$F$17,$G$2:$G$999,"&gt;=01-08-2018",$G$2:$G$999,"&lt;01-10-2018"),IF(AND(A310='CP %'!$F$1,B310='CP %'!$F$27,Master!J310="CP",G310&gt;=DATE(2018,10,1),G310&lt;=DATE(2018,12,31)),COUNTIFS($K$2:$K$999,K310,$A$2:$A$999,'CP %'!$F$1,$B$2:$B$999,'CP %'!$F$27,$G$2:$G$999,"&gt;=01-10-2018",$G$2:$G$999,"&lt;=31-12-2018"),IF(AND(A310='CP %'!$M$1,Master!J310="CP",G310&gt;=DATE(2018,4,1),G310&lt;DATE(2018,10,1)),COUNTIFS($K$2:$K$999,K310,$A$2:$A$999,'CP %'!$M$1,$G$2:$G$999,"&gt;=1-04-2018",$G$2:$G$999,"&lt;1-10-2018"),IF(AND(A310='CP %'!$M$1,Master!J310="CP",G310&gt;=DATE(2018,10,1),G310&lt;=DATE(2018,12,31)),COUNTIFS($K$2:$K$999,K310,$A$2:$A$999,'CP %'!$M$1,$G$2:$G$999,"&gt;=1-10-2018",$G$2:$G$999,"&lt;=31-12-2018"),"")))))))</f>
        <v>7</v>
      </c>
      <c r="U310" s="25">
        <f t="shared" si="9"/>
        <v>204481.35</v>
      </c>
    </row>
    <row r="311" spans="1:21" hidden="1" x14ac:dyDescent="0.25">
      <c r="A311" s="1" t="s">
        <v>4</v>
      </c>
      <c r="B311" s="1" t="s">
        <v>489</v>
      </c>
      <c r="C311" s="1" t="s">
        <v>489</v>
      </c>
      <c r="D311" s="1">
        <v>501</v>
      </c>
      <c r="E311" s="1" t="s">
        <v>491</v>
      </c>
      <c r="F311" s="1">
        <v>1328</v>
      </c>
      <c r="G311" s="27">
        <v>43290</v>
      </c>
      <c r="H311" s="25">
        <v>6554480</v>
      </c>
      <c r="I311" s="25">
        <v>6554480</v>
      </c>
      <c r="J311" s="1" t="s">
        <v>16</v>
      </c>
      <c r="K311" s="1" t="s">
        <v>496</v>
      </c>
      <c r="L311" s="25">
        <v>4647</v>
      </c>
      <c r="M311" s="25">
        <v>4725</v>
      </c>
      <c r="N311" s="1" t="s">
        <v>438</v>
      </c>
      <c r="O311" s="1" t="s">
        <v>174</v>
      </c>
      <c r="P311" s="25">
        <v>0</v>
      </c>
      <c r="Q311" s="1">
        <v>0</v>
      </c>
      <c r="R311" s="2" t="s">
        <v>164</v>
      </c>
      <c r="S311" s="31">
        <f>IF(AND(A311='CP %'!$B$1,J311="CP"),
IF(AND(G311&gt;=DATE(2018,4,1),G311&lt;=DATE(2018,7,25)),2%,IF(AND(G311&gt;=DATE(2018,7,26),G311&lt;=DATE(2018,12,31),R311='CP %'!$I$2),IF(T311=1,'CP %'!$C$8,IF(AND(T311&gt;=2,T311&lt;=3),'CP %'!$C$9,IF(AND(T311&gt;=4,T311&lt;=5),'CP %'!$C$10,IF(AND(T311&gt;=6,T311&lt;=8),'CP %'!$C$11,IF(T311&gt;=9,'CP %'!$C$12,""))))),IF(AND(G311&gt;=DATE(2018,7,26),G311&lt;=DATE(2018,12,31),R311='CP %'!$I$3),IF(T311=1,'CP %'!$D$8,IF(AND(T311&gt;=2,T311&lt;=3),'CP %'!$D$9,IF(AND(T311&gt;=4,T311&lt;=5),'CP %'!$D$10,IF(AND(T311&gt;=6,T311&lt;=8),'CP %'!$D$11,IF(T311&gt;=9,'CP %'!$D$12,""))))),""))),
IF(AND(A311='CP %'!$F$1,J311="CP"),
IF(AND(G311&gt;=DATE(2018,4,1),G311&lt;DATE(2018,5,1)),IF(AND(T311&gt;=1,T311&lt;=3),'CP %'!$G$4,IF(AND(T311&gt;=4,T311&lt;=9),'CP %'!$G$5,IF(T311&gt;=10,'CP %'!$G$6,""))),
IF(AND(G311&gt;=DATE(2018,5,1),G311&lt;DATE(2018,7,1)),'CP %'!$G$8,
IF(AND(G311&gt;=DATE(2018,7,1),G311&lt;DATE(2018,8,1)),IF(AND(T311&gt;=1,T311&lt;=2),'CP %'!$G$11,IF(AND(T311&gt;=3,T311&lt;=5),'CP %'!$G$12,IF(T311&gt;=6,'CP %'!$G$13,""))),
IF(AND(G311&gt;=DATE(2018,8,1),G311&lt;DATE(2018,10,1)),IF(K311='CP %'!$F$18,'CP %'!$G$18,IF(B311='CP %'!$F$15,'CP %'!$G$15,IF(B311='CP %'!$F$16,'CP %'!$G$16,IF(AND(B311='CP %'!$F$17,T311=1),'CP %'!$G$20,IF(AND(B311='CP %'!$F$17,T311&gt;=2,T311&lt;=5),'CP %'!$G$21,IF(AND(B311='CP %'!$F$17,T311&gt;=6),'CP %'!$G$22,"")))))),
IF(AND(G311&gt;=DATE(2018,10,1),G311&lt;=DATE(2018,12,31)),IF(B311='CP %'!$F$25,'CP %'!$G$25,IF(B311='CP %'!$F$26,'CP %'!$G$26,IF(AND(B311='CP %'!$F$27,T311=1),'CP %'!$G$29,IF(AND(B311='CP %'!$F$27,T311&gt;=2,T311&lt;=5),'CP %'!$G$30,IF(AND(B311='CP %'!$F$27,T311&gt;=6),'CP %'!$G$31,"")))))))))),
IF(AND(A311='CP %'!$M$1,J311="CP"),
IF(AND(G311&gt;=DATE(2018,4,1),G311&lt;DATE(2018,10,1)),IF(AND(T311&gt;=1,T311&lt;=3),'CP %'!$N$4,IF(AND(T311&gt;=4,T311&lt;=6),'CP %'!$N$5,IF(T311&gt;=7,'CP %'!$N$6,""))),
IF(AND(G311&gt;=DATE(2018,10,1),G311&lt;=DATE(2018,12,31)),IF(AND(T311&gt;=1,T311&lt;=3),'CP %'!$N$9,IF(AND(T311&gt;=4,T311&lt;=6),'CP %'!$N$10,IF(T311&gt;=7,'CP %'!$N$11,""))),"")),"")))</f>
        <v>0.03</v>
      </c>
      <c r="T311" s="29">
        <f>IF(AND(A311='CP %'!$B$1,Master!J311="CP",G311&gt;=DATE(2018,7,26),G311&lt;=DATE(2018,12,31)),COUNTIFS($K$2:$K$999,K311,$A$2:$A$999,'CP %'!$B$1,$G$2:$G$999,"&gt;=26-07-2018",$G$2:$G$999,"&lt;=31-12-2018"),IF(AND(A311='CP %'!$F$1,Master!J311="CP",G311&gt;=DATE(2018,4,1),G311&lt;DATE(2018,5,1)),COUNTIFS($K$2:$K$999,K311,$A$2:$A$999,'CP %'!$F$1,$G$2:$G$999,"&gt;=01-04-2018",$G$2:$G$999,"&lt;01-05-2018"),IF(AND(A311='CP %'!$F$1,Master!J311="CP",G311&gt;=DATE(2018,7,1),G311&lt;DATE(2018,8,1)),COUNTIFS($K$2:$K$999,K311,$A$2:$A$999,'CP %'!$F$1,$G$2:$G$999,"&gt;=01-07-2018",$G$2:$G$999,"&lt;01-08-2018"),IF(AND(A311='CP %'!$F$1,B311='CP %'!$F$17,Master!J311="CP",G311&gt;=DATE(2018,8,1),G311&lt;DATE(2018,10,1)),COUNTIFS($K$2:$K$999,K311,$A$2:$A$999,'CP %'!$F$1,$B$2:$B$999,'CP %'!$F$17,$G$2:$G$999,"&gt;=01-08-2018",$G$2:$G$999,"&lt;01-10-2018"),IF(AND(A311='CP %'!$F$1,B311='CP %'!$F$27,Master!J311="CP",G311&gt;=DATE(2018,10,1),G311&lt;=DATE(2018,12,31)),COUNTIFS($K$2:$K$999,K311,$A$2:$A$999,'CP %'!$F$1,$B$2:$B$999,'CP %'!$F$27,$G$2:$G$999,"&gt;=01-10-2018",$G$2:$G$999,"&lt;=31-12-2018"),IF(AND(A311='CP %'!$M$1,Master!J311="CP",G311&gt;=DATE(2018,4,1),G311&lt;DATE(2018,10,1)),COUNTIFS($K$2:$K$999,K311,$A$2:$A$999,'CP %'!$M$1,$G$2:$G$999,"&gt;=1-04-2018",$G$2:$G$999,"&lt;1-10-2018"),IF(AND(A311='CP %'!$M$1,Master!J311="CP",G311&gt;=DATE(2018,10,1),G311&lt;=DATE(2018,12,31)),COUNTIFS($K$2:$K$999,K311,$A$2:$A$999,'CP %'!$M$1,$G$2:$G$999,"&gt;=1-10-2018",$G$2:$G$999,"&lt;=31-12-2018"),"")))))))</f>
        <v>7</v>
      </c>
      <c r="U311" s="25">
        <f t="shared" si="9"/>
        <v>196634.4</v>
      </c>
    </row>
    <row r="312" spans="1:21" hidden="1" x14ac:dyDescent="0.25">
      <c r="A312" s="1" t="s">
        <v>4</v>
      </c>
      <c r="B312" s="1" t="s">
        <v>489</v>
      </c>
      <c r="C312" s="1" t="s">
        <v>489</v>
      </c>
      <c r="D312" s="1">
        <v>1204</v>
      </c>
      <c r="E312" s="1" t="s">
        <v>490</v>
      </c>
      <c r="F312" s="1">
        <v>1513</v>
      </c>
      <c r="G312" s="27">
        <v>43292</v>
      </c>
      <c r="H312" s="25">
        <v>7874220</v>
      </c>
      <c r="I312" s="25">
        <v>7874220</v>
      </c>
      <c r="J312" s="1" t="s">
        <v>16</v>
      </c>
      <c r="K312" s="1" t="s">
        <v>496</v>
      </c>
      <c r="L312" s="25">
        <v>4647</v>
      </c>
      <c r="M312" s="25">
        <v>4775</v>
      </c>
      <c r="N312" s="1" t="s">
        <v>438</v>
      </c>
      <c r="O312" s="1" t="s">
        <v>174</v>
      </c>
      <c r="P312" s="25">
        <v>0</v>
      </c>
      <c r="Q312" s="1">
        <v>0</v>
      </c>
      <c r="R312" s="2" t="s">
        <v>164</v>
      </c>
      <c r="S312" s="31">
        <f>IF(AND(A312='CP %'!$B$1,J312="CP"),
IF(AND(G312&gt;=DATE(2018,4,1),G312&lt;=DATE(2018,7,25)),2%,IF(AND(G312&gt;=DATE(2018,7,26),G312&lt;=DATE(2018,12,31),R312='CP %'!$I$2),IF(T312=1,'CP %'!$C$8,IF(AND(T312&gt;=2,T312&lt;=3),'CP %'!$C$9,IF(AND(T312&gt;=4,T312&lt;=5),'CP %'!$C$10,IF(AND(T312&gt;=6,T312&lt;=8),'CP %'!$C$11,IF(T312&gt;=9,'CP %'!$C$12,""))))),IF(AND(G312&gt;=DATE(2018,7,26),G312&lt;=DATE(2018,12,31),R312='CP %'!$I$3),IF(T312=1,'CP %'!$D$8,IF(AND(T312&gt;=2,T312&lt;=3),'CP %'!$D$9,IF(AND(T312&gt;=4,T312&lt;=5),'CP %'!$D$10,IF(AND(T312&gt;=6,T312&lt;=8),'CP %'!$D$11,IF(T312&gt;=9,'CP %'!$D$12,""))))),""))),
IF(AND(A312='CP %'!$F$1,J312="CP"),
IF(AND(G312&gt;=DATE(2018,4,1),G312&lt;DATE(2018,5,1)),IF(AND(T312&gt;=1,T312&lt;=3),'CP %'!$G$4,IF(AND(T312&gt;=4,T312&lt;=9),'CP %'!$G$5,IF(T312&gt;=10,'CP %'!$G$6,""))),
IF(AND(G312&gt;=DATE(2018,5,1),G312&lt;DATE(2018,7,1)),'CP %'!$G$8,
IF(AND(G312&gt;=DATE(2018,7,1),G312&lt;DATE(2018,8,1)),IF(AND(T312&gt;=1,T312&lt;=2),'CP %'!$G$11,IF(AND(T312&gt;=3,T312&lt;=5),'CP %'!$G$12,IF(T312&gt;=6,'CP %'!$G$13,""))),
IF(AND(G312&gt;=DATE(2018,8,1),G312&lt;DATE(2018,10,1)),IF(K312='CP %'!$F$18,'CP %'!$G$18,IF(B312='CP %'!$F$15,'CP %'!$G$15,IF(B312='CP %'!$F$16,'CP %'!$G$16,IF(AND(B312='CP %'!$F$17,T312=1),'CP %'!$G$20,IF(AND(B312='CP %'!$F$17,T312&gt;=2,T312&lt;=5),'CP %'!$G$21,IF(AND(B312='CP %'!$F$17,T312&gt;=6),'CP %'!$G$22,"")))))),
IF(AND(G312&gt;=DATE(2018,10,1),G312&lt;=DATE(2018,12,31)),IF(B312='CP %'!$F$25,'CP %'!$G$25,IF(B312='CP %'!$F$26,'CP %'!$G$26,IF(AND(B312='CP %'!$F$27,T312=1),'CP %'!$G$29,IF(AND(B312='CP %'!$F$27,T312&gt;=2,T312&lt;=5),'CP %'!$G$30,IF(AND(B312='CP %'!$F$27,T312&gt;=6),'CP %'!$G$31,"")))))))))),
IF(AND(A312='CP %'!$M$1,J312="CP"),
IF(AND(G312&gt;=DATE(2018,4,1),G312&lt;DATE(2018,10,1)),IF(AND(T312&gt;=1,T312&lt;=3),'CP %'!$N$4,IF(AND(T312&gt;=4,T312&lt;=6),'CP %'!$N$5,IF(T312&gt;=7,'CP %'!$N$6,""))),
IF(AND(G312&gt;=DATE(2018,10,1),G312&lt;=DATE(2018,12,31)),IF(AND(T312&gt;=1,T312&lt;=3),'CP %'!$N$9,IF(AND(T312&gt;=4,T312&lt;=6),'CP %'!$N$10,IF(T312&gt;=7,'CP %'!$N$11,""))),"")),"")))</f>
        <v>0.03</v>
      </c>
      <c r="T312" s="29">
        <f>IF(AND(A312='CP %'!$B$1,Master!J312="CP",G312&gt;=DATE(2018,7,26),G312&lt;=DATE(2018,12,31)),COUNTIFS($K$2:$K$999,K312,$A$2:$A$999,'CP %'!$B$1,$G$2:$G$999,"&gt;=26-07-2018",$G$2:$G$999,"&lt;=31-12-2018"),IF(AND(A312='CP %'!$F$1,Master!J312="CP",G312&gt;=DATE(2018,4,1),G312&lt;DATE(2018,5,1)),COUNTIFS($K$2:$K$999,K312,$A$2:$A$999,'CP %'!$F$1,$G$2:$G$999,"&gt;=01-04-2018",$G$2:$G$999,"&lt;01-05-2018"),IF(AND(A312='CP %'!$F$1,Master!J312="CP",G312&gt;=DATE(2018,7,1),G312&lt;DATE(2018,8,1)),COUNTIFS($K$2:$K$999,K312,$A$2:$A$999,'CP %'!$F$1,$G$2:$G$999,"&gt;=01-07-2018",$G$2:$G$999,"&lt;01-08-2018"),IF(AND(A312='CP %'!$F$1,B312='CP %'!$F$17,Master!J312="CP",G312&gt;=DATE(2018,8,1),G312&lt;DATE(2018,10,1)),COUNTIFS($K$2:$K$999,K312,$A$2:$A$999,'CP %'!$F$1,$B$2:$B$999,'CP %'!$F$17,$G$2:$G$999,"&gt;=01-08-2018",$G$2:$G$999,"&lt;01-10-2018"),IF(AND(A312='CP %'!$F$1,B312='CP %'!$F$27,Master!J312="CP",G312&gt;=DATE(2018,10,1),G312&lt;=DATE(2018,12,31)),COUNTIFS($K$2:$K$999,K312,$A$2:$A$999,'CP %'!$F$1,$B$2:$B$999,'CP %'!$F$27,$G$2:$G$999,"&gt;=01-10-2018",$G$2:$G$999,"&lt;=31-12-2018"),IF(AND(A312='CP %'!$M$1,Master!J312="CP",G312&gt;=DATE(2018,4,1),G312&lt;DATE(2018,10,1)),COUNTIFS($K$2:$K$999,K312,$A$2:$A$999,'CP %'!$M$1,$G$2:$G$999,"&gt;=1-04-2018",$G$2:$G$999,"&lt;1-10-2018"),IF(AND(A312='CP %'!$M$1,Master!J312="CP",G312&gt;=DATE(2018,10,1),G312&lt;=DATE(2018,12,31)),COUNTIFS($K$2:$K$999,K312,$A$2:$A$999,'CP %'!$M$1,$G$2:$G$999,"&gt;=1-10-2018",$G$2:$G$999,"&lt;=31-12-2018"),"")))))))</f>
        <v>7</v>
      </c>
      <c r="U312" s="25">
        <f t="shared" si="9"/>
        <v>236226.59999999998</v>
      </c>
    </row>
    <row r="313" spans="1:21" hidden="1" x14ac:dyDescent="0.25">
      <c r="A313" s="1" t="s">
        <v>4</v>
      </c>
      <c r="B313" s="1" t="s">
        <v>489</v>
      </c>
      <c r="C313" s="1" t="s">
        <v>489</v>
      </c>
      <c r="D313" s="1">
        <v>1102</v>
      </c>
      <c r="E313" s="1" t="s">
        <v>492</v>
      </c>
      <c r="F313" s="1">
        <v>1098</v>
      </c>
      <c r="G313" s="27">
        <v>43362</v>
      </c>
      <c r="H313" s="25">
        <v>5525300</v>
      </c>
      <c r="I313" s="25">
        <v>5525300</v>
      </c>
      <c r="J313" s="1" t="s">
        <v>16</v>
      </c>
      <c r="K313" s="1" t="s">
        <v>496</v>
      </c>
      <c r="L313" s="25">
        <v>4573</v>
      </c>
      <c r="M313" s="25">
        <v>4700</v>
      </c>
      <c r="N313" s="1" t="s">
        <v>438</v>
      </c>
      <c r="O313" s="1" t="s">
        <v>174</v>
      </c>
      <c r="P313" s="25">
        <v>0</v>
      </c>
      <c r="Q313" s="1">
        <v>0</v>
      </c>
      <c r="R313" s="2" t="s">
        <v>164</v>
      </c>
      <c r="S313" s="31">
        <f>IF(AND(A313='CP %'!$B$1,J313="CP"),
IF(AND(G313&gt;=DATE(2018,4,1),G313&lt;=DATE(2018,7,25)),2%,IF(AND(G313&gt;=DATE(2018,7,26),G313&lt;=DATE(2018,12,31),R313='CP %'!$I$2),IF(T313=1,'CP %'!$C$8,IF(AND(T313&gt;=2,T313&lt;=3),'CP %'!$C$9,IF(AND(T313&gt;=4,T313&lt;=5),'CP %'!$C$10,IF(AND(T313&gt;=6,T313&lt;=8),'CP %'!$C$11,IF(T313&gt;=9,'CP %'!$C$12,""))))),IF(AND(G313&gt;=DATE(2018,7,26),G313&lt;=DATE(2018,12,31),R313='CP %'!$I$3),IF(T313=1,'CP %'!$D$8,IF(AND(T313&gt;=2,T313&lt;=3),'CP %'!$D$9,IF(AND(T313&gt;=4,T313&lt;=5),'CP %'!$D$10,IF(AND(T313&gt;=6,T313&lt;=8),'CP %'!$D$11,IF(T313&gt;=9,'CP %'!$D$12,""))))),""))),
IF(AND(A313='CP %'!$F$1,J313="CP"),
IF(AND(G313&gt;=DATE(2018,4,1),G313&lt;DATE(2018,5,1)),IF(AND(T313&gt;=1,T313&lt;=3),'CP %'!$G$4,IF(AND(T313&gt;=4,T313&lt;=9),'CP %'!$G$5,IF(T313&gt;=10,'CP %'!$G$6,""))),
IF(AND(G313&gt;=DATE(2018,5,1),G313&lt;DATE(2018,7,1)),'CP %'!$G$8,
IF(AND(G313&gt;=DATE(2018,7,1),G313&lt;DATE(2018,8,1)),IF(AND(T313&gt;=1,T313&lt;=2),'CP %'!$G$11,IF(AND(T313&gt;=3,T313&lt;=5),'CP %'!$G$12,IF(T313&gt;=6,'CP %'!$G$13,""))),
IF(AND(G313&gt;=DATE(2018,8,1),G313&lt;DATE(2018,10,1)),IF(K313='CP %'!$F$18,'CP %'!$G$18,IF(B313='CP %'!$F$15,'CP %'!$G$15,IF(B313='CP %'!$F$16,'CP %'!$G$16,IF(AND(B313='CP %'!$F$17,T313=1),'CP %'!$G$20,IF(AND(B313='CP %'!$F$17,T313&gt;=2,T313&lt;=5),'CP %'!$G$21,IF(AND(B313='CP %'!$F$17,T313&gt;=6),'CP %'!$G$22,"")))))),
IF(AND(G313&gt;=DATE(2018,10,1),G313&lt;=DATE(2018,12,31)),IF(B313='CP %'!$F$25,'CP %'!$G$25,IF(B313='CP %'!$F$26,'CP %'!$G$26,IF(AND(B313='CP %'!$F$27,T313=1),'CP %'!$G$29,IF(AND(B313='CP %'!$F$27,T313&gt;=2,T313&lt;=5),'CP %'!$G$30,IF(AND(B313='CP %'!$F$27,T313&gt;=6),'CP %'!$G$31,"")))))))))),
IF(AND(A313='CP %'!$M$1,J313="CP"),
IF(AND(G313&gt;=DATE(2018,4,1),G313&lt;DATE(2018,10,1)),IF(AND(T313&gt;=1,T313&lt;=3),'CP %'!$N$4,IF(AND(T313&gt;=4,T313&lt;=6),'CP %'!$N$5,IF(T313&gt;=7,'CP %'!$N$6,""))),
IF(AND(G313&gt;=DATE(2018,10,1),G313&lt;=DATE(2018,12,31)),IF(AND(T313&gt;=1,T313&lt;=3),'CP %'!$N$9,IF(AND(T313&gt;=4,T313&lt;=6),'CP %'!$N$10,IF(T313&gt;=7,'CP %'!$N$11,""))),"")),"")))</f>
        <v>0.03</v>
      </c>
      <c r="T313" s="29">
        <f>IF(AND(A313='CP %'!$B$1,Master!J313="CP",G313&gt;=DATE(2018,7,26),G313&lt;=DATE(2018,12,31)),COUNTIFS($K$2:$K$999,K313,$A$2:$A$999,'CP %'!$B$1,$G$2:$G$999,"&gt;=26-07-2018",$G$2:$G$999,"&lt;=31-12-2018"),IF(AND(A313='CP %'!$F$1,Master!J313="CP",G313&gt;=DATE(2018,4,1),G313&lt;DATE(2018,5,1)),COUNTIFS($K$2:$K$999,K313,$A$2:$A$999,'CP %'!$F$1,$G$2:$G$999,"&gt;=01-04-2018",$G$2:$G$999,"&lt;01-05-2018"),IF(AND(A313='CP %'!$F$1,Master!J313="CP",G313&gt;=DATE(2018,7,1),G313&lt;DATE(2018,8,1)),COUNTIFS($K$2:$K$999,K313,$A$2:$A$999,'CP %'!$F$1,$G$2:$G$999,"&gt;=01-07-2018",$G$2:$G$999,"&lt;01-08-2018"),IF(AND(A313='CP %'!$F$1,B313='CP %'!$F$17,Master!J313="CP",G313&gt;=DATE(2018,8,1),G313&lt;DATE(2018,10,1)),COUNTIFS($K$2:$K$999,K313,$A$2:$A$999,'CP %'!$F$1,$B$2:$B$999,'CP %'!$F$17,$G$2:$G$999,"&gt;=01-08-2018",$G$2:$G$999,"&lt;01-10-2018"),IF(AND(A313='CP %'!$F$1,B313='CP %'!$F$27,Master!J313="CP",G313&gt;=DATE(2018,10,1),G313&lt;=DATE(2018,12,31)),COUNTIFS($K$2:$K$999,K313,$A$2:$A$999,'CP %'!$F$1,$B$2:$B$999,'CP %'!$F$27,$G$2:$G$999,"&gt;=01-10-2018",$G$2:$G$999,"&lt;=31-12-2018"),IF(AND(A313='CP %'!$M$1,Master!J313="CP",G313&gt;=DATE(2018,4,1),G313&lt;DATE(2018,10,1)),COUNTIFS($K$2:$K$999,K313,$A$2:$A$999,'CP %'!$M$1,$G$2:$G$999,"&gt;=1-04-2018",$G$2:$G$999,"&lt;1-10-2018"),IF(AND(A313='CP %'!$M$1,Master!J313="CP",G313&gt;=DATE(2018,10,1),G313&lt;=DATE(2018,12,31)),COUNTIFS($K$2:$K$999,K313,$A$2:$A$999,'CP %'!$M$1,$G$2:$G$999,"&gt;=1-10-2018",$G$2:$G$999,"&lt;=31-12-2018"),"")))))))</f>
        <v>7</v>
      </c>
      <c r="U313" s="25">
        <f t="shared" si="9"/>
        <v>165759</v>
      </c>
    </row>
    <row r="314" spans="1:21" hidden="1" x14ac:dyDescent="0.25">
      <c r="A314" s="1" t="s">
        <v>4</v>
      </c>
      <c r="B314" s="1" t="s">
        <v>489</v>
      </c>
      <c r="C314" s="1" t="s">
        <v>489</v>
      </c>
      <c r="D314" s="1">
        <v>904</v>
      </c>
      <c r="E314" s="1" t="s">
        <v>490</v>
      </c>
      <c r="F314" s="1">
        <v>1515</v>
      </c>
      <c r="G314" s="27">
        <v>43391</v>
      </c>
      <c r="H314" s="25">
        <v>7578050</v>
      </c>
      <c r="I314" s="25">
        <v>7578050</v>
      </c>
      <c r="J314" s="1" t="s">
        <v>16</v>
      </c>
      <c r="K314" s="1" t="s">
        <v>496</v>
      </c>
      <c r="L314" s="25">
        <v>4723</v>
      </c>
      <c r="M314" s="25">
        <v>4750</v>
      </c>
      <c r="N314" s="1" t="s">
        <v>438</v>
      </c>
      <c r="O314" s="1" t="s">
        <v>174</v>
      </c>
      <c r="P314" s="25">
        <v>0</v>
      </c>
      <c r="Q314" s="1">
        <v>0</v>
      </c>
      <c r="R314" s="2" t="s">
        <v>164</v>
      </c>
      <c r="S314" s="31">
        <f>IF(AND(A314='CP %'!$B$1,J314="CP"),
IF(AND(G314&gt;=DATE(2018,4,1),G314&lt;=DATE(2018,7,25)),2%,IF(AND(G314&gt;=DATE(2018,7,26),G314&lt;=DATE(2018,12,31),R314='CP %'!$I$2),IF(T314=1,'CP %'!$C$8,IF(AND(T314&gt;=2,T314&lt;=3),'CP %'!$C$9,IF(AND(T314&gt;=4,T314&lt;=5),'CP %'!$C$10,IF(AND(T314&gt;=6,T314&lt;=8),'CP %'!$C$11,IF(T314&gt;=9,'CP %'!$C$12,""))))),IF(AND(G314&gt;=DATE(2018,7,26),G314&lt;=DATE(2018,12,31),R314='CP %'!$I$3),IF(T314=1,'CP %'!$D$8,IF(AND(T314&gt;=2,T314&lt;=3),'CP %'!$D$9,IF(AND(T314&gt;=4,T314&lt;=5),'CP %'!$D$10,IF(AND(T314&gt;=6,T314&lt;=8),'CP %'!$D$11,IF(T314&gt;=9,'CP %'!$D$12,""))))),""))),
IF(AND(A314='CP %'!$F$1,J314="CP"),
IF(AND(G314&gt;=DATE(2018,4,1),G314&lt;DATE(2018,5,1)),IF(AND(T314&gt;=1,T314&lt;=3),'CP %'!$G$4,IF(AND(T314&gt;=4,T314&lt;=9),'CP %'!$G$5,IF(T314&gt;=10,'CP %'!$G$6,""))),
IF(AND(G314&gt;=DATE(2018,5,1),G314&lt;DATE(2018,7,1)),'CP %'!$G$8,
IF(AND(G314&gt;=DATE(2018,7,1),G314&lt;DATE(2018,8,1)),IF(AND(T314&gt;=1,T314&lt;=2),'CP %'!$G$11,IF(AND(T314&gt;=3,T314&lt;=5),'CP %'!$G$12,IF(T314&gt;=6,'CP %'!$G$13,""))),
IF(AND(G314&gt;=DATE(2018,8,1),G314&lt;DATE(2018,10,1)),IF(K314='CP %'!$F$18,'CP %'!$G$18,IF(B314='CP %'!$F$15,'CP %'!$G$15,IF(B314='CP %'!$F$16,'CP %'!$G$16,IF(AND(B314='CP %'!$F$17,T314=1),'CP %'!$G$20,IF(AND(B314='CP %'!$F$17,T314&gt;=2,T314&lt;=5),'CP %'!$G$21,IF(AND(B314='CP %'!$F$17,T314&gt;=6),'CP %'!$G$22,"")))))),
IF(AND(G314&gt;=DATE(2018,10,1),G314&lt;=DATE(2018,12,31)),IF(B314='CP %'!$F$25,'CP %'!$G$25,IF(B314='CP %'!$F$26,'CP %'!$G$26,IF(AND(B314='CP %'!$F$27,T314=1),'CP %'!$G$29,IF(AND(B314='CP %'!$F$27,T314&gt;=2,T314&lt;=5),'CP %'!$G$30,IF(AND(B314='CP %'!$F$27,T314&gt;=6),'CP %'!$G$31,"")))))))))),
IF(AND(A314='CP %'!$M$1,J314="CP"),
IF(AND(G314&gt;=DATE(2018,4,1),G314&lt;DATE(2018,10,1)),IF(AND(T314&gt;=1,T314&lt;=3),'CP %'!$N$4,IF(AND(T314&gt;=4,T314&lt;=6),'CP %'!$N$5,IF(T314&gt;=7,'CP %'!$N$6,""))),
IF(AND(G314&gt;=DATE(2018,10,1),G314&lt;=DATE(2018,12,31)),IF(AND(T314&gt;=1,T314&lt;=3),'CP %'!$N$9,IF(AND(T314&gt;=4,T314&lt;=6),'CP %'!$N$10,IF(T314&gt;=7,'CP %'!$N$11,""))),"")),"")))</f>
        <v>0.03</v>
      </c>
      <c r="T314" s="29">
        <f>IF(AND(A314='CP %'!$B$1,Master!J314="CP",G314&gt;=DATE(2018,7,26),G314&lt;=DATE(2018,12,31)),COUNTIFS($K$2:$K$999,K314,$A$2:$A$999,'CP %'!$B$1,$G$2:$G$999,"&gt;=26-07-2018",$G$2:$G$999,"&lt;=31-12-2018"),IF(AND(A314='CP %'!$F$1,Master!J314="CP",G314&gt;=DATE(2018,4,1),G314&lt;DATE(2018,5,1)),COUNTIFS($K$2:$K$999,K314,$A$2:$A$999,'CP %'!$F$1,$G$2:$G$999,"&gt;=01-04-2018",$G$2:$G$999,"&lt;01-05-2018"),IF(AND(A314='CP %'!$F$1,Master!J314="CP",G314&gt;=DATE(2018,7,1),G314&lt;DATE(2018,8,1)),COUNTIFS($K$2:$K$999,K314,$A$2:$A$999,'CP %'!$F$1,$G$2:$G$999,"&gt;=01-07-2018",$G$2:$G$999,"&lt;01-08-2018"),IF(AND(A314='CP %'!$F$1,B314='CP %'!$F$17,Master!J314="CP",G314&gt;=DATE(2018,8,1),G314&lt;DATE(2018,10,1)),COUNTIFS($K$2:$K$999,K314,$A$2:$A$999,'CP %'!$F$1,$B$2:$B$999,'CP %'!$F$17,$G$2:$G$999,"&gt;=01-08-2018",$G$2:$G$999,"&lt;01-10-2018"),IF(AND(A314='CP %'!$F$1,B314='CP %'!$F$27,Master!J314="CP",G314&gt;=DATE(2018,10,1),G314&lt;=DATE(2018,12,31)),COUNTIFS($K$2:$K$999,K314,$A$2:$A$999,'CP %'!$F$1,$B$2:$B$999,'CP %'!$F$27,$G$2:$G$999,"&gt;=01-10-2018",$G$2:$G$999,"&lt;=31-12-2018"),IF(AND(A314='CP %'!$M$1,Master!J314="CP",G314&gt;=DATE(2018,4,1),G314&lt;DATE(2018,10,1)),COUNTIFS($K$2:$K$999,K314,$A$2:$A$999,'CP %'!$M$1,$G$2:$G$999,"&gt;=1-04-2018",$G$2:$G$999,"&lt;1-10-2018"),IF(AND(A314='CP %'!$M$1,Master!J314="CP",G314&gt;=DATE(2018,10,1),G314&lt;=DATE(2018,12,31)),COUNTIFS($K$2:$K$999,K314,$A$2:$A$999,'CP %'!$M$1,$G$2:$G$999,"&gt;=1-10-2018",$G$2:$G$999,"&lt;=31-12-2018"),"")))))))</f>
        <v>3</v>
      </c>
      <c r="U314" s="25">
        <f t="shared" si="9"/>
        <v>227341.5</v>
      </c>
    </row>
    <row r="315" spans="1:21" hidden="1" x14ac:dyDescent="0.25">
      <c r="A315" s="1" t="s">
        <v>4</v>
      </c>
      <c r="B315" s="1" t="s">
        <v>488</v>
      </c>
      <c r="C315" s="1" t="s">
        <v>488</v>
      </c>
      <c r="D315" s="1">
        <v>501</v>
      </c>
      <c r="E315" s="1" t="s">
        <v>491</v>
      </c>
      <c r="F315" s="1">
        <v>1328</v>
      </c>
      <c r="G315" s="27">
        <v>43238</v>
      </c>
      <c r="H315" s="25">
        <v>6721280</v>
      </c>
      <c r="I315" s="25">
        <v>6721280</v>
      </c>
      <c r="J315" s="1" t="s">
        <v>15</v>
      </c>
      <c r="K315" s="1" t="s">
        <v>15</v>
      </c>
      <c r="L315" s="25">
        <v>4647</v>
      </c>
      <c r="M315" s="25">
        <v>4700</v>
      </c>
      <c r="N315" s="1" t="s">
        <v>438</v>
      </c>
      <c r="O315" s="1" t="s">
        <v>174</v>
      </c>
      <c r="P315" s="25">
        <v>0</v>
      </c>
      <c r="Q315" s="1">
        <v>0</v>
      </c>
      <c r="R315" s="2" t="s">
        <v>164</v>
      </c>
      <c r="S315" s="31" t="str">
        <f>IF(AND(A315='CP %'!$B$1,J315="CP"),
IF(AND(G315&gt;=DATE(2018,4,1),G315&lt;=DATE(2018,7,25)),2%,IF(AND(G315&gt;=DATE(2018,7,26),G315&lt;=DATE(2018,12,31),R315='CP %'!$I$2),IF(T315=1,'CP %'!$C$8,IF(AND(T315&gt;=2,T315&lt;=3),'CP %'!$C$9,IF(AND(T315&gt;=4,T315&lt;=5),'CP %'!$C$10,IF(AND(T315&gt;=6,T315&lt;=8),'CP %'!$C$11,IF(T315&gt;=9,'CP %'!$C$12,""))))),IF(AND(G315&gt;=DATE(2018,7,26),G315&lt;=DATE(2018,12,31),R315='CP %'!$I$3),IF(T315=1,'CP %'!$D$8,IF(AND(T315&gt;=2,T315&lt;=3),'CP %'!$D$9,IF(AND(T315&gt;=4,T315&lt;=5),'CP %'!$D$10,IF(AND(T315&gt;=6,T315&lt;=8),'CP %'!$D$11,IF(T315&gt;=9,'CP %'!$D$12,""))))),""))),
IF(AND(A315='CP %'!$F$1,J315="CP"),
IF(AND(G315&gt;=DATE(2018,4,1),G315&lt;DATE(2018,5,1)),IF(AND(T315&gt;=1,T315&lt;=3),'CP %'!$G$4,IF(AND(T315&gt;=4,T315&lt;=9),'CP %'!$G$5,IF(T315&gt;=10,'CP %'!$G$6,""))),
IF(AND(G315&gt;=DATE(2018,5,1),G315&lt;DATE(2018,7,1)),'CP %'!$G$8,
IF(AND(G315&gt;=DATE(2018,7,1),G315&lt;DATE(2018,8,1)),IF(AND(T315&gt;=1,T315&lt;=2),'CP %'!$G$11,IF(AND(T315&gt;=3,T315&lt;=5),'CP %'!$G$12,IF(T315&gt;=6,'CP %'!$G$13,""))),
IF(AND(G315&gt;=DATE(2018,8,1),G315&lt;DATE(2018,10,1)),IF(K315='CP %'!$F$18,'CP %'!$G$18,IF(B315='CP %'!$F$15,'CP %'!$G$15,IF(B315='CP %'!$F$16,'CP %'!$G$16,IF(AND(B315='CP %'!$F$17,T315=1),'CP %'!$G$20,IF(AND(B315='CP %'!$F$17,T315&gt;=2,T315&lt;=5),'CP %'!$G$21,IF(AND(B315='CP %'!$F$17,T315&gt;=6),'CP %'!$G$22,"")))))),
IF(AND(G315&gt;=DATE(2018,10,1),G315&lt;=DATE(2018,12,31)),IF(B315='CP %'!$F$25,'CP %'!$G$25,IF(B315='CP %'!$F$26,'CP %'!$G$26,IF(AND(B315='CP %'!$F$27,T315=1),'CP %'!$G$29,IF(AND(B315='CP %'!$F$27,T315&gt;=2,T315&lt;=5),'CP %'!$G$30,IF(AND(B315='CP %'!$F$27,T315&gt;=6),'CP %'!$G$31,"")))))))))),
IF(AND(A315='CP %'!$M$1,J315="CP"),
IF(AND(G315&gt;=DATE(2018,4,1),G315&lt;DATE(2018,10,1)),IF(AND(T315&gt;=1,T315&lt;=3),'CP %'!$N$4,IF(AND(T315&gt;=4,T315&lt;=6),'CP %'!$N$5,IF(T315&gt;=7,'CP %'!$N$6,""))),
IF(AND(G315&gt;=DATE(2018,10,1),G315&lt;=DATE(2018,12,31)),IF(AND(T315&gt;=1,T315&lt;=3),'CP %'!$N$9,IF(AND(T315&gt;=4,T315&lt;=6),'CP %'!$N$10,IF(T315&gt;=7,'CP %'!$N$11,""))),"")),"")))</f>
        <v/>
      </c>
      <c r="T315" s="29" t="str">
        <f>IF(AND(A315='CP %'!$B$1,Master!J315="CP",G315&gt;=DATE(2018,7,26),G315&lt;=DATE(2018,12,31)),COUNTIFS($K$2:$K$999,K315,$A$2:$A$999,'CP %'!$B$1,$G$2:$G$999,"&gt;=26-07-2018",$G$2:$G$999,"&lt;=31-12-2018"),IF(AND(A315='CP %'!$F$1,Master!J315="CP",G315&gt;=DATE(2018,4,1),G315&lt;DATE(2018,5,1)),COUNTIFS($K$2:$K$999,K315,$A$2:$A$999,'CP %'!$F$1,$G$2:$G$999,"&gt;=01-04-2018",$G$2:$G$999,"&lt;01-05-2018"),IF(AND(A315='CP %'!$F$1,Master!J315="CP",G315&gt;=DATE(2018,7,1),G315&lt;DATE(2018,8,1)),COUNTIFS($K$2:$K$999,K315,$A$2:$A$999,'CP %'!$F$1,$G$2:$G$999,"&gt;=01-07-2018",$G$2:$G$999,"&lt;01-08-2018"),IF(AND(A315='CP %'!$F$1,B315='CP %'!$F$17,Master!J315="CP",G315&gt;=DATE(2018,8,1),G315&lt;DATE(2018,10,1)),COUNTIFS($K$2:$K$999,K315,$A$2:$A$999,'CP %'!$F$1,$B$2:$B$999,'CP %'!$F$17,$G$2:$G$999,"&gt;=01-08-2018",$G$2:$G$999,"&lt;01-10-2018"),IF(AND(A315='CP %'!$F$1,B315='CP %'!$F$27,Master!J315="CP",G315&gt;=DATE(2018,10,1),G315&lt;=DATE(2018,12,31)),COUNTIFS($K$2:$K$999,K315,$A$2:$A$999,'CP %'!$F$1,$B$2:$B$999,'CP %'!$F$27,$G$2:$G$999,"&gt;=01-10-2018",$G$2:$G$999,"&lt;=31-12-2018"),IF(AND(A315='CP %'!$M$1,Master!J315="CP",G315&gt;=DATE(2018,4,1),G315&lt;DATE(2018,10,1)),COUNTIFS($K$2:$K$999,K315,$A$2:$A$999,'CP %'!$M$1,$G$2:$G$999,"&gt;=1-04-2018",$G$2:$G$999,"&lt;1-10-2018"),IF(AND(A315='CP %'!$M$1,Master!J315="CP",G315&gt;=DATE(2018,10,1),G315&lt;=DATE(2018,12,31)),COUNTIFS($K$2:$K$999,K315,$A$2:$A$999,'CP %'!$M$1,$G$2:$G$999,"&gt;=1-10-2018",$G$2:$G$999,"&lt;=31-12-2018"),"")))))))</f>
        <v/>
      </c>
      <c r="U315" s="25">
        <f t="shared" si="9"/>
        <v>0</v>
      </c>
    </row>
    <row r="316" spans="1:21" hidden="1" x14ac:dyDescent="0.25">
      <c r="A316" s="1" t="s">
        <v>4</v>
      </c>
      <c r="B316" s="1" t="s">
        <v>488</v>
      </c>
      <c r="C316" s="1" t="s">
        <v>488</v>
      </c>
      <c r="D316" s="1">
        <v>801</v>
      </c>
      <c r="E316" s="1" t="s">
        <v>491</v>
      </c>
      <c r="F316" s="1">
        <v>1327</v>
      </c>
      <c r="G316" s="27">
        <v>43238</v>
      </c>
      <c r="H316" s="25">
        <v>6609410</v>
      </c>
      <c r="I316" s="25">
        <v>6609410</v>
      </c>
      <c r="J316" s="1" t="s">
        <v>15</v>
      </c>
      <c r="K316" s="1" t="s">
        <v>15</v>
      </c>
      <c r="L316" s="25">
        <v>4647</v>
      </c>
      <c r="M316" s="25">
        <v>4725</v>
      </c>
      <c r="N316" s="1" t="s">
        <v>438</v>
      </c>
      <c r="O316" s="1" t="s">
        <v>174</v>
      </c>
      <c r="P316" s="25">
        <v>0</v>
      </c>
      <c r="Q316" s="1">
        <v>0</v>
      </c>
      <c r="R316" s="2" t="s">
        <v>164</v>
      </c>
      <c r="S316" s="31" t="str">
        <f>IF(AND(A316='CP %'!$B$1,J316="CP"),
IF(AND(G316&gt;=DATE(2018,4,1),G316&lt;=DATE(2018,7,25)),2%,IF(AND(G316&gt;=DATE(2018,7,26),G316&lt;=DATE(2018,12,31),R316='CP %'!$I$2),IF(T316=1,'CP %'!$C$8,IF(AND(T316&gt;=2,T316&lt;=3),'CP %'!$C$9,IF(AND(T316&gt;=4,T316&lt;=5),'CP %'!$C$10,IF(AND(T316&gt;=6,T316&lt;=8),'CP %'!$C$11,IF(T316&gt;=9,'CP %'!$C$12,""))))),IF(AND(G316&gt;=DATE(2018,7,26),G316&lt;=DATE(2018,12,31),R316='CP %'!$I$3),IF(T316=1,'CP %'!$D$8,IF(AND(T316&gt;=2,T316&lt;=3),'CP %'!$D$9,IF(AND(T316&gt;=4,T316&lt;=5),'CP %'!$D$10,IF(AND(T316&gt;=6,T316&lt;=8),'CP %'!$D$11,IF(T316&gt;=9,'CP %'!$D$12,""))))),""))),
IF(AND(A316='CP %'!$F$1,J316="CP"),
IF(AND(G316&gt;=DATE(2018,4,1),G316&lt;DATE(2018,5,1)),IF(AND(T316&gt;=1,T316&lt;=3),'CP %'!$G$4,IF(AND(T316&gt;=4,T316&lt;=9),'CP %'!$G$5,IF(T316&gt;=10,'CP %'!$G$6,""))),
IF(AND(G316&gt;=DATE(2018,5,1),G316&lt;DATE(2018,7,1)),'CP %'!$G$8,
IF(AND(G316&gt;=DATE(2018,7,1),G316&lt;DATE(2018,8,1)),IF(AND(T316&gt;=1,T316&lt;=2),'CP %'!$G$11,IF(AND(T316&gt;=3,T316&lt;=5),'CP %'!$G$12,IF(T316&gt;=6,'CP %'!$G$13,""))),
IF(AND(G316&gt;=DATE(2018,8,1),G316&lt;DATE(2018,10,1)),IF(K316='CP %'!$F$18,'CP %'!$G$18,IF(B316='CP %'!$F$15,'CP %'!$G$15,IF(B316='CP %'!$F$16,'CP %'!$G$16,IF(AND(B316='CP %'!$F$17,T316=1),'CP %'!$G$20,IF(AND(B316='CP %'!$F$17,T316&gt;=2,T316&lt;=5),'CP %'!$G$21,IF(AND(B316='CP %'!$F$17,T316&gt;=6),'CP %'!$G$22,"")))))),
IF(AND(G316&gt;=DATE(2018,10,1),G316&lt;=DATE(2018,12,31)),IF(B316='CP %'!$F$25,'CP %'!$G$25,IF(B316='CP %'!$F$26,'CP %'!$G$26,IF(AND(B316='CP %'!$F$27,T316=1),'CP %'!$G$29,IF(AND(B316='CP %'!$F$27,T316&gt;=2,T316&lt;=5),'CP %'!$G$30,IF(AND(B316='CP %'!$F$27,T316&gt;=6),'CP %'!$G$31,"")))))))))),
IF(AND(A316='CP %'!$M$1,J316="CP"),
IF(AND(G316&gt;=DATE(2018,4,1),G316&lt;DATE(2018,10,1)),IF(AND(T316&gt;=1,T316&lt;=3),'CP %'!$N$4,IF(AND(T316&gt;=4,T316&lt;=6),'CP %'!$N$5,IF(T316&gt;=7,'CP %'!$N$6,""))),
IF(AND(G316&gt;=DATE(2018,10,1),G316&lt;=DATE(2018,12,31)),IF(AND(T316&gt;=1,T316&lt;=3),'CP %'!$N$9,IF(AND(T316&gt;=4,T316&lt;=6),'CP %'!$N$10,IF(T316&gt;=7,'CP %'!$N$11,""))),"")),"")))</f>
        <v/>
      </c>
      <c r="T316" s="29" t="str">
        <f>IF(AND(A316='CP %'!$B$1,Master!J316="CP",G316&gt;=DATE(2018,7,26),G316&lt;=DATE(2018,12,31)),COUNTIFS($K$2:$K$999,K316,$A$2:$A$999,'CP %'!$B$1,$G$2:$G$999,"&gt;=26-07-2018",$G$2:$G$999,"&lt;=31-12-2018"),IF(AND(A316='CP %'!$F$1,Master!J316="CP",G316&gt;=DATE(2018,4,1),G316&lt;DATE(2018,5,1)),COUNTIFS($K$2:$K$999,K316,$A$2:$A$999,'CP %'!$F$1,$G$2:$G$999,"&gt;=01-04-2018",$G$2:$G$999,"&lt;01-05-2018"),IF(AND(A316='CP %'!$F$1,Master!J316="CP",G316&gt;=DATE(2018,7,1),G316&lt;DATE(2018,8,1)),COUNTIFS($K$2:$K$999,K316,$A$2:$A$999,'CP %'!$F$1,$G$2:$G$999,"&gt;=01-07-2018",$G$2:$G$999,"&lt;01-08-2018"),IF(AND(A316='CP %'!$F$1,B316='CP %'!$F$17,Master!J316="CP",G316&gt;=DATE(2018,8,1),G316&lt;DATE(2018,10,1)),COUNTIFS($K$2:$K$999,K316,$A$2:$A$999,'CP %'!$F$1,$B$2:$B$999,'CP %'!$F$17,$G$2:$G$999,"&gt;=01-08-2018",$G$2:$G$999,"&lt;01-10-2018"),IF(AND(A316='CP %'!$F$1,B316='CP %'!$F$27,Master!J316="CP",G316&gt;=DATE(2018,10,1),G316&lt;=DATE(2018,12,31)),COUNTIFS($K$2:$K$999,K316,$A$2:$A$999,'CP %'!$F$1,$B$2:$B$999,'CP %'!$F$27,$G$2:$G$999,"&gt;=01-10-2018",$G$2:$G$999,"&lt;=31-12-2018"),IF(AND(A316='CP %'!$M$1,Master!J316="CP",G316&gt;=DATE(2018,4,1),G316&lt;DATE(2018,10,1)),COUNTIFS($K$2:$K$999,K316,$A$2:$A$999,'CP %'!$M$1,$G$2:$G$999,"&gt;=1-04-2018",$G$2:$G$999,"&lt;1-10-2018"),IF(AND(A316='CP %'!$M$1,Master!J316="CP",G316&gt;=DATE(2018,10,1),G316&lt;=DATE(2018,12,31)),COUNTIFS($K$2:$K$999,K316,$A$2:$A$999,'CP %'!$M$1,$G$2:$G$999,"&gt;=1-10-2018",$G$2:$G$999,"&lt;=31-12-2018"),"")))))))</f>
        <v/>
      </c>
      <c r="U316" s="25">
        <f t="shared" si="9"/>
        <v>0</v>
      </c>
    </row>
    <row r="317" spans="1:21" hidden="1" x14ac:dyDescent="0.25">
      <c r="A317" s="1" t="s">
        <v>4</v>
      </c>
      <c r="B317" s="1" t="s">
        <v>488</v>
      </c>
      <c r="C317" s="1" t="s">
        <v>488</v>
      </c>
      <c r="D317" s="1">
        <v>302</v>
      </c>
      <c r="E317" s="1" t="s">
        <v>492</v>
      </c>
      <c r="F317" s="1">
        <v>1098</v>
      </c>
      <c r="G317" s="27">
        <v>43404</v>
      </c>
      <c r="H317" s="25">
        <v>5596670</v>
      </c>
      <c r="I317" s="25">
        <v>5596670</v>
      </c>
      <c r="J317" s="1" t="s">
        <v>16</v>
      </c>
      <c r="K317" s="1" t="s">
        <v>496</v>
      </c>
      <c r="L317" s="25">
        <v>4723</v>
      </c>
      <c r="M317" s="25">
        <v>4885</v>
      </c>
      <c r="N317" s="1" t="s">
        <v>438</v>
      </c>
      <c r="O317" s="1" t="s">
        <v>174</v>
      </c>
      <c r="P317" s="25">
        <v>0</v>
      </c>
      <c r="Q317" s="1">
        <v>0</v>
      </c>
      <c r="R317" s="2" t="s">
        <v>164</v>
      </c>
      <c r="S317" s="31">
        <f>IF(AND(A317='CP %'!$B$1,J317="CP"),
IF(AND(G317&gt;=DATE(2018,4,1),G317&lt;=DATE(2018,7,25)),2%,IF(AND(G317&gt;=DATE(2018,7,26),G317&lt;=DATE(2018,12,31),R317='CP %'!$I$2),IF(T317=1,'CP %'!$C$8,IF(AND(T317&gt;=2,T317&lt;=3),'CP %'!$C$9,IF(AND(T317&gt;=4,T317&lt;=5),'CP %'!$C$10,IF(AND(T317&gt;=6,T317&lt;=8),'CP %'!$C$11,IF(T317&gt;=9,'CP %'!$C$12,""))))),IF(AND(G317&gt;=DATE(2018,7,26),G317&lt;=DATE(2018,12,31),R317='CP %'!$I$3),IF(T317=1,'CP %'!$D$8,IF(AND(T317&gt;=2,T317&lt;=3),'CP %'!$D$9,IF(AND(T317&gt;=4,T317&lt;=5),'CP %'!$D$10,IF(AND(T317&gt;=6,T317&lt;=8),'CP %'!$D$11,IF(T317&gt;=9,'CP %'!$D$12,""))))),""))),
IF(AND(A317='CP %'!$F$1,J317="CP"),
IF(AND(G317&gt;=DATE(2018,4,1),G317&lt;DATE(2018,5,1)),IF(AND(T317&gt;=1,T317&lt;=3),'CP %'!$G$4,IF(AND(T317&gt;=4,T317&lt;=9),'CP %'!$G$5,IF(T317&gt;=10,'CP %'!$G$6,""))),
IF(AND(G317&gt;=DATE(2018,5,1),G317&lt;DATE(2018,7,1)),'CP %'!$G$8,
IF(AND(G317&gt;=DATE(2018,7,1),G317&lt;DATE(2018,8,1)),IF(AND(T317&gt;=1,T317&lt;=2),'CP %'!$G$11,IF(AND(T317&gt;=3,T317&lt;=5),'CP %'!$G$12,IF(T317&gt;=6,'CP %'!$G$13,""))),
IF(AND(G317&gt;=DATE(2018,8,1),G317&lt;DATE(2018,10,1)),IF(K317='CP %'!$F$18,'CP %'!$G$18,IF(B317='CP %'!$F$15,'CP %'!$G$15,IF(B317='CP %'!$F$16,'CP %'!$G$16,IF(AND(B317='CP %'!$F$17,T317=1),'CP %'!$G$20,IF(AND(B317='CP %'!$F$17,T317&gt;=2,T317&lt;=5),'CP %'!$G$21,IF(AND(B317='CP %'!$F$17,T317&gt;=6),'CP %'!$G$22,"")))))),
IF(AND(G317&gt;=DATE(2018,10,1),G317&lt;=DATE(2018,12,31)),IF(B317='CP %'!$F$25,'CP %'!$G$25,IF(B317='CP %'!$F$26,'CP %'!$G$26,IF(AND(B317='CP %'!$F$27,T317=1),'CP %'!$G$29,IF(AND(B317='CP %'!$F$27,T317&gt;=2,T317&lt;=5),'CP %'!$G$30,IF(AND(B317='CP %'!$F$27,T317&gt;=6),'CP %'!$G$31,"")))))))))),
IF(AND(A317='CP %'!$M$1,J317="CP"),
IF(AND(G317&gt;=DATE(2018,4,1),G317&lt;DATE(2018,10,1)),IF(AND(T317&gt;=1,T317&lt;=3),'CP %'!$N$4,IF(AND(T317&gt;=4,T317&lt;=6),'CP %'!$N$5,IF(T317&gt;=7,'CP %'!$N$6,""))),
IF(AND(G317&gt;=DATE(2018,10,1),G317&lt;=DATE(2018,12,31)),IF(AND(T317&gt;=1,T317&lt;=3),'CP %'!$N$9,IF(AND(T317&gt;=4,T317&lt;=6),'CP %'!$N$10,IF(T317&gt;=7,'CP %'!$N$11,""))),"")),"")))</f>
        <v>0.03</v>
      </c>
      <c r="T317" s="29">
        <f>IF(AND(A317='CP %'!$B$1,Master!J317="CP",G317&gt;=DATE(2018,7,26),G317&lt;=DATE(2018,12,31)),COUNTIFS($K$2:$K$999,K317,$A$2:$A$999,'CP %'!$B$1,$G$2:$G$999,"&gt;=26-07-2018",$G$2:$G$999,"&lt;=31-12-2018"),IF(AND(A317='CP %'!$F$1,Master!J317="CP",G317&gt;=DATE(2018,4,1),G317&lt;DATE(2018,5,1)),COUNTIFS($K$2:$K$999,K317,$A$2:$A$999,'CP %'!$F$1,$G$2:$G$999,"&gt;=01-04-2018",$G$2:$G$999,"&lt;01-05-2018"),IF(AND(A317='CP %'!$F$1,Master!J317="CP",G317&gt;=DATE(2018,7,1),G317&lt;DATE(2018,8,1)),COUNTIFS($K$2:$K$999,K317,$A$2:$A$999,'CP %'!$F$1,$G$2:$G$999,"&gt;=01-07-2018",$G$2:$G$999,"&lt;01-08-2018"),IF(AND(A317='CP %'!$F$1,B317='CP %'!$F$17,Master!J317="CP",G317&gt;=DATE(2018,8,1),G317&lt;DATE(2018,10,1)),COUNTIFS($K$2:$K$999,K317,$A$2:$A$999,'CP %'!$F$1,$B$2:$B$999,'CP %'!$F$17,$G$2:$G$999,"&gt;=01-08-2018",$G$2:$G$999,"&lt;01-10-2018"),IF(AND(A317='CP %'!$F$1,B317='CP %'!$F$27,Master!J317="CP",G317&gt;=DATE(2018,10,1),G317&lt;=DATE(2018,12,31)),COUNTIFS($K$2:$K$999,K317,$A$2:$A$999,'CP %'!$F$1,$B$2:$B$999,'CP %'!$F$27,$G$2:$G$999,"&gt;=01-10-2018",$G$2:$G$999,"&lt;=31-12-2018"),IF(AND(A317='CP %'!$M$1,Master!J317="CP",G317&gt;=DATE(2018,4,1),G317&lt;DATE(2018,10,1)),COUNTIFS($K$2:$K$999,K317,$A$2:$A$999,'CP %'!$M$1,$G$2:$G$999,"&gt;=1-04-2018",$G$2:$G$999,"&lt;1-10-2018"),IF(AND(A317='CP %'!$M$1,Master!J317="CP",G317&gt;=DATE(2018,10,1),G317&lt;=DATE(2018,12,31)),COUNTIFS($K$2:$K$999,K317,$A$2:$A$999,'CP %'!$M$1,$G$2:$G$999,"&gt;=1-10-2018",$G$2:$G$999,"&lt;=31-12-2018"),"")))))))</f>
        <v>3</v>
      </c>
      <c r="U317" s="25">
        <f t="shared" si="9"/>
        <v>167900.1</v>
      </c>
    </row>
    <row r="318" spans="1:21" hidden="1" x14ac:dyDescent="0.25">
      <c r="A318" s="1" t="s">
        <v>4</v>
      </c>
      <c r="B318" s="1" t="s">
        <v>488</v>
      </c>
      <c r="C318" s="1" t="s">
        <v>488</v>
      </c>
      <c r="D318" s="1">
        <v>702</v>
      </c>
      <c r="E318" s="1" t="s">
        <v>492</v>
      </c>
      <c r="F318" s="1">
        <v>1098</v>
      </c>
      <c r="G318" s="27">
        <v>43279</v>
      </c>
      <c r="H318" s="25">
        <v>5475890</v>
      </c>
      <c r="I318" s="25">
        <v>5475890</v>
      </c>
      <c r="J318" s="1" t="s">
        <v>15</v>
      </c>
      <c r="K318" s="1" t="s">
        <v>15</v>
      </c>
      <c r="L318" s="25">
        <v>4647</v>
      </c>
      <c r="M318" s="25">
        <v>4715</v>
      </c>
      <c r="N318" s="1" t="s">
        <v>438</v>
      </c>
      <c r="O318" s="1" t="s">
        <v>174</v>
      </c>
      <c r="P318" s="25">
        <v>0</v>
      </c>
      <c r="Q318" s="1">
        <v>0</v>
      </c>
      <c r="R318" s="2" t="s">
        <v>164</v>
      </c>
      <c r="S318" s="31" t="str">
        <f>IF(AND(A318='CP %'!$B$1,J318="CP"),
IF(AND(G318&gt;=DATE(2018,4,1),G318&lt;=DATE(2018,7,25)),2%,IF(AND(G318&gt;=DATE(2018,7,26),G318&lt;=DATE(2018,12,31),R318='CP %'!$I$2),IF(T318=1,'CP %'!$C$8,IF(AND(T318&gt;=2,T318&lt;=3),'CP %'!$C$9,IF(AND(T318&gt;=4,T318&lt;=5),'CP %'!$C$10,IF(AND(T318&gt;=6,T318&lt;=8),'CP %'!$C$11,IF(T318&gt;=9,'CP %'!$C$12,""))))),IF(AND(G318&gt;=DATE(2018,7,26),G318&lt;=DATE(2018,12,31),R318='CP %'!$I$3),IF(T318=1,'CP %'!$D$8,IF(AND(T318&gt;=2,T318&lt;=3),'CP %'!$D$9,IF(AND(T318&gt;=4,T318&lt;=5),'CP %'!$D$10,IF(AND(T318&gt;=6,T318&lt;=8),'CP %'!$D$11,IF(T318&gt;=9,'CP %'!$D$12,""))))),""))),
IF(AND(A318='CP %'!$F$1,J318="CP"),
IF(AND(G318&gt;=DATE(2018,4,1),G318&lt;DATE(2018,5,1)),IF(AND(T318&gt;=1,T318&lt;=3),'CP %'!$G$4,IF(AND(T318&gt;=4,T318&lt;=9),'CP %'!$G$5,IF(T318&gt;=10,'CP %'!$G$6,""))),
IF(AND(G318&gt;=DATE(2018,5,1),G318&lt;DATE(2018,7,1)),'CP %'!$G$8,
IF(AND(G318&gt;=DATE(2018,7,1),G318&lt;DATE(2018,8,1)),IF(AND(T318&gt;=1,T318&lt;=2),'CP %'!$G$11,IF(AND(T318&gt;=3,T318&lt;=5),'CP %'!$G$12,IF(T318&gt;=6,'CP %'!$G$13,""))),
IF(AND(G318&gt;=DATE(2018,8,1),G318&lt;DATE(2018,10,1)),IF(K318='CP %'!$F$18,'CP %'!$G$18,IF(B318='CP %'!$F$15,'CP %'!$G$15,IF(B318='CP %'!$F$16,'CP %'!$G$16,IF(AND(B318='CP %'!$F$17,T318=1),'CP %'!$G$20,IF(AND(B318='CP %'!$F$17,T318&gt;=2,T318&lt;=5),'CP %'!$G$21,IF(AND(B318='CP %'!$F$17,T318&gt;=6),'CP %'!$G$22,"")))))),
IF(AND(G318&gt;=DATE(2018,10,1),G318&lt;=DATE(2018,12,31)),IF(B318='CP %'!$F$25,'CP %'!$G$25,IF(B318='CP %'!$F$26,'CP %'!$G$26,IF(AND(B318='CP %'!$F$27,T318=1),'CP %'!$G$29,IF(AND(B318='CP %'!$F$27,T318&gt;=2,T318&lt;=5),'CP %'!$G$30,IF(AND(B318='CP %'!$F$27,T318&gt;=6),'CP %'!$G$31,"")))))))))),
IF(AND(A318='CP %'!$M$1,J318="CP"),
IF(AND(G318&gt;=DATE(2018,4,1),G318&lt;DATE(2018,10,1)),IF(AND(T318&gt;=1,T318&lt;=3),'CP %'!$N$4,IF(AND(T318&gt;=4,T318&lt;=6),'CP %'!$N$5,IF(T318&gt;=7,'CP %'!$N$6,""))),
IF(AND(G318&gt;=DATE(2018,10,1),G318&lt;=DATE(2018,12,31)),IF(AND(T318&gt;=1,T318&lt;=3),'CP %'!$N$9,IF(AND(T318&gt;=4,T318&lt;=6),'CP %'!$N$10,IF(T318&gt;=7,'CP %'!$N$11,""))),"")),"")))</f>
        <v/>
      </c>
      <c r="T318" s="29" t="str">
        <f>IF(AND(A318='CP %'!$B$1,Master!J318="CP",G318&gt;=DATE(2018,7,26),G318&lt;=DATE(2018,12,31)),COUNTIFS($K$2:$K$999,K318,$A$2:$A$999,'CP %'!$B$1,$G$2:$G$999,"&gt;=26-07-2018",$G$2:$G$999,"&lt;=31-12-2018"),IF(AND(A318='CP %'!$F$1,Master!J318="CP",G318&gt;=DATE(2018,4,1),G318&lt;DATE(2018,5,1)),COUNTIFS($K$2:$K$999,K318,$A$2:$A$999,'CP %'!$F$1,$G$2:$G$999,"&gt;=01-04-2018",$G$2:$G$999,"&lt;01-05-2018"),IF(AND(A318='CP %'!$F$1,Master!J318="CP",G318&gt;=DATE(2018,7,1),G318&lt;DATE(2018,8,1)),COUNTIFS($K$2:$K$999,K318,$A$2:$A$999,'CP %'!$F$1,$G$2:$G$999,"&gt;=01-07-2018",$G$2:$G$999,"&lt;01-08-2018"),IF(AND(A318='CP %'!$F$1,B318='CP %'!$F$17,Master!J318="CP",G318&gt;=DATE(2018,8,1),G318&lt;DATE(2018,10,1)),COUNTIFS($K$2:$K$999,K318,$A$2:$A$999,'CP %'!$F$1,$B$2:$B$999,'CP %'!$F$17,$G$2:$G$999,"&gt;=01-08-2018",$G$2:$G$999,"&lt;01-10-2018"),IF(AND(A318='CP %'!$F$1,B318='CP %'!$F$27,Master!J318="CP",G318&gt;=DATE(2018,10,1),G318&lt;=DATE(2018,12,31)),COUNTIFS($K$2:$K$999,K318,$A$2:$A$999,'CP %'!$F$1,$B$2:$B$999,'CP %'!$F$27,$G$2:$G$999,"&gt;=01-10-2018",$G$2:$G$999,"&lt;=31-12-2018"),IF(AND(A318='CP %'!$M$1,Master!J318="CP",G318&gt;=DATE(2018,4,1),G318&lt;DATE(2018,10,1)),COUNTIFS($K$2:$K$999,K318,$A$2:$A$999,'CP %'!$M$1,$G$2:$G$999,"&gt;=1-04-2018",$G$2:$G$999,"&lt;1-10-2018"),IF(AND(A318='CP %'!$M$1,Master!J318="CP",G318&gt;=DATE(2018,10,1),G318&lt;=DATE(2018,12,31)),COUNTIFS($K$2:$K$999,K318,$A$2:$A$999,'CP %'!$M$1,$G$2:$G$999,"&gt;=1-10-2018",$G$2:$G$999,"&lt;=31-12-2018"),"")))))))</f>
        <v/>
      </c>
      <c r="U318" s="25">
        <f t="shared" si="9"/>
        <v>0</v>
      </c>
    </row>
    <row r="319" spans="1:21" hidden="1" x14ac:dyDescent="0.25">
      <c r="A319" s="1" t="s">
        <v>4</v>
      </c>
      <c r="B319" s="1" t="s">
        <v>489</v>
      </c>
      <c r="C319" s="1" t="s">
        <v>489</v>
      </c>
      <c r="D319" s="1">
        <v>1104</v>
      </c>
      <c r="E319" s="1" t="s">
        <v>490</v>
      </c>
      <c r="F319" s="1">
        <v>1515</v>
      </c>
      <c r="G319" s="27">
        <v>43409</v>
      </c>
      <c r="H319" s="25">
        <v>7585625</v>
      </c>
      <c r="I319" s="25">
        <v>7585625</v>
      </c>
      <c r="J319" s="1" t="s">
        <v>16</v>
      </c>
      <c r="K319" s="1" t="s">
        <v>496</v>
      </c>
      <c r="L319" s="25">
        <v>4723</v>
      </c>
      <c r="M319" s="25">
        <v>4725</v>
      </c>
      <c r="N319" s="1" t="s">
        <v>438</v>
      </c>
      <c r="O319" s="1" t="s">
        <v>174</v>
      </c>
      <c r="P319" s="25">
        <v>0</v>
      </c>
      <c r="Q319" s="1">
        <v>0</v>
      </c>
      <c r="R319" s="2" t="s">
        <v>164</v>
      </c>
      <c r="S319" s="31">
        <f>IF(AND(A319='CP %'!$B$1,J319="CP"),
IF(AND(G319&gt;=DATE(2018,4,1),G319&lt;=DATE(2018,7,25)),2%,IF(AND(G319&gt;=DATE(2018,7,26),G319&lt;=DATE(2018,12,31),R319='CP %'!$I$2),IF(T319=1,'CP %'!$C$8,IF(AND(T319&gt;=2,T319&lt;=3),'CP %'!$C$9,IF(AND(T319&gt;=4,T319&lt;=5),'CP %'!$C$10,IF(AND(T319&gt;=6,T319&lt;=8),'CP %'!$C$11,IF(T319&gt;=9,'CP %'!$C$12,""))))),IF(AND(G319&gt;=DATE(2018,7,26),G319&lt;=DATE(2018,12,31),R319='CP %'!$I$3),IF(T319=1,'CP %'!$D$8,IF(AND(T319&gt;=2,T319&lt;=3),'CP %'!$D$9,IF(AND(T319&gt;=4,T319&lt;=5),'CP %'!$D$10,IF(AND(T319&gt;=6,T319&lt;=8),'CP %'!$D$11,IF(T319&gt;=9,'CP %'!$D$12,""))))),""))),
IF(AND(A319='CP %'!$F$1,J319="CP"),
IF(AND(G319&gt;=DATE(2018,4,1),G319&lt;DATE(2018,5,1)),IF(AND(T319&gt;=1,T319&lt;=3),'CP %'!$G$4,IF(AND(T319&gt;=4,T319&lt;=9),'CP %'!$G$5,IF(T319&gt;=10,'CP %'!$G$6,""))),
IF(AND(G319&gt;=DATE(2018,5,1),G319&lt;DATE(2018,7,1)),'CP %'!$G$8,
IF(AND(G319&gt;=DATE(2018,7,1),G319&lt;DATE(2018,8,1)),IF(AND(T319&gt;=1,T319&lt;=2),'CP %'!$G$11,IF(AND(T319&gt;=3,T319&lt;=5),'CP %'!$G$12,IF(T319&gt;=6,'CP %'!$G$13,""))),
IF(AND(G319&gt;=DATE(2018,8,1),G319&lt;DATE(2018,10,1)),IF(K319='CP %'!$F$18,'CP %'!$G$18,IF(B319='CP %'!$F$15,'CP %'!$G$15,IF(B319='CP %'!$F$16,'CP %'!$G$16,IF(AND(B319='CP %'!$F$17,T319=1),'CP %'!$G$20,IF(AND(B319='CP %'!$F$17,T319&gt;=2,T319&lt;=5),'CP %'!$G$21,IF(AND(B319='CP %'!$F$17,T319&gt;=6),'CP %'!$G$22,"")))))),
IF(AND(G319&gt;=DATE(2018,10,1),G319&lt;=DATE(2018,12,31)),IF(B319='CP %'!$F$25,'CP %'!$G$25,IF(B319='CP %'!$F$26,'CP %'!$G$26,IF(AND(B319='CP %'!$F$27,T319=1),'CP %'!$G$29,IF(AND(B319='CP %'!$F$27,T319&gt;=2,T319&lt;=5),'CP %'!$G$30,IF(AND(B319='CP %'!$F$27,T319&gt;=6),'CP %'!$G$31,"")))))))))),
IF(AND(A319='CP %'!$M$1,J319="CP"),
IF(AND(G319&gt;=DATE(2018,4,1),G319&lt;DATE(2018,10,1)),IF(AND(T319&gt;=1,T319&lt;=3),'CP %'!$N$4,IF(AND(T319&gt;=4,T319&lt;=6),'CP %'!$N$5,IF(T319&gt;=7,'CP %'!$N$6,""))),
IF(AND(G319&gt;=DATE(2018,10,1),G319&lt;=DATE(2018,12,31)),IF(AND(T319&gt;=1,T319&lt;=3),'CP %'!$N$9,IF(AND(T319&gt;=4,T319&lt;=6),'CP %'!$N$10,IF(T319&gt;=7,'CP %'!$N$11,""))),"")),"")))</f>
        <v>0.03</v>
      </c>
      <c r="T319" s="29">
        <f>IF(AND(A319='CP %'!$B$1,Master!J319="CP",G319&gt;=DATE(2018,7,26),G319&lt;=DATE(2018,12,31)),COUNTIFS($K$2:$K$999,K319,$A$2:$A$999,'CP %'!$B$1,$G$2:$G$999,"&gt;=26-07-2018",$G$2:$G$999,"&lt;=31-12-2018"),IF(AND(A319='CP %'!$F$1,Master!J319="CP",G319&gt;=DATE(2018,4,1),G319&lt;DATE(2018,5,1)),COUNTIFS($K$2:$K$999,K319,$A$2:$A$999,'CP %'!$F$1,$G$2:$G$999,"&gt;=01-04-2018",$G$2:$G$999,"&lt;01-05-2018"),IF(AND(A319='CP %'!$F$1,Master!J319="CP",G319&gt;=DATE(2018,7,1),G319&lt;DATE(2018,8,1)),COUNTIFS($K$2:$K$999,K319,$A$2:$A$999,'CP %'!$F$1,$G$2:$G$999,"&gt;=01-07-2018",$G$2:$G$999,"&lt;01-08-2018"),IF(AND(A319='CP %'!$F$1,B319='CP %'!$F$17,Master!J319="CP",G319&gt;=DATE(2018,8,1),G319&lt;DATE(2018,10,1)),COUNTIFS($K$2:$K$999,K319,$A$2:$A$999,'CP %'!$F$1,$B$2:$B$999,'CP %'!$F$17,$G$2:$G$999,"&gt;=01-08-2018",$G$2:$G$999,"&lt;01-10-2018"),IF(AND(A319='CP %'!$F$1,B319='CP %'!$F$27,Master!J319="CP",G319&gt;=DATE(2018,10,1),G319&lt;=DATE(2018,12,31)),COUNTIFS($K$2:$K$999,K319,$A$2:$A$999,'CP %'!$F$1,$B$2:$B$999,'CP %'!$F$27,$G$2:$G$999,"&gt;=01-10-2018",$G$2:$G$999,"&lt;=31-12-2018"),IF(AND(A319='CP %'!$M$1,Master!J319="CP",G319&gt;=DATE(2018,4,1),G319&lt;DATE(2018,10,1)),COUNTIFS($K$2:$K$999,K319,$A$2:$A$999,'CP %'!$M$1,$G$2:$G$999,"&gt;=1-04-2018",$G$2:$G$999,"&lt;1-10-2018"),IF(AND(A319='CP %'!$M$1,Master!J319="CP",G319&gt;=DATE(2018,10,1),G319&lt;=DATE(2018,12,31)),COUNTIFS($K$2:$K$999,K319,$A$2:$A$999,'CP %'!$M$1,$G$2:$G$999,"&gt;=1-10-2018",$G$2:$G$999,"&lt;=31-12-2018"),"")))))))</f>
        <v>3</v>
      </c>
      <c r="U319" s="25">
        <f t="shared" si="9"/>
        <v>227568.75</v>
      </c>
    </row>
    <row r="320" spans="1:21" hidden="1" x14ac:dyDescent="0.25">
      <c r="A320" s="1" t="s">
        <v>4</v>
      </c>
      <c r="B320" s="1" t="s">
        <v>488</v>
      </c>
      <c r="C320" s="1" t="s">
        <v>488</v>
      </c>
      <c r="D320" s="1">
        <v>601</v>
      </c>
      <c r="E320" s="1" t="s">
        <v>491</v>
      </c>
      <c r="F320" s="1">
        <v>1327</v>
      </c>
      <c r="G320" s="27">
        <v>43208</v>
      </c>
      <c r="H320" s="25">
        <v>6536425</v>
      </c>
      <c r="I320" s="25">
        <v>6536425</v>
      </c>
      <c r="J320" s="1" t="s">
        <v>16</v>
      </c>
      <c r="K320" s="1" t="s">
        <v>496</v>
      </c>
      <c r="L320" s="25">
        <v>4573</v>
      </c>
      <c r="M320" s="25">
        <v>4700</v>
      </c>
      <c r="N320" s="1" t="s">
        <v>438</v>
      </c>
      <c r="O320" s="1" t="s">
        <v>174</v>
      </c>
      <c r="P320" s="25">
        <v>0</v>
      </c>
      <c r="Q320" s="1">
        <v>0</v>
      </c>
      <c r="R320" s="2" t="s">
        <v>164</v>
      </c>
      <c r="S320" s="31">
        <f>IF(AND(A320='CP %'!$B$1,J320="CP"),
IF(AND(G320&gt;=DATE(2018,4,1),G320&lt;=DATE(2018,7,25)),2%,IF(AND(G320&gt;=DATE(2018,7,26),G320&lt;=DATE(2018,12,31),R320='CP %'!$I$2),IF(T320=1,'CP %'!$C$8,IF(AND(T320&gt;=2,T320&lt;=3),'CP %'!$C$9,IF(AND(T320&gt;=4,T320&lt;=5),'CP %'!$C$10,IF(AND(T320&gt;=6,T320&lt;=8),'CP %'!$C$11,IF(T320&gt;=9,'CP %'!$C$12,""))))),IF(AND(G320&gt;=DATE(2018,7,26),G320&lt;=DATE(2018,12,31),R320='CP %'!$I$3),IF(T320=1,'CP %'!$D$8,IF(AND(T320&gt;=2,T320&lt;=3),'CP %'!$D$9,IF(AND(T320&gt;=4,T320&lt;=5),'CP %'!$D$10,IF(AND(T320&gt;=6,T320&lt;=8),'CP %'!$D$11,IF(T320&gt;=9,'CP %'!$D$12,""))))),""))),
IF(AND(A320='CP %'!$F$1,J320="CP"),
IF(AND(G320&gt;=DATE(2018,4,1),G320&lt;DATE(2018,5,1)),IF(AND(T320&gt;=1,T320&lt;=3),'CP %'!$G$4,IF(AND(T320&gt;=4,T320&lt;=9),'CP %'!$G$5,IF(T320&gt;=10,'CP %'!$G$6,""))),
IF(AND(G320&gt;=DATE(2018,5,1),G320&lt;DATE(2018,7,1)),'CP %'!$G$8,
IF(AND(G320&gt;=DATE(2018,7,1),G320&lt;DATE(2018,8,1)),IF(AND(T320&gt;=1,T320&lt;=2),'CP %'!$G$11,IF(AND(T320&gt;=3,T320&lt;=5),'CP %'!$G$12,IF(T320&gt;=6,'CP %'!$G$13,""))),
IF(AND(G320&gt;=DATE(2018,8,1),G320&lt;DATE(2018,10,1)),IF(K320='CP %'!$F$18,'CP %'!$G$18,IF(B320='CP %'!$F$15,'CP %'!$G$15,IF(B320='CP %'!$F$16,'CP %'!$G$16,IF(AND(B320='CP %'!$F$17,T320=1),'CP %'!$G$20,IF(AND(B320='CP %'!$F$17,T320&gt;=2,T320&lt;=5),'CP %'!$G$21,IF(AND(B320='CP %'!$F$17,T320&gt;=6),'CP %'!$G$22,"")))))),
IF(AND(G320&gt;=DATE(2018,10,1),G320&lt;=DATE(2018,12,31)),IF(B320='CP %'!$F$25,'CP %'!$G$25,IF(B320='CP %'!$F$26,'CP %'!$G$26,IF(AND(B320='CP %'!$F$27,T320=1),'CP %'!$G$29,IF(AND(B320='CP %'!$F$27,T320&gt;=2,T320&lt;=5),'CP %'!$G$30,IF(AND(B320='CP %'!$F$27,T320&gt;=6),'CP %'!$G$31,"")))))))))),
IF(AND(A320='CP %'!$M$1,J320="CP"),
IF(AND(G320&gt;=DATE(2018,4,1),G320&lt;DATE(2018,10,1)),IF(AND(T320&gt;=1,T320&lt;=3),'CP %'!$N$4,IF(AND(T320&gt;=4,T320&lt;=6),'CP %'!$N$5,IF(T320&gt;=7,'CP %'!$N$6,""))),
IF(AND(G320&gt;=DATE(2018,10,1),G320&lt;=DATE(2018,12,31)),IF(AND(T320&gt;=1,T320&lt;=3),'CP %'!$N$9,IF(AND(T320&gt;=4,T320&lt;=6),'CP %'!$N$10,IF(T320&gt;=7,'CP %'!$N$11,""))),"")),"")))</f>
        <v>0.03</v>
      </c>
      <c r="T320" s="29">
        <f>IF(AND(A320='CP %'!$B$1,Master!J320="CP",G320&gt;=DATE(2018,7,26),G320&lt;=DATE(2018,12,31)),COUNTIFS($K$2:$K$999,K320,$A$2:$A$999,'CP %'!$B$1,$G$2:$G$999,"&gt;=26-07-2018",$G$2:$G$999,"&lt;=31-12-2018"),IF(AND(A320='CP %'!$F$1,Master!J320="CP",G320&gt;=DATE(2018,4,1),G320&lt;DATE(2018,5,1)),COUNTIFS($K$2:$K$999,K320,$A$2:$A$999,'CP %'!$F$1,$G$2:$G$999,"&gt;=01-04-2018",$G$2:$G$999,"&lt;01-05-2018"),IF(AND(A320='CP %'!$F$1,Master!J320="CP",G320&gt;=DATE(2018,7,1),G320&lt;DATE(2018,8,1)),COUNTIFS($K$2:$K$999,K320,$A$2:$A$999,'CP %'!$F$1,$G$2:$G$999,"&gt;=01-07-2018",$G$2:$G$999,"&lt;01-08-2018"),IF(AND(A320='CP %'!$F$1,B320='CP %'!$F$17,Master!J320="CP",G320&gt;=DATE(2018,8,1),G320&lt;DATE(2018,10,1)),COUNTIFS($K$2:$K$999,K320,$A$2:$A$999,'CP %'!$F$1,$B$2:$B$999,'CP %'!$F$17,$G$2:$G$999,"&gt;=01-08-2018",$G$2:$G$999,"&lt;01-10-2018"),IF(AND(A320='CP %'!$F$1,B320='CP %'!$F$27,Master!J320="CP",G320&gt;=DATE(2018,10,1),G320&lt;=DATE(2018,12,31)),COUNTIFS($K$2:$K$999,K320,$A$2:$A$999,'CP %'!$F$1,$B$2:$B$999,'CP %'!$F$27,$G$2:$G$999,"&gt;=01-10-2018",$G$2:$G$999,"&lt;=31-12-2018"),IF(AND(A320='CP %'!$M$1,Master!J320="CP",G320&gt;=DATE(2018,4,1),G320&lt;DATE(2018,10,1)),COUNTIFS($K$2:$K$999,K320,$A$2:$A$999,'CP %'!$M$1,$G$2:$G$999,"&gt;=1-04-2018",$G$2:$G$999,"&lt;1-10-2018"),IF(AND(A320='CP %'!$M$1,Master!J320="CP",G320&gt;=DATE(2018,10,1),G320&lt;=DATE(2018,12,31)),COUNTIFS($K$2:$K$999,K320,$A$2:$A$999,'CP %'!$M$1,$G$2:$G$999,"&gt;=1-10-2018",$G$2:$G$999,"&lt;=31-12-2018"),"")))))))</f>
        <v>7</v>
      </c>
      <c r="U320" s="25">
        <f t="shared" si="9"/>
        <v>196092.75</v>
      </c>
    </row>
    <row r="321" spans="1:21" hidden="1" x14ac:dyDescent="0.25">
      <c r="A321" s="1" t="s">
        <v>4</v>
      </c>
      <c r="B321" s="1" t="s">
        <v>488</v>
      </c>
      <c r="C321" s="1" t="s">
        <v>488</v>
      </c>
      <c r="D321" s="1">
        <v>704</v>
      </c>
      <c r="E321" s="1" t="s">
        <v>490</v>
      </c>
      <c r="F321" s="1">
        <v>1515</v>
      </c>
      <c r="G321" s="27">
        <v>43220</v>
      </c>
      <c r="H321" s="25">
        <v>7505350</v>
      </c>
      <c r="I321" s="25">
        <v>7505350</v>
      </c>
      <c r="J321" s="1" t="s">
        <v>16</v>
      </c>
      <c r="K321" s="1" t="s">
        <v>497</v>
      </c>
      <c r="L321" s="25">
        <v>4573</v>
      </c>
      <c r="M321" s="25">
        <v>4600</v>
      </c>
      <c r="N321" s="1" t="s">
        <v>438</v>
      </c>
      <c r="O321" s="1" t="s">
        <v>174</v>
      </c>
      <c r="P321" s="25">
        <v>0</v>
      </c>
      <c r="Q321" s="1">
        <v>0</v>
      </c>
      <c r="R321" s="2" t="s">
        <v>164</v>
      </c>
      <c r="S321" s="31">
        <f>IF(AND(A321='CP %'!$B$1,J321="CP"),
IF(AND(G321&gt;=DATE(2018,4,1),G321&lt;=DATE(2018,7,25)),2%,IF(AND(G321&gt;=DATE(2018,7,26),G321&lt;=DATE(2018,12,31),R321='CP %'!$I$2),IF(T321=1,'CP %'!$C$8,IF(AND(T321&gt;=2,T321&lt;=3),'CP %'!$C$9,IF(AND(T321&gt;=4,T321&lt;=5),'CP %'!$C$10,IF(AND(T321&gt;=6,T321&lt;=8),'CP %'!$C$11,IF(T321&gt;=9,'CP %'!$C$12,""))))),IF(AND(G321&gt;=DATE(2018,7,26),G321&lt;=DATE(2018,12,31),R321='CP %'!$I$3),IF(T321=1,'CP %'!$D$8,IF(AND(T321&gt;=2,T321&lt;=3),'CP %'!$D$9,IF(AND(T321&gt;=4,T321&lt;=5),'CP %'!$D$10,IF(AND(T321&gt;=6,T321&lt;=8),'CP %'!$D$11,IF(T321&gt;=9,'CP %'!$D$12,""))))),""))),
IF(AND(A321='CP %'!$F$1,J321="CP"),
IF(AND(G321&gt;=DATE(2018,4,1),G321&lt;DATE(2018,5,1)),IF(AND(T321&gt;=1,T321&lt;=3),'CP %'!$G$4,IF(AND(T321&gt;=4,T321&lt;=9),'CP %'!$G$5,IF(T321&gt;=10,'CP %'!$G$6,""))),
IF(AND(G321&gt;=DATE(2018,5,1),G321&lt;DATE(2018,7,1)),'CP %'!$G$8,
IF(AND(G321&gt;=DATE(2018,7,1),G321&lt;DATE(2018,8,1)),IF(AND(T321&gt;=1,T321&lt;=2),'CP %'!$G$11,IF(AND(T321&gt;=3,T321&lt;=5),'CP %'!$G$12,IF(T321&gt;=6,'CP %'!$G$13,""))),
IF(AND(G321&gt;=DATE(2018,8,1),G321&lt;DATE(2018,10,1)),IF(K321='CP %'!$F$18,'CP %'!$G$18,IF(B321='CP %'!$F$15,'CP %'!$G$15,IF(B321='CP %'!$F$16,'CP %'!$G$16,IF(AND(B321='CP %'!$F$17,T321=1),'CP %'!$G$20,IF(AND(B321='CP %'!$F$17,T321&gt;=2,T321&lt;=5),'CP %'!$G$21,IF(AND(B321='CP %'!$F$17,T321&gt;=6),'CP %'!$G$22,"")))))),
IF(AND(G321&gt;=DATE(2018,10,1),G321&lt;=DATE(2018,12,31)),IF(B321='CP %'!$F$25,'CP %'!$G$25,IF(B321='CP %'!$F$26,'CP %'!$G$26,IF(AND(B321='CP %'!$F$27,T321=1),'CP %'!$G$29,IF(AND(B321='CP %'!$F$27,T321&gt;=2,T321&lt;=5),'CP %'!$G$30,IF(AND(B321='CP %'!$F$27,T321&gt;=6),'CP %'!$G$31,"")))))))))),
IF(AND(A321='CP %'!$M$1,J321="CP"),
IF(AND(G321&gt;=DATE(2018,4,1),G321&lt;DATE(2018,10,1)),IF(AND(T321&gt;=1,T321&lt;=3),'CP %'!$N$4,IF(AND(T321&gt;=4,T321&lt;=6),'CP %'!$N$5,IF(T321&gt;=7,'CP %'!$N$6,""))),
IF(AND(G321&gt;=DATE(2018,10,1),G321&lt;=DATE(2018,12,31)),IF(AND(T321&gt;=1,T321&lt;=3),'CP %'!$N$9,IF(AND(T321&gt;=4,T321&lt;=6),'CP %'!$N$10,IF(T321&gt;=7,'CP %'!$N$11,""))),"")),"")))</f>
        <v>2.5000000000000001E-2</v>
      </c>
      <c r="T321" s="29">
        <f>IF(AND(A321='CP %'!$B$1,Master!J321="CP",G321&gt;=DATE(2018,7,26),G321&lt;=DATE(2018,12,31)),COUNTIFS($K$2:$K$999,K321,$A$2:$A$999,'CP %'!$B$1,$G$2:$G$999,"&gt;=26-07-2018",$G$2:$G$999,"&lt;=31-12-2018"),IF(AND(A321='CP %'!$F$1,Master!J321="CP",G321&gt;=DATE(2018,4,1),G321&lt;DATE(2018,5,1)),COUNTIFS($K$2:$K$999,K321,$A$2:$A$999,'CP %'!$F$1,$G$2:$G$999,"&gt;=01-04-2018",$G$2:$G$999,"&lt;01-05-2018"),IF(AND(A321='CP %'!$F$1,Master!J321="CP",G321&gt;=DATE(2018,7,1),G321&lt;DATE(2018,8,1)),COUNTIFS($K$2:$K$999,K321,$A$2:$A$999,'CP %'!$F$1,$G$2:$G$999,"&gt;=01-07-2018",$G$2:$G$999,"&lt;01-08-2018"),IF(AND(A321='CP %'!$F$1,B321='CP %'!$F$17,Master!J321="CP",G321&gt;=DATE(2018,8,1),G321&lt;DATE(2018,10,1)),COUNTIFS($K$2:$K$999,K321,$A$2:$A$999,'CP %'!$F$1,$B$2:$B$999,'CP %'!$F$17,$G$2:$G$999,"&gt;=01-08-2018",$G$2:$G$999,"&lt;01-10-2018"),IF(AND(A321='CP %'!$F$1,B321='CP %'!$F$27,Master!J321="CP",G321&gt;=DATE(2018,10,1),G321&lt;=DATE(2018,12,31)),COUNTIFS($K$2:$K$999,K321,$A$2:$A$999,'CP %'!$F$1,$B$2:$B$999,'CP %'!$F$27,$G$2:$G$999,"&gt;=01-10-2018",$G$2:$G$999,"&lt;=31-12-2018"),IF(AND(A321='CP %'!$M$1,Master!J321="CP",G321&gt;=DATE(2018,4,1),G321&lt;DATE(2018,10,1)),COUNTIFS($K$2:$K$999,K321,$A$2:$A$999,'CP %'!$M$1,$G$2:$G$999,"&gt;=1-04-2018",$G$2:$G$999,"&lt;1-10-2018"),IF(AND(A321='CP %'!$M$1,Master!J321="CP",G321&gt;=DATE(2018,10,1),G321&lt;=DATE(2018,12,31)),COUNTIFS($K$2:$K$999,K321,$A$2:$A$999,'CP %'!$M$1,$G$2:$G$999,"&gt;=1-10-2018",$G$2:$G$999,"&lt;=31-12-2018"),"")))))))</f>
        <v>1</v>
      </c>
      <c r="U321" s="25">
        <f t="shared" si="9"/>
        <v>187633.75</v>
      </c>
    </row>
    <row r="322" spans="1:21" hidden="1" x14ac:dyDescent="0.25">
      <c r="A322" s="1" t="s">
        <v>4</v>
      </c>
      <c r="B322" s="1" t="s">
        <v>488</v>
      </c>
      <c r="C322" s="1" t="s">
        <v>488</v>
      </c>
      <c r="D322" s="1">
        <v>1102</v>
      </c>
      <c r="E322" s="1" t="s">
        <v>492</v>
      </c>
      <c r="F322" s="1">
        <v>1098</v>
      </c>
      <c r="G322" s="27">
        <v>43302</v>
      </c>
      <c r="H322" s="25">
        <v>5525300</v>
      </c>
      <c r="I322" s="25">
        <v>5525300</v>
      </c>
      <c r="J322" s="1" t="s">
        <v>15</v>
      </c>
      <c r="K322" s="1" t="s">
        <v>15</v>
      </c>
      <c r="L322" s="25">
        <v>4647</v>
      </c>
      <c r="M322" s="25">
        <v>4700</v>
      </c>
      <c r="N322" s="1" t="s">
        <v>438</v>
      </c>
      <c r="O322" s="1" t="s">
        <v>174</v>
      </c>
      <c r="P322" s="25">
        <v>0</v>
      </c>
      <c r="Q322" s="1">
        <v>0</v>
      </c>
      <c r="R322" s="2" t="s">
        <v>164</v>
      </c>
      <c r="S322" s="31" t="str">
        <f>IF(AND(A322='CP %'!$B$1,J322="CP"),
IF(AND(G322&gt;=DATE(2018,4,1),G322&lt;=DATE(2018,7,25)),2%,IF(AND(G322&gt;=DATE(2018,7,26),G322&lt;=DATE(2018,12,31),R322='CP %'!$I$2),IF(T322=1,'CP %'!$C$8,IF(AND(T322&gt;=2,T322&lt;=3),'CP %'!$C$9,IF(AND(T322&gt;=4,T322&lt;=5),'CP %'!$C$10,IF(AND(T322&gt;=6,T322&lt;=8),'CP %'!$C$11,IF(T322&gt;=9,'CP %'!$C$12,""))))),IF(AND(G322&gt;=DATE(2018,7,26),G322&lt;=DATE(2018,12,31),R322='CP %'!$I$3),IF(T322=1,'CP %'!$D$8,IF(AND(T322&gt;=2,T322&lt;=3),'CP %'!$D$9,IF(AND(T322&gt;=4,T322&lt;=5),'CP %'!$D$10,IF(AND(T322&gt;=6,T322&lt;=8),'CP %'!$D$11,IF(T322&gt;=9,'CP %'!$D$12,""))))),""))),
IF(AND(A322='CP %'!$F$1,J322="CP"),
IF(AND(G322&gt;=DATE(2018,4,1),G322&lt;DATE(2018,5,1)),IF(AND(T322&gt;=1,T322&lt;=3),'CP %'!$G$4,IF(AND(T322&gt;=4,T322&lt;=9),'CP %'!$G$5,IF(T322&gt;=10,'CP %'!$G$6,""))),
IF(AND(G322&gt;=DATE(2018,5,1),G322&lt;DATE(2018,7,1)),'CP %'!$G$8,
IF(AND(G322&gt;=DATE(2018,7,1),G322&lt;DATE(2018,8,1)),IF(AND(T322&gt;=1,T322&lt;=2),'CP %'!$G$11,IF(AND(T322&gt;=3,T322&lt;=5),'CP %'!$G$12,IF(T322&gt;=6,'CP %'!$G$13,""))),
IF(AND(G322&gt;=DATE(2018,8,1),G322&lt;DATE(2018,10,1)),IF(K322='CP %'!$F$18,'CP %'!$G$18,IF(B322='CP %'!$F$15,'CP %'!$G$15,IF(B322='CP %'!$F$16,'CP %'!$G$16,IF(AND(B322='CP %'!$F$17,T322=1),'CP %'!$G$20,IF(AND(B322='CP %'!$F$17,T322&gt;=2,T322&lt;=5),'CP %'!$G$21,IF(AND(B322='CP %'!$F$17,T322&gt;=6),'CP %'!$G$22,"")))))),
IF(AND(G322&gt;=DATE(2018,10,1),G322&lt;=DATE(2018,12,31)),IF(B322='CP %'!$F$25,'CP %'!$G$25,IF(B322='CP %'!$F$26,'CP %'!$G$26,IF(AND(B322='CP %'!$F$27,T322=1),'CP %'!$G$29,IF(AND(B322='CP %'!$F$27,T322&gt;=2,T322&lt;=5),'CP %'!$G$30,IF(AND(B322='CP %'!$F$27,T322&gt;=6),'CP %'!$G$31,"")))))))))),
IF(AND(A322='CP %'!$M$1,J322="CP"),
IF(AND(G322&gt;=DATE(2018,4,1),G322&lt;DATE(2018,10,1)),IF(AND(T322&gt;=1,T322&lt;=3),'CP %'!$N$4,IF(AND(T322&gt;=4,T322&lt;=6),'CP %'!$N$5,IF(T322&gt;=7,'CP %'!$N$6,""))),
IF(AND(G322&gt;=DATE(2018,10,1),G322&lt;=DATE(2018,12,31)),IF(AND(T322&gt;=1,T322&lt;=3),'CP %'!$N$9,IF(AND(T322&gt;=4,T322&lt;=6),'CP %'!$N$10,IF(T322&gt;=7,'CP %'!$N$11,""))),"")),"")))</f>
        <v/>
      </c>
      <c r="T322" s="29" t="str">
        <f>IF(AND(A322='CP %'!$B$1,Master!J322="CP",G322&gt;=DATE(2018,7,26),G322&lt;=DATE(2018,12,31)),COUNTIFS($K$2:$K$999,K322,$A$2:$A$999,'CP %'!$B$1,$G$2:$G$999,"&gt;=26-07-2018",$G$2:$G$999,"&lt;=31-12-2018"),IF(AND(A322='CP %'!$F$1,Master!J322="CP",G322&gt;=DATE(2018,4,1),G322&lt;DATE(2018,5,1)),COUNTIFS($K$2:$K$999,K322,$A$2:$A$999,'CP %'!$F$1,$G$2:$G$999,"&gt;=01-04-2018",$G$2:$G$999,"&lt;01-05-2018"),IF(AND(A322='CP %'!$F$1,Master!J322="CP",G322&gt;=DATE(2018,7,1),G322&lt;DATE(2018,8,1)),COUNTIFS($K$2:$K$999,K322,$A$2:$A$999,'CP %'!$F$1,$G$2:$G$999,"&gt;=01-07-2018",$G$2:$G$999,"&lt;01-08-2018"),IF(AND(A322='CP %'!$F$1,B322='CP %'!$F$17,Master!J322="CP",G322&gt;=DATE(2018,8,1),G322&lt;DATE(2018,10,1)),COUNTIFS($K$2:$K$999,K322,$A$2:$A$999,'CP %'!$F$1,$B$2:$B$999,'CP %'!$F$17,$G$2:$G$999,"&gt;=01-08-2018",$G$2:$G$999,"&lt;01-10-2018"),IF(AND(A322='CP %'!$F$1,B322='CP %'!$F$27,Master!J322="CP",G322&gt;=DATE(2018,10,1),G322&lt;=DATE(2018,12,31)),COUNTIFS($K$2:$K$999,K322,$A$2:$A$999,'CP %'!$F$1,$B$2:$B$999,'CP %'!$F$27,$G$2:$G$999,"&gt;=01-10-2018",$G$2:$G$999,"&lt;=31-12-2018"),IF(AND(A322='CP %'!$M$1,Master!J322="CP",G322&gt;=DATE(2018,4,1),G322&lt;DATE(2018,10,1)),COUNTIFS($K$2:$K$999,K322,$A$2:$A$999,'CP %'!$M$1,$G$2:$G$999,"&gt;=1-04-2018",$G$2:$G$999,"&lt;1-10-2018"),IF(AND(A322='CP %'!$M$1,Master!J322="CP",G322&gt;=DATE(2018,10,1),G322&lt;=DATE(2018,12,31)),COUNTIFS($K$2:$K$999,K322,$A$2:$A$999,'CP %'!$M$1,$G$2:$G$999,"&gt;=1-10-2018",$G$2:$G$999,"&lt;=31-12-2018"),"")))))))</f>
        <v/>
      </c>
      <c r="U322" s="25">
        <f t="shared" si="9"/>
        <v>0</v>
      </c>
    </row>
    <row r="323" spans="1:21" hidden="1" x14ac:dyDescent="0.25">
      <c r="A323" s="1" t="s">
        <v>4</v>
      </c>
      <c r="B323" s="1" t="s">
        <v>488</v>
      </c>
      <c r="C323" s="1" t="s">
        <v>488</v>
      </c>
      <c r="D323" s="1">
        <v>904</v>
      </c>
      <c r="E323" s="1" t="s">
        <v>490</v>
      </c>
      <c r="F323" s="1">
        <v>1515</v>
      </c>
      <c r="G323" s="27">
        <v>43206</v>
      </c>
      <c r="H323" s="25">
        <v>7602300</v>
      </c>
      <c r="I323" s="25">
        <v>7602300</v>
      </c>
      <c r="J323" s="1" t="s">
        <v>16</v>
      </c>
      <c r="K323" s="1" t="s">
        <v>495</v>
      </c>
      <c r="L323" s="25">
        <v>4573</v>
      </c>
      <c r="M323" s="25">
        <v>4700</v>
      </c>
      <c r="N323" s="1" t="s">
        <v>438</v>
      </c>
      <c r="O323" s="1" t="s">
        <v>174</v>
      </c>
      <c r="P323" s="25">
        <v>0</v>
      </c>
      <c r="Q323" s="1">
        <v>0</v>
      </c>
      <c r="R323" s="2" t="s">
        <v>164</v>
      </c>
      <c r="S323" s="31">
        <f>IF(AND(A323='CP %'!$B$1,J323="CP"),
IF(AND(G323&gt;=DATE(2018,4,1),G323&lt;=DATE(2018,7,25)),2%,IF(AND(G323&gt;=DATE(2018,7,26),G323&lt;=DATE(2018,12,31),R323='CP %'!$I$2),IF(T323=1,'CP %'!$C$8,IF(AND(T323&gt;=2,T323&lt;=3),'CP %'!$C$9,IF(AND(T323&gt;=4,T323&lt;=5),'CP %'!$C$10,IF(AND(T323&gt;=6,T323&lt;=8),'CP %'!$C$11,IF(T323&gt;=9,'CP %'!$C$12,""))))),IF(AND(G323&gt;=DATE(2018,7,26),G323&lt;=DATE(2018,12,31),R323='CP %'!$I$3),IF(T323=1,'CP %'!$D$8,IF(AND(T323&gt;=2,T323&lt;=3),'CP %'!$D$9,IF(AND(T323&gt;=4,T323&lt;=5),'CP %'!$D$10,IF(AND(T323&gt;=6,T323&lt;=8),'CP %'!$D$11,IF(T323&gt;=9,'CP %'!$D$12,""))))),""))),
IF(AND(A323='CP %'!$F$1,J323="CP"),
IF(AND(G323&gt;=DATE(2018,4,1),G323&lt;DATE(2018,5,1)),IF(AND(T323&gt;=1,T323&lt;=3),'CP %'!$G$4,IF(AND(T323&gt;=4,T323&lt;=9),'CP %'!$G$5,IF(T323&gt;=10,'CP %'!$G$6,""))),
IF(AND(G323&gt;=DATE(2018,5,1),G323&lt;DATE(2018,7,1)),'CP %'!$G$8,
IF(AND(G323&gt;=DATE(2018,7,1),G323&lt;DATE(2018,8,1)),IF(AND(T323&gt;=1,T323&lt;=2),'CP %'!$G$11,IF(AND(T323&gt;=3,T323&lt;=5),'CP %'!$G$12,IF(T323&gt;=6,'CP %'!$G$13,""))),
IF(AND(G323&gt;=DATE(2018,8,1),G323&lt;DATE(2018,10,1)),IF(K323='CP %'!$F$18,'CP %'!$G$18,IF(B323='CP %'!$F$15,'CP %'!$G$15,IF(B323='CP %'!$F$16,'CP %'!$G$16,IF(AND(B323='CP %'!$F$17,T323=1),'CP %'!$G$20,IF(AND(B323='CP %'!$F$17,T323&gt;=2,T323&lt;=5),'CP %'!$G$21,IF(AND(B323='CP %'!$F$17,T323&gt;=6),'CP %'!$G$22,"")))))),
IF(AND(G323&gt;=DATE(2018,10,1),G323&lt;=DATE(2018,12,31)),IF(B323='CP %'!$F$25,'CP %'!$G$25,IF(B323='CP %'!$F$26,'CP %'!$G$26,IF(AND(B323='CP %'!$F$27,T323=1),'CP %'!$G$29,IF(AND(B323='CP %'!$F$27,T323&gt;=2,T323&lt;=5),'CP %'!$G$30,IF(AND(B323='CP %'!$F$27,T323&gt;=6),'CP %'!$G$31,"")))))))))),
IF(AND(A323='CP %'!$M$1,J323="CP"),
IF(AND(G323&gt;=DATE(2018,4,1),G323&lt;DATE(2018,10,1)),IF(AND(T323&gt;=1,T323&lt;=3),'CP %'!$N$4,IF(AND(T323&gt;=4,T323&lt;=6),'CP %'!$N$5,IF(T323&gt;=7,'CP %'!$N$6,""))),
IF(AND(G323&gt;=DATE(2018,10,1),G323&lt;=DATE(2018,12,31)),IF(AND(T323&gt;=1,T323&lt;=3),'CP %'!$N$9,IF(AND(T323&gt;=4,T323&lt;=6),'CP %'!$N$10,IF(T323&gt;=7,'CP %'!$N$11,""))),"")),"")))</f>
        <v>2.5000000000000001E-2</v>
      </c>
      <c r="T323" s="29">
        <f>IF(AND(A323='CP %'!$B$1,Master!J323="CP",G323&gt;=DATE(2018,7,26),G323&lt;=DATE(2018,12,31)),COUNTIFS($K$2:$K$999,K323,$A$2:$A$999,'CP %'!$B$1,$G$2:$G$999,"&gt;=26-07-2018",$G$2:$G$999,"&lt;=31-12-2018"),IF(AND(A323='CP %'!$F$1,Master!J323="CP",G323&gt;=DATE(2018,4,1),G323&lt;DATE(2018,5,1)),COUNTIFS($K$2:$K$999,K323,$A$2:$A$999,'CP %'!$F$1,$G$2:$G$999,"&gt;=01-04-2018",$G$2:$G$999,"&lt;01-05-2018"),IF(AND(A323='CP %'!$F$1,Master!J323="CP",G323&gt;=DATE(2018,7,1),G323&lt;DATE(2018,8,1)),COUNTIFS($K$2:$K$999,K323,$A$2:$A$999,'CP %'!$F$1,$G$2:$G$999,"&gt;=01-07-2018",$G$2:$G$999,"&lt;01-08-2018"),IF(AND(A323='CP %'!$F$1,B323='CP %'!$F$17,Master!J323="CP",G323&gt;=DATE(2018,8,1),G323&lt;DATE(2018,10,1)),COUNTIFS($K$2:$K$999,K323,$A$2:$A$999,'CP %'!$F$1,$B$2:$B$999,'CP %'!$F$17,$G$2:$G$999,"&gt;=01-08-2018",$G$2:$G$999,"&lt;01-10-2018"),IF(AND(A323='CP %'!$F$1,B323='CP %'!$F$27,Master!J323="CP",G323&gt;=DATE(2018,10,1),G323&lt;=DATE(2018,12,31)),COUNTIFS($K$2:$K$999,K323,$A$2:$A$999,'CP %'!$F$1,$B$2:$B$999,'CP %'!$F$27,$G$2:$G$999,"&gt;=01-10-2018",$G$2:$G$999,"&lt;=31-12-2018"),IF(AND(A323='CP %'!$M$1,Master!J323="CP",G323&gt;=DATE(2018,4,1),G323&lt;DATE(2018,10,1)),COUNTIFS($K$2:$K$999,K323,$A$2:$A$999,'CP %'!$M$1,$G$2:$G$999,"&gt;=1-04-2018",$G$2:$G$999,"&lt;1-10-2018"),IF(AND(A323='CP %'!$M$1,Master!J323="CP",G323&gt;=DATE(2018,10,1),G323&lt;=DATE(2018,12,31)),COUNTIFS($K$2:$K$999,K323,$A$2:$A$999,'CP %'!$M$1,$G$2:$G$999,"&gt;=1-10-2018",$G$2:$G$999,"&lt;=31-12-2018"),"")))))))</f>
        <v>2</v>
      </c>
      <c r="U323" s="25">
        <f t="shared" ref="U323:U335" si="11">IF(J323="CP",(S323*I323),0)</f>
        <v>190057.5</v>
      </c>
    </row>
    <row r="324" spans="1:21" hidden="1" x14ac:dyDescent="0.25">
      <c r="A324" s="1" t="s">
        <v>4</v>
      </c>
      <c r="B324" s="1" t="s">
        <v>489</v>
      </c>
      <c r="C324" s="1" t="s">
        <v>489</v>
      </c>
      <c r="D324" s="1">
        <v>704</v>
      </c>
      <c r="E324" s="1" t="s">
        <v>490</v>
      </c>
      <c r="F324" s="1">
        <v>1515</v>
      </c>
      <c r="G324" s="27">
        <v>43220</v>
      </c>
      <c r="H324" s="25">
        <v>7505350</v>
      </c>
      <c r="I324" s="25">
        <v>7505350</v>
      </c>
      <c r="J324" s="1" t="s">
        <v>16</v>
      </c>
      <c r="K324" s="1" t="s">
        <v>495</v>
      </c>
      <c r="L324" s="25">
        <v>4647</v>
      </c>
      <c r="M324" s="25">
        <v>4600</v>
      </c>
      <c r="N324" s="1" t="s">
        <v>438</v>
      </c>
      <c r="O324" s="1" t="s">
        <v>170</v>
      </c>
      <c r="P324" s="25">
        <v>71205</v>
      </c>
      <c r="Q324" s="1" t="s">
        <v>555</v>
      </c>
      <c r="R324" s="2" t="s">
        <v>164</v>
      </c>
      <c r="S324" s="31">
        <f>IF(AND(A324='CP %'!$B$1,J324="CP"),
IF(AND(G324&gt;=DATE(2018,4,1),G324&lt;=DATE(2018,7,25)),2%,IF(AND(G324&gt;=DATE(2018,7,26),G324&lt;=DATE(2018,12,31),R324='CP %'!$I$2),IF(T324=1,'CP %'!$C$8,IF(AND(T324&gt;=2,T324&lt;=3),'CP %'!$C$9,IF(AND(T324&gt;=4,T324&lt;=5),'CP %'!$C$10,IF(AND(T324&gt;=6,T324&lt;=8),'CP %'!$C$11,IF(T324&gt;=9,'CP %'!$C$12,""))))),IF(AND(G324&gt;=DATE(2018,7,26),G324&lt;=DATE(2018,12,31),R324='CP %'!$I$3),IF(T324=1,'CP %'!$D$8,IF(AND(T324&gt;=2,T324&lt;=3),'CP %'!$D$9,IF(AND(T324&gt;=4,T324&lt;=5),'CP %'!$D$10,IF(AND(T324&gt;=6,T324&lt;=8),'CP %'!$D$11,IF(T324&gt;=9,'CP %'!$D$12,""))))),""))),
IF(AND(A324='CP %'!$F$1,J324="CP"),
IF(AND(G324&gt;=DATE(2018,4,1),G324&lt;DATE(2018,5,1)),IF(AND(T324&gt;=1,T324&lt;=3),'CP %'!$G$4,IF(AND(T324&gt;=4,T324&lt;=9),'CP %'!$G$5,IF(T324&gt;=10,'CP %'!$G$6,""))),
IF(AND(G324&gt;=DATE(2018,5,1),G324&lt;DATE(2018,7,1)),'CP %'!$G$8,
IF(AND(G324&gt;=DATE(2018,7,1),G324&lt;DATE(2018,8,1)),IF(AND(T324&gt;=1,T324&lt;=2),'CP %'!$G$11,IF(AND(T324&gt;=3,T324&lt;=5),'CP %'!$G$12,IF(T324&gt;=6,'CP %'!$G$13,""))),
IF(AND(G324&gt;=DATE(2018,8,1),G324&lt;DATE(2018,10,1)),IF(K324='CP %'!$F$18,'CP %'!$G$18,IF(B324='CP %'!$F$15,'CP %'!$G$15,IF(B324='CP %'!$F$16,'CP %'!$G$16,IF(AND(B324='CP %'!$F$17,T324=1),'CP %'!$G$20,IF(AND(B324='CP %'!$F$17,T324&gt;=2,T324&lt;=5),'CP %'!$G$21,IF(AND(B324='CP %'!$F$17,T324&gt;=6),'CP %'!$G$22,"")))))),
IF(AND(G324&gt;=DATE(2018,10,1),G324&lt;=DATE(2018,12,31)),IF(B324='CP %'!$F$25,'CP %'!$G$25,IF(B324='CP %'!$F$26,'CP %'!$G$26,IF(AND(B324='CP %'!$F$27,T324=1),'CP %'!$G$29,IF(AND(B324='CP %'!$F$27,T324&gt;=2,T324&lt;=5),'CP %'!$G$30,IF(AND(B324='CP %'!$F$27,T324&gt;=6),'CP %'!$G$31,"")))))))))),
IF(AND(A324='CP %'!$M$1,J324="CP"),
IF(AND(G324&gt;=DATE(2018,4,1),G324&lt;DATE(2018,10,1)),IF(AND(T324&gt;=1,T324&lt;=3),'CP %'!$N$4,IF(AND(T324&gt;=4,T324&lt;=6),'CP %'!$N$5,IF(T324&gt;=7,'CP %'!$N$6,""))),
IF(AND(G324&gt;=DATE(2018,10,1),G324&lt;=DATE(2018,12,31)),IF(AND(T324&gt;=1,T324&lt;=3),'CP %'!$N$9,IF(AND(T324&gt;=4,T324&lt;=6),'CP %'!$N$10,IF(T324&gt;=7,'CP %'!$N$11,""))),"")),"")))</f>
        <v>2.5000000000000001E-2</v>
      </c>
      <c r="T324" s="29">
        <f>IF(AND(A324='CP %'!$B$1,Master!J324="CP",G324&gt;=DATE(2018,7,26),G324&lt;=DATE(2018,12,31)),COUNTIFS($K$2:$K$999,K324,$A$2:$A$999,'CP %'!$B$1,$G$2:$G$999,"&gt;=26-07-2018",$G$2:$G$999,"&lt;=31-12-2018"),IF(AND(A324='CP %'!$F$1,Master!J324="CP",G324&gt;=DATE(2018,4,1),G324&lt;DATE(2018,5,1)),COUNTIFS($K$2:$K$999,K324,$A$2:$A$999,'CP %'!$F$1,$G$2:$G$999,"&gt;=01-04-2018",$G$2:$G$999,"&lt;01-05-2018"),IF(AND(A324='CP %'!$F$1,Master!J324="CP",G324&gt;=DATE(2018,7,1),G324&lt;DATE(2018,8,1)),COUNTIFS($K$2:$K$999,K324,$A$2:$A$999,'CP %'!$F$1,$G$2:$G$999,"&gt;=01-07-2018",$G$2:$G$999,"&lt;01-08-2018"),IF(AND(A324='CP %'!$F$1,B324='CP %'!$F$17,Master!J324="CP",G324&gt;=DATE(2018,8,1),G324&lt;DATE(2018,10,1)),COUNTIFS($K$2:$K$999,K324,$A$2:$A$999,'CP %'!$F$1,$B$2:$B$999,'CP %'!$F$17,$G$2:$G$999,"&gt;=01-08-2018",$G$2:$G$999,"&lt;01-10-2018"),IF(AND(A324='CP %'!$F$1,B324='CP %'!$F$27,Master!J324="CP",G324&gt;=DATE(2018,10,1),G324&lt;=DATE(2018,12,31)),COUNTIFS($K$2:$K$999,K324,$A$2:$A$999,'CP %'!$F$1,$B$2:$B$999,'CP %'!$F$27,$G$2:$G$999,"&gt;=01-10-2018",$G$2:$G$999,"&lt;=31-12-2018"),IF(AND(A324='CP %'!$M$1,Master!J324="CP",G324&gt;=DATE(2018,4,1),G324&lt;DATE(2018,10,1)),COUNTIFS($K$2:$K$999,K324,$A$2:$A$999,'CP %'!$M$1,$G$2:$G$999,"&gt;=1-04-2018",$G$2:$G$999,"&lt;1-10-2018"),IF(AND(A324='CP %'!$M$1,Master!J324="CP",G324&gt;=DATE(2018,10,1),G324&lt;=DATE(2018,12,31)),COUNTIFS($K$2:$K$999,K324,$A$2:$A$999,'CP %'!$M$1,$G$2:$G$999,"&gt;=1-10-2018",$G$2:$G$999,"&lt;=31-12-2018"),"")))))))</f>
        <v>2</v>
      </c>
      <c r="U324" s="25">
        <f t="shared" si="11"/>
        <v>187633.75</v>
      </c>
    </row>
    <row r="325" spans="1:21" hidden="1" x14ac:dyDescent="0.25">
      <c r="A325" s="1" t="s">
        <v>4</v>
      </c>
      <c r="B325" s="1" t="s">
        <v>488</v>
      </c>
      <c r="C325" s="1" t="s">
        <v>488</v>
      </c>
      <c r="D325" s="1">
        <v>1103</v>
      </c>
      <c r="E325" s="1" t="s">
        <v>493</v>
      </c>
      <c r="F325" s="1">
        <v>1158</v>
      </c>
      <c r="G325" s="27">
        <v>43341</v>
      </c>
      <c r="H325" s="25">
        <v>5816300</v>
      </c>
      <c r="I325" s="25">
        <v>5816300</v>
      </c>
      <c r="J325" s="1" t="s">
        <v>15</v>
      </c>
      <c r="K325" s="1" t="s">
        <v>15</v>
      </c>
      <c r="L325" s="25">
        <v>4723</v>
      </c>
      <c r="M325" s="25">
        <v>4700</v>
      </c>
      <c r="N325" s="1" t="s">
        <v>438</v>
      </c>
      <c r="O325" s="1" t="s">
        <v>170</v>
      </c>
      <c r="P325" s="25">
        <v>26634</v>
      </c>
      <c r="Q325" s="1" t="s">
        <v>555</v>
      </c>
      <c r="R325" s="2" t="s">
        <v>164</v>
      </c>
      <c r="S325" s="31" t="str">
        <f>IF(AND(A325='CP %'!$B$1,J325="CP"),
IF(AND(G325&gt;=DATE(2018,4,1),G325&lt;=DATE(2018,7,25)),2%,IF(AND(G325&gt;=DATE(2018,7,26),G325&lt;=DATE(2018,12,31),R325='CP %'!$I$2),IF(T325=1,'CP %'!$C$8,IF(AND(T325&gt;=2,T325&lt;=3),'CP %'!$C$9,IF(AND(T325&gt;=4,T325&lt;=5),'CP %'!$C$10,IF(AND(T325&gt;=6,T325&lt;=8),'CP %'!$C$11,IF(T325&gt;=9,'CP %'!$C$12,""))))),IF(AND(G325&gt;=DATE(2018,7,26),G325&lt;=DATE(2018,12,31),R325='CP %'!$I$3),IF(T325=1,'CP %'!$D$8,IF(AND(T325&gt;=2,T325&lt;=3),'CP %'!$D$9,IF(AND(T325&gt;=4,T325&lt;=5),'CP %'!$D$10,IF(AND(T325&gt;=6,T325&lt;=8),'CP %'!$D$11,IF(T325&gt;=9,'CP %'!$D$12,""))))),""))),
IF(AND(A325='CP %'!$F$1,J325="CP"),
IF(AND(G325&gt;=DATE(2018,4,1),G325&lt;DATE(2018,5,1)),IF(AND(T325&gt;=1,T325&lt;=3),'CP %'!$G$4,IF(AND(T325&gt;=4,T325&lt;=9),'CP %'!$G$5,IF(T325&gt;=10,'CP %'!$G$6,""))),
IF(AND(G325&gt;=DATE(2018,5,1),G325&lt;DATE(2018,7,1)),'CP %'!$G$8,
IF(AND(G325&gt;=DATE(2018,7,1),G325&lt;DATE(2018,8,1)),IF(AND(T325&gt;=1,T325&lt;=2),'CP %'!$G$11,IF(AND(T325&gt;=3,T325&lt;=5),'CP %'!$G$12,IF(T325&gt;=6,'CP %'!$G$13,""))),
IF(AND(G325&gt;=DATE(2018,8,1),G325&lt;DATE(2018,10,1)),IF(K325='CP %'!$F$18,'CP %'!$G$18,IF(B325='CP %'!$F$15,'CP %'!$G$15,IF(B325='CP %'!$F$16,'CP %'!$G$16,IF(AND(B325='CP %'!$F$17,T325=1),'CP %'!$G$20,IF(AND(B325='CP %'!$F$17,T325&gt;=2,T325&lt;=5),'CP %'!$G$21,IF(AND(B325='CP %'!$F$17,T325&gt;=6),'CP %'!$G$22,"")))))),
IF(AND(G325&gt;=DATE(2018,10,1),G325&lt;=DATE(2018,12,31)),IF(B325='CP %'!$F$25,'CP %'!$G$25,IF(B325='CP %'!$F$26,'CP %'!$G$26,IF(AND(B325='CP %'!$F$27,T325=1),'CP %'!$G$29,IF(AND(B325='CP %'!$F$27,T325&gt;=2,T325&lt;=5),'CP %'!$G$30,IF(AND(B325='CP %'!$F$27,T325&gt;=6),'CP %'!$G$31,"")))))))))),
IF(AND(A325='CP %'!$M$1,J325="CP"),
IF(AND(G325&gt;=DATE(2018,4,1),G325&lt;DATE(2018,10,1)),IF(AND(T325&gt;=1,T325&lt;=3),'CP %'!$N$4,IF(AND(T325&gt;=4,T325&lt;=6),'CP %'!$N$5,IF(T325&gt;=7,'CP %'!$N$6,""))),
IF(AND(G325&gt;=DATE(2018,10,1),G325&lt;=DATE(2018,12,31)),IF(AND(T325&gt;=1,T325&lt;=3),'CP %'!$N$9,IF(AND(T325&gt;=4,T325&lt;=6),'CP %'!$N$10,IF(T325&gt;=7,'CP %'!$N$11,""))),"")),"")))</f>
        <v/>
      </c>
      <c r="T325" s="29" t="str">
        <f>IF(AND(A325='CP %'!$B$1,Master!J325="CP",G325&gt;=DATE(2018,7,26),G325&lt;=DATE(2018,12,31)),COUNTIFS($K$2:$K$999,K325,$A$2:$A$999,'CP %'!$B$1,$G$2:$G$999,"&gt;=26-07-2018",$G$2:$G$999,"&lt;=31-12-2018"),IF(AND(A325='CP %'!$F$1,Master!J325="CP",G325&gt;=DATE(2018,4,1),G325&lt;DATE(2018,5,1)),COUNTIFS($K$2:$K$999,K325,$A$2:$A$999,'CP %'!$F$1,$G$2:$G$999,"&gt;=01-04-2018",$G$2:$G$999,"&lt;01-05-2018"),IF(AND(A325='CP %'!$F$1,Master!J325="CP",G325&gt;=DATE(2018,7,1),G325&lt;DATE(2018,8,1)),COUNTIFS($K$2:$K$999,K325,$A$2:$A$999,'CP %'!$F$1,$G$2:$G$999,"&gt;=01-07-2018",$G$2:$G$999,"&lt;01-08-2018"),IF(AND(A325='CP %'!$F$1,B325='CP %'!$F$17,Master!J325="CP",G325&gt;=DATE(2018,8,1),G325&lt;DATE(2018,10,1)),COUNTIFS($K$2:$K$999,K325,$A$2:$A$999,'CP %'!$F$1,$B$2:$B$999,'CP %'!$F$17,$G$2:$G$999,"&gt;=01-08-2018",$G$2:$G$999,"&lt;01-10-2018"),IF(AND(A325='CP %'!$F$1,B325='CP %'!$F$27,Master!J325="CP",G325&gt;=DATE(2018,10,1),G325&lt;=DATE(2018,12,31)),COUNTIFS($K$2:$K$999,K325,$A$2:$A$999,'CP %'!$F$1,$B$2:$B$999,'CP %'!$F$27,$G$2:$G$999,"&gt;=01-10-2018",$G$2:$G$999,"&lt;=31-12-2018"),IF(AND(A325='CP %'!$M$1,Master!J325="CP",G325&gt;=DATE(2018,4,1),G325&lt;DATE(2018,10,1)),COUNTIFS($K$2:$K$999,K325,$A$2:$A$999,'CP %'!$M$1,$G$2:$G$999,"&gt;=1-04-2018",$G$2:$G$999,"&lt;1-10-2018"),IF(AND(A325='CP %'!$M$1,Master!J325="CP",G325&gt;=DATE(2018,10,1),G325&lt;=DATE(2018,12,31)),COUNTIFS($K$2:$K$999,K325,$A$2:$A$999,'CP %'!$M$1,$G$2:$G$999,"&gt;=1-10-2018",$G$2:$G$999,"&lt;=31-12-2018"),"")))))))</f>
        <v/>
      </c>
      <c r="U325" s="25">
        <f t="shared" si="11"/>
        <v>0</v>
      </c>
    </row>
    <row r="326" spans="1:21" hidden="1" x14ac:dyDescent="0.25">
      <c r="A326" s="1" t="s">
        <v>4</v>
      </c>
      <c r="B326" s="1" t="s">
        <v>488</v>
      </c>
      <c r="C326" s="1" t="s">
        <v>488</v>
      </c>
      <c r="D326" s="1">
        <v>1201</v>
      </c>
      <c r="E326" s="1" t="s">
        <v>491</v>
      </c>
      <c r="F326" s="1">
        <v>1327</v>
      </c>
      <c r="G326" s="27">
        <v>43220</v>
      </c>
      <c r="H326" s="25">
        <v>6523155</v>
      </c>
      <c r="I326" s="25">
        <v>6523155</v>
      </c>
      <c r="J326" s="1" t="s">
        <v>16</v>
      </c>
      <c r="K326" s="1" t="s">
        <v>156</v>
      </c>
      <c r="L326" s="25">
        <v>4573</v>
      </c>
      <c r="M326" s="25">
        <v>4600</v>
      </c>
      <c r="N326" s="1" t="s">
        <v>438</v>
      </c>
      <c r="O326" s="1" t="s">
        <v>174</v>
      </c>
      <c r="P326" s="25">
        <v>0</v>
      </c>
      <c r="Q326" s="1">
        <v>0</v>
      </c>
      <c r="R326" s="2" t="s">
        <v>164</v>
      </c>
      <c r="S326" s="31">
        <f>IF(AND(A326='CP %'!$B$1,J326="CP"),
IF(AND(G326&gt;=DATE(2018,4,1),G326&lt;=DATE(2018,7,25)),2%,IF(AND(G326&gt;=DATE(2018,7,26),G326&lt;=DATE(2018,12,31),R326='CP %'!$I$2),IF(T326=1,'CP %'!$C$8,IF(AND(T326&gt;=2,T326&lt;=3),'CP %'!$C$9,IF(AND(T326&gt;=4,T326&lt;=5),'CP %'!$C$10,IF(AND(T326&gt;=6,T326&lt;=8),'CP %'!$C$11,IF(T326&gt;=9,'CP %'!$C$12,""))))),IF(AND(G326&gt;=DATE(2018,7,26),G326&lt;=DATE(2018,12,31),R326='CP %'!$I$3),IF(T326=1,'CP %'!$D$8,IF(AND(T326&gt;=2,T326&lt;=3),'CP %'!$D$9,IF(AND(T326&gt;=4,T326&lt;=5),'CP %'!$D$10,IF(AND(T326&gt;=6,T326&lt;=8),'CP %'!$D$11,IF(T326&gt;=9,'CP %'!$D$12,""))))),""))),
IF(AND(A326='CP %'!$F$1,J326="CP"),
IF(AND(G326&gt;=DATE(2018,4,1),G326&lt;DATE(2018,5,1)),IF(AND(T326&gt;=1,T326&lt;=3),'CP %'!$G$4,IF(AND(T326&gt;=4,T326&lt;=9),'CP %'!$G$5,IF(T326&gt;=10,'CP %'!$G$6,""))),
IF(AND(G326&gt;=DATE(2018,5,1),G326&lt;DATE(2018,7,1)),'CP %'!$G$8,
IF(AND(G326&gt;=DATE(2018,7,1),G326&lt;DATE(2018,8,1)),IF(AND(T326&gt;=1,T326&lt;=2),'CP %'!$G$11,IF(AND(T326&gt;=3,T326&lt;=5),'CP %'!$G$12,IF(T326&gt;=6,'CP %'!$G$13,""))),
IF(AND(G326&gt;=DATE(2018,8,1),G326&lt;DATE(2018,10,1)),IF(K326='CP %'!$F$18,'CP %'!$G$18,IF(B326='CP %'!$F$15,'CP %'!$G$15,IF(B326='CP %'!$F$16,'CP %'!$G$16,IF(AND(B326='CP %'!$F$17,T326=1),'CP %'!$G$20,IF(AND(B326='CP %'!$F$17,T326&gt;=2,T326&lt;=5),'CP %'!$G$21,IF(AND(B326='CP %'!$F$17,T326&gt;=6),'CP %'!$G$22,"")))))),
IF(AND(G326&gt;=DATE(2018,10,1),G326&lt;=DATE(2018,12,31)),IF(B326='CP %'!$F$25,'CP %'!$G$25,IF(B326='CP %'!$F$26,'CP %'!$G$26,IF(AND(B326='CP %'!$F$27,T326=1),'CP %'!$G$29,IF(AND(B326='CP %'!$F$27,T326&gt;=2,T326&lt;=5),'CP %'!$G$30,IF(AND(B326='CP %'!$F$27,T326&gt;=6),'CP %'!$G$31,"")))))))))),
IF(AND(A326='CP %'!$M$1,J326="CP"),
IF(AND(G326&gt;=DATE(2018,4,1),G326&lt;DATE(2018,10,1)),IF(AND(T326&gt;=1,T326&lt;=3),'CP %'!$N$4,IF(AND(T326&gt;=4,T326&lt;=6),'CP %'!$N$5,IF(T326&gt;=7,'CP %'!$N$6,""))),
IF(AND(G326&gt;=DATE(2018,10,1),G326&lt;=DATE(2018,12,31)),IF(AND(T326&gt;=1,T326&lt;=3),'CP %'!$N$9,IF(AND(T326&gt;=4,T326&lt;=6),'CP %'!$N$10,IF(T326&gt;=7,'CP %'!$N$11,""))),"")),"")))</f>
        <v>2.5000000000000001E-2</v>
      </c>
      <c r="T326" s="29">
        <f>IF(AND(A326='CP %'!$B$1,Master!J326="CP",G326&gt;=DATE(2018,7,26),G326&lt;=DATE(2018,12,31)),COUNTIFS($K$2:$K$999,K326,$A$2:$A$999,'CP %'!$B$1,$G$2:$G$999,"&gt;=26-07-2018",$G$2:$G$999,"&lt;=31-12-2018"),IF(AND(A326='CP %'!$F$1,Master!J326="CP",G326&gt;=DATE(2018,4,1),G326&lt;DATE(2018,5,1)),COUNTIFS($K$2:$K$999,K326,$A$2:$A$999,'CP %'!$F$1,$G$2:$G$999,"&gt;=01-04-2018",$G$2:$G$999,"&lt;01-05-2018"),IF(AND(A326='CP %'!$F$1,Master!J326="CP",G326&gt;=DATE(2018,7,1),G326&lt;DATE(2018,8,1)),COUNTIFS($K$2:$K$999,K326,$A$2:$A$999,'CP %'!$F$1,$G$2:$G$999,"&gt;=01-07-2018",$G$2:$G$999,"&lt;01-08-2018"),IF(AND(A326='CP %'!$F$1,B326='CP %'!$F$17,Master!J326="CP",G326&gt;=DATE(2018,8,1),G326&lt;DATE(2018,10,1)),COUNTIFS($K$2:$K$999,K326,$A$2:$A$999,'CP %'!$F$1,$B$2:$B$999,'CP %'!$F$17,$G$2:$G$999,"&gt;=01-08-2018",$G$2:$G$999,"&lt;01-10-2018"),IF(AND(A326='CP %'!$F$1,B326='CP %'!$F$27,Master!J326="CP",G326&gt;=DATE(2018,10,1),G326&lt;=DATE(2018,12,31)),COUNTIFS($K$2:$K$999,K326,$A$2:$A$999,'CP %'!$F$1,$B$2:$B$999,'CP %'!$F$27,$G$2:$G$999,"&gt;=01-10-2018",$G$2:$G$999,"&lt;=31-12-2018"),IF(AND(A326='CP %'!$M$1,Master!J326="CP",G326&gt;=DATE(2018,4,1),G326&lt;DATE(2018,10,1)),COUNTIFS($K$2:$K$999,K326,$A$2:$A$999,'CP %'!$M$1,$G$2:$G$999,"&gt;=1-04-2018",$G$2:$G$999,"&lt;1-10-2018"),IF(AND(A326='CP %'!$M$1,Master!J326="CP",G326&gt;=DATE(2018,10,1),G326&lt;=DATE(2018,12,31)),COUNTIFS($K$2:$K$999,K326,$A$2:$A$999,'CP %'!$M$1,$G$2:$G$999,"&gt;=1-10-2018",$G$2:$G$999,"&lt;=31-12-2018"),"")))))))</f>
        <v>1</v>
      </c>
      <c r="U326" s="25">
        <f t="shared" si="11"/>
        <v>163078.875</v>
      </c>
    </row>
    <row r="327" spans="1:21" hidden="1" x14ac:dyDescent="0.25">
      <c r="A327" s="1" t="s">
        <v>4</v>
      </c>
      <c r="B327" s="1" t="s">
        <v>488</v>
      </c>
      <c r="C327" s="1" t="s">
        <v>488</v>
      </c>
      <c r="D327" s="1">
        <v>804</v>
      </c>
      <c r="E327" s="1" t="s">
        <v>490</v>
      </c>
      <c r="F327" s="1">
        <v>1513</v>
      </c>
      <c r="G327" s="27">
        <v>43195</v>
      </c>
      <c r="H327" s="25">
        <v>7518665</v>
      </c>
      <c r="I327" s="25">
        <v>7518665</v>
      </c>
      <c r="J327" s="1" t="s">
        <v>16</v>
      </c>
      <c r="K327" s="1" t="s">
        <v>494</v>
      </c>
      <c r="L327" s="25">
        <v>4573</v>
      </c>
      <c r="M327" s="25">
        <v>4600</v>
      </c>
      <c r="N327" s="1" t="s">
        <v>438</v>
      </c>
      <c r="O327" s="1" t="s">
        <v>174</v>
      </c>
      <c r="P327" s="25">
        <v>0</v>
      </c>
      <c r="Q327" s="1">
        <v>0</v>
      </c>
      <c r="R327" s="2" t="s">
        <v>164</v>
      </c>
      <c r="S327" s="31">
        <f>IF(AND(A327='CP %'!$B$1,J327="CP"),
IF(AND(G327&gt;=DATE(2018,4,1),G327&lt;=DATE(2018,7,25)),2%,IF(AND(G327&gt;=DATE(2018,7,26),G327&lt;=DATE(2018,12,31),R327='CP %'!$I$2),IF(T327=1,'CP %'!$C$8,IF(AND(T327&gt;=2,T327&lt;=3),'CP %'!$C$9,IF(AND(T327&gt;=4,T327&lt;=5),'CP %'!$C$10,IF(AND(T327&gt;=6,T327&lt;=8),'CP %'!$C$11,IF(T327&gt;=9,'CP %'!$C$12,""))))),IF(AND(G327&gt;=DATE(2018,7,26),G327&lt;=DATE(2018,12,31),R327='CP %'!$I$3),IF(T327=1,'CP %'!$D$8,IF(AND(T327&gt;=2,T327&lt;=3),'CP %'!$D$9,IF(AND(T327&gt;=4,T327&lt;=5),'CP %'!$D$10,IF(AND(T327&gt;=6,T327&lt;=8),'CP %'!$D$11,IF(T327&gt;=9,'CP %'!$D$12,""))))),""))),
IF(AND(A327='CP %'!$F$1,J327="CP"),
IF(AND(G327&gt;=DATE(2018,4,1),G327&lt;DATE(2018,5,1)),IF(AND(T327&gt;=1,T327&lt;=3),'CP %'!$G$4,IF(AND(T327&gt;=4,T327&lt;=9),'CP %'!$G$5,IF(T327&gt;=10,'CP %'!$G$6,""))),
IF(AND(G327&gt;=DATE(2018,5,1),G327&lt;DATE(2018,7,1)),'CP %'!$G$8,
IF(AND(G327&gt;=DATE(2018,7,1),G327&lt;DATE(2018,8,1)),IF(AND(T327&gt;=1,T327&lt;=2),'CP %'!$G$11,IF(AND(T327&gt;=3,T327&lt;=5),'CP %'!$G$12,IF(T327&gt;=6,'CP %'!$G$13,""))),
IF(AND(G327&gt;=DATE(2018,8,1),G327&lt;DATE(2018,10,1)),IF(K327='CP %'!$F$18,'CP %'!$G$18,IF(B327='CP %'!$F$15,'CP %'!$G$15,IF(B327='CP %'!$F$16,'CP %'!$G$16,IF(AND(B327='CP %'!$F$17,T327=1),'CP %'!$G$20,IF(AND(B327='CP %'!$F$17,T327&gt;=2,T327&lt;=5),'CP %'!$G$21,IF(AND(B327='CP %'!$F$17,T327&gt;=6),'CP %'!$G$22,"")))))),
IF(AND(G327&gt;=DATE(2018,10,1),G327&lt;=DATE(2018,12,31)),IF(B327='CP %'!$F$25,'CP %'!$G$25,IF(B327='CP %'!$F$26,'CP %'!$G$26,IF(AND(B327='CP %'!$F$27,T327=1),'CP %'!$G$29,IF(AND(B327='CP %'!$F$27,T327&gt;=2,T327&lt;=5),'CP %'!$G$30,IF(AND(B327='CP %'!$F$27,T327&gt;=6),'CP %'!$G$31,"")))))))))),
IF(AND(A327='CP %'!$M$1,J327="CP"),
IF(AND(G327&gt;=DATE(2018,4,1),G327&lt;DATE(2018,10,1)),IF(AND(T327&gt;=1,T327&lt;=3),'CP %'!$N$4,IF(AND(T327&gt;=4,T327&lt;=6),'CP %'!$N$5,IF(T327&gt;=7,'CP %'!$N$6,""))),
IF(AND(G327&gt;=DATE(2018,10,1),G327&lt;=DATE(2018,12,31)),IF(AND(T327&gt;=1,T327&lt;=3),'CP %'!$N$9,IF(AND(T327&gt;=4,T327&lt;=6),'CP %'!$N$10,IF(T327&gt;=7,'CP %'!$N$11,""))),"")),"")))</f>
        <v>2.5000000000000001E-2</v>
      </c>
      <c r="T327" s="29">
        <f>IF(AND(A327='CP %'!$B$1,Master!J327="CP",G327&gt;=DATE(2018,7,26),G327&lt;=DATE(2018,12,31)),COUNTIFS($K$2:$K$999,K327,$A$2:$A$999,'CP %'!$B$1,$G$2:$G$999,"&gt;=26-07-2018",$G$2:$G$999,"&lt;=31-12-2018"),IF(AND(A327='CP %'!$F$1,Master!J327="CP",G327&gt;=DATE(2018,4,1),G327&lt;DATE(2018,5,1)),COUNTIFS($K$2:$K$999,K327,$A$2:$A$999,'CP %'!$F$1,$G$2:$G$999,"&gt;=01-04-2018",$G$2:$G$999,"&lt;01-05-2018"),IF(AND(A327='CP %'!$F$1,Master!J327="CP",G327&gt;=DATE(2018,7,1),G327&lt;DATE(2018,8,1)),COUNTIFS($K$2:$K$999,K327,$A$2:$A$999,'CP %'!$F$1,$G$2:$G$999,"&gt;=01-07-2018",$G$2:$G$999,"&lt;01-08-2018"),IF(AND(A327='CP %'!$F$1,B327='CP %'!$F$17,Master!J327="CP",G327&gt;=DATE(2018,8,1),G327&lt;DATE(2018,10,1)),COUNTIFS($K$2:$K$999,K327,$A$2:$A$999,'CP %'!$F$1,$B$2:$B$999,'CP %'!$F$17,$G$2:$G$999,"&gt;=01-08-2018",$G$2:$G$999,"&lt;01-10-2018"),IF(AND(A327='CP %'!$F$1,B327='CP %'!$F$27,Master!J327="CP",G327&gt;=DATE(2018,10,1),G327&lt;=DATE(2018,12,31)),COUNTIFS($K$2:$K$999,K327,$A$2:$A$999,'CP %'!$F$1,$B$2:$B$999,'CP %'!$F$27,$G$2:$G$999,"&gt;=01-10-2018",$G$2:$G$999,"&lt;=31-12-2018"),IF(AND(A327='CP %'!$M$1,Master!J327="CP",G327&gt;=DATE(2018,4,1),G327&lt;DATE(2018,10,1)),COUNTIFS($K$2:$K$999,K327,$A$2:$A$999,'CP %'!$M$1,$G$2:$G$999,"&gt;=1-04-2018",$G$2:$G$999,"&lt;1-10-2018"),IF(AND(A327='CP %'!$M$1,Master!J327="CP",G327&gt;=DATE(2018,10,1),G327&lt;=DATE(2018,12,31)),COUNTIFS($K$2:$K$999,K327,$A$2:$A$999,'CP %'!$M$1,$G$2:$G$999,"&gt;=1-10-2018",$G$2:$G$999,"&lt;=31-12-2018"),"")))))))</f>
        <v>3</v>
      </c>
      <c r="U327" s="25">
        <f t="shared" si="11"/>
        <v>187966.625</v>
      </c>
    </row>
    <row r="328" spans="1:21" hidden="1" x14ac:dyDescent="0.25">
      <c r="A328" s="1" t="s">
        <v>4</v>
      </c>
      <c r="B328" s="1" t="s">
        <v>489</v>
      </c>
      <c r="C328" s="1" t="s">
        <v>489</v>
      </c>
      <c r="D328" s="1">
        <v>701</v>
      </c>
      <c r="E328" s="1" t="s">
        <v>491</v>
      </c>
      <c r="F328" s="1">
        <v>1328</v>
      </c>
      <c r="G328" s="27">
        <v>43358</v>
      </c>
      <c r="H328" s="25">
        <v>6561120</v>
      </c>
      <c r="I328" s="25">
        <v>6561120</v>
      </c>
      <c r="J328" s="1" t="s">
        <v>15</v>
      </c>
      <c r="K328" s="1" t="s">
        <v>15</v>
      </c>
      <c r="L328" s="25">
        <v>4723</v>
      </c>
      <c r="M328" s="25">
        <v>4700</v>
      </c>
      <c r="N328" s="1" t="s">
        <v>438</v>
      </c>
      <c r="O328" s="1" t="s">
        <v>170</v>
      </c>
      <c r="P328" s="25">
        <v>30544</v>
      </c>
      <c r="Q328" s="1" t="s">
        <v>555</v>
      </c>
      <c r="R328" s="2" t="s">
        <v>164</v>
      </c>
      <c r="S328" s="31" t="str">
        <f>IF(AND(A328='CP %'!$B$1,J328="CP"),
IF(AND(G328&gt;=DATE(2018,4,1),G328&lt;=DATE(2018,7,25)),2%,IF(AND(G328&gt;=DATE(2018,7,26),G328&lt;=DATE(2018,12,31),R328='CP %'!$I$2),IF(T328=1,'CP %'!$C$8,IF(AND(T328&gt;=2,T328&lt;=3),'CP %'!$C$9,IF(AND(T328&gt;=4,T328&lt;=5),'CP %'!$C$10,IF(AND(T328&gt;=6,T328&lt;=8),'CP %'!$C$11,IF(T328&gt;=9,'CP %'!$C$12,""))))),IF(AND(G328&gt;=DATE(2018,7,26),G328&lt;=DATE(2018,12,31),R328='CP %'!$I$3),IF(T328=1,'CP %'!$D$8,IF(AND(T328&gt;=2,T328&lt;=3),'CP %'!$D$9,IF(AND(T328&gt;=4,T328&lt;=5),'CP %'!$D$10,IF(AND(T328&gt;=6,T328&lt;=8),'CP %'!$D$11,IF(T328&gt;=9,'CP %'!$D$12,""))))),""))),
IF(AND(A328='CP %'!$F$1,J328="CP"),
IF(AND(G328&gt;=DATE(2018,4,1),G328&lt;DATE(2018,5,1)),IF(AND(T328&gt;=1,T328&lt;=3),'CP %'!$G$4,IF(AND(T328&gt;=4,T328&lt;=9),'CP %'!$G$5,IF(T328&gt;=10,'CP %'!$G$6,""))),
IF(AND(G328&gt;=DATE(2018,5,1),G328&lt;DATE(2018,7,1)),'CP %'!$G$8,
IF(AND(G328&gt;=DATE(2018,7,1),G328&lt;DATE(2018,8,1)),IF(AND(T328&gt;=1,T328&lt;=2),'CP %'!$G$11,IF(AND(T328&gt;=3,T328&lt;=5),'CP %'!$G$12,IF(T328&gt;=6,'CP %'!$G$13,""))),
IF(AND(G328&gt;=DATE(2018,8,1),G328&lt;DATE(2018,10,1)),IF(K328='CP %'!$F$18,'CP %'!$G$18,IF(B328='CP %'!$F$15,'CP %'!$G$15,IF(B328='CP %'!$F$16,'CP %'!$G$16,IF(AND(B328='CP %'!$F$17,T328=1),'CP %'!$G$20,IF(AND(B328='CP %'!$F$17,T328&gt;=2,T328&lt;=5),'CP %'!$G$21,IF(AND(B328='CP %'!$F$17,T328&gt;=6),'CP %'!$G$22,"")))))),
IF(AND(G328&gt;=DATE(2018,10,1),G328&lt;=DATE(2018,12,31)),IF(B328='CP %'!$F$25,'CP %'!$G$25,IF(B328='CP %'!$F$26,'CP %'!$G$26,IF(AND(B328='CP %'!$F$27,T328=1),'CP %'!$G$29,IF(AND(B328='CP %'!$F$27,T328&gt;=2,T328&lt;=5),'CP %'!$G$30,IF(AND(B328='CP %'!$F$27,T328&gt;=6),'CP %'!$G$31,"")))))))))),
IF(AND(A328='CP %'!$M$1,J328="CP"),
IF(AND(G328&gt;=DATE(2018,4,1),G328&lt;DATE(2018,10,1)),IF(AND(T328&gt;=1,T328&lt;=3),'CP %'!$N$4,IF(AND(T328&gt;=4,T328&lt;=6),'CP %'!$N$5,IF(T328&gt;=7,'CP %'!$N$6,""))),
IF(AND(G328&gt;=DATE(2018,10,1),G328&lt;=DATE(2018,12,31)),IF(AND(T328&gt;=1,T328&lt;=3),'CP %'!$N$9,IF(AND(T328&gt;=4,T328&lt;=6),'CP %'!$N$10,IF(T328&gt;=7,'CP %'!$N$11,""))),"")),"")))</f>
        <v/>
      </c>
      <c r="T328" s="29" t="str">
        <f>IF(AND(A328='CP %'!$B$1,Master!J328="CP",G328&gt;=DATE(2018,7,26),G328&lt;=DATE(2018,12,31)),COUNTIFS($K$2:$K$999,K328,$A$2:$A$999,'CP %'!$B$1,$G$2:$G$999,"&gt;=26-07-2018",$G$2:$G$999,"&lt;=31-12-2018"),IF(AND(A328='CP %'!$F$1,Master!J328="CP",G328&gt;=DATE(2018,4,1),G328&lt;DATE(2018,5,1)),COUNTIFS($K$2:$K$999,K328,$A$2:$A$999,'CP %'!$F$1,$G$2:$G$999,"&gt;=01-04-2018",$G$2:$G$999,"&lt;01-05-2018"),IF(AND(A328='CP %'!$F$1,Master!J328="CP",G328&gt;=DATE(2018,7,1),G328&lt;DATE(2018,8,1)),COUNTIFS($K$2:$K$999,K328,$A$2:$A$999,'CP %'!$F$1,$G$2:$G$999,"&gt;=01-07-2018",$G$2:$G$999,"&lt;01-08-2018"),IF(AND(A328='CP %'!$F$1,B328='CP %'!$F$17,Master!J328="CP",G328&gt;=DATE(2018,8,1),G328&lt;DATE(2018,10,1)),COUNTIFS($K$2:$K$999,K328,$A$2:$A$999,'CP %'!$F$1,$B$2:$B$999,'CP %'!$F$17,$G$2:$G$999,"&gt;=01-08-2018",$G$2:$G$999,"&lt;01-10-2018"),IF(AND(A328='CP %'!$F$1,B328='CP %'!$F$27,Master!J328="CP",G328&gt;=DATE(2018,10,1),G328&lt;=DATE(2018,12,31)),COUNTIFS($K$2:$K$999,K328,$A$2:$A$999,'CP %'!$F$1,$B$2:$B$999,'CP %'!$F$27,$G$2:$G$999,"&gt;=01-10-2018",$G$2:$G$999,"&lt;=31-12-2018"),IF(AND(A328='CP %'!$M$1,Master!J328="CP",G328&gt;=DATE(2018,4,1),G328&lt;DATE(2018,10,1)),COUNTIFS($K$2:$K$999,K328,$A$2:$A$999,'CP %'!$M$1,$G$2:$G$999,"&gt;=1-04-2018",$G$2:$G$999,"&lt;1-10-2018"),IF(AND(A328='CP %'!$M$1,Master!J328="CP",G328&gt;=DATE(2018,10,1),G328&lt;=DATE(2018,12,31)),COUNTIFS($K$2:$K$999,K328,$A$2:$A$999,'CP %'!$M$1,$G$2:$G$999,"&gt;=1-10-2018",$G$2:$G$999,"&lt;=31-12-2018"),"")))))))</f>
        <v/>
      </c>
      <c r="U328" s="25">
        <f t="shared" si="11"/>
        <v>0</v>
      </c>
    </row>
    <row r="329" spans="1:21" hidden="1" x14ac:dyDescent="0.25">
      <c r="A329" s="1" t="s">
        <v>4</v>
      </c>
      <c r="B329" s="1" t="s">
        <v>489</v>
      </c>
      <c r="C329" s="1" t="s">
        <v>489</v>
      </c>
      <c r="D329" s="1">
        <v>1202</v>
      </c>
      <c r="E329" s="1" t="s">
        <v>492</v>
      </c>
      <c r="F329" s="1">
        <v>1097</v>
      </c>
      <c r="G329" s="27">
        <v>43307</v>
      </c>
      <c r="H329" s="25">
        <v>5536905</v>
      </c>
      <c r="I329" s="25">
        <v>5536905</v>
      </c>
      <c r="J329" s="1" t="s">
        <v>16</v>
      </c>
      <c r="K329" s="1" t="s">
        <v>494</v>
      </c>
      <c r="L329" s="25">
        <v>4647</v>
      </c>
      <c r="M329" s="25">
        <v>4700</v>
      </c>
      <c r="N329" s="1" t="s">
        <v>438</v>
      </c>
      <c r="O329" s="1" t="s">
        <v>174</v>
      </c>
      <c r="P329" s="25">
        <v>0</v>
      </c>
      <c r="Q329" s="1">
        <v>0</v>
      </c>
      <c r="R329" s="2" t="s">
        <v>164</v>
      </c>
      <c r="S329" s="31">
        <f>IF(AND(A329='CP %'!$B$1,J329="CP"),
IF(AND(G329&gt;=DATE(2018,4,1),G329&lt;=DATE(2018,7,25)),2%,IF(AND(G329&gt;=DATE(2018,7,26),G329&lt;=DATE(2018,12,31),R329='CP %'!$I$2),IF(T329=1,'CP %'!$C$8,IF(AND(T329&gt;=2,T329&lt;=3),'CP %'!$C$9,IF(AND(T329&gt;=4,T329&lt;=5),'CP %'!$C$10,IF(AND(T329&gt;=6,T329&lt;=8),'CP %'!$C$11,IF(T329&gt;=9,'CP %'!$C$12,""))))),IF(AND(G329&gt;=DATE(2018,7,26),G329&lt;=DATE(2018,12,31),R329='CP %'!$I$3),IF(T329=1,'CP %'!$D$8,IF(AND(T329&gt;=2,T329&lt;=3),'CP %'!$D$9,IF(AND(T329&gt;=4,T329&lt;=5),'CP %'!$D$10,IF(AND(T329&gt;=6,T329&lt;=8),'CP %'!$D$11,IF(T329&gt;=9,'CP %'!$D$12,""))))),""))),
IF(AND(A329='CP %'!$F$1,J329="CP"),
IF(AND(G329&gt;=DATE(2018,4,1),G329&lt;DATE(2018,5,1)),IF(AND(T329&gt;=1,T329&lt;=3),'CP %'!$G$4,IF(AND(T329&gt;=4,T329&lt;=9),'CP %'!$G$5,IF(T329&gt;=10,'CP %'!$G$6,""))),
IF(AND(G329&gt;=DATE(2018,5,1),G329&lt;DATE(2018,7,1)),'CP %'!$G$8,
IF(AND(G329&gt;=DATE(2018,7,1),G329&lt;DATE(2018,8,1)),IF(AND(T329&gt;=1,T329&lt;=2),'CP %'!$G$11,IF(AND(T329&gt;=3,T329&lt;=5),'CP %'!$G$12,IF(T329&gt;=6,'CP %'!$G$13,""))),
IF(AND(G329&gt;=DATE(2018,8,1),G329&lt;DATE(2018,10,1)),IF(K329='CP %'!$F$18,'CP %'!$G$18,IF(B329='CP %'!$F$15,'CP %'!$G$15,IF(B329='CP %'!$F$16,'CP %'!$G$16,IF(AND(B329='CP %'!$F$17,T329=1),'CP %'!$G$20,IF(AND(B329='CP %'!$F$17,T329&gt;=2,T329&lt;=5),'CP %'!$G$21,IF(AND(B329='CP %'!$F$17,T329&gt;=6),'CP %'!$G$22,"")))))),
IF(AND(G329&gt;=DATE(2018,10,1),G329&lt;=DATE(2018,12,31)),IF(B329='CP %'!$F$25,'CP %'!$G$25,IF(B329='CP %'!$F$26,'CP %'!$G$26,IF(AND(B329='CP %'!$F$27,T329=1),'CP %'!$G$29,IF(AND(B329='CP %'!$F$27,T329&gt;=2,T329&lt;=5),'CP %'!$G$30,IF(AND(B329='CP %'!$F$27,T329&gt;=6),'CP %'!$G$31,"")))))))))),
IF(AND(A329='CP %'!$M$1,J329="CP"),
IF(AND(G329&gt;=DATE(2018,4,1),G329&lt;DATE(2018,10,1)),IF(AND(T329&gt;=1,T329&lt;=3),'CP %'!$N$4,IF(AND(T329&gt;=4,T329&lt;=6),'CP %'!$N$5,IF(T329&gt;=7,'CP %'!$N$6,""))),
IF(AND(G329&gt;=DATE(2018,10,1),G329&lt;=DATE(2018,12,31)),IF(AND(T329&gt;=1,T329&lt;=3),'CP %'!$N$9,IF(AND(T329&gt;=4,T329&lt;=6),'CP %'!$N$10,IF(T329&gt;=7,'CP %'!$N$11,""))),"")),"")))</f>
        <v>2.5000000000000001E-2</v>
      </c>
      <c r="T329" s="29">
        <f>IF(AND(A329='CP %'!$B$1,Master!J329="CP",G329&gt;=DATE(2018,7,26),G329&lt;=DATE(2018,12,31)),COUNTIFS($K$2:$K$999,K329,$A$2:$A$999,'CP %'!$B$1,$G$2:$G$999,"&gt;=26-07-2018",$G$2:$G$999,"&lt;=31-12-2018"),IF(AND(A329='CP %'!$F$1,Master!J329="CP",G329&gt;=DATE(2018,4,1),G329&lt;DATE(2018,5,1)),COUNTIFS($K$2:$K$999,K329,$A$2:$A$999,'CP %'!$F$1,$G$2:$G$999,"&gt;=01-04-2018",$G$2:$G$999,"&lt;01-05-2018"),IF(AND(A329='CP %'!$F$1,Master!J329="CP",G329&gt;=DATE(2018,7,1),G329&lt;DATE(2018,8,1)),COUNTIFS($K$2:$K$999,K329,$A$2:$A$999,'CP %'!$F$1,$G$2:$G$999,"&gt;=01-07-2018",$G$2:$G$999,"&lt;01-08-2018"),IF(AND(A329='CP %'!$F$1,B329='CP %'!$F$17,Master!J329="CP",G329&gt;=DATE(2018,8,1),G329&lt;DATE(2018,10,1)),COUNTIFS($K$2:$K$999,K329,$A$2:$A$999,'CP %'!$F$1,$B$2:$B$999,'CP %'!$F$17,$G$2:$G$999,"&gt;=01-08-2018",$G$2:$G$999,"&lt;01-10-2018"),IF(AND(A329='CP %'!$F$1,B329='CP %'!$F$27,Master!J329="CP",G329&gt;=DATE(2018,10,1),G329&lt;=DATE(2018,12,31)),COUNTIFS($K$2:$K$999,K329,$A$2:$A$999,'CP %'!$F$1,$B$2:$B$999,'CP %'!$F$27,$G$2:$G$999,"&gt;=01-10-2018",$G$2:$G$999,"&lt;=31-12-2018"),IF(AND(A329='CP %'!$M$1,Master!J329="CP",G329&gt;=DATE(2018,4,1),G329&lt;DATE(2018,10,1)),COUNTIFS($K$2:$K$999,K329,$A$2:$A$999,'CP %'!$M$1,$G$2:$G$999,"&gt;=1-04-2018",$G$2:$G$999,"&lt;1-10-2018"),IF(AND(A329='CP %'!$M$1,Master!J329="CP",G329&gt;=DATE(2018,10,1),G329&lt;=DATE(2018,12,31)),COUNTIFS($K$2:$K$999,K329,$A$2:$A$999,'CP %'!$M$1,$G$2:$G$999,"&gt;=1-10-2018",$G$2:$G$999,"&lt;=31-12-2018"),"")))))))</f>
        <v>3</v>
      </c>
      <c r="U329" s="25">
        <f t="shared" si="11"/>
        <v>138422.625</v>
      </c>
    </row>
    <row r="330" spans="1:21" hidden="1" x14ac:dyDescent="0.25">
      <c r="A330" s="1" t="s">
        <v>4</v>
      </c>
      <c r="B330" s="1" t="s">
        <v>489</v>
      </c>
      <c r="C330" s="1" t="s">
        <v>489</v>
      </c>
      <c r="D330" s="1">
        <v>903</v>
      </c>
      <c r="E330" s="1" t="s">
        <v>493</v>
      </c>
      <c r="F330" s="1">
        <v>1158</v>
      </c>
      <c r="G330" s="27">
        <v>43327</v>
      </c>
      <c r="H330" s="25">
        <v>5781560</v>
      </c>
      <c r="I330" s="25">
        <v>5781560</v>
      </c>
      <c r="J330" s="1" t="s">
        <v>16</v>
      </c>
      <c r="K330" s="1" t="s">
        <v>494</v>
      </c>
      <c r="L330" s="25">
        <v>4723</v>
      </c>
      <c r="M330" s="25">
        <v>4700</v>
      </c>
      <c r="N330" s="1" t="s">
        <v>438</v>
      </c>
      <c r="O330" s="1" t="s">
        <v>170</v>
      </c>
      <c r="P330" s="25">
        <v>26634</v>
      </c>
      <c r="Q330" s="1" t="s">
        <v>555</v>
      </c>
      <c r="R330" s="2" t="s">
        <v>164</v>
      </c>
      <c r="S330" s="31">
        <f>IF(AND(A330='CP %'!$B$1,J330="CP"),
IF(AND(G330&gt;=DATE(2018,4,1),G330&lt;=DATE(2018,7,25)),2%,IF(AND(G330&gt;=DATE(2018,7,26),G330&lt;=DATE(2018,12,31),R330='CP %'!$I$2),IF(T330=1,'CP %'!$C$8,IF(AND(T330&gt;=2,T330&lt;=3),'CP %'!$C$9,IF(AND(T330&gt;=4,T330&lt;=5),'CP %'!$C$10,IF(AND(T330&gt;=6,T330&lt;=8),'CP %'!$C$11,IF(T330&gt;=9,'CP %'!$C$12,""))))),IF(AND(G330&gt;=DATE(2018,7,26),G330&lt;=DATE(2018,12,31),R330='CP %'!$I$3),IF(T330=1,'CP %'!$D$8,IF(AND(T330&gt;=2,T330&lt;=3),'CP %'!$D$9,IF(AND(T330&gt;=4,T330&lt;=5),'CP %'!$D$10,IF(AND(T330&gt;=6,T330&lt;=8),'CP %'!$D$11,IF(T330&gt;=9,'CP %'!$D$12,""))))),""))),
IF(AND(A330='CP %'!$F$1,J330="CP"),
IF(AND(G330&gt;=DATE(2018,4,1),G330&lt;DATE(2018,5,1)),IF(AND(T330&gt;=1,T330&lt;=3),'CP %'!$G$4,IF(AND(T330&gt;=4,T330&lt;=9),'CP %'!$G$5,IF(T330&gt;=10,'CP %'!$G$6,""))),
IF(AND(G330&gt;=DATE(2018,5,1),G330&lt;DATE(2018,7,1)),'CP %'!$G$8,
IF(AND(G330&gt;=DATE(2018,7,1),G330&lt;DATE(2018,8,1)),IF(AND(T330&gt;=1,T330&lt;=2),'CP %'!$G$11,IF(AND(T330&gt;=3,T330&lt;=5),'CP %'!$G$12,IF(T330&gt;=6,'CP %'!$G$13,""))),
IF(AND(G330&gt;=DATE(2018,8,1),G330&lt;DATE(2018,10,1)),IF(K330='CP %'!$F$18,'CP %'!$G$18,IF(B330='CP %'!$F$15,'CP %'!$G$15,IF(B330='CP %'!$F$16,'CP %'!$G$16,IF(AND(B330='CP %'!$F$17,T330=1),'CP %'!$G$20,IF(AND(B330='CP %'!$F$17,T330&gt;=2,T330&lt;=5),'CP %'!$G$21,IF(AND(B330='CP %'!$F$17,T330&gt;=6),'CP %'!$G$22,"")))))),
IF(AND(G330&gt;=DATE(2018,10,1),G330&lt;=DATE(2018,12,31)),IF(B330='CP %'!$F$25,'CP %'!$G$25,IF(B330='CP %'!$F$26,'CP %'!$G$26,IF(AND(B330='CP %'!$F$27,T330=1),'CP %'!$G$29,IF(AND(B330='CP %'!$F$27,T330&gt;=2,T330&lt;=5),'CP %'!$G$30,IF(AND(B330='CP %'!$F$27,T330&gt;=6),'CP %'!$G$31,"")))))))))),
IF(AND(A330='CP %'!$M$1,J330="CP"),
IF(AND(G330&gt;=DATE(2018,4,1),G330&lt;DATE(2018,10,1)),IF(AND(T330&gt;=1,T330&lt;=3),'CP %'!$N$4,IF(AND(T330&gt;=4,T330&lt;=6),'CP %'!$N$5,IF(T330&gt;=7,'CP %'!$N$6,""))),
IF(AND(G330&gt;=DATE(2018,10,1),G330&lt;=DATE(2018,12,31)),IF(AND(T330&gt;=1,T330&lt;=3),'CP %'!$N$9,IF(AND(T330&gt;=4,T330&lt;=6),'CP %'!$N$10,IF(T330&gt;=7,'CP %'!$N$11,""))),"")),"")))</f>
        <v>2.5000000000000001E-2</v>
      </c>
      <c r="T330" s="29">
        <f>IF(AND(A330='CP %'!$B$1,Master!J330="CP",G330&gt;=DATE(2018,7,26),G330&lt;=DATE(2018,12,31)),COUNTIFS($K$2:$K$999,K330,$A$2:$A$999,'CP %'!$B$1,$G$2:$G$999,"&gt;=26-07-2018",$G$2:$G$999,"&lt;=31-12-2018"),IF(AND(A330='CP %'!$F$1,Master!J330="CP",G330&gt;=DATE(2018,4,1),G330&lt;DATE(2018,5,1)),COUNTIFS($K$2:$K$999,K330,$A$2:$A$999,'CP %'!$F$1,$G$2:$G$999,"&gt;=01-04-2018",$G$2:$G$999,"&lt;01-05-2018"),IF(AND(A330='CP %'!$F$1,Master!J330="CP",G330&gt;=DATE(2018,7,1),G330&lt;DATE(2018,8,1)),COUNTIFS($K$2:$K$999,K330,$A$2:$A$999,'CP %'!$F$1,$G$2:$G$999,"&gt;=01-07-2018",$G$2:$G$999,"&lt;01-08-2018"),IF(AND(A330='CP %'!$F$1,B330='CP %'!$F$17,Master!J330="CP",G330&gt;=DATE(2018,8,1),G330&lt;DATE(2018,10,1)),COUNTIFS($K$2:$K$999,K330,$A$2:$A$999,'CP %'!$F$1,$B$2:$B$999,'CP %'!$F$17,$G$2:$G$999,"&gt;=01-08-2018",$G$2:$G$999,"&lt;01-10-2018"),IF(AND(A330='CP %'!$F$1,B330='CP %'!$F$27,Master!J330="CP",G330&gt;=DATE(2018,10,1),G330&lt;=DATE(2018,12,31)),COUNTIFS($K$2:$K$999,K330,$A$2:$A$999,'CP %'!$F$1,$B$2:$B$999,'CP %'!$F$27,$G$2:$G$999,"&gt;=01-10-2018",$G$2:$G$999,"&lt;=31-12-2018"),IF(AND(A330='CP %'!$M$1,Master!J330="CP",G330&gt;=DATE(2018,4,1),G330&lt;DATE(2018,10,1)),COUNTIFS($K$2:$K$999,K330,$A$2:$A$999,'CP %'!$M$1,$G$2:$G$999,"&gt;=1-04-2018",$G$2:$G$999,"&lt;1-10-2018"),IF(AND(A330='CP %'!$M$1,Master!J330="CP",G330&gt;=DATE(2018,10,1),G330&lt;=DATE(2018,12,31)),COUNTIFS($K$2:$K$999,K330,$A$2:$A$999,'CP %'!$M$1,$G$2:$G$999,"&gt;=1-10-2018",$G$2:$G$999,"&lt;=31-12-2018"),"")))))))</f>
        <v>3</v>
      </c>
      <c r="U330" s="25">
        <f t="shared" si="11"/>
        <v>144539</v>
      </c>
    </row>
    <row r="331" spans="1:21" hidden="1" x14ac:dyDescent="0.25">
      <c r="A331" s="1" t="s">
        <v>4</v>
      </c>
      <c r="B331" s="1" t="s">
        <v>488</v>
      </c>
      <c r="C331" s="1" t="s">
        <v>488</v>
      </c>
      <c r="D331" s="1">
        <v>1404</v>
      </c>
      <c r="E331" s="1" t="s">
        <v>490</v>
      </c>
      <c r="F331" s="1">
        <v>1513</v>
      </c>
      <c r="G331" s="27">
        <v>43397</v>
      </c>
      <c r="H331" s="25">
        <v>7706135</v>
      </c>
      <c r="I331" s="25">
        <v>7706135</v>
      </c>
      <c r="J331" s="1" t="s">
        <v>15</v>
      </c>
      <c r="K331" s="1" t="s">
        <v>15</v>
      </c>
      <c r="L331" s="25">
        <v>4723</v>
      </c>
      <c r="M331" s="25">
        <v>4700</v>
      </c>
      <c r="N331" s="1" t="s">
        <v>438</v>
      </c>
      <c r="O331" s="1" t="s">
        <v>170</v>
      </c>
      <c r="P331" s="25">
        <v>34799</v>
      </c>
      <c r="Q331" s="1" t="s">
        <v>556</v>
      </c>
      <c r="R331" s="2" t="s">
        <v>164</v>
      </c>
      <c r="S331" s="31" t="str">
        <f>IF(AND(A331='CP %'!$B$1,J331="CP"),
IF(AND(G331&gt;=DATE(2018,4,1),G331&lt;=DATE(2018,7,25)),2%,IF(AND(G331&gt;=DATE(2018,7,26),G331&lt;=DATE(2018,12,31),R331='CP %'!$I$2),IF(T331=1,'CP %'!$C$8,IF(AND(T331&gt;=2,T331&lt;=3),'CP %'!$C$9,IF(AND(T331&gt;=4,T331&lt;=5),'CP %'!$C$10,IF(AND(T331&gt;=6,T331&lt;=8),'CP %'!$C$11,IF(T331&gt;=9,'CP %'!$C$12,""))))),IF(AND(G331&gt;=DATE(2018,7,26),G331&lt;=DATE(2018,12,31),R331='CP %'!$I$3),IF(T331=1,'CP %'!$D$8,IF(AND(T331&gt;=2,T331&lt;=3),'CP %'!$D$9,IF(AND(T331&gt;=4,T331&lt;=5),'CP %'!$D$10,IF(AND(T331&gt;=6,T331&lt;=8),'CP %'!$D$11,IF(T331&gt;=9,'CP %'!$D$12,""))))),""))),
IF(AND(A331='CP %'!$F$1,J331="CP"),
IF(AND(G331&gt;=DATE(2018,4,1),G331&lt;DATE(2018,5,1)),IF(AND(T331&gt;=1,T331&lt;=3),'CP %'!$G$4,IF(AND(T331&gt;=4,T331&lt;=9),'CP %'!$G$5,IF(T331&gt;=10,'CP %'!$G$6,""))),
IF(AND(G331&gt;=DATE(2018,5,1),G331&lt;DATE(2018,7,1)),'CP %'!$G$8,
IF(AND(G331&gt;=DATE(2018,7,1),G331&lt;DATE(2018,8,1)),IF(AND(T331&gt;=1,T331&lt;=2),'CP %'!$G$11,IF(AND(T331&gt;=3,T331&lt;=5),'CP %'!$G$12,IF(T331&gt;=6,'CP %'!$G$13,""))),
IF(AND(G331&gt;=DATE(2018,8,1),G331&lt;DATE(2018,10,1)),IF(K331='CP %'!$F$18,'CP %'!$G$18,IF(B331='CP %'!$F$15,'CP %'!$G$15,IF(B331='CP %'!$F$16,'CP %'!$G$16,IF(AND(B331='CP %'!$F$17,T331=1),'CP %'!$G$20,IF(AND(B331='CP %'!$F$17,T331&gt;=2,T331&lt;=5),'CP %'!$G$21,IF(AND(B331='CP %'!$F$17,T331&gt;=6),'CP %'!$G$22,"")))))),
IF(AND(G331&gt;=DATE(2018,10,1),G331&lt;=DATE(2018,12,31)),IF(B331='CP %'!$F$25,'CP %'!$G$25,IF(B331='CP %'!$F$26,'CP %'!$G$26,IF(AND(B331='CP %'!$F$27,T331=1),'CP %'!$G$29,IF(AND(B331='CP %'!$F$27,T331&gt;=2,T331&lt;=5),'CP %'!$G$30,IF(AND(B331='CP %'!$F$27,T331&gt;=6),'CP %'!$G$31,"")))))))))),
IF(AND(A331='CP %'!$M$1,J331="CP"),
IF(AND(G331&gt;=DATE(2018,4,1),G331&lt;DATE(2018,10,1)),IF(AND(T331&gt;=1,T331&lt;=3),'CP %'!$N$4,IF(AND(T331&gt;=4,T331&lt;=6),'CP %'!$N$5,IF(T331&gt;=7,'CP %'!$N$6,""))),
IF(AND(G331&gt;=DATE(2018,10,1),G331&lt;=DATE(2018,12,31)),IF(AND(T331&gt;=1,T331&lt;=3),'CP %'!$N$9,IF(AND(T331&gt;=4,T331&lt;=6),'CP %'!$N$10,IF(T331&gt;=7,'CP %'!$N$11,""))),"")),"")))</f>
        <v/>
      </c>
      <c r="T331" s="29" t="str">
        <f>IF(AND(A331='CP %'!$B$1,Master!J331="CP",G331&gt;=DATE(2018,7,26),G331&lt;=DATE(2018,12,31)),COUNTIFS($K$2:$K$999,K331,$A$2:$A$999,'CP %'!$B$1,$G$2:$G$999,"&gt;=26-07-2018",$G$2:$G$999,"&lt;=31-12-2018"),IF(AND(A331='CP %'!$F$1,Master!J331="CP",G331&gt;=DATE(2018,4,1),G331&lt;DATE(2018,5,1)),COUNTIFS($K$2:$K$999,K331,$A$2:$A$999,'CP %'!$F$1,$G$2:$G$999,"&gt;=01-04-2018",$G$2:$G$999,"&lt;01-05-2018"),IF(AND(A331='CP %'!$F$1,Master!J331="CP",G331&gt;=DATE(2018,7,1),G331&lt;DATE(2018,8,1)),COUNTIFS($K$2:$K$999,K331,$A$2:$A$999,'CP %'!$F$1,$G$2:$G$999,"&gt;=01-07-2018",$G$2:$G$999,"&lt;01-08-2018"),IF(AND(A331='CP %'!$F$1,B331='CP %'!$F$17,Master!J331="CP",G331&gt;=DATE(2018,8,1),G331&lt;DATE(2018,10,1)),COUNTIFS($K$2:$K$999,K331,$A$2:$A$999,'CP %'!$F$1,$B$2:$B$999,'CP %'!$F$17,$G$2:$G$999,"&gt;=01-08-2018",$G$2:$G$999,"&lt;01-10-2018"),IF(AND(A331='CP %'!$F$1,B331='CP %'!$F$27,Master!J331="CP",G331&gt;=DATE(2018,10,1),G331&lt;=DATE(2018,12,31)),COUNTIFS($K$2:$K$999,K331,$A$2:$A$999,'CP %'!$F$1,$B$2:$B$999,'CP %'!$F$27,$G$2:$G$999,"&gt;=01-10-2018",$G$2:$G$999,"&lt;=31-12-2018"),IF(AND(A331='CP %'!$M$1,Master!J331="CP",G331&gt;=DATE(2018,4,1),G331&lt;DATE(2018,10,1)),COUNTIFS($K$2:$K$999,K331,$A$2:$A$999,'CP %'!$M$1,$G$2:$G$999,"&gt;=1-04-2018",$G$2:$G$999,"&lt;1-10-2018"),IF(AND(A331='CP %'!$M$1,Master!J331="CP",G331&gt;=DATE(2018,10,1),G331&lt;=DATE(2018,12,31)),COUNTIFS($K$2:$K$999,K331,$A$2:$A$999,'CP %'!$M$1,$G$2:$G$999,"&gt;=1-10-2018",$G$2:$G$999,"&lt;=31-12-2018"),"")))))))</f>
        <v/>
      </c>
      <c r="U331" s="25">
        <f t="shared" si="11"/>
        <v>0</v>
      </c>
    </row>
    <row r="332" spans="1:21" hidden="1" x14ac:dyDescent="0.25">
      <c r="A332" s="1" t="s">
        <v>4</v>
      </c>
      <c r="B332" s="1" t="s">
        <v>489</v>
      </c>
      <c r="C332" s="1" t="s">
        <v>489</v>
      </c>
      <c r="D332" s="1">
        <v>602</v>
      </c>
      <c r="E332" s="1" t="s">
        <v>492</v>
      </c>
      <c r="F332" s="1">
        <v>1097</v>
      </c>
      <c r="G332" s="27">
        <v>43341</v>
      </c>
      <c r="H332" s="25">
        <v>5438175</v>
      </c>
      <c r="I332" s="25">
        <v>5438175</v>
      </c>
      <c r="J332" s="1" t="s">
        <v>16</v>
      </c>
      <c r="K332" s="1" t="s">
        <v>500</v>
      </c>
      <c r="L332" s="25">
        <v>4723</v>
      </c>
      <c r="M332" s="25">
        <v>4700</v>
      </c>
      <c r="N332" s="1" t="s">
        <v>438</v>
      </c>
      <c r="O332" s="1" t="s">
        <v>170</v>
      </c>
      <c r="P332" s="25">
        <v>25231</v>
      </c>
      <c r="Q332" s="1" t="s">
        <v>555</v>
      </c>
      <c r="R332" s="2" t="s">
        <v>164</v>
      </c>
      <c r="S332" s="31">
        <f>IF(AND(A332='CP %'!$B$1,J332="CP"),
IF(AND(G332&gt;=DATE(2018,4,1),G332&lt;=DATE(2018,7,25)),2%,IF(AND(G332&gt;=DATE(2018,7,26),G332&lt;=DATE(2018,12,31),R332='CP %'!$I$2),IF(T332=1,'CP %'!$C$8,IF(AND(T332&gt;=2,T332&lt;=3),'CP %'!$C$9,IF(AND(T332&gt;=4,T332&lt;=5),'CP %'!$C$10,IF(AND(T332&gt;=6,T332&lt;=8),'CP %'!$C$11,IF(T332&gt;=9,'CP %'!$C$12,""))))),IF(AND(G332&gt;=DATE(2018,7,26),G332&lt;=DATE(2018,12,31),R332='CP %'!$I$3),IF(T332=1,'CP %'!$D$8,IF(AND(T332&gt;=2,T332&lt;=3),'CP %'!$D$9,IF(AND(T332&gt;=4,T332&lt;=5),'CP %'!$D$10,IF(AND(T332&gt;=6,T332&lt;=8),'CP %'!$D$11,IF(T332&gt;=9,'CP %'!$D$12,""))))),""))),
IF(AND(A332='CP %'!$F$1,J332="CP"),
IF(AND(G332&gt;=DATE(2018,4,1),G332&lt;DATE(2018,5,1)),IF(AND(T332&gt;=1,T332&lt;=3),'CP %'!$G$4,IF(AND(T332&gt;=4,T332&lt;=9),'CP %'!$G$5,IF(T332&gt;=10,'CP %'!$G$6,""))),
IF(AND(G332&gt;=DATE(2018,5,1),G332&lt;DATE(2018,7,1)),'CP %'!$G$8,
IF(AND(G332&gt;=DATE(2018,7,1),G332&lt;DATE(2018,8,1)),IF(AND(T332&gt;=1,T332&lt;=2),'CP %'!$G$11,IF(AND(T332&gt;=3,T332&lt;=5),'CP %'!$G$12,IF(T332&gt;=6,'CP %'!$G$13,""))),
IF(AND(G332&gt;=DATE(2018,8,1),G332&lt;DATE(2018,10,1)),IF(K332='CP %'!$F$18,'CP %'!$G$18,IF(B332='CP %'!$F$15,'CP %'!$G$15,IF(B332='CP %'!$F$16,'CP %'!$G$16,IF(AND(B332='CP %'!$F$17,T332=1),'CP %'!$G$20,IF(AND(B332='CP %'!$F$17,T332&gt;=2,T332&lt;=5),'CP %'!$G$21,IF(AND(B332='CP %'!$F$17,T332&gt;=6),'CP %'!$G$22,"")))))),
IF(AND(G332&gt;=DATE(2018,10,1),G332&lt;=DATE(2018,12,31)),IF(B332='CP %'!$F$25,'CP %'!$G$25,IF(B332='CP %'!$F$26,'CP %'!$G$26,IF(AND(B332='CP %'!$F$27,T332=1),'CP %'!$G$29,IF(AND(B332='CP %'!$F$27,T332&gt;=2,T332&lt;=5),'CP %'!$G$30,IF(AND(B332='CP %'!$F$27,T332&gt;=6),'CP %'!$G$31,"")))))))))),
IF(AND(A332='CP %'!$M$1,J332="CP"),
IF(AND(G332&gt;=DATE(2018,4,1),G332&lt;DATE(2018,10,1)),IF(AND(T332&gt;=1,T332&lt;=3),'CP %'!$N$4,IF(AND(T332&gt;=4,T332&lt;=6),'CP %'!$N$5,IF(T332&gt;=7,'CP %'!$N$6,""))),
IF(AND(G332&gt;=DATE(2018,10,1),G332&lt;=DATE(2018,12,31)),IF(AND(T332&gt;=1,T332&lt;=3),'CP %'!$N$9,IF(AND(T332&gt;=4,T332&lt;=6),'CP %'!$N$10,IF(T332&gt;=7,'CP %'!$N$11,""))),"")),"")))</f>
        <v>2.5000000000000001E-2</v>
      </c>
      <c r="T332" s="29">
        <f>IF(AND(A332='CP %'!$B$1,Master!J332="CP",G332&gt;=DATE(2018,7,26),G332&lt;=DATE(2018,12,31)),COUNTIFS($K$2:$K$999,K332,$A$2:$A$999,'CP %'!$B$1,$G$2:$G$999,"&gt;=26-07-2018",$G$2:$G$999,"&lt;=31-12-2018"),IF(AND(A332='CP %'!$F$1,Master!J332="CP",G332&gt;=DATE(2018,4,1),G332&lt;DATE(2018,5,1)),COUNTIFS($K$2:$K$999,K332,$A$2:$A$999,'CP %'!$F$1,$G$2:$G$999,"&gt;=01-04-2018",$G$2:$G$999,"&lt;01-05-2018"),IF(AND(A332='CP %'!$F$1,Master!J332="CP",G332&gt;=DATE(2018,7,1),G332&lt;DATE(2018,8,1)),COUNTIFS($K$2:$K$999,K332,$A$2:$A$999,'CP %'!$F$1,$G$2:$G$999,"&gt;=01-07-2018",$G$2:$G$999,"&lt;01-08-2018"),IF(AND(A332='CP %'!$F$1,B332='CP %'!$F$17,Master!J332="CP",G332&gt;=DATE(2018,8,1),G332&lt;DATE(2018,10,1)),COUNTIFS($K$2:$K$999,K332,$A$2:$A$999,'CP %'!$F$1,$B$2:$B$999,'CP %'!$F$17,$G$2:$G$999,"&gt;=01-08-2018",$G$2:$G$999,"&lt;01-10-2018"),IF(AND(A332='CP %'!$F$1,B332='CP %'!$F$27,Master!J332="CP",G332&gt;=DATE(2018,10,1),G332&lt;=DATE(2018,12,31)),COUNTIFS($K$2:$K$999,K332,$A$2:$A$999,'CP %'!$F$1,$B$2:$B$999,'CP %'!$F$27,$G$2:$G$999,"&gt;=01-10-2018",$G$2:$G$999,"&lt;=31-12-2018"),IF(AND(A332='CP %'!$M$1,Master!J332="CP",G332&gt;=DATE(2018,4,1),G332&lt;DATE(2018,10,1)),COUNTIFS($K$2:$K$999,K332,$A$2:$A$999,'CP %'!$M$1,$G$2:$G$999,"&gt;=1-04-2018",$G$2:$G$999,"&lt;1-10-2018"),IF(AND(A332='CP %'!$M$1,Master!J332="CP",G332&gt;=DATE(2018,10,1),G332&lt;=DATE(2018,12,31)),COUNTIFS($K$2:$K$999,K332,$A$2:$A$999,'CP %'!$M$1,$G$2:$G$999,"&gt;=1-10-2018",$G$2:$G$999,"&lt;=31-12-2018"),"")))))))</f>
        <v>1</v>
      </c>
      <c r="U332" s="25">
        <f t="shared" si="11"/>
        <v>135954.375</v>
      </c>
    </row>
    <row r="333" spans="1:21" hidden="1" x14ac:dyDescent="0.25">
      <c r="A333" s="1" t="s">
        <v>4</v>
      </c>
      <c r="B333" s="1" t="s">
        <v>488</v>
      </c>
      <c r="C333" s="1" t="s">
        <v>488</v>
      </c>
      <c r="D333" s="1">
        <v>1301</v>
      </c>
      <c r="E333" s="1" t="s">
        <v>491</v>
      </c>
      <c r="F333" s="1">
        <v>1328</v>
      </c>
      <c r="G333" s="27">
        <v>43409</v>
      </c>
      <c r="H333" s="25">
        <v>6680640</v>
      </c>
      <c r="I333" s="25">
        <v>6680640</v>
      </c>
      <c r="J333" s="1" t="s">
        <v>17</v>
      </c>
      <c r="K333" s="1" t="s">
        <v>502</v>
      </c>
      <c r="L333" s="25">
        <v>4723</v>
      </c>
      <c r="M333" s="25">
        <v>4700</v>
      </c>
      <c r="N333" s="1" t="s">
        <v>438</v>
      </c>
      <c r="O333" s="1" t="s">
        <v>170</v>
      </c>
      <c r="P333" s="25">
        <v>30544</v>
      </c>
      <c r="Q333" s="1" t="s">
        <v>555</v>
      </c>
      <c r="R333" s="2" t="s">
        <v>164</v>
      </c>
      <c r="S333" s="31" t="str">
        <f>IF(AND(A333='CP %'!$B$1,J333="CP"),
IF(AND(G333&gt;=DATE(2018,4,1),G333&lt;=DATE(2018,7,25)),2%,IF(AND(G333&gt;=DATE(2018,7,26),G333&lt;=DATE(2018,12,31),R333='CP %'!$I$2),IF(T333=1,'CP %'!$C$8,IF(AND(T333&gt;=2,T333&lt;=3),'CP %'!$C$9,IF(AND(T333&gt;=4,T333&lt;=5),'CP %'!$C$10,IF(AND(T333&gt;=6,T333&lt;=8),'CP %'!$C$11,IF(T333&gt;=9,'CP %'!$C$12,""))))),IF(AND(G333&gt;=DATE(2018,7,26),G333&lt;=DATE(2018,12,31),R333='CP %'!$I$3),IF(T333=1,'CP %'!$D$8,IF(AND(T333&gt;=2,T333&lt;=3),'CP %'!$D$9,IF(AND(T333&gt;=4,T333&lt;=5),'CP %'!$D$10,IF(AND(T333&gt;=6,T333&lt;=8),'CP %'!$D$11,IF(T333&gt;=9,'CP %'!$D$12,""))))),""))),
IF(AND(A333='CP %'!$F$1,J333="CP"),
IF(AND(G333&gt;=DATE(2018,4,1),G333&lt;DATE(2018,5,1)),IF(AND(T333&gt;=1,T333&lt;=3),'CP %'!$G$4,IF(AND(T333&gt;=4,T333&lt;=9),'CP %'!$G$5,IF(T333&gt;=10,'CP %'!$G$6,""))),
IF(AND(G333&gt;=DATE(2018,5,1),G333&lt;DATE(2018,7,1)),'CP %'!$G$8,
IF(AND(G333&gt;=DATE(2018,7,1),G333&lt;DATE(2018,8,1)),IF(AND(T333&gt;=1,T333&lt;=2),'CP %'!$G$11,IF(AND(T333&gt;=3,T333&lt;=5),'CP %'!$G$12,IF(T333&gt;=6,'CP %'!$G$13,""))),
IF(AND(G333&gt;=DATE(2018,8,1),G333&lt;DATE(2018,10,1)),IF(K333='CP %'!$F$18,'CP %'!$G$18,IF(B333='CP %'!$F$15,'CP %'!$G$15,IF(B333='CP %'!$F$16,'CP %'!$G$16,IF(AND(B333='CP %'!$F$17,T333=1),'CP %'!$G$20,IF(AND(B333='CP %'!$F$17,T333&gt;=2,T333&lt;=5),'CP %'!$G$21,IF(AND(B333='CP %'!$F$17,T333&gt;=6),'CP %'!$G$22,"")))))),
IF(AND(G333&gt;=DATE(2018,10,1),G333&lt;=DATE(2018,12,31)),IF(B333='CP %'!$F$25,'CP %'!$G$25,IF(B333='CP %'!$F$26,'CP %'!$G$26,IF(AND(B333='CP %'!$F$27,T333=1),'CP %'!$G$29,IF(AND(B333='CP %'!$F$27,T333&gt;=2,T333&lt;=5),'CP %'!$G$30,IF(AND(B333='CP %'!$F$27,T333&gt;=6),'CP %'!$G$31,"")))))))))),
IF(AND(A333='CP %'!$M$1,J333="CP"),
IF(AND(G333&gt;=DATE(2018,4,1),G333&lt;DATE(2018,10,1)),IF(AND(T333&gt;=1,T333&lt;=3),'CP %'!$N$4,IF(AND(T333&gt;=4,T333&lt;=6),'CP %'!$N$5,IF(T333&gt;=7,'CP %'!$N$6,""))),
IF(AND(G333&gt;=DATE(2018,10,1),G333&lt;=DATE(2018,12,31)),IF(AND(T333&gt;=1,T333&lt;=3),'CP %'!$N$9,IF(AND(T333&gt;=4,T333&lt;=6),'CP %'!$N$10,IF(T333&gt;=7,'CP %'!$N$11,""))),"")),"")))</f>
        <v/>
      </c>
      <c r="T333" s="29" t="str">
        <f>IF(AND(A333='CP %'!$B$1,Master!J333="CP",G333&gt;=DATE(2018,7,26),G333&lt;=DATE(2018,12,31)),COUNTIFS($K$2:$K$999,K333,$A$2:$A$999,'CP %'!$B$1,$G$2:$G$999,"&gt;=26-07-2018",$G$2:$G$999,"&lt;=31-12-2018"),IF(AND(A333='CP %'!$F$1,Master!J333="CP",G333&gt;=DATE(2018,4,1),G333&lt;DATE(2018,5,1)),COUNTIFS($K$2:$K$999,K333,$A$2:$A$999,'CP %'!$F$1,$G$2:$G$999,"&gt;=01-04-2018",$G$2:$G$999,"&lt;01-05-2018"),IF(AND(A333='CP %'!$F$1,Master!J333="CP",G333&gt;=DATE(2018,7,1),G333&lt;DATE(2018,8,1)),COUNTIFS($K$2:$K$999,K333,$A$2:$A$999,'CP %'!$F$1,$G$2:$G$999,"&gt;=01-07-2018",$G$2:$G$999,"&lt;01-08-2018"),IF(AND(A333='CP %'!$F$1,B333='CP %'!$F$17,Master!J333="CP",G333&gt;=DATE(2018,8,1),G333&lt;DATE(2018,10,1)),COUNTIFS($K$2:$K$999,K333,$A$2:$A$999,'CP %'!$F$1,$B$2:$B$999,'CP %'!$F$17,$G$2:$G$999,"&gt;=01-08-2018",$G$2:$G$999,"&lt;01-10-2018"),IF(AND(A333='CP %'!$F$1,B333='CP %'!$F$27,Master!J333="CP",G333&gt;=DATE(2018,10,1),G333&lt;=DATE(2018,12,31)),COUNTIFS($K$2:$K$999,K333,$A$2:$A$999,'CP %'!$F$1,$B$2:$B$999,'CP %'!$F$27,$G$2:$G$999,"&gt;=01-10-2018",$G$2:$G$999,"&lt;=31-12-2018"),IF(AND(A333='CP %'!$M$1,Master!J333="CP",G333&gt;=DATE(2018,4,1),G333&lt;DATE(2018,10,1)),COUNTIFS($K$2:$K$999,K333,$A$2:$A$999,'CP %'!$M$1,$G$2:$G$999,"&gt;=1-04-2018",$G$2:$G$999,"&lt;1-10-2018"),IF(AND(A333='CP %'!$M$1,Master!J333="CP",G333&gt;=DATE(2018,10,1),G333&lt;=DATE(2018,12,31)),COUNTIFS($K$2:$K$999,K333,$A$2:$A$999,'CP %'!$M$1,$G$2:$G$999,"&gt;=1-10-2018",$G$2:$G$999,"&lt;=31-12-2018"),"")))))))</f>
        <v/>
      </c>
      <c r="U333" s="25">
        <f t="shared" si="11"/>
        <v>0</v>
      </c>
    </row>
    <row r="334" spans="1:21" hidden="1" x14ac:dyDescent="0.25">
      <c r="A334" s="1" t="s">
        <v>4</v>
      </c>
      <c r="B334" s="1" t="s">
        <v>489</v>
      </c>
      <c r="C334" s="1" t="s">
        <v>489</v>
      </c>
      <c r="D334" s="1">
        <v>1003</v>
      </c>
      <c r="E334" s="1" t="s">
        <v>493</v>
      </c>
      <c r="F334" s="1">
        <v>1156</v>
      </c>
      <c r="G334" s="27">
        <v>43343</v>
      </c>
      <c r="H334" s="25">
        <v>6482860</v>
      </c>
      <c r="I334" s="25">
        <v>6482860</v>
      </c>
      <c r="J334" s="1" t="s">
        <v>16</v>
      </c>
      <c r="K334" s="1" t="s">
        <v>501</v>
      </c>
      <c r="L334" s="25">
        <v>4723</v>
      </c>
      <c r="M334" s="25">
        <v>5300</v>
      </c>
      <c r="N334" s="1" t="s">
        <v>452</v>
      </c>
      <c r="O334" s="1" t="s">
        <v>174</v>
      </c>
      <c r="P334" s="25">
        <v>0</v>
      </c>
      <c r="Q334" s="1">
        <v>0</v>
      </c>
      <c r="R334" s="2" t="s">
        <v>164</v>
      </c>
      <c r="S334" s="31">
        <f>IF(AND(A334='CP %'!$B$1,J334="CP"),
IF(AND(G334&gt;=DATE(2018,4,1),G334&lt;=DATE(2018,7,25)),2%,IF(AND(G334&gt;=DATE(2018,7,26),G334&lt;=DATE(2018,12,31),R334='CP %'!$I$2),IF(T334=1,'CP %'!$C$8,IF(AND(T334&gt;=2,T334&lt;=3),'CP %'!$C$9,IF(AND(T334&gt;=4,T334&lt;=5),'CP %'!$C$10,IF(AND(T334&gt;=6,T334&lt;=8),'CP %'!$C$11,IF(T334&gt;=9,'CP %'!$C$12,""))))),IF(AND(G334&gt;=DATE(2018,7,26),G334&lt;=DATE(2018,12,31),R334='CP %'!$I$3),IF(T334=1,'CP %'!$D$8,IF(AND(T334&gt;=2,T334&lt;=3),'CP %'!$D$9,IF(AND(T334&gt;=4,T334&lt;=5),'CP %'!$D$10,IF(AND(T334&gt;=6,T334&lt;=8),'CP %'!$D$11,IF(T334&gt;=9,'CP %'!$D$12,""))))),""))),
IF(AND(A334='CP %'!$F$1,J334="CP"),
IF(AND(G334&gt;=DATE(2018,4,1),G334&lt;DATE(2018,5,1)),IF(AND(T334&gt;=1,T334&lt;=3),'CP %'!$G$4,IF(AND(T334&gt;=4,T334&lt;=9),'CP %'!$G$5,IF(T334&gt;=10,'CP %'!$G$6,""))),
IF(AND(G334&gt;=DATE(2018,5,1),G334&lt;DATE(2018,7,1)),'CP %'!$G$8,
IF(AND(G334&gt;=DATE(2018,7,1),G334&lt;DATE(2018,8,1)),IF(AND(T334&gt;=1,T334&lt;=2),'CP %'!$G$11,IF(AND(T334&gt;=3,T334&lt;=5),'CP %'!$G$12,IF(T334&gt;=6,'CP %'!$G$13,""))),
IF(AND(G334&gt;=DATE(2018,8,1),G334&lt;DATE(2018,10,1)),IF(K334='CP %'!$F$18,'CP %'!$G$18,IF(B334='CP %'!$F$15,'CP %'!$G$15,IF(B334='CP %'!$F$16,'CP %'!$G$16,IF(AND(B334='CP %'!$F$17,T334=1),'CP %'!$G$20,IF(AND(B334='CP %'!$F$17,T334&gt;=2,T334&lt;=5),'CP %'!$G$21,IF(AND(B334='CP %'!$F$17,T334&gt;=6),'CP %'!$G$22,"")))))),
IF(AND(G334&gt;=DATE(2018,10,1),G334&lt;=DATE(2018,12,31)),IF(B334='CP %'!$F$25,'CP %'!$G$25,IF(B334='CP %'!$F$26,'CP %'!$G$26,IF(AND(B334='CP %'!$F$27,T334=1),'CP %'!$G$29,IF(AND(B334='CP %'!$F$27,T334&gt;=2,T334&lt;=5),'CP %'!$G$30,IF(AND(B334='CP %'!$F$27,T334&gt;=6),'CP %'!$G$31,"")))))))))),
IF(AND(A334='CP %'!$M$1,J334="CP"),
IF(AND(G334&gt;=DATE(2018,4,1),G334&lt;DATE(2018,10,1)),IF(AND(T334&gt;=1,T334&lt;=3),'CP %'!$N$4,IF(AND(T334&gt;=4,T334&lt;=6),'CP %'!$N$5,IF(T334&gt;=7,'CP %'!$N$6,""))),
IF(AND(G334&gt;=DATE(2018,10,1),G334&lt;=DATE(2018,12,31)),IF(AND(T334&gt;=1,T334&lt;=3),'CP %'!$N$9,IF(AND(T334&gt;=4,T334&lt;=6),'CP %'!$N$10,IF(T334&gt;=7,'CP %'!$N$11,""))),"")),"")))</f>
        <v>2.5000000000000001E-2</v>
      </c>
      <c r="T334" s="29">
        <f>IF(AND(A334='CP %'!$B$1,Master!J334="CP",G334&gt;=DATE(2018,7,26),G334&lt;=DATE(2018,12,31)),COUNTIFS($K$2:$K$999,K334,$A$2:$A$999,'CP %'!$B$1,$G$2:$G$999,"&gt;=26-07-2018",$G$2:$G$999,"&lt;=31-12-2018"),IF(AND(A334='CP %'!$F$1,Master!J334="CP",G334&gt;=DATE(2018,4,1),G334&lt;DATE(2018,5,1)),COUNTIFS($K$2:$K$999,K334,$A$2:$A$999,'CP %'!$F$1,$G$2:$G$999,"&gt;=01-04-2018",$G$2:$G$999,"&lt;01-05-2018"),IF(AND(A334='CP %'!$F$1,Master!J334="CP",G334&gt;=DATE(2018,7,1),G334&lt;DATE(2018,8,1)),COUNTIFS($K$2:$K$999,K334,$A$2:$A$999,'CP %'!$F$1,$G$2:$G$999,"&gt;=01-07-2018",$G$2:$G$999,"&lt;01-08-2018"),IF(AND(A334='CP %'!$F$1,B334='CP %'!$F$17,Master!J334="CP",G334&gt;=DATE(2018,8,1),G334&lt;DATE(2018,10,1)),COUNTIFS($K$2:$K$999,K334,$A$2:$A$999,'CP %'!$F$1,$B$2:$B$999,'CP %'!$F$17,$G$2:$G$999,"&gt;=01-08-2018",$G$2:$G$999,"&lt;01-10-2018"),IF(AND(A334='CP %'!$F$1,B334='CP %'!$F$27,Master!J334="CP",G334&gt;=DATE(2018,10,1),G334&lt;=DATE(2018,12,31)),COUNTIFS($K$2:$K$999,K334,$A$2:$A$999,'CP %'!$F$1,$B$2:$B$999,'CP %'!$F$27,$G$2:$G$999,"&gt;=01-10-2018",$G$2:$G$999,"&lt;=31-12-2018"),IF(AND(A334='CP %'!$M$1,Master!J334="CP",G334&gt;=DATE(2018,4,1),G334&lt;DATE(2018,10,1)),COUNTIFS($K$2:$K$999,K334,$A$2:$A$999,'CP %'!$M$1,$G$2:$G$999,"&gt;=1-04-2018",$G$2:$G$999,"&lt;1-10-2018"),IF(AND(A334='CP %'!$M$1,Master!J334="CP",G334&gt;=DATE(2018,10,1),G334&lt;=DATE(2018,12,31)),COUNTIFS($K$2:$K$999,K334,$A$2:$A$999,'CP %'!$M$1,$G$2:$G$999,"&gt;=1-10-2018",$G$2:$G$999,"&lt;=31-12-2018"),"")))))))</f>
        <v>1</v>
      </c>
      <c r="U334" s="25">
        <f t="shared" si="11"/>
        <v>162071.5</v>
      </c>
    </row>
    <row r="335" spans="1:21" hidden="1" x14ac:dyDescent="0.25">
      <c r="A335" s="1" t="s">
        <v>4</v>
      </c>
      <c r="B335" s="1" t="s">
        <v>489</v>
      </c>
      <c r="C335" s="1" t="s">
        <v>489</v>
      </c>
      <c r="D335" s="1">
        <v>901</v>
      </c>
      <c r="E335" s="1" t="s">
        <v>491</v>
      </c>
      <c r="F335" s="1">
        <v>1328</v>
      </c>
      <c r="G335" s="27">
        <v>43429</v>
      </c>
      <c r="H335" s="25">
        <v>6667360</v>
      </c>
      <c r="I335" s="25">
        <v>6667360</v>
      </c>
      <c r="J335" s="1" t="s">
        <v>15</v>
      </c>
      <c r="K335" s="1" t="s">
        <v>15</v>
      </c>
      <c r="L335" s="25">
        <v>4723</v>
      </c>
      <c r="M335" s="25">
        <v>4750</v>
      </c>
      <c r="N335" s="1" t="s">
        <v>438</v>
      </c>
      <c r="O335" s="1" t="s">
        <v>174</v>
      </c>
      <c r="P335" s="25">
        <v>0</v>
      </c>
      <c r="Q335" s="1">
        <v>0</v>
      </c>
      <c r="R335" s="2" t="s">
        <v>164</v>
      </c>
      <c r="S335" s="31" t="str">
        <f>IF(AND(A335='CP %'!$B$1,J335="CP"),
IF(AND(G335&gt;=DATE(2018,4,1),G335&lt;=DATE(2018,7,25)),2%,IF(AND(G335&gt;=DATE(2018,7,26),G335&lt;=DATE(2018,12,31),R335='CP %'!$I$2),IF(T335=1,'CP %'!$C$8,IF(AND(T335&gt;=2,T335&lt;=3),'CP %'!$C$9,IF(AND(T335&gt;=4,T335&lt;=5),'CP %'!$C$10,IF(AND(T335&gt;=6,T335&lt;=8),'CP %'!$C$11,IF(T335&gt;=9,'CP %'!$C$12,""))))),IF(AND(G335&gt;=DATE(2018,7,26),G335&lt;=DATE(2018,12,31),R335='CP %'!$I$3),IF(T335=1,'CP %'!$D$8,IF(AND(T335&gt;=2,T335&lt;=3),'CP %'!$D$9,IF(AND(T335&gt;=4,T335&lt;=5),'CP %'!$D$10,IF(AND(T335&gt;=6,T335&lt;=8),'CP %'!$D$11,IF(T335&gt;=9,'CP %'!$D$12,""))))),""))),
IF(AND(A335='CP %'!$F$1,J335="CP"),
IF(AND(G335&gt;=DATE(2018,4,1),G335&lt;DATE(2018,5,1)),IF(AND(T335&gt;=1,T335&lt;=3),'CP %'!$G$4,IF(AND(T335&gt;=4,T335&lt;=9),'CP %'!$G$5,IF(T335&gt;=10,'CP %'!$G$6,""))),
IF(AND(G335&gt;=DATE(2018,5,1),G335&lt;DATE(2018,7,1)),'CP %'!$G$8,
IF(AND(G335&gt;=DATE(2018,7,1),G335&lt;DATE(2018,8,1)),IF(AND(T335&gt;=1,T335&lt;=2),'CP %'!$G$11,IF(AND(T335&gt;=3,T335&lt;=5),'CP %'!$G$12,IF(T335&gt;=6,'CP %'!$G$13,""))),
IF(AND(G335&gt;=DATE(2018,8,1),G335&lt;DATE(2018,10,1)),IF(K335='CP %'!$F$18,'CP %'!$G$18,IF(B335='CP %'!$F$15,'CP %'!$G$15,IF(B335='CP %'!$F$16,'CP %'!$G$16,IF(AND(B335='CP %'!$F$17,T335=1),'CP %'!$G$20,IF(AND(B335='CP %'!$F$17,T335&gt;=2,T335&lt;=5),'CP %'!$G$21,IF(AND(B335='CP %'!$F$17,T335&gt;=6),'CP %'!$G$22,"")))))),
IF(AND(G335&gt;=DATE(2018,10,1),G335&lt;=DATE(2018,12,31)),IF(B335='CP %'!$F$25,'CP %'!$G$25,IF(B335='CP %'!$F$26,'CP %'!$G$26,IF(AND(B335='CP %'!$F$27,T335=1),'CP %'!$G$29,IF(AND(B335='CP %'!$F$27,T335&gt;=2,T335&lt;=5),'CP %'!$G$30,IF(AND(B335='CP %'!$F$27,T335&gt;=6),'CP %'!$G$31,"")))))))))),
IF(AND(A335='CP %'!$M$1,J335="CP"),
IF(AND(G335&gt;=DATE(2018,4,1),G335&lt;DATE(2018,10,1)),IF(AND(T335&gt;=1,T335&lt;=3),'CP %'!$N$4,IF(AND(T335&gt;=4,T335&lt;=6),'CP %'!$N$5,IF(T335&gt;=7,'CP %'!$N$6,""))),
IF(AND(G335&gt;=DATE(2018,10,1),G335&lt;=DATE(2018,12,31)),IF(AND(T335&gt;=1,T335&lt;=3),'CP %'!$N$9,IF(AND(T335&gt;=4,T335&lt;=6),'CP %'!$N$10,IF(T335&gt;=7,'CP %'!$N$11,""))),"")),"")))</f>
        <v/>
      </c>
      <c r="T335" s="29" t="str">
        <f>IF(AND(A335='CP %'!$B$1,Master!J335="CP",G335&gt;=DATE(2018,7,26),G335&lt;=DATE(2018,12,31)),COUNTIFS($K$2:$K$999,K335,$A$2:$A$999,'CP %'!$B$1,$G$2:$G$999,"&gt;=26-07-2018",$G$2:$G$999,"&lt;=31-12-2018"),IF(AND(A335='CP %'!$F$1,Master!J335="CP",G335&gt;=DATE(2018,4,1),G335&lt;DATE(2018,5,1)),COUNTIFS($K$2:$K$999,K335,$A$2:$A$999,'CP %'!$F$1,$G$2:$G$999,"&gt;=01-04-2018",$G$2:$G$999,"&lt;01-05-2018"),IF(AND(A335='CP %'!$F$1,Master!J335="CP",G335&gt;=DATE(2018,7,1),G335&lt;DATE(2018,8,1)),COUNTIFS($K$2:$K$999,K335,$A$2:$A$999,'CP %'!$F$1,$G$2:$G$999,"&gt;=01-07-2018",$G$2:$G$999,"&lt;01-08-2018"),IF(AND(A335='CP %'!$F$1,B335='CP %'!$F$17,Master!J335="CP",G335&gt;=DATE(2018,8,1),G335&lt;DATE(2018,10,1)),COUNTIFS($K$2:$K$999,K335,$A$2:$A$999,'CP %'!$F$1,$B$2:$B$999,'CP %'!$F$17,$G$2:$G$999,"&gt;=01-08-2018",$G$2:$G$999,"&lt;01-10-2018"),IF(AND(A335='CP %'!$F$1,B335='CP %'!$F$27,Master!J335="CP",G335&gt;=DATE(2018,10,1),G335&lt;=DATE(2018,12,31)),COUNTIFS($K$2:$K$999,K335,$A$2:$A$999,'CP %'!$F$1,$B$2:$B$999,'CP %'!$F$27,$G$2:$G$999,"&gt;=01-10-2018",$G$2:$G$999,"&lt;=31-12-2018"),IF(AND(A335='CP %'!$M$1,Master!J335="CP",G335&gt;=DATE(2018,4,1),G335&lt;DATE(2018,10,1)),COUNTIFS($K$2:$K$999,K335,$A$2:$A$999,'CP %'!$M$1,$G$2:$G$999,"&gt;=1-04-2018",$G$2:$G$999,"&lt;1-10-2018"),IF(AND(A335='CP %'!$M$1,Master!J335="CP",G335&gt;=DATE(2018,10,1),G335&lt;=DATE(2018,12,31)),COUNTIFS($K$2:$K$999,K335,$A$2:$A$999,'CP %'!$M$1,$G$2:$G$999,"&gt;=1-10-2018",$G$2:$G$999,"&lt;=31-12-2018"),"")))))))</f>
        <v/>
      </c>
      <c r="U335" s="25">
        <f t="shared" si="11"/>
        <v>0</v>
      </c>
    </row>
    <row r="336" spans="1:21" hidden="1" x14ac:dyDescent="0.25">
      <c r="A336" s="1" t="s">
        <v>2</v>
      </c>
      <c r="B336" s="1" t="s">
        <v>124</v>
      </c>
      <c r="C336" s="1" t="s">
        <v>124</v>
      </c>
      <c r="D336" s="1">
        <v>1505</v>
      </c>
      <c r="E336" s="1" t="s">
        <v>93</v>
      </c>
      <c r="F336" s="1">
        <v>642.1964999999999</v>
      </c>
      <c r="G336" s="27">
        <v>43260</v>
      </c>
      <c r="H336" s="25">
        <v>8197461.4834999992</v>
      </c>
      <c r="I336" s="25">
        <v>8197461.4834999992</v>
      </c>
      <c r="J336" s="1" t="s">
        <v>16</v>
      </c>
      <c r="K336" s="1" t="s">
        <v>517</v>
      </c>
      <c r="L336" s="25">
        <v>10999</v>
      </c>
      <c r="M336" s="25">
        <v>10999</v>
      </c>
      <c r="N336" s="1" t="s">
        <v>438</v>
      </c>
      <c r="P336" s="25">
        <f t="shared" ref="P336:P367" si="12">IF(M336&lt;L336,((L336-M336)*F336),0)</f>
        <v>0</v>
      </c>
      <c r="R336" s="2" t="s">
        <v>164</v>
      </c>
      <c r="S336" s="31">
        <v>2.2499999999999999E-2</v>
      </c>
      <c r="T336" s="29" t="str">
        <f>IF(AND(A336='CP %'!$B$1,Master!J337="CP",G336&gt;=DATE(2018,7,26),G336&lt;=DATE(2018,12,31)),COUNTIFS($K$2:$K$999,K336,$A$2:$A$999,'CP %'!$B$1,$G$2:$G$999,"&gt;=26-07-2018",$G$2:$G$999,"&lt;=31-12-2018"),IF(AND(A336='CP %'!$F$1,Master!J337="CP",G336&gt;=DATE(2018,4,1),G336&lt;DATE(2018,5,1)),COUNTIFS($K$2:$K$999,K336,$A$2:$A$999,'CP %'!$F$1,$G$2:$G$999,"&gt;=01-04-2018",$G$2:$G$999,"&lt;01-05-2018"),IF(AND(A336='CP %'!$F$1,Master!J337="CP",G336&gt;=DATE(2018,7,1),G336&lt;DATE(2018,8,1)),COUNTIFS($K$2:$K$999,K336,$A$2:$A$999,'CP %'!$F$1,$G$2:$G$999,"&gt;=01-07-2018",$G$2:$G$999,"&lt;01-08-2018"),IF(AND(A336='CP %'!$F$1,B336='CP %'!$F$17,Master!J337="CP",G336&gt;=DATE(2018,8,1),G336&lt;DATE(2018,10,1)),COUNTIFS($K$2:$K$999,K336,$A$2:$A$999,'CP %'!$F$1,$B$2:$B$999,'CP %'!$F$17,$G$2:$G$999,"&gt;=01-08-2018",$G$2:$G$999,"&lt;01-10-2018"),IF(AND(A336='CP %'!$F$1,B336='CP %'!$F$27,Master!J337="CP",G336&gt;=DATE(2018,10,1),G336&lt;=DATE(2018,12,31)),COUNTIFS($K$2:$K$999,K336,$A$2:$A$999,'CP %'!$F$1,$B$2:$B$999,'CP %'!$F$27,$G$2:$G$999,"&gt;=01-10-2018",$G$2:$G$999,"&lt;=31-12-2018"),IF(AND(A336='CP %'!$M$1,Master!J337="CP",G336&gt;=DATE(2018,4,1),G336&lt;DATE(2018,10,1)),COUNTIFS($K$2:$K$999,K336,$A$2:$A$999,'CP %'!$M$1,$G$2:$G$999,"&gt;=1-04-2018",$G$2:$G$999,"&lt;1-10-2018"),IF(AND(A336='CP %'!$M$1,Master!J337="CP",G336&gt;=DATE(2018,10,1),G336&lt;=DATE(2018,12,31)),COUNTIFS($K$2:$K$999,K336,$A$2:$A$999,'CP %'!$M$1,$G$2:$G$999,"&gt;=1-10-2018",$G$2:$G$999,"&lt;=31-12-2018"),"")))))))</f>
        <v/>
      </c>
      <c r="U336" s="25">
        <f t="shared" ref="U336:U367" si="13">IF(J336="CP",(S336*I336),0)</f>
        <v>184442.88337874998</v>
      </c>
    </row>
    <row r="337" spans="1:21" hidden="1" x14ac:dyDescent="0.25">
      <c r="A337" s="1" t="s">
        <v>2</v>
      </c>
      <c r="B337" s="1" t="s">
        <v>129</v>
      </c>
      <c r="C337" s="1" t="s">
        <v>129</v>
      </c>
      <c r="D337" s="1">
        <v>1403</v>
      </c>
      <c r="E337" s="1" t="s">
        <v>93</v>
      </c>
      <c r="F337" s="1">
        <v>651.7829999999999</v>
      </c>
      <c r="G337" s="27">
        <v>43260</v>
      </c>
      <c r="H337" s="25">
        <v>9080251.2319999989</v>
      </c>
      <c r="I337" s="25">
        <v>9080251.2319999989</v>
      </c>
      <c r="J337" s="1" t="s">
        <v>16</v>
      </c>
      <c r="K337" s="1" t="s">
        <v>517</v>
      </c>
      <c r="L337" s="25">
        <v>10999</v>
      </c>
      <c r="M337" s="25">
        <v>12184</v>
      </c>
      <c r="N337" s="1" t="s">
        <v>542</v>
      </c>
      <c r="P337" s="25">
        <f t="shared" si="12"/>
        <v>0</v>
      </c>
      <c r="R337" s="2" t="s">
        <v>164</v>
      </c>
      <c r="S337" s="31">
        <v>2.2499999999999999E-2</v>
      </c>
      <c r="T337" s="29" t="str">
        <f>IF(AND(A337='CP %'!$B$1,Master!J380="CP",G337&gt;=DATE(2018,7,26),G337&lt;=DATE(2018,12,31)),COUNTIFS($K$2:$K$999,K337,$A$2:$A$999,'CP %'!$B$1,$G$2:$G$999,"&gt;=26-07-2018",$G$2:$G$999,"&lt;=31-12-2018"),IF(AND(A337='CP %'!$F$1,Master!J380="CP",G337&gt;=DATE(2018,4,1),G337&lt;DATE(2018,5,1)),COUNTIFS($K$2:$K$999,K337,$A$2:$A$999,'CP %'!$F$1,$G$2:$G$999,"&gt;=01-04-2018",$G$2:$G$999,"&lt;01-05-2018"),IF(AND(A337='CP %'!$F$1,Master!J380="CP",G337&gt;=DATE(2018,7,1),G337&lt;DATE(2018,8,1)),COUNTIFS($K$2:$K$999,K337,$A$2:$A$999,'CP %'!$F$1,$G$2:$G$999,"&gt;=01-07-2018",$G$2:$G$999,"&lt;01-08-2018"),IF(AND(A337='CP %'!$F$1,B337='CP %'!$F$17,Master!J380="CP",G337&gt;=DATE(2018,8,1),G337&lt;DATE(2018,10,1)),COUNTIFS($K$2:$K$999,K337,$A$2:$A$999,'CP %'!$F$1,$B$2:$B$999,'CP %'!$F$17,$G$2:$G$999,"&gt;=01-08-2018",$G$2:$G$999,"&lt;01-10-2018"),IF(AND(A337='CP %'!$F$1,B337='CP %'!$F$27,Master!J380="CP",G337&gt;=DATE(2018,10,1),G337&lt;=DATE(2018,12,31)),COUNTIFS($K$2:$K$999,K337,$A$2:$A$999,'CP %'!$F$1,$B$2:$B$999,'CP %'!$F$27,$G$2:$G$999,"&gt;=01-10-2018",$G$2:$G$999,"&lt;=31-12-2018"),IF(AND(A337='CP %'!$M$1,Master!J380="CP",G337&gt;=DATE(2018,4,1),G337&lt;DATE(2018,10,1)),COUNTIFS($K$2:$K$999,K337,$A$2:$A$999,'CP %'!$M$1,$G$2:$G$999,"&gt;=1-04-2018",$G$2:$G$999,"&lt;1-10-2018"),IF(AND(A337='CP %'!$M$1,Master!J380="CP",G337&gt;=DATE(2018,10,1),G337&lt;=DATE(2018,12,31)),COUNTIFS($K$2:$K$999,K337,$A$2:$A$999,'CP %'!$M$1,$G$2:$G$999,"&gt;=1-10-2018",$G$2:$G$999,"&lt;=31-12-2018"),"")))))))</f>
        <v/>
      </c>
      <c r="U337" s="25">
        <f t="shared" si="13"/>
        <v>204305.65271999995</v>
      </c>
    </row>
    <row r="338" spans="1:21" hidden="1" x14ac:dyDescent="0.25">
      <c r="A338" s="1" t="s">
        <v>2</v>
      </c>
      <c r="B338" s="1" t="s">
        <v>124</v>
      </c>
      <c r="C338" s="1" t="s">
        <v>124</v>
      </c>
      <c r="D338" s="1">
        <v>2104</v>
      </c>
      <c r="E338" s="1" t="s">
        <v>91</v>
      </c>
      <c r="F338" s="1">
        <v>1278.5355</v>
      </c>
      <c r="G338" s="27">
        <v>43260</v>
      </c>
      <c r="H338" s="25">
        <v>15527450.4245</v>
      </c>
      <c r="I338" s="25">
        <v>15527450.4245</v>
      </c>
      <c r="J338" s="1" t="s">
        <v>16</v>
      </c>
      <c r="K338" s="1" t="s">
        <v>525</v>
      </c>
      <c r="L338" s="25">
        <v>10999</v>
      </c>
      <c r="M338" s="25">
        <v>10999</v>
      </c>
      <c r="N338" s="1" t="s">
        <v>438</v>
      </c>
      <c r="P338" s="25">
        <f t="shared" si="12"/>
        <v>0</v>
      </c>
      <c r="R338" s="2" t="s">
        <v>164</v>
      </c>
      <c r="S338" s="31">
        <v>2.5000000000000001E-2</v>
      </c>
      <c r="T338" s="29" t="str">
        <f>IF(AND(A338='CP %'!$B$1,Master!J357="CP",G338&gt;=DATE(2018,7,26),G338&lt;=DATE(2018,12,31)),COUNTIFS($K$2:$K$999,K338,$A$2:$A$999,'CP %'!$B$1,$G$2:$G$999,"&gt;=26-07-2018",$G$2:$G$999,"&lt;=31-12-2018"),IF(AND(A338='CP %'!$F$1,Master!J357="CP",G338&gt;=DATE(2018,4,1),G338&lt;DATE(2018,5,1)),COUNTIFS($K$2:$K$999,K338,$A$2:$A$999,'CP %'!$F$1,$G$2:$G$999,"&gt;=01-04-2018",$G$2:$G$999,"&lt;01-05-2018"),IF(AND(A338='CP %'!$F$1,Master!J357="CP",G338&gt;=DATE(2018,7,1),G338&lt;DATE(2018,8,1)),COUNTIFS($K$2:$K$999,K338,$A$2:$A$999,'CP %'!$F$1,$G$2:$G$999,"&gt;=01-07-2018",$G$2:$G$999,"&lt;01-08-2018"),IF(AND(A338='CP %'!$F$1,B338='CP %'!$F$17,Master!J357="CP",G338&gt;=DATE(2018,8,1),G338&lt;DATE(2018,10,1)),COUNTIFS($K$2:$K$999,K338,$A$2:$A$999,'CP %'!$F$1,$B$2:$B$999,'CP %'!$F$17,$G$2:$G$999,"&gt;=01-08-2018",$G$2:$G$999,"&lt;01-10-2018"),IF(AND(A338='CP %'!$F$1,B338='CP %'!$F$27,Master!J357="CP",G338&gt;=DATE(2018,10,1),G338&lt;=DATE(2018,12,31)),COUNTIFS($K$2:$K$999,K338,$A$2:$A$999,'CP %'!$F$1,$B$2:$B$999,'CP %'!$F$27,$G$2:$G$999,"&gt;=01-10-2018",$G$2:$G$999,"&lt;=31-12-2018"),IF(AND(A338='CP %'!$M$1,Master!J357="CP",G338&gt;=DATE(2018,4,1),G338&lt;DATE(2018,10,1)),COUNTIFS($K$2:$K$999,K338,$A$2:$A$999,'CP %'!$M$1,$G$2:$G$999,"&gt;=1-04-2018",$G$2:$G$999,"&lt;1-10-2018"),IF(AND(A338='CP %'!$M$1,Master!J357="CP",G338&gt;=DATE(2018,10,1),G338&lt;=DATE(2018,12,31)),COUNTIFS($K$2:$K$999,K338,$A$2:$A$999,'CP %'!$M$1,$G$2:$G$999,"&gt;=1-10-2018",$G$2:$G$999,"&lt;=31-12-2018"),"")))))))</f>
        <v/>
      </c>
      <c r="U338" s="25">
        <f t="shared" si="13"/>
        <v>388186.26061250002</v>
      </c>
    </row>
    <row r="339" spans="1:21" hidden="1" x14ac:dyDescent="0.25">
      <c r="A339" s="1" t="s">
        <v>2</v>
      </c>
      <c r="B339" s="1" t="s">
        <v>124</v>
      </c>
      <c r="C339" s="1" t="s">
        <v>124</v>
      </c>
      <c r="D339" s="1">
        <v>2701</v>
      </c>
      <c r="E339" s="1" t="s">
        <v>93</v>
      </c>
      <c r="F339" s="1">
        <v>697.40549999999996</v>
      </c>
      <c r="G339" s="27">
        <v>43260</v>
      </c>
      <c r="H339" s="25">
        <v>9502923.2345000003</v>
      </c>
      <c r="I339" s="25">
        <v>9502923.2345000003</v>
      </c>
      <c r="J339" s="1" t="s">
        <v>16</v>
      </c>
      <c r="K339" s="1" t="s">
        <v>525</v>
      </c>
      <c r="L339" s="25">
        <v>10999</v>
      </c>
      <c r="M339" s="25">
        <v>10999</v>
      </c>
      <c r="N339" s="1" t="s">
        <v>438</v>
      </c>
      <c r="P339" s="25">
        <f t="shared" si="12"/>
        <v>0</v>
      </c>
      <c r="R339" s="2" t="s">
        <v>164</v>
      </c>
      <c r="S339" s="31">
        <v>2.5000000000000001E-2</v>
      </c>
      <c r="T339" s="29" t="str">
        <f>IF(AND(A339='CP %'!$B$1,Master!J366="CP",G339&gt;=DATE(2018,7,26),G339&lt;=DATE(2018,12,31)),COUNTIFS($K$2:$K$999,K339,$A$2:$A$999,'CP %'!$B$1,$G$2:$G$999,"&gt;=26-07-2018",$G$2:$G$999,"&lt;=31-12-2018"),IF(AND(A339='CP %'!$F$1,Master!J366="CP",G339&gt;=DATE(2018,4,1),G339&lt;DATE(2018,5,1)),COUNTIFS($K$2:$K$999,K339,$A$2:$A$999,'CP %'!$F$1,$G$2:$G$999,"&gt;=01-04-2018",$G$2:$G$999,"&lt;01-05-2018"),IF(AND(A339='CP %'!$F$1,Master!J366="CP",G339&gt;=DATE(2018,7,1),G339&lt;DATE(2018,8,1)),COUNTIFS($K$2:$K$999,K339,$A$2:$A$999,'CP %'!$F$1,$G$2:$G$999,"&gt;=01-07-2018",$G$2:$G$999,"&lt;01-08-2018"),IF(AND(A339='CP %'!$F$1,B339='CP %'!$F$17,Master!J366="CP",G339&gt;=DATE(2018,8,1),G339&lt;DATE(2018,10,1)),COUNTIFS($K$2:$K$999,K339,$A$2:$A$999,'CP %'!$F$1,$B$2:$B$999,'CP %'!$F$17,$G$2:$G$999,"&gt;=01-08-2018",$G$2:$G$999,"&lt;01-10-2018"),IF(AND(A339='CP %'!$F$1,B339='CP %'!$F$27,Master!J366="CP",G339&gt;=DATE(2018,10,1),G339&lt;=DATE(2018,12,31)),COUNTIFS($K$2:$K$999,K339,$A$2:$A$999,'CP %'!$F$1,$B$2:$B$999,'CP %'!$F$27,$G$2:$G$999,"&gt;=01-10-2018",$G$2:$G$999,"&lt;=31-12-2018"),IF(AND(A339='CP %'!$M$1,Master!J366="CP",G339&gt;=DATE(2018,4,1),G339&lt;DATE(2018,10,1)),COUNTIFS($K$2:$K$999,K339,$A$2:$A$999,'CP %'!$M$1,$G$2:$G$999,"&gt;=1-04-2018",$G$2:$G$999,"&lt;1-10-2018"),IF(AND(A339='CP %'!$M$1,Master!J366="CP",G339&gt;=DATE(2018,10,1),G339&lt;=DATE(2018,12,31)),COUNTIFS($K$2:$K$999,K339,$A$2:$A$999,'CP %'!$M$1,$G$2:$G$999,"&gt;=1-10-2018",$G$2:$G$999,"&lt;=31-12-2018"),"")))))))</f>
        <v/>
      </c>
      <c r="U339" s="25">
        <f t="shared" si="13"/>
        <v>237573.08086250001</v>
      </c>
    </row>
    <row r="340" spans="1:21" hidden="1" x14ac:dyDescent="0.25">
      <c r="A340" s="1" t="s">
        <v>2</v>
      </c>
      <c r="B340" s="1" t="s">
        <v>124</v>
      </c>
      <c r="C340" s="1" t="s">
        <v>124</v>
      </c>
      <c r="D340" s="1">
        <v>1604</v>
      </c>
      <c r="E340" s="1" t="s">
        <v>91</v>
      </c>
      <c r="F340" s="1">
        <v>1278.5355</v>
      </c>
      <c r="G340" s="27">
        <v>43282</v>
      </c>
      <c r="H340" s="25">
        <v>15216901.416009998</v>
      </c>
      <c r="I340" s="25">
        <v>15216901.416009998</v>
      </c>
      <c r="J340" s="1" t="s">
        <v>15</v>
      </c>
      <c r="K340" s="1" t="s">
        <v>15</v>
      </c>
      <c r="L340" s="25">
        <v>10999</v>
      </c>
      <c r="M340" s="25">
        <v>10756.105681860221</v>
      </c>
      <c r="N340" s="1" t="s">
        <v>438</v>
      </c>
      <c r="P340" s="25">
        <f t="shared" si="12"/>
        <v>310549.00849000138</v>
      </c>
      <c r="R340" s="2" t="s">
        <v>164</v>
      </c>
      <c r="S340" s="31" t="str">
        <f>IF(AND(A340='CP %'!$B$1,J340="CP"),
IF(AND(G340&gt;=DATE(2018,4,1),G340&lt;=DATE(2018,7,25)),2%,IF(AND(G340&gt;=DATE(2018,7,26),G340&lt;=DATE(2018,12,31),R340='CP %'!$I$2),IF(T340=1,'CP %'!$C$8,IF(AND(T340&gt;=2,T340&lt;=3),'CP %'!$C$9,IF(AND(T340&gt;=4,T340&lt;=5),'CP %'!$C$10,IF(AND(T340&gt;=6,T340&lt;=8),'CP %'!$C$11,IF(T340&gt;=9,'CP %'!$C$12,""))))),IF(AND(G340&gt;=DATE(2018,7,26),G340&lt;=DATE(2018,12,31),R340='CP %'!$I$3),IF(T340=1,'CP %'!$D$8,IF(AND(T340&gt;=2,T340&lt;=3),'CP %'!$D$9,IF(AND(T340&gt;=4,T340&lt;=5),'CP %'!$D$10,IF(AND(T340&gt;=6,T340&lt;=8),'CP %'!$D$11,IF(T340&gt;=9,'CP %'!$D$12,""))))),""))),
IF(AND(A340='CP %'!$F$1,J340="CP"),
IF(AND(G340&gt;=DATE(2018,4,1),G340&lt;DATE(2018,5,1)),IF(AND(T340&gt;=1,T340&lt;=3),'CP %'!$G$4,IF(AND(T340&gt;=4,T340&lt;=9),'CP %'!$G$5,IF(T340&gt;=10,'CP %'!$G$6,""))),
IF(AND(G340&gt;=DATE(2018,5,1),G340&lt;DATE(2018,7,1)),'CP %'!$G$8,
IF(AND(G340&gt;=DATE(2018,7,1),G340&lt;DATE(2018,8,1)),IF(AND(T340&gt;=1,T340&lt;=2),'CP %'!$G$11,IF(AND(T340&gt;=3,T340&lt;=5),'CP %'!$G$12,IF(T340&gt;=6,'CP %'!$G$13,""))),
IF(AND(G340&gt;=DATE(2018,8,1),G340&lt;DATE(2018,10,1)),IF(K340='CP %'!$F$18,'CP %'!$G$18,IF(B340='CP %'!$F$15,'CP %'!$G$15,IF(B340='CP %'!$F$16,'CP %'!$G$16,IF(AND(B340='CP %'!$F$17,T340=1),'CP %'!$G$20,IF(AND(B340='CP %'!$F$17,T340&gt;=2,T340&lt;=5),'CP %'!$G$21,IF(AND(B340='CP %'!$F$17,T340&gt;=6),'CP %'!$G$22,"")))))),
IF(AND(G340&gt;=DATE(2018,10,1),G340&lt;=DATE(2018,12,31)),IF(B340='CP %'!$F$25,'CP %'!$G$25,IF(B340='CP %'!$F$26,'CP %'!$G$26,IF(AND(B340='CP %'!$F$27,T340=1),'CP %'!$G$29,IF(AND(B340='CP %'!$F$27,T340&gt;=2,T340&lt;=5),'CP %'!$G$30,IF(AND(B340='CP %'!$F$27,T340&gt;=6),'CP %'!$G$31,"")))))))))),
IF(AND(A340='CP %'!$M$1,J340="CP"),
IF(AND(G340&gt;=DATE(2018,4,1),G340&lt;DATE(2018,10,1)),IF(AND(T340&gt;=1,T340&lt;=3),'CP %'!$N$4,IF(AND(T340&gt;=4,T340&lt;=6),'CP %'!$N$5,IF(T340&gt;=7,'CP %'!$N$6,""))),
IF(AND(G340&gt;=DATE(2018,10,1),G340&lt;=DATE(2018,12,31)),IF(AND(T340&gt;=1,T340&lt;=3),'CP %'!$N$9,IF(AND(T340&gt;=4,T340&lt;=6),'CP %'!$N$10,IF(T340&gt;=7,'CP %'!$N$11,""))),"")),"")))</f>
        <v/>
      </c>
      <c r="T340" s="29" t="str">
        <f>IF(AND(A340='CP %'!$B$1,Master!J340="CP",G340&gt;=DATE(2018,7,26),G340&lt;=DATE(2018,12,31)),COUNTIFS($K$2:$K$999,K340,$A$2:$A$999,'CP %'!$B$1,$G$2:$G$999,"&gt;=26-07-2018",$G$2:$G$999,"&lt;=31-12-2018"),IF(AND(A340='CP %'!$F$1,Master!J340="CP",G340&gt;=DATE(2018,4,1),G340&lt;DATE(2018,5,1)),COUNTIFS($K$2:$K$999,K340,$A$2:$A$999,'CP %'!$F$1,$G$2:$G$999,"&gt;=01-04-2018",$G$2:$G$999,"&lt;01-05-2018"),IF(AND(A340='CP %'!$F$1,Master!J340="CP",G340&gt;=DATE(2018,7,1),G340&lt;DATE(2018,8,1)),COUNTIFS($K$2:$K$999,K340,$A$2:$A$999,'CP %'!$F$1,$G$2:$G$999,"&gt;=01-07-2018",$G$2:$G$999,"&lt;01-08-2018"),IF(AND(A340='CP %'!$F$1,B340='CP %'!$F$17,Master!J340="CP",G340&gt;=DATE(2018,8,1),G340&lt;DATE(2018,10,1)),COUNTIFS($K$2:$K$999,K340,$A$2:$A$999,'CP %'!$F$1,$B$2:$B$999,'CP %'!$F$17,$G$2:$G$999,"&gt;=01-08-2018",$G$2:$G$999,"&lt;01-10-2018"),IF(AND(A340='CP %'!$F$1,B340='CP %'!$F$27,Master!J340="CP",G340&gt;=DATE(2018,10,1),G340&lt;=DATE(2018,12,31)),COUNTIFS($K$2:$K$999,K340,$A$2:$A$999,'CP %'!$F$1,$B$2:$B$999,'CP %'!$F$27,$G$2:$G$999,"&gt;=01-10-2018",$G$2:$G$999,"&lt;=31-12-2018"),IF(AND(A340='CP %'!$M$1,Master!J340="CP",G340&gt;=DATE(2018,4,1),G340&lt;DATE(2018,10,1)),COUNTIFS($K$2:$K$999,K340,$A$2:$A$999,'CP %'!$M$1,$G$2:$G$999,"&gt;=1-04-2018",$G$2:$G$999,"&lt;1-10-2018"),IF(AND(A340='CP %'!$M$1,Master!J340="CP",G340&gt;=DATE(2018,10,1),G340&lt;=DATE(2018,12,31)),COUNTIFS($K$2:$K$999,K340,$A$2:$A$999,'CP %'!$M$1,$G$2:$G$999,"&gt;=1-10-2018",$G$2:$G$999,"&lt;=31-12-2018"),"")))))))</f>
        <v/>
      </c>
      <c r="U340" s="25">
        <f t="shared" si="13"/>
        <v>0</v>
      </c>
    </row>
    <row r="341" spans="1:21" hidden="1" x14ac:dyDescent="0.25">
      <c r="A341" s="1" t="s">
        <v>2</v>
      </c>
      <c r="B341" s="1" t="s">
        <v>124</v>
      </c>
      <c r="C341" s="1" t="s">
        <v>124</v>
      </c>
      <c r="D341" s="1">
        <v>2702</v>
      </c>
      <c r="E341" s="1" t="s">
        <v>93</v>
      </c>
      <c r="F341" s="1">
        <v>651.7829999999999</v>
      </c>
      <c r="G341" s="27">
        <v>43260</v>
      </c>
      <c r="H341" s="25">
        <v>8933600.057</v>
      </c>
      <c r="I341" s="25">
        <v>8933600.057</v>
      </c>
      <c r="J341" s="1" t="s">
        <v>16</v>
      </c>
      <c r="K341" s="1" t="s">
        <v>525</v>
      </c>
      <c r="L341" s="25">
        <v>10999</v>
      </c>
      <c r="M341" s="25">
        <v>10999</v>
      </c>
      <c r="N341" s="1" t="s">
        <v>438</v>
      </c>
      <c r="P341" s="25">
        <f t="shared" si="12"/>
        <v>0</v>
      </c>
      <c r="R341" s="2" t="s">
        <v>164</v>
      </c>
      <c r="S341" s="31">
        <v>2.5000000000000001E-2</v>
      </c>
      <c r="T341" s="29" t="str">
        <f>IF(AND(A341='CP %'!$B$1,Master!J367="CP",G341&gt;=DATE(2018,7,26),G341&lt;=DATE(2018,12,31)),COUNTIFS($K$2:$K$999,K341,$A$2:$A$999,'CP %'!$B$1,$G$2:$G$999,"&gt;=26-07-2018",$G$2:$G$999,"&lt;=31-12-2018"),IF(AND(A341='CP %'!$F$1,Master!J367="CP",G341&gt;=DATE(2018,4,1),G341&lt;DATE(2018,5,1)),COUNTIFS($K$2:$K$999,K341,$A$2:$A$999,'CP %'!$F$1,$G$2:$G$999,"&gt;=01-04-2018",$G$2:$G$999,"&lt;01-05-2018"),IF(AND(A341='CP %'!$F$1,Master!J367="CP",G341&gt;=DATE(2018,7,1),G341&lt;DATE(2018,8,1)),COUNTIFS($K$2:$K$999,K341,$A$2:$A$999,'CP %'!$F$1,$G$2:$G$999,"&gt;=01-07-2018",$G$2:$G$999,"&lt;01-08-2018"),IF(AND(A341='CP %'!$F$1,B341='CP %'!$F$17,Master!J367="CP",G341&gt;=DATE(2018,8,1),G341&lt;DATE(2018,10,1)),COUNTIFS($K$2:$K$999,K341,$A$2:$A$999,'CP %'!$F$1,$B$2:$B$999,'CP %'!$F$17,$G$2:$G$999,"&gt;=01-08-2018",$G$2:$G$999,"&lt;01-10-2018"),IF(AND(A341='CP %'!$F$1,B341='CP %'!$F$27,Master!J367="CP",G341&gt;=DATE(2018,10,1),G341&lt;=DATE(2018,12,31)),COUNTIFS($K$2:$K$999,K341,$A$2:$A$999,'CP %'!$F$1,$B$2:$B$999,'CP %'!$F$27,$G$2:$G$999,"&gt;=01-10-2018",$G$2:$G$999,"&lt;=31-12-2018"),IF(AND(A341='CP %'!$M$1,Master!J367="CP",G341&gt;=DATE(2018,4,1),G341&lt;DATE(2018,10,1)),COUNTIFS($K$2:$K$999,K341,$A$2:$A$999,'CP %'!$M$1,$G$2:$G$999,"&gt;=1-04-2018",$G$2:$G$999,"&lt;1-10-2018"),IF(AND(A341='CP %'!$M$1,Master!J367="CP",G341&gt;=DATE(2018,10,1),G341&lt;=DATE(2018,12,31)),COUNTIFS($K$2:$K$999,K341,$A$2:$A$999,'CP %'!$M$1,$G$2:$G$999,"&gt;=1-10-2018",$G$2:$G$999,"&lt;=31-12-2018"),"")))))))</f>
        <v/>
      </c>
      <c r="U341" s="25">
        <f t="shared" si="13"/>
        <v>223340.00142500002</v>
      </c>
    </row>
    <row r="342" spans="1:21" hidden="1" x14ac:dyDescent="0.25">
      <c r="A342" s="1" t="s">
        <v>2</v>
      </c>
      <c r="B342" s="1" t="s">
        <v>124</v>
      </c>
      <c r="C342" s="1" t="s">
        <v>124</v>
      </c>
      <c r="D342" s="1">
        <v>3301</v>
      </c>
      <c r="E342" s="1" t="s">
        <v>93</v>
      </c>
      <c r="F342" s="1">
        <v>697.40549999999996</v>
      </c>
      <c r="G342" s="27">
        <v>43260</v>
      </c>
      <c r="H342" s="25">
        <v>9502923.2345000003</v>
      </c>
      <c r="I342" s="25">
        <v>9502923.2345000003</v>
      </c>
      <c r="J342" s="1" t="s">
        <v>16</v>
      </c>
      <c r="K342" s="1" t="s">
        <v>525</v>
      </c>
      <c r="L342" s="25">
        <v>10999</v>
      </c>
      <c r="M342" s="25">
        <v>10999</v>
      </c>
      <c r="N342" s="1" t="s">
        <v>438</v>
      </c>
      <c r="P342" s="25">
        <f t="shared" si="12"/>
        <v>0</v>
      </c>
      <c r="R342" s="2" t="s">
        <v>164</v>
      </c>
      <c r="S342" s="31">
        <v>2.5000000000000001E-2</v>
      </c>
      <c r="T342" s="29" t="str">
        <f>IF(AND(A342='CP %'!$B$1,Master!J370="CP",G342&gt;=DATE(2018,7,26),G342&lt;=DATE(2018,12,31)),COUNTIFS($K$2:$K$999,K342,$A$2:$A$999,'CP %'!$B$1,$G$2:$G$999,"&gt;=26-07-2018",$G$2:$G$999,"&lt;=31-12-2018"),IF(AND(A342='CP %'!$F$1,Master!J370="CP",G342&gt;=DATE(2018,4,1),G342&lt;DATE(2018,5,1)),COUNTIFS($K$2:$K$999,K342,$A$2:$A$999,'CP %'!$F$1,$G$2:$G$999,"&gt;=01-04-2018",$G$2:$G$999,"&lt;01-05-2018"),IF(AND(A342='CP %'!$F$1,Master!J370="CP",G342&gt;=DATE(2018,7,1),G342&lt;DATE(2018,8,1)),COUNTIFS($K$2:$K$999,K342,$A$2:$A$999,'CP %'!$F$1,$G$2:$G$999,"&gt;=01-07-2018",$G$2:$G$999,"&lt;01-08-2018"),IF(AND(A342='CP %'!$F$1,B342='CP %'!$F$17,Master!J370="CP",G342&gt;=DATE(2018,8,1),G342&lt;DATE(2018,10,1)),COUNTIFS($K$2:$K$999,K342,$A$2:$A$999,'CP %'!$F$1,$B$2:$B$999,'CP %'!$F$17,$G$2:$G$999,"&gt;=01-08-2018",$G$2:$G$999,"&lt;01-10-2018"),IF(AND(A342='CP %'!$F$1,B342='CP %'!$F$27,Master!J370="CP",G342&gt;=DATE(2018,10,1),G342&lt;=DATE(2018,12,31)),COUNTIFS($K$2:$K$999,K342,$A$2:$A$999,'CP %'!$F$1,$B$2:$B$999,'CP %'!$F$27,$G$2:$G$999,"&gt;=01-10-2018",$G$2:$G$999,"&lt;=31-12-2018"),IF(AND(A342='CP %'!$M$1,Master!J370="CP",G342&gt;=DATE(2018,4,1),G342&lt;DATE(2018,10,1)),COUNTIFS($K$2:$K$999,K342,$A$2:$A$999,'CP %'!$M$1,$G$2:$G$999,"&gt;=1-04-2018",$G$2:$G$999,"&lt;1-10-2018"),IF(AND(A342='CP %'!$M$1,Master!J370="CP",G342&gt;=DATE(2018,10,1),G342&lt;=DATE(2018,12,31)),COUNTIFS($K$2:$K$999,K342,$A$2:$A$999,'CP %'!$M$1,$G$2:$G$999,"&gt;=1-10-2018",$G$2:$G$999,"&lt;=31-12-2018"),"")))))))</f>
        <v/>
      </c>
      <c r="U342" s="25">
        <f t="shared" si="13"/>
        <v>237573.08086250001</v>
      </c>
    </row>
    <row r="343" spans="1:21" hidden="1" x14ac:dyDescent="0.25">
      <c r="A343" s="1" t="s">
        <v>2</v>
      </c>
      <c r="B343" s="1" t="s">
        <v>124</v>
      </c>
      <c r="C343" s="1" t="s">
        <v>124</v>
      </c>
      <c r="D343" s="1">
        <v>3302</v>
      </c>
      <c r="E343" s="1" t="s">
        <v>93</v>
      </c>
      <c r="F343" s="1">
        <v>651.7829999999999</v>
      </c>
      <c r="G343" s="27">
        <v>43260</v>
      </c>
      <c r="H343" s="25">
        <v>8933600.057</v>
      </c>
      <c r="I343" s="25">
        <v>8933600.057</v>
      </c>
      <c r="J343" s="1" t="s">
        <v>16</v>
      </c>
      <c r="K343" s="1" t="s">
        <v>525</v>
      </c>
      <c r="L343" s="25">
        <v>10999</v>
      </c>
      <c r="M343" s="25">
        <v>10999</v>
      </c>
      <c r="N343" s="1" t="s">
        <v>438</v>
      </c>
      <c r="P343" s="25">
        <f t="shared" si="12"/>
        <v>0</v>
      </c>
      <c r="R343" s="2" t="s">
        <v>164</v>
      </c>
      <c r="S343" s="31">
        <v>2.5000000000000001E-2</v>
      </c>
      <c r="T343" s="29" t="str">
        <f>IF(AND(A343='CP %'!$B$1,Master!J373="CP",G343&gt;=DATE(2018,7,26),G343&lt;=DATE(2018,12,31)),COUNTIFS($K$2:$K$999,K343,$A$2:$A$999,'CP %'!$B$1,$G$2:$G$999,"&gt;=26-07-2018",$G$2:$G$999,"&lt;=31-12-2018"),IF(AND(A343='CP %'!$F$1,Master!J373="CP",G343&gt;=DATE(2018,4,1),G343&lt;DATE(2018,5,1)),COUNTIFS($K$2:$K$999,K343,$A$2:$A$999,'CP %'!$F$1,$G$2:$G$999,"&gt;=01-04-2018",$G$2:$G$999,"&lt;01-05-2018"),IF(AND(A343='CP %'!$F$1,Master!J373="CP",G343&gt;=DATE(2018,7,1),G343&lt;DATE(2018,8,1)),COUNTIFS($K$2:$K$999,K343,$A$2:$A$999,'CP %'!$F$1,$G$2:$G$999,"&gt;=01-07-2018",$G$2:$G$999,"&lt;01-08-2018"),IF(AND(A343='CP %'!$F$1,B343='CP %'!$F$17,Master!J373="CP",G343&gt;=DATE(2018,8,1),G343&lt;DATE(2018,10,1)),COUNTIFS($K$2:$K$999,K343,$A$2:$A$999,'CP %'!$F$1,$B$2:$B$999,'CP %'!$F$17,$G$2:$G$999,"&gt;=01-08-2018",$G$2:$G$999,"&lt;01-10-2018"),IF(AND(A343='CP %'!$F$1,B343='CP %'!$F$27,Master!J373="CP",G343&gt;=DATE(2018,10,1),G343&lt;=DATE(2018,12,31)),COUNTIFS($K$2:$K$999,K343,$A$2:$A$999,'CP %'!$F$1,$B$2:$B$999,'CP %'!$F$27,$G$2:$G$999,"&gt;=01-10-2018",$G$2:$G$999,"&lt;=31-12-2018"),IF(AND(A343='CP %'!$M$1,Master!J373="CP",G343&gt;=DATE(2018,4,1),G343&lt;DATE(2018,10,1)),COUNTIFS($K$2:$K$999,K343,$A$2:$A$999,'CP %'!$M$1,$G$2:$G$999,"&gt;=1-04-2018",$G$2:$G$999,"&lt;1-10-2018"),IF(AND(A343='CP %'!$M$1,Master!J373="CP",G343&gt;=DATE(2018,10,1),G343&lt;=DATE(2018,12,31)),COUNTIFS($K$2:$K$999,K343,$A$2:$A$999,'CP %'!$M$1,$G$2:$G$999,"&gt;=1-10-2018",$G$2:$G$999,"&lt;=31-12-2018"),"")))))))</f>
        <v/>
      </c>
      <c r="U343" s="25">
        <f t="shared" si="13"/>
        <v>223340.00142500002</v>
      </c>
    </row>
    <row r="344" spans="1:21" hidden="1" x14ac:dyDescent="0.25">
      <c r="A344" s="1" t="s">
        <v>2</v>
      </c>
      <c r="B344" s="1" t="s">
        <v>124</v>
      </c>
      <c r="C344" s="1" t="s">
        <v>124</v>
      </c>
      <c r="D344" s="1">
        <v>1906</v>
      </c>
      <c r="E344" s="1" t="s">
        <v>87</v>
      </c>
      <c r="F344" s="1">
        <v>934.70849999999996</v>
      </c>
      <c r="G344" s="27">
        <v>43275</v>
      </c>
      <c r="H344" s="25">
        <v>11566907.2115</v>
      </c>
      <c r="I344" s="25">
        <v>11566907.2115</v>
      </c>
      <c r="J344" s="1" t="s">
        <v>16</v>
      </c>
      <c r="K344" s="1" t="s">
        <v>523</v>
      </c>
      <c r="L344" s="25">
        <v>10999</v>
      </c>
      <c r="M344" s="25">
        <v>10999</v>
      </c>
      <c r="N344" s="1" t="s">
        <v>438</v>
      </c>
      <c r="P344" s="25">
        <f t="shared" si="12"/>
        <v>0</v>
      </c>
      <c r="R344" s="2" t="s">
        <v>164</v>
      </c>
      <c r="S344" s="31">
        <v>0.02</v>
      </c>
      <c r="T344" s="29" t="str">
        <f>IF(AND(A344='CP %'!$B$1,Master!J352="CP",G344&gt;=DATE(2018,7,26),G344&lt;=DATE(2018,12,31)),COUNTIFS($K$2:$K$999,K344,$A$2:$A$999,'CP %'!$B$1,$G$2:$G$999,"&gt;=26-07-2018",$G$2:$G$999,"&lt;=31-12-2018"),IF(AND(A344='CP %'!$F$1,Master!J352="CP",G344&gt;=DATE(2018,4,1),G344&lt;DATE(2018,5,1)),COUNTIFS($K$2:$K$999,K344,$A$2:$A$999,'CP %'!$F$1,$G$2:$G$999,"&gt;=01-04-2018",$G$2:$G$999,"&lt;01-05-2018"),IF(AND(A344='CP %'!$F$1,Master!J352="CP",G344&gt;=DATE(2018,7,1),G344&lt;DATE(2018,8,1)),COUNTIFS($K$2:$K$999,K344,$A$2:$A$999,'CP %'!$F$1,$G$2:$G$999,"&gt;=01-07-2018",$G$2:$G$999,"&lt;01-08-2018"),IF(AND(A344='CP %'!$F$1,B344='CP %'!$F$17,Master!J352="CP",G344&gt;=DATE(2018,8,1),G344&lt;DATE(2018,10,1)),COUNTIFS($K$2:$K$999,K344,$A$2:$A$999,'CP %'!$F$1,$B$2:$B$999,'CP %'!$F$17,$G$2:$G$999,"&gt;=01-08-2018",$G$2:$G$999,"&lt;01-10-2018"),IF(AND(A344='CP %'!$F$1,B344='CP %'!$F$27,Master!J352="CP",G344&gt;=DATE(2018,10,1),G344&lt;=DATE(2018,12,31)),COUNTIFS($K$2:$K$999,K344,$A$2:$A$999,'CP %'!$F$1,$B$2:$B$999,'CP %'!$F$27,$G$2:$G$999,"&gt;=01-10-2018",$G$2:$G$999,"&lt;=31-12-2018"),IF(AND(A344='CP %'!$M$1,Master!J352="CP",G344&gt;=DATE(2018,4,1),G344&lt;DATE(2018,10,1)),COUNTIFS($K$2:$K$999,K344,$A$2:$A$999,'CP %'!$M$1,$G$2:$G$999,"&gt;=1-04-2018",$G$2:$G$999,"&lt;1-10-2018"),IF(AND(A344='CP %'!$M$1,Master!J352="CP",G344&gt;=DATE(2018,10,1),G344&lt;=DATE(2018,12,31)),COUNTIFS($K$2:$K$999,K344,$A$2:$A$999,'CP %'!$M$1,$G$2:$G$999,"&gt;=1-10-2018",$G$2:$G$999,"&lt;=31-12-2018"),"")))))))</f>
        <v/>
      </c>
      <c r="U344" s="25">
        <f t="shared" si="13"/>
        <v>231338.14423000001</v>
      </c>
    </row>
    <row r="345" spans="1:21" hidden="1" x14ac:dyDescent="0.25">
      <c r="A345" s="1" t="s">
        <v>2</v>
      </c>
      <c r="B345" s="1" t="s">
        <v>124</v>
      </c>
      <c r="C345" s="1" t="s">
        <v>124</v>
      </c>
      <c r="D345" s="1">
        <v>1901</v>
      </c>
      <c r="E345" s="1" t="s">
        <v>93</v>
      </c>
      <c r="F345" s="1">
        <v>697.40549999999996</v>
      </c>
      <c r="G345" s="27">
        <v>43260</v>
      </c>
      <c r="H345" s="25">
        <v>8833413.9545000009</v>
      </c>
      <c r="I345" s="25">
        <v>8833413.9545000009</v>
      </c>
      <c r="J345" s="1" t="s">
        <v>16</v>
      </c>
      <c r="K345" s="1" t="s">
        <v>519</v>
      </c>
      <c r="L345" s="25">
        <v>10999</v>
      </c>
      <c r="M345" s="25">
        <v>10999</v>
      </c>
      <c r="N345" s="1" t="s">
        <v>438</v>
      </c>
      <c r="P345" s="25">
        <f t="shared" si="12"/>
        <v>0</v>
      </c>
      <c r="R345" s="2" t="s">
        <v>164</v>
      </c>
      <c r="S345" s="31">
        <v>2.5000000000000001E-2</v>
      </c>
      <c r="T345" s="29" t="str">
        <f>IF(AND(A345='CP %'!$B$1,Master!J343="CP",G345&gt;=DATE(2018,7,26),G345&lt;=DATE(2018,12,31)),COUNTIFS($K$2:$K$999,K345,$A$2:$A$999,'CP %'!$B$1,$G$2:$G$999,"&gt;=26-07-2018",$G$2:$G$999,"&lt;=31-12-2018"),IF(AND(A345='CP %'!$F$1,Master!J343="CP",G345&gt;=DATE(2018,4,1),G345&lt;DATE(2018,5,1)),COUNTIFS($K$2:$K$999,K345,$A$2:$A$999,'CP %'!$F$1,$G$2:$G$999,"&gt;=01-04-2018",$G$2:$G$999,"&lt;01-05-2018"),IF(AND(A345='CP %'!$F$1,Master!J343="CP",G345&gt;=DATE(2018,7,1),G345&lt;DATE(2018,8,1)),COUNTIFS($K$2:$K$999,K345,$A$2:$A$999,'CP %'!$F$1,$G$2:$G$999,"&gt;=01-07-2018",$G$2:$G$999,"&lt;01-08-2018"),IF(AND(A345='CP %'!$F$1,B345='CP %'!$F$17,Master!J343="CP",G345&gt;=DATE(2018,8,1),G345&lt;DATE(2018,10,1)),COUNTIFS($K$2:$K$999,K345,$A$2:$A$999,'CP %'!$F$1,$B$2:$B$999,'CP %'!$F$17,$G$2:$G$999,"&gt;=01-08-2018",$G$2:$G$999,"&lt;01-10-2018"),IF(AND(A345='CP %'!$F$1,B345='CP %'!$F$27,Master!J343="CP",G345&gt;=DATE(2018,10,1),G345&lt;=DATE(2018,12,31)),COUNTIFS($K$2:$K$999,K345,$A$2:$A$999,'CP %'!$F$1,$B$2:$B$999,'CP %'!$F$27,$G$2:$G$999,"&gt;=01-10-2018",$G$2:$G$999,"&lt;=31-12-2018"),IF(AND(A345='CP %'!$M$1,Master!J343="CP",G345&gt;=DATE(2018,4,1),G345&lt;DATE(2018,10,1)),COUNTIFS($K$2:$K$999,K345,$A$2:$A$999,'CP %'!$M$1,$G$2:$G$999,"&gt;=1-04-2018",$G$2:$G$999,"&lt;1-10-2018"),IF(AND(A345='CP %'!$M$1,Master!J343="CP",G345&gt;=DATE(2018,10,1),G345&lt;=DATE(2018,12,31)),COUNTIFS($K$2:$K$999,K345,$A$2:$A$999,'CP %'!$M$1,$G$2:$G$999,"&gt;=1-10-2018",$G$2:$G$999,"&lt;=31-12-2018"),"")))))))</f>
        <v/>
      </c>
      <c r="U345" s="25">
        <f t="shared" si="13"/>
        <v>220835.34886250005</v>
      </c>
    </row>
    <row r="346" spans="1:21" hidden="1" x14ac:dyDescent="0.25">
      <c r="A346" s="1" t="s">
        <v>2</v>
      </c>
      <c r="B346" s="1" t="s">
        <v>124</v>
      </c>
      <c r="C346" s="1" t="s">
        <v>124</v>
      </c>
      <c r="D346" s="1">
        <v>1902</v>
      </c>
      <c r="E346" s="1" t="s">
        <v>93</v>
      </c>
      <c r="F346" s="1">
        <v>651.7829999999999</v>
      </c>
      <c r="G346" s="27">
        <v>43260</v>
      </c>
      <c r="H346" s="25">
        <v>8307888.3769999985</v>
      </c>
      <c r="I346" s="25">
        <v>8307888.3769999985</v>
      </c>
      <c r="J346" s="1" t="s">
        <v>16</v>
      </c>
      <c r="K346" s="1" t="s">
        <v>519</v>
      </c>
      <c r="L346" s="25">
        <v>10999</v>
      </c>
      <c r="M346" s="25">
        <v>10999</v>
      </c>
      <c r="N346" s="1" t="s">
        <v>438</v>
      </c>
      <c r="P346" s="25">
        <f t="shared" si="12"/>
        <v>0</v>
      </c>
      <c r="R346" s="2" t="s">
        <v>164</v>
      </c>
      <c r="S346" s="31">
        <v>2.5000000000000001E-2</v>
      </c>
      <c r="T346" s="29" t="str">
        <f>IF(AND(A346='CP %'!$B$1,Master!J345="CP",G346&gt;=DATE(2018,7,26),G346&lt;=DATE(2018,12,31)),COUNTIFS($K$2:$K$999,K346,$A$2:$A$999,'CP %'!$B$1,$G$2:$G$999,"&gt;=26-07-2018",$G$2:$G$999,"&lt;=31-12-2018"),IF(AND(A346='CP %'!$F$1,Master!J345="CP",G346&gt;=DATE(2018,4,1),G346&lt;DATE(2018,5,1)),COUNTIFS($K$2:$K$999,K346,$A$2:$A$999,'CP %'!$F$1,$G$2:$G$999,"&gt;=01-04-2018",$G$2:$G$999,"&lt;01-05-2018"),IF(AND(A346='CP %'!$F$1,Master!J345="CP",G346&gt;=DATE(2018,7,1),G346&lt;DATE(2018,8,1)),COUNTIFS($K$2:$K$999,K346,$A$2:$A$999,'CP %'!$F$1,$G$2:$G$999,"&gt;=01-07-2018",$G$2:$G$999,"&lt;01-08-2018"),IF(AND(A346='CP %'!$F$1,B346='CP %'!$F$17,Master!J345="CP",G346&gt;=DATE(2018,8,1),G346&lt;DATE(2018,10,1)),COUNTIFS($K$2:$K$999,K346,$A$2:$A$999,'CP %'!$F$1,$B$2:$B$999,'CP %'!$F$17,$G$2:$G$999,"&gt;=01-08-2018",$G$2:$G$999,"&lt;01-10-2018"),IF(AND(A346='CP %'!$F$1,B346='CP %'!$F$27,Master!J345="CP",G346&gt;=DATE(2018,10,1),G346&lt;=DATE(2018,12,31)),COUNTIFS($K$2:$K$999,K346,$A$2:$A$999,'CP %'!$F$1,$B$2:$B$999,'CP %'!$F$27,$G$2:$G$999,"&gt;=01-10-2018",$G$2:$G$999,"&lt;=31-12-2018"),IF(AND(A346='CP %'!$M$1,Master!J345="CP",G346&gt;=DATE(2018,4,1),G346&lt;DATE(2018,10,1)),COUNTIFS($K$2:$K$999,K346,$A$2:$A$999,'CP %'!$M$1,$G$2:$G$999,"&gt;=1-04-2018",$G$2:$G$999,"&lt;1-10-2018"),IF(AND(A346='CP %'!$M$1,Master!J345="CP",G346&gt;=DATE(2018,10,1),G346&lt;=DATE(2018,12,31)),COUNTIFS($K$2:$K$999,K346,$A$2:$A$999,'CP %'!$M$1,$G$2:$G$999,"&gt;=1-10-2018",$G$2:$G$999,"&lt;=31-12-2018"),"")))))))</f>
        <v/>
      </c>
      <c r="U346" s="25">
        <f t="shared" si="13"/>
        <v>207697.20942499998</v>
      </c>
    </row>
    <row r="347" spans="1:21" hidden="1" x14ac:dyDescent="0.25">
      <c r="A347" s="1" t="s">
        <v>2</v>
      </c>
      <c r="B347" s="1" t="s">
        <v>124</v>
      </c>
      <c r="C347" s="1" t="s">
        <v>124</v>
      </c>
      <c r="D347" s="1">
        <v>2305</v>
      </c>
      <c r="E347" s="1" t="s">
        <v>93</v>
      </c>
      <c r="F347" s="1">
        <v>642.1964999999999</v>
      </c>
      <c r="G347" s="27">
        <v>43302</v>
      </c>
      <c r="H347" s="25">
        <v>8497461.4835000001</v>
      </c>
      <c r="I347" s="25">
        <v>8497461.4835000001</v>
      </c>
      <c r="J347" s="1" t="s">
        <v>16</v>
      </c>
      <c r="K347" s="1" t="s">
        <v>519</v>
      </c>
      <c r="L347" s="25">
        <v>10999</v>
      </c>
      <c r="M347" s="25">
        <v>11466.146737797546</v>
      </c>
      <c r="N347" s="1" t="s">
        <v>438</v>
      </c>
      <c r="P347" s="25">
        <f t="shared" si="12"/>
        <v>0</v>
      </c>
      <c r="R347" s="2" t="s">
        <v>164</v>
      </c>
      <c r="S347" s="31">
        <v>2.5000000000000001E-2</v>
      </c>
      <c r="T347" s="29" t="str">
        <f>IF(AND(A347='CP %'!$B$1,Master!J364="CP",G347&gt;=DATE(2018,7,26),G347&lt;=DATE(2018,12,31)),COUNTIFS($K$2:$K$999,K347,$A$2:$A$999,'CP %'!$B$1,$G$2:$G$999,"&gt;=26-07-2018",$G$2:$G$999,"&lt;=31-12-2018"),IF(AND(A347='CP %'!$F$1,Master!J364="CP",G347&gt;=DATE(2018,4,1),G347&lt;DATE(2018,5,1)),COUNTIFS($K$2:$K$999,K347,$A$2:$A$999,'CP %'!$F$1,$G$2:$G$999,"&gt;=01-04-2018",$G$2:$G$999,"&lt;01-05-2018"),IF(AND(A347='CP %'!$F$1,Master!J364="CP",G347&gt;=DATE(2018,7,1),G347&lt;DATE(2018,8,1)),COUNTIFS($K$2:$K$999,K347,$A$2:$A$999,'CP %'!$F$1,$G$2:$G$999,"&gt;=01-07-2018",$G$2:$G$999,"&lt;01-08-2018"),IF(AND(A347='CP %'!$F$1,B347='CP %'!$F$17,Master!J364="CP",G347&gt;=DATE(2018,8,1),G347&lt;DATE(2018,10,1)),COUNTIFS($K$2:$K$999,K347,$A$2:$A$999,'CP %'!$F$1,$B$2:$B$999,'CP %'!$F$17,$G$2:$G$999,"&gt;=01-08-2018",$G$2:$G$999,"&lt;01-10-2018"),IF(AND(A347='CP %'!$F$1,B347='CP %'!$F$27,Master!J364="CP",G347&gt;=DATE(2018,10,1),G347&lt;=DATE(2018,12,31)),COUNTIFS($K$2:$K$999,K347,$A$2:$A$999,'CP %'!$F$1,$B$2:$B$999,'CP %'!$F$27,$G$2:$G$999,"&gt;=01-10-2018",$G$2:$G$999,"&lt;=31-12-2018"),IF(AND(A347='CP %'!$M$1,Master!J364="CP",G347&gt;=DATE(2018,4,1),G347&lt;DATE(2018,10,1)),COUNTIFS($K$2:$K$999,K347,$A$2:$A$999,'CP %'!$M$1,$G$2:$G$999,"&gt;=1-04-2018",$G$2:$G$999,"&lt;1-10-2018"),IF(AND(A347='CP %'!$M$1,Master!J364="CP",G347&gt;=DATE(2018,10,1),G347&lt;=DATE(2018,12,31)),COUNTIFS($K$2:$K$999,K347,$A$2:$A$999,'CP %'!$M$1,$G$2:$G$999,"&gt;=1-10-2018",$G$2:$G$999,"&lt;=31-12-2018"),"")))))))</f>
        <v/>
      </c>
      <c r="U347" s="25">
        <f t="shared" si="13"/>
        <v>212436.53708750001</v>
      </c>
    </row>
    <row r="348" spans="1:21" hidden="1" x14ac:dyDescent="0.25">
      <c r="A348" s="1" t="s">
        <v>2</v>
      </c>
      <c r="B348" s="1" t="s">
        <v>129</v>
      </c>
      <c r="C348" s="1" t="s">
        <v>129</v>
      </c>
      <c r="D348" s="1">
        <v>2105</v>
      </c>
      <c r="E348" s="1" t="s">
        <v>87</v>
      </c>
      <c r="F348" s="1">
        <v>912.33449999999982</v>
      </c>
      <c r="G348" s="27">
        <v>43260</v>
      </c>
      <c r="H348" s="25">
        <v>11309181.105499998</v>
      </c>
      <c r="I348" s="25">
        <v>11309181.105499998</v>
      </c>
      <c r="J348" s="1" t="s">
        <v>16</v>
      </c>
      <c r="K348" s="1" t="s">
        <v>519</v>
      </c>
      <c r="L348" s="25">
        <v>10999</v>
      </c>
      <c r="M348" s="25">
        <v>10999</v>
      </c>
      <c r="N348" s="1" t="s">
        <v>438</v>
      </c>
      <c r="P348" s="25">
        <f t="shared" si="12"/>
        <v>0</v>
      </c>
      <c r="R348" s="2" t="s">
        <v>164</v>
      </c>
      <c r="S348" s="31">
        <v>2.5000000000000001E-2</v>
      </c>
      <c r="T348" s="29" t="str">
        <f>IF(AND(A348='CP %'!$B$1,Master!J399="CP",G348&gt;=DATE(2018,7,26),G348&lt;=DATE(2018,12,31)),COUNTIFS($K$2:$K$999,K348,$A$2:$A$999,'CP %'!$B$1,$G$2:$G$999,"&gt;=26-07-2018",$G$2:$G$999,"&lt;=31-12-2018"),IF(AND(A348='CP %'!$F$1,Master!J399="CP",G348&gt;=DATE(2018,4,1),G348&lt;DATE(2018,5,1)),COUNTIFS($K$2:$K$999,K348,$A$2:$A$999,'CP %'!$F$1,$G$2:$G$999,"&gt;=01-04-2018",$G$2:$G$999,"&lt;01-05-2018"),IF(AND(A348='CP %'!$F$1,Master!J399="CP",G348&gt;=DATE(2018,7,1),G348&lt;DATE(2018,8,1)),COUNTIFS($K$2:$K$999,K348,$A$2:$A$999,'CP %'!$F$1,$G$2:$G$999,"&gt;=01-07-2018",$G$2:$G$999,"&lt;01-08-2018"),IF(AND(A348='CP %'!$F$1,B348='CP %'!$F$17,Master!J399="CP",G348&gt;=DATE(2018,8,1),G348&lt;DATE(2018,10,1)),COUNTIFS($K$2:$K$999,K348,$A$2:$A$999,'CP %'!$F$1,$B$2:$B$999,'CP %'!$F$17,$G$2:$G$999,"&gt;=01-08-2018",$G$2:$G$999,"&lt;01-10-2018"),IF(AND(A348='CP %'!$F$1,B348='CP %'!$F$27,Master!J399="CP",G348&gt;=DATE(2018,10,1),G348&lt;=DATE(2018,12,31)),COUNTIFS($K$2:$K$999,K348,$A$2:$A$999,'CP %'!$F$1,$B$2:$B$999,'CP %'!$F$27,$G$2:$G$999,"&gt;=01-10-2018",$G$2:$G$999,"&lt;=31-12-2018"),IF(AND(A348='CP %'!$M$1,Master!J399="CP",G348&gt;=DATE(2018,4,1),G348&lt;DATE(2018,10,1)),COUNTIFS($K$2:$K$999,K348,$A$2:$A$999,'CP %'!$M$1,$G$2:$G$999,"&gt;=1-04-2018",$G$2:$G$999,"&lt;1-10-2018"),IF(AND(A348='CP %'!$M$1,Master!J399="CP",G348&gt;=DATE(2018,10,1),G348&lt;=DATE(2018,12,31)),COUNTIFS($K$2:$K$999,K348,$A$2:$A$999,'CP %'!$M$1,$G$2:$G$999,"&gt;=1-10-2018",$G$2:$G$999,"&lt;=31-12-2018"),"")))))))</f>
        <v/>
      </c>
      <c r="U348" s="25">
        <f t="shared" si="13"/>
        <v>282729.52763749997</v>
      </c>
    </row>
    <row r="349" spans="1:21" hidden="1" x14ac:dyDescent="0.25">
      <c r="A349" s="1" t="s">
        <v>2</v>
      </c>
      <c r="B349" s="1" t="s">
        <v>124</v>
      </c>
      <c r="C349" s="1" t="s">
        <v>124</v>
      </c>
      <c r="D349" s="1">
        <v>2105</v>
      </c>
      <c r="E349" s="1" t="s">
        <v>93</v>
      </c>
      <c r="F349" s="1">
        <v>642.1964999999999</v>
      </c>
      <c r="G349" s="27">
        <v>43302</v>
      </c>
      <c r="H349" s="25">
        <v>8497461.4835000001</v>
      </c>
      <c r="I349" s="25">
        <v>8497461.4835000001</v>
      </c>
      <c r="J349" s="1" t="s">
        <v>16</v>
      </c>
      <c r="K349" s="1" t="s">
        <v>526</v>
      </c>
      <c r="L349" s="25">
        <v>10999</v>
      </c>
      <c r="M349" s="25">
        <v>11466.146737797546</v>
      </c>
      <c r="N349" s="1" t="s">
        <v>438</v>
      </c>
      <c r="P349" s="25">
        <f t="shared" si="12"/>
        <v>0</v>
      </c>
      <c r="R349" s="2" t="s">
        <v>164</v>
      </c>
      <c r="S349" s="31">
        <v>0.02</v>
      </c>
      <c r="T349" s="29" t="str">
        <f>IF(AND(A349='CP %'!$B$1,Master!J358="CP",G349&gt;=DATE(2018,7,26),G349&lt;=DATE(2018,12,31)),COUNTIFS($K$2:$K$999,K349,$A$2:$A$999,'CP %'!$B$1,$G$2:$G$999,"&gt;=26-07-2018",$G$2:$G$999,"&lt;=31-12-2018"),IF(AND(A349='CP %'!$F$1,Master!J358="CP",G349&gt;=DATE(2018,4,1),G349&lt;DATE(2018,5,1)),COUNTIFS($K$2:$K$999,K349,$A$2:$A$999,'CP %'!$F$1,$G$2:$G$999,"&gt;=01-04-2018",$G$2:$G$999,"&lt;01-05-2018"),IF(AND(A349='CP %'!$F$1,Master!J358="CP",G349&gt;=DATE(2018,7,1),G349&lt;DATE(2018,8,1)),COUNTIFS($K$2:$K$999,K349,$A$2:$A$999,'CP %'!$F$1,$G$2:$G$999,"&gt;=01-07-2018",$G$2:$G$999,"&lt;01-08-2018"),IF(AND(A349='CP %'!$F$1,B349='CP %'!$F$17,Master!J358="CP",G349&gt;=DATE(2018,8,1),G349&lt;DATE(2018,10,1)),COUNTIFS($K$2:$K$999,K349,$A$2:$A$999,'CP %'!$F$1,$B$2:$B$999,'CP %'!$F$17,$G$2:$G$999,"&gt;=01-08-2018",$G$2:$G$999,"&lt;01-10-2018"),IF(AND(A349='CP %'!$F$1,B349='CP %'!$F$27,Master!J358="CP",G349&gt;=DATE(2018,10,1),G349&lt;=DATE(2018,12,31)),COUNTIFS($K$2:$K$999,K349,$A$2:$A$999,'CP %'!$F$1,$B$2:$B$999,'CP %'!$F$27,$G$2:$G$999,"&gt;=01-10-2018",$G$2:$G$999,"&lt;=31-12-2018"),IF(AND(A349='CP %'!$M$1,Master!J358="CP",G349&gt;=DATE(2018,4,1),G349&lt;DATE(2018,10,1)),COUNTIFS($K$2:$K$999,K349,$A$2:$A$999,'CP %'!$M$1,$G$2:$G$999,"&gt;=1-04-2018",$G$2:$G$999,"&lt;1-10-2018"),IF(AND(A349='CP %'!$M$1,Master!J358="CP",G349&gt;=DATE(2018,10,1),G349&lt;=DATE(2018,12,31)),COUNTIFS($K$2:$K$999,K349,$A$2:$A$999,'CP %'!$M$1,$G$2:$G$999,"&gt;=1-10-2018",$G$2:$G$999,"&lt;=31-12-2018"),"")))))))</f>
        <v/>
      </c>
      <c r="U349" s="25">
        <f t="shared" si="13"/>
        <v>169949.22967</v>
      </c>
    </row>
    <row r="350" spans="1:21" hidden="1" x14ac:dyDescent="0.25">
      <c r="A350" s="1" t="s">
        <v>2</v>
      </c>
      <c r="B350" s="1" t="s">
        <v>124</v>
      </c>
      <c r="C350" s="1" t="s">
        <v>124</v>
      </c>
      <c r="D350" s="1">
        <v>3106</v>
      </c>
      <c r="E350" s="1" t="s">
        <v>87</v>
      </c>
      <c r="F350" s="1">
        <v>934.70849999999996</v>
      </c>
      <c r="G350" s="27">
        <v>43263</v>
      </c>
      <c r="H350" s="25">
        <v>12464227.3715</v>
      </c>
      <c r="I350" s="25">
        <v>12464227.3715</v>
      </c>
      <c r="J350" s="1" t="s">
        <v>16</v>
      </c>
      <c r="K350" s="1" t="s">
        <v>533</v>
      </c>
      <c r="L350" s="25">
        <v>10999</v>
      </c>
      <c r="M350" s="25">
        <v>10999</v>
      </c>
      <c r="N350" s="1" t="s">
        <v>438</v>
      </c>
      <c r="P350" s="25">
        <f t="shared" si="12"/>
        <v>0</v>
      </c>
      <c r="R350" s="2" t="s">
        <v>164</v>
      </c>
      <c r="S350" s="31">
        <v>2.2499999999999999E-2</v>
      </c>
      <c r="T350" s="29" t="str">
        <f>IF(AND(A350='CP %'!$B$1,Master!J372="CP",G350&gt;=DATE(2018,7,26),G350&lt;=DATE(2018,12,31)),COUNTIFS($K$2:$K$999,K350,$A$2:$A$999,'CP %'!$B$1,$G$2:$G$999,"&gt;=26-07-2018",$G$2:$G$999,"&lt;=31-12-2018"),IF(AND(A350='CP %'!$F$1,Master!J372="CP",G350&gt;=DATE(2018,4,1),G350&lt;DATE(2018,5,1)),COUNTIFS($K$2:$K$999,K350,$A$2:$A$999,'CP %'!$F$1,$G$2:$G$999,"&gt;=01-04-2018",$G$2:$G$999,"&lt;01-05-2018"),IF(AND(A350='CP %'!$F$1,Master!J372="CP",G350&gt;=DATE(2018,7,1),G350&lt;DATE(2018,8,1)),COUNTIFS($K$2:$K$999,K350,$A$2:$A$999,'CP %'!$F$1,$G$2:$G$999,"&gt;=01-07-2018",$G$2:$G$999,"&lt;01-08-2018"),IF(AND(A350='CP %'!$F$1,B350='CP %'!$F$17,Master!J372="CP",G350&gt;=DATE(2018,8,1),G350&lt;DATE(2018,10,1)),COUNTIFS($K$2:$K$999,K350,$A$2:$A$999,'CP %'!$F$1,$B$2:$B$999,'CP %'!$F$17,$G$2:$G$999,"&gt;=01-08-2018",$G$2:$G$999,"&lt;01-10-2018"),IF(AND(A350='CP %'!$F$1,B350='CP %'!$F$27,Master!J372="CP",G350&gt;=DATE(2018,10,1),G350&lt;=DATE(2018,12,31)),COUNTIFS($K$2:$K$999,K350,$A$2:$A$999,'CP %'!$F$1,$B$2:$B$999,'CP %'!$F$27,$G$2:$G$999,"&gt;=01-10-2018",$G$2:$G$999,"&lt;=31-12-2018"),IF(AND(A350='CP %'!$M$1,Master!J372="CP",G350&gt;=DATE(2018,4,1),G350&lt;DATE(2018,10,1)),COUNTIFS($K$2:$K$999,K350,$A$2:$A$999,'CP %'!$M$1,$G$2:$G$999,"&gt;=1-04-2018",$G$2:$G$999,"&lt;1-10-2018"),IF(AND(A350='CP %'!$M$1,Master!J372="CP",G350&gt;=DATE(2018,10,1),G350&lt;=DATE(2018,12,31)),COUNTIFS($K$2:$K$999,K350,$A$2:$A$999,'CP %'!$M$1,$G$2:$G$999,"&gt;=1-10-2018",$G$2:$G$999,"&lt;=31-12-2018"),"")))))))</f>
        <v/>
      </c>
      <c r="U350" s="25">
        <f t="shared" si="13"/>
        <v>280445.11585875001</v>
      </c>
    </row>
    <row r="351" spans="1:21" hidden="1" x14ac:dyDescent="0.25">
      <c r="A351" s="1" t="s">
        <v>2</v>
      </c>
      <c r="B351" s="1" t="s">
        <v>129</v>
      </c>
      <c r="C351" s="1" t="s">
        <v>129</v>
      </c>
      <c r="D351" s="1">
        <v>3301</v>
      </c>
      <c r="E351" s="1" t="s">
        <v>87</v>
      </c>
      <c r="F351" s="1">
        <v>934.70849999999996</v>
      </c>
      <c r="G351" s="27">
        <v>43260</v>
      </c>
      <c r="H351" s="25">
        <v>12464227.3715</v>
      </c>
      <c r="I351" s="25">
        <v>12464227.3715</v>
      </c>
      <c r="J351" s="1" t="s">
        <v>16</v>
      </c>
      <c r="K351" s="1" t="s">
        <v>533</v>
      </c>
      <c r="L351" s="25">
        <v>10999</v>
      </c>
      <c r="M351" s="25">
        <v>10999</v>
      </c>
      <c r="N351" s="1" t="s">
        <v>438</v>
      </c>
      <c r="P351" s="25">
        <f t="shared" si="12"/>
        <v>0</v>
      </c>
      <c r="R351" s="2" t="s">
        <v>164</v>
      </c>
      <c r="S351" s="31">
        <v>2.2499999999999999E-2</v>
      </c>
      <c r="T351" s="29" t="str">
        <f>IF(AND(A351='CP %'!$B$1,Master!J409="CP",G351&gt;=DATE(2018,7,26),G351&lt;=DATE(2018,12,31)),COUNTIFS($K$2:$K$999,K351,$A$2:$A$999,'CP %'!$B$1,$G$2:$G$999,"&gt;=26-07-2018",$G$2:$G$999,"&lt;=31-12-2018"),IF(AND(A351='CP %'!$F$1,Master!J409="CP",G351&gt;=DATE(2018,4,1),G351&lt;DATE(2018,5,1)),COUNTIFS($K$2:$K$999,K351,$A$2:$A$999,'CP %'!$F$1,$G$2:$G$999,"&gt;=01-04-2018",$G$2:$G$999,"&lt;01-05-2018"),IF(AND(A351='CP %'!$F$1,Master!J409="CP",G351&gt;=DATE(2018,7,1),G351&lt;DATE(2018,8,1)),COUNTIFS($K$2:$K$999,K351,$A$2:$A$999,'CP %'!$F$1,$G$2:$G$999,"&gt;=01-07-2018",$G$2:$G$999,"&lt;01-08-2018"),IF(AND(A351='CP %'!$F$1,B351='CP %'!$F$17,Master!J409="CP",G351&gt;=DATE(2018,8,1),G351&lt;DATE(2018,10,1)),COUNTIFS($K$2:$K$999,K351,$A$2:$A$999,'CP %'!$F$1,$B$2:$B$999,'CP %'!$F$17,$G$2:$G$999,"&gt;=01-08-2018",$G$2:$G$999,"&lt;01-10-2018"),IF(AND(A351='CP %'!$F$1,B351='CP %'!$F$27,Master!J409="CP",G351&gt;=DATE(2018,10,1),G351&lt;=DATE(2018,12,31)),COUNTIFS($K$2:$K$999,K351,$A$2:$A$999,'CP %'!$F$1,$B$2:$B$999,'CP %'!$F$27,$G$2:$G$999,"&gt;=01-10-2018",$G$2:$G$999,"&lt;=31-12-2018"),IF(AND(A351='CP %'!$M$1,Master!J409="CP",G351&gt;=DATE(2018,4,1),G351&lt;DATE(2018,10,1)),COUNTIFS($K$2:$K$999,K351,$A$2:$A$999,'CP %'!$M$1,$G$2:$G$999,"&gt;=1-04-2018",$G$2:$G$999,"&lt;1-10-2018"),IF(AND(A351='CP %'!$M$1,Master!J409="CP",G351&gt;=DATE(2018,10,1),G351&lt;=DATE(2018,12,31)),COUNTIFS($K$2:$K$999,K351,$A$2:$A$999,'CP %'!$M$1,$G$2:$G$999,"&gt;=1-10-2018",$G$2:$G$999,"&lt;=31-12-2018"),"")))))))</f>
        <v/>
      </c>
      <c r="U351" s="25">
        <f t="shared" si="13"/>
        <v>280445.11585875001</v>
      </c>
    </row>
    <row r="352" spans="1:21" hidden="1" x14ac:dyDescent="0.25">
      <c r="A352" s="1" t="s">
        <v>2</v>
      </c>
      <c r="B352" s="1" t="s">
        <v>124</v>
      </c>
      <c r="C352" s="1" t="s">
        <v>124</v>
      </c>
      <c r="D352" s="1">
        <v>3004</v>
      </c>
      <c r="E352" s="1" t="s">
        <v>91</v>
      </c>
      <c r="F352" s="1">
        <v>1278.5355</v>
      </c>
      <c r="G352" s="27">
        <v>43302</v>
      </c>
      <c r="H352" s="25">
        <v>16754844.5045</v>
      </c>
      <c r="I352" s="25">
        <v>16754844.5045</v>
      </c>
      <c r="J352" s="1" t="s">
        <v>16</v>
      </c>
      <c r="K352" s="1" t="s">
        <v>531</v>
      </c>
      <c r="L352" s="25">
        <v>10999</v>
      </c>
      <c r="M352" s="25">
        <v>10999</v>
      </c>
      <c r="N352" s="1" t="s">
        <v>438</v>
      </c>
      <c r="P352" s="25">
        <f t="shared" si="12"/>
        <v>0</v>
      </c>
      <c r="R352" s="2" t="s">
        <v>164</v>
      </c>
      <c r="S352" s="31">
        <v>2.5000000000000001E-2</v>
      </c>
      <c r="T352" s="29" t="str">
        <f>IF(AND(A352='CP %'!$B$1,Master!J369="CP",G352&gt;=DATE(2018,7,26),G352&lt;=DATE(2018,12,31)),COUNTIFS($K$2:$K$999,K352,$A$2:$A$999,'CP %'!$B$1,$G$2:$G$999,"&gt;=26-07-2018",$G$2:$G$999,"&lt;=31-12-2018"),IF(AND(A352='CP %'!$F$1,Master!J369="CP",G352&gt;=DATE(2018,4,1),G352&lt;DATE(2018,5,1)),COUNTIFS($K$2:$K$999,K352,$A$2:$A$999,'CP %'!$F$1,$G$2:$G$999,"&gt;=01-04-2018",$G$2:$G$999,"&lt;01-05-2018"),IF(AND(A352='CP %'!$F$1,Master!J369="CP",G352&gt;=DATE(2018,7,1),G352&lt;DATE(2018,8,1)),COUNTIFS($K$2:$K$999,K352,$A$2:$A$999,'CP %'!$F$1,$G$2:$G$999,"&gt;=01-07-2018",$G$2:$G$999,"&lt;01-08-2018"),IF(AND(A352='CP %'!$F$1,B352='CP %'!$F$17,Master!J369="CP",G352&gt;=DATE(2018,8,1),G352&lt;DATE(2018,10,1)),COUNTIFS($K$2:$K$999,K352,$A$2:$A$999,'CP %'!$F$1,$B$2:$B$999,'CP %'!$F$17,$G$2:$G$999,"&gt;=01-08-2018",$G$2:$G$999,"&lt;01-10-2018"),IF(AND(A352='CP %'!$F$1,B352='CP %'!$F$27,Master!J369="CP",G352&gt;=DATE(2018,10,1),G352&lt;=DATE(2018,12,31)),COUNTIFS($K$2:$K$999,K352,$A$2:$A$999,'CP %'!$F$1,$B$2:$B$999,'CP %'!$F$27,$G$2:$G$999,"&gt;=01-10-2018",$G$2:$G$999,"&lt;=31-12-2018"),IF(AND(A352='CP %'!$M$1,Master!J369="CP",G352&gt;=DATE(2018,4,1),G352&lt;DATE(2018,10,1)),COUNTIFS($K$2:$K$999,K352,$A$2:$A$999,'CP %'!$M$1,$G$2:$G$999,"&gt;=1-04-2018",$G$2:$G$999,"&lt;1-10-2018"),IF(AND(A352='CP %'!$M$1,Master!J369="CP",G352&gt;=DATE(2018,10,1),G352&lt;=DATE(2018,12,31)),COUNTIFS($K$2:$K$999,K352,$A$2:$A$999,'CP %'!$M$1,$G$2:$G$999,"&gt;=1-10-2018",$G$2:$G$999,"&lt;=31-12-2018"),"")))))))</f>
        <v/>
      </c>
      <c r="U352" s="25">
        <f t="shared" si="13"/>
        <v>418871.11261250003</v>
      </c>
    </row>
    <row r="353" spans="1:21" hidden="1" x14ac:dyDescent="0.25">
      <c r="A353" s="1" t="s">
        <v>2</v>
      </c>
      <c r="B353" s="1" t="s">
        <v>124</v>
      </c>
      <c r="C353" s="1" t="s">
        <v>124</v>
      </c>
      <c r="D353" s="1">
        <v>4601</v>
      </c>
      <c r="E353" s="1" t="s">
        <v>93</v>
      </c>
      <c r="F353" s="1">
        <v>697.40549999999996</v>
      </c>
      <c r="G353" s="27">
        <v>43260</v>
      </c>
      <c r="H353" s="25">
        <v>10200328.7345</v>
      </c>
      <c r="I353" s="25">
        <v>10200328.7345</v>
      </c>
      <c r="J353" s="1" t="s">
        <v>16</v>
      </c>
      <c r="K353" s="1" t="s">
        <v>531</v>
      </c>
      <c r="L353" s="25">
        <v>10999</v>
      </c>
      <c r="M353" s="25">
        <v>10999</v>
      </c>
      <c r="N353" s="1" t="s">
        <v>438</v>
      </c>
      <c r="P353" s="25">
        <f t="shared" si="12"/>
        <v>0</v>
      </c>
      <c r="R353" s="2" t="s">
        <v>164</v>
      </c>
      <c r="S353" s="31">
        <v>2.5000000000000001E-2</v>
      </c>
      <c r="T353" s="29" t="str">
        <f>IF(AND(A353='CP %'!$B$1,Master!J376="CP",G353&gt;=DATE(2018,7,26),G353&lt;=DATE(2018,12,31)),COUNTIFS($K$2:$K$999,K353,$A$2:$A$999,'CP %'!$B$1,$G$2:$G$999,"&gt;=26-07-2018",$G$2:$G$999,"&lt;=31-12-2018"),IF(AND(A353='CP %'!$F$1,Master!J376="CP",G353&gt;=DATE(2018,4,1),G353&lt;DATE(2018,5,1)),COUNTIFS($K$2:$K$999,K353,$A$2:$A$999,'CP %'!$F$1,$G$2:$G$999,"&gt;=01-04-2018",$G$2:$G$999,"&lt;01-05-2018"),IF(AND(A353='CP %'!$F$1,Master!J376="CP",G353&gt;=DATE(2018,7,1),G353&lt;DATE(2018,8,1)),COUNTIFS($K$2:$K$999,K353,$A$2:$A$999,'CP %'!$F$1,$G$2:$G$999,"&gt;=01-07-2018",$G$2:$G$999,"&lt;01-08-2018"),IF(AND(A353='CP %'!$F$1,B353='CP %'!$F$17,Master!J376="CP",G353&gt;=DATE(2018,8,1),G353&lt;DATE(2018,10,1)),COUNTIFS($K$2:$K$999,K353,$A$2:$A$999,'CP %'!$F$1,$B$2:$B$999,'CP %'!$F$17,$G$2:$G$999,"&gt;=01-08-2018",$G$2:$G$999,"&lt;01-10-2018"),IF(AND(A353='CP %'!$F$1,B353='CP %'!$F$27,Master!J376="CP",G353&gt;=DATE(2018,10,1),G353&lt;=DATE(2018,12,31)),COUNTIFS($K$2:$K$999,K353,$A$2:$A$999,'CP %'!$F$1,$B$2:$B$999,'CP %'!$F$27,$G$2:$G$999,"&gt;=01-10-2018",$G$2:$G$999,"&lt;=31-12-2018"),IF(AND(A353='CP %'!$M$1,Master!J376="CP",G353&gt;=DATE(2018,4,1),G353&lt;DATE(2018,10,1)),COUNTIFS($K$2:$K$999,K353,$A$2:$A$999,'CP %'!$M$1,$G$2:$G$999,"&gt;=1-04-2018",$G$2:$G$999,"&lt;1-10-2018"),IF(AND(A353='CP %'!$M$1,Master!J376="CP",G353&gt;=DATE(2018,10,1),G353&lt;=DATE(2018,12,31)),COUNTIFS($K$2:$K$999,K353,$A$2:$A$999,'CP %'!$M$1,$G$2:$G$999,"&gt;=1-10-2018",$G$2:$G$999,"&lt;=31-12-2018"),"")))))))</f>
        <v/>
      </c>
      <c r="U353" s="25">
        <f t="shared" si="13"/>
        <v>255008.21836250002</v>
      </c>
    </row>
    <row r="354" spans="1:21" hidden="1" x14ac:dyDescent="0.25">
      <c r="A354" s="1" t="s">
        <v>2</v>
      </c>
      <c r="B354" s="1" t="s">
        <v>124</v>
      </c>
      <c r="C354" s="1" t="s">
        <v>124</v>
      </c>
      <c r="D354" s="1">
        <v>2301</v>
      </c>
      <c r="E354" s="1" t="s">
        <v>93</v>
      </c>
      <c r="F354" s="1">
        <v>697.40549999999996</v>
      </c>
      <c r="G354" s="27">
        <v>43302</v>
      </c>
      <c r="H354" s="25">
        <v>9133413.9545000009</v>
      </c>
      <c r="I354" s="25">
        <v>9133413.9545000009</v>
      </c>
      <c r="J354" s="1" t="s">
        <v>15</v>
      </c>
      <c r="K354" s="1" t="s">
        <v>15</v>
      </c>
      <c r="L354" s="25">
        <v>10999</v>
      </c>
      <c r="M354" s="25">
        <v>11429.165807410467</v>
      </c>
      <c r="N354" s="1" t="s">
        <v>438</v>
      </c>
      <c r="P354" s="25">
        <f t="shared" si="12"/>
        <v>0</v>
      </c>
      <c r="R354" s="2" t="s">
        <v>164</v>
      </c>
      <c r="S354" s="31" t="str">
        <f>IF(AND(A354='CP %'!$B$1,J354="CP"),
IF(AND(G354&gt;=DATE(2018,4,1),G354&lt;=DATE(2018,7,25)),2%,IF(AND(G354&gt;=DATE(2018,7,26),G354&lt;=DATE(2018,12,31),R354='CP %'!$I$2),IF(T354=1,'CP %'!$C$8,IF(AND(T354&gt;=2,T354&lt;=3),'CP %'!$C$9,IF(AND(T354&gt;=4,T354&lt;=5),'CP %'!$C$10,IF(AND(T354&gt;=6,T354&lt;=8),'CP %'!$C$11,IF(T354&gt;=9,'CP %'!$C$12,""))))),IF(AND(G354&gt;=DATE(2018,7,26),G354&lt;=DATE(2018,12,31),R354='CP %'!$I$3),IF(T354=1,'CP %'!$D$8,IF(AND(T354&gt;=2,T354&lt;=3),'CP %'!$D$9,IF(AND(T354&gt;=4,T354&lt;=5),'CP %'!$D$10,IF(AND(T354&gt;=6,T354&lt;=8),'CP %'!$D$11,IF(T354&gt;=9,'CP %'!$D$12,""))))),""))),
IF(AND(A354='CP %'!$F$1,J354="CP"),
IF(AND(G354&gt;=DATE(2018,4,1),G354&lt;DATE(2018,5,1)),IF(AND(T354&gt;=1,T354&lt;=3),'CP %'!$G$4,IF(AND(T354&gt;=4,T354&lt;=9),'CP %'!$G$5,IF(T354&gt;=10,'CP %'!$G$6,""))),
IF(AND(G354&gt;=DATE(2018,5,1),G354&lt;DATE(2018,7,1)),'CP %'!$G$8,
IF(AND(G354&gt;=DATE(2018,7,1),G354&lt;DATE(2018,8,1)),IF(AND(T354&gt;=1,T354&lt;=2),'CP %'!$G$11,IF(AND(T354&gt;=3,T354&lt;=5),'CP %'!$G$12,IF(T354&gt;=6,'CP %'!$G$13,""))),
IF(AND(G354&gt;=DATE(2018,8,1),G354&lt;DATE(2018,10,1)),IF(K354='CP %'!$F$18,'CP %'!$G$18,IF(B354='CP %'!$F$15,'CP %'!$G$15,IF(B354='CP %'!$F$16,'CP %'!$G$16,IF(AND(B354='CP %'!$F$17,T354=1),'CP %'!$G$20,IF(AND(B354='CP %'!$F$17,T354&gt;=2,T354&lt;=5),'CP %'!$G$21,IF(AND(B354='CP %'!$F$17,T354&gt;=6),'CP %'!$G$22,"")))))),
IF(AND(G354&gt;=DATE(2018,10,1),G354&lt;=DATE(2018,12,31)),IF(B354='CP %'!$F$25,'CP %'!$G$25,IF(B354='CP %'!$F$26,'CP %'!$G$26,IF(AND(B354='CP %'!$F$27,T354=1),'CP %'!$G$29,IF(AND(B354='CP %'!$F$27,T354&gt;=2,T354&lt;=5),'CP %'!$G$30,IF(AND(B354='CP %'!$F$27,T354&gt;=6),'CP %'!$G$31,"")))))))))),
IF(AND(A354='CP %'!$M$1,J354="CP"),
IF(AND(G354&gt;=DATE(2018,4,1),G354&lt;DATE(2018,10,1)),IF(AND(T354&gt;=1,T354&lt;=3),'CP %'!$N$4,IF(AND(T354&gt;=4,T354&lt;=6),'CP %'!$N$5,IF(T354&gt;=7,'CP %'!$N$6,""))),
IF(AND(G354&gt;=DATE(2018,10,1),G354&lt;=DATE(2018,12,31)),IF(AND(T354&gt;=1,T354&lt;=3),'CP %'!$N$9,IF(AND(T354&gt;=4,T354&lt;=6),'CP %'!$N$10,IF(T354&gt;=7,'CP %'!$N$11,""))),"")),"")))</f>
        <v/>
      </c>
      <c r="T354" s="29" t="str">
        <f>IF(AND(A354='CP %'!$B$1,Master!J354="CP",G354&gt;=DATE(2018,7,26),G354&lt;=DATE(2018,12,31)),COUNTIFS($K$2:$K$999,K354,$A$2:$A$999,'CP %'!$B$1,$G$2:$G$999,"&gt;=26-07-2018",$G$2:$G$999,"&lt;=31-12-2018"),IF(AND(A354='CP %'!$F$1,Master!J354="CP",G354&gt;=DATE(2018,4,1),G354&lt;DATE(2018,5,1)),COUNTIFS($K$2:$K$999,K354,$A$2:$A$999,'CP %'!$F$1,$G$2:$G$999,"&gt;=01-04-2018",$G$2:$G$999,"&lt;01-05-2018"),IF(AND(A354='CP %'!$F$1,Master!J354="CP",G354&gt;=DATE(2018,7,1),G354&lt;DATE(2018,8,1)),COUNTIFS($K$2:$K$999,K354,$A$2:$A$999,'CP %'!$F$1,$G$2:$G$999,"&gt;=01-07-2018",$G$2:$G$999,"&lt;01-08-2018"),IF(AND(A354='CP %'!$F$1,B354='CP %'!$F$17,Master!J354="CP",G354&gt;=DATE(2018,8,1),G354&lt;DATE(2018,10,1)),COUNTIFS($K$2:$K$999,K354,$A$2:$A$999,'CP %'!$F$1,$B$2:$B$999,'CP %'!$F$17,$G$2:$G$999,"&gt;=01-08-2018",$G$2:$G$999,"&lt;01-10-2018"),IF(AND(A354='CP %'!$F$1,B354='CP %'!$F$27,Master!J354="CP",G354&gt;=DATE(2018,10,1),G354&lt;=DATE(2018,12,31)),COUNTIFS($K$2:$K$999,K354,$A$2:$A$999,'CP %'!$F$1,$B$2:$B$999,'CP %'!$F$27,$G$2:$G$999,"&gt;=01-10-2018",$G$2:$G$999,"&lt;=31-12-2018"),IF(AND(A354='CP %'!$M$1,Master!J354="CP",G354&gt;=DATE(2018,4,1),G354&lt;DATE(2018,10,1)),COUNTIFS($K$2:$K$999,K354,$A$2:$A$999,'CP %'!$M$1,$G$2:$G$999,"&gt;=1-04-2018",$G$2:$G$999,"&lt;1-10-2018"),IF(AND(A354='CP %'!$M$1,Master!J354="CP",G354&gt;=DATE(2018,10,1),G354&lt;=DATE(2018,12,31)),COUNTIFS($K$2:$K$999,K354,$A$2:$A$999,'CP %'!$M$1,$G$2:$G$999,"&gt;=1-10-2018",$G$2:$G$999,"&lt;=31-12-2018"),"")))))))</f>
        <v/>
      </c>
      <c r="U354" s="25">
        <f t="shared" si="13"/>
        <v>0</v>
      </c>
    </row>
    <row r="355" spans="1:21" hidden="1" x14ac:dyDescent="0.25">
      <c r="A355" s="1" t="s">
        <v>2</v>
      </c>
      <c r="B355" s="1" t="s">
        <v>124</v>
      </c>
      <c r="C355" s="1" t="s">
        <v>124</v>
      </c>
      <c r="D355" s="1">
        <v>2004</v>
      </c>
      <c r="E355" s="1" t="s">
        <v>91</v>
      </c>
      <c r="F355" s="1">
        <v>1278.5355</v>
      </c>
      <c r="G355" s="27">
        <v>43296</v>
      </c>
      <c r="H355" s="25">
        <v>15527450.4245</v>
      </c>
      <c r="I355" s="25">
        <v>15527450.4245</v>
      </c>
      <c r="J355" s="1" t="s">
        <v>15</v>
      </c>
      <c r="K355" s="1" t="s">
        <v>15</v>
      </c>
      <c r="L355" s="25">
        <v>10999</v>
      </c>
      <c r="M355" s="25">
        <v>10999</v>
      </c>
      <c r="N355" s="1" t="s">
        <v>438</v>
      </c>
      <c r="P355" s="25">
        <f t="shared" si="12"/>
        <v>0</v>
      </c>
      <c r="R355" s="2" t="s">
        <v>164</v>
      </c>
      <c r="S355" s="31" t="str">
        <f>IF(AND(A355='CP %'!$B$1,J355="CP"),
IF(AND(G355&gt;=DATE(2018,4,1),G355&lt;=DATE(2018,7,25)),2%,IF(AND(G355&gt;=DATE(2018,7,26),G355&lt;=DATE(2018,12,31),R355='CP %'!$I$2),IF(T355=1,'CP %'!$C$8,IF(AND(T355&gt;=2,T355&lt;=3),'CP %'!$C$9,IF(AND(T355&gt;=4,T355&lt;=5),'CP %'!$C$10,IF(AND(T355&gt;=6,T355&lt;=8),'CP %'!$C$11,IF(T355&gt;=9,'CP %'!$C$12,""))))),IF(AND(G355&gt;=DATE(2018,7,26),G355&lt;=DATE(2018,12,31),R355='CP %'!$I$3),IF(T355=1,'CP %'!$D$8,IF(AND(T355&gt;=2,T355&lt;=3),'CP %'!$D$9,IF(AND(T355&gt;=4,T355&lt;=5),'CP %'!$D$10,IF(AND(T355&gt;=6,T355&lt;=8),'CP %'!$D$11,IF(T355&gt;=9,'CP %'!$D$12,""))))),""))),
IF(AND(A355='CP %'!$F$1,J355="CP"),
IF(AND(G355&gt;=DATE(2018,4,1),G355&lt;DATE(2018,5,1)),IF(AND(T355&gt;=1,T355&lt;=3),'CP %'!$G$4,IF(AND(T355&gt;=4,T355&lt;=9),'CP %'!$G$5,IF(T355&gt;=10,'CP %'!$G$6,""))),
IF(AND(G355&gt;=DATE(2018,5,1),G355&lt;DATE(2018,7,1)),'CP %'!$G$8,
IF(AND(G355&gt;=DATE(2018,7,1),G355&lt;DATE(2018,8,1)),IF(AND(T355&gt;=1,T355&lt;=2),'CP %'!$G$11,IF(AND(T355&gt;=3,T355&lt;=5),'CP %'!$G$12,IF(T355&gt;=6,'CP %'!$G$13,""))),
IF(AND(G355&gt;=DATE(2018,8,1),G355&lt;DATE(2018,10,1)),IF(K355='CP %'!$F$18,'CP %'!$G$18,IF(B355='CP %'!$F$15,'CP %'!$G$15,IF(B355='CP %'!$F$16,'CP %'!$G$16,IF(AND(B355='CP %'!$F$17,T355=1),'CP %'!$G$20,IF(AND(B355='CP %'!$F$17,T355&gt;=2,T355&lt;=5),'CP %'!$G$21,IF(AND(B355='CP %'!$F$17,T355&gt;=6),'CP %'!$G$22,"")))))),
IF(AND(G355&gt;=DATE(2018,10,1),G355&lt;=DATE(2018,12,31)),IF(B355='CP %'!$F$25,'CP %'!$G$25,IF(B355='CP %'!$F$26,'CP %'!$G$26,IF(AND(B355='CP %'!$F$27,T355=1),'CP %'!$G$29,IF(AND(B355='CP %'!$F$27,T355&gt;=2,T355&lt;=5),'CP %'!$G$30,IF(AND(B355='CP %'!$F$27,T355&gt;=6),'CP %'!$G$31,"")))))))))),
IF(AND(A355='CP %'!$M$1,J355="CP"),
IF(AND(G355&gt;=DATE(2018,4,1),G355&lt;DATE(2018,10,1)),IF(AND(T355&gt;=1,T355&lt;=3),'CP %'!$N$4,IF(AND(T355&gt;=4,T355&lt;=6),'CP %'!$N$5,IF(T355&gt;=7,'CP %'!$N$6,""))),
IF(AND(G355&gt;=DATE(2018,10,1),G355&lt;=DATE(2018,12,31)),IF(AND(T355&gt;=1,T355&lt;=3),'CP %'!$N$9,IF(AND(T355&gt;=4,T355&lt;=6),'CP %'!$N$10,IF(T355&gt;=7,'CP %'!$N$11,""))),"")),"")))</f>
        <v/>
      </c>
      <c r="T355" s="29" t="str">
        <f>IF(AND(A355='CP %'!$B$1,Master!J355="CP",G355&gt;=DATE(2018,7,26),G355&lt;=DATE(2018,12,31)),COUNTIFS($K$2:$K$999,K355,$A$2:$A$999,'CP %'!$B$1,$G$2:$G$999,"&gt;=26-07-2018",$G$2:$G$999,"&lt;=31-12-2018"),IF(AND(A355='CP %'!$F$1,Master!J355="CP",G355&gt;=DATE(2018,4,1),G355&lt;DATE(2018,5,1)),COUNTIFS($K$2:$K$999,K355,$A$2:$A$999,'CP %'!$F$1,$G$2:$G$999,"&gt;=01-04-2018",$G$2:$G$999,"&lt;01-05-2018"),IF(AND(A355='CP %'!$F$1,Master!J355="CP",G355&gt;=DATE(2018,7,1),G355&lt;DATE(2018,8,1)),COUNTIFS($K$2:$K$999,K355,$A$2:$A$999,'CP %'!$F$1,$G$2:$G$999,"&gt;=01-07-2018",$G$2:$G$999,"&lt;01-08-2018"),IF(AND(A355='CP %'!$F$1,B355='CP %'!$F$17,Master!J355="CP",G355&gt;=DATE(2018,8,1),G355&lt;DATE(2018,10,1)),COUNTIFS($K$2:$K$999,K355,$A$2:$A$999,'CP %'!$F$1,$B$2:$B$999,'CP %'!$F$17,$G$2:$G$999,"&gt;=01-08-2018",$G$2:$G$999,"&lt;01-10-2018"),IF(AND(A355='CP %'!$F$1,B355='CP %'!$F$27,Master!J355="CP",G355&gt;=DATE(2018,10,1),G355&lt;=DATE(2018,12,31)),COUNTIFS($K$2:$K$999,K355,$A$2:$A$999,'CP %'!$F$1,$B$2:$B$999,'CP %'!$F$27,$G$2:$G$999,"&gt;=01-10-2018",$G$2:$G$999,"&lt;=31-12-2018"),IF(AND(A355='CP %'!$M$1,Master!J355="CP",G355&gt;=DATE(2018,4,1),G355&lt;DATE(2018,10,1)),COUNTIFS($K$2:$K$999,K355,$A$2:$A$999,'CP %'!$M$1,$G$2:$G$999,"&gt;=1-04-2018",$G$2:$G$999,"&lt;1-10-2018"),IF(AND(A355='CP %'!$M$1,Master!J355="CP",G355&gt;=DATE(2018,10,1),G355&lt;=DATE(2018,12,31)),COUNTIFS($K$2:$K$999,K355,$A$2:$A$999,'CP %'!$M$1,$G$2:$G$999,"&gt;=1-10-2018",$G$2:$G$999,"&lt;=31-12-2018"),"")))))))</f>
        <v/>
      </c>
      <c r="U355" s="25">
        <f t="shared" si="13"/>
        <v>0</v>
      </c>
    </row>
    <row r="356" spans="1:21" hidden="1" x14ac:dyDescent="0.25">
      <c r="A356" s="1" t="s">
        <v>2</v>
      </c>
      <c r="B356" s="1" t="s">
        <v>129</v>
      </c>
      <c r="C356" s="1" t="s">
        <v>129</v>
      </c>
      <c r="D356" s="1">
        <v>1901</v>
      </c>
      <c r="E356" s="1" t="s">
        <v>87</v>
      </c>
      <c r="F356" s="1">
        <v>934.70849999999996</v>
      </c>
      <c r="G356" s="27">
        <v>43260</v>
      </c>
      <c r="H356" s="25">
        <v>11753848.911499999</v>
      </c>
      <c r="I356" s="25">
        <v>11753848.911499999</v>
      </c>
      <c r="J356" s="1" t="s">
        <v>16</v>
      </c>
      <c r="K356" s="1" t="s">
        <v>531</v>
      </c>
      <c r="L356" s="25">
        <v>10999</v>
      </c>
      <c r="M356" s="25">
        <v>11199</v>
      </c>
      <c r="N356" s="1" t="s">
        <v>540</v>
      </c>
      <c r="P356" s="25">
        <f t="shared" si="12"/>
        <v>0</v>
      </c>
      <c r="R356" s="2" t="s">
        <v>164</v>
      </c>
      <c r="S356" s="31">
        <v>2.5000000000000001E-2</v>
      </c>
      <c r="T356" s="29" t="str">
        <f>IF(AND(A356='CP %'!$B$1,Master!J390="CP",G356&gt;=DATE(2018,7,26),G356&lt;=DATE(2018,12,31)),COUNTIFS($K$2:$K$999,K356,$A$2:$A$999,'CP %'!$B$1,$G$2:$G$999,"&gt;=26-07-2018",$G$2:$G$999,"&lt;=31-12-2018"),IF(AND(A356='CP %'!$F$1,Master!J390="CP",G356&gt;=DATE(2018,4,1),G356&lt;DATE(2018,5,1)),COUNTIFS($K$2:$K$999,K356,$A$2:$A$999,'CP %'!$F$1,$G$2:$G$999,"&gt;=01-04-2018",$G$2:$G$999,"&lt;01-05-2018"),IF(AND(A356='CP %'!$F$1,Master!J390="CP",G356&gt;=DATE(2018,7,1),G356&lt;DATE(2018,8,1)),COUNTIFS($K$2:$K$999,K356,$A$2:$A$999,'CP %'!$F$1,$G$2:$G$999,"&gt;=01-07-2018",$G$2:$G$999,"&lt;01-08-2018"),IF(AND(A356='CP %'!$F$1,B356='CP %'!$F$17,Master!J390="CP",G356&gt;=DATE(2018,8,1),G356&lt;DATE(2018,10,1)),COUNTIFS($K$2:$K$999,K356,$A$2:$A$999,'CP %'!$F$1,$B$2:$B$999,'CP %'!$F$17,$G$2:$G$999,"&gt;=01-08-2018",$G$2:$G$999,"&lt;01-10-2018"),IF(AND(A356='CP %'!$F$1,B356='CP %'!$F$27,Master!J390="CP",G356&gt;=DATE(2018,10,1),G356&lt;=DATE(2018,12,31)),COUNTIFS($K$2:$K$999,K356,$A$2:$A$999,'CP %'!$F$1,$B$2:$B$999,'CP %'!$F$27,$G$2:$G$999,"&gt;=01-10-2018",$G$2:$G$999,"&lt;=31-12-2018"),IF(AND(A356='CP %'!$M$1,Master!J390="CP",G356&gt;=DATE(2018,4,1),G356&lt;DATE(2018,10,1)),COUNTIFS($K$2:$K$999,K356,$A$2:$A$999,'CP %'!$M$1,$G$2:$G$999,"&gt;=1-04-2018",$G$2:$G$999,"&lt;1-10-2018"),IF(AND(A356='CP %'!$M$1,Master!J390="CP",G356&gt;=DATE(2018,10,1),G356&lt;=DATE(2018,12,31)),COUNTIFS($K$2:$K$999,K356,$A$2:$A$999,'CP %'!$M$1,$G$2:$G$999,"&gt;=1-10-2018",$G$2:$G$999,"&lt;=31-12-2018"),"")))))))</f>
        <v/>
      </c>
      <c r="U356" s="25">
        <f t="shared" si="13"/>
        <v>293846.22278750001</v>
      </c>
    </row>
    <row r="357" spans="1:21" hidden="1" x14ac:dyDescent="0.25">
      <c r="A357" s="1" t="s">
        <v>2</v>
      </c>
      <c r="B357" s="1" t="s">
        <v>129</v>
      </c>
      <c r="C357" s="1" t="s">
        <v>129</v>
      </c>
      <c r="D357" s="1">
        <v>2003</v>
      </c>
      <c r="E357" s="1" t="s">
        <v>93</v>
      </c>
      <c r="F357" s="1">
        <v>651.7829999999999</v>
      </c>
      <c r="G357" s="27">
        <v>43260</v>
      </c>
      <c r="H357" s="25">
        <v>8307888.3769999985</v>
      </c>
      <c r="I357" s="25">
        <v>8307888.3769999985</v>
      </c>
      <c r="J357" s="1" t="s">
        <v>16</v>
      </c>
      <c r="K357" s="1" t="s">
        <v>531</v>
      </c>
      <c r="L357" s="25">
        <v>10999</v>
      </c>
      <c r="M357" s="25">
        <v>10999</v>
      </c>
      <c r="N357" s="1" t="s">
        <v>438</v>
      </c>
      <c r="P357" s="25">
        <f t="shared" si="12"/>
        <v>0</v>
      </c>
      <c r="R357" s="2" t="s">
        <v>164</v>
      </c>
      <c r="S357" s="31">
        <v>2.5000000000000001E-2</v>
      </c>
      <c r="T357" s="29" t="str">
        <f>IF(AND(A357='CP %'!$B$1,Master!J393="CP",G357&gt;=DATE(2018,7,26),G357&lt;=DATE(2018,12,31)),COUNTIFS($K$2:$K$999,K357,$A$2:$A$999,'CP %'!$B$1,$G$2:$G$999,"&gt;=26-07-2018",$G$2:$G$999,"&lt;=31-12-2018"),IF(AND(A357='CP %'!$F$1,Master!J393="CP",G357&gt;=DATE(2018,4,1),G357&lt;DATE(2018,5,1)),COUNTIFS($K$2:$K$999,K357,$A$2:$A$999,'CP %'!$F$1,$G$2:$G$999,"&gt;=01-04-2018",$G$2:$G$999,"&lt;01-05-2018"),IF(AND(A357='CP %'!$F$1,Master!J393="CP",G357&gt;=DATE(2018,7,1),G357&lt;DATE(2018,8,1)),COUNTIFS($K$2:$K$999,K357,$A$2:$A$999,'CP %'!$F$1,$G$2:$G$999,"&gt;=01-07-2018",$G$2:$G$999,"&lt;01-08-2018"),IF(AND(A357='CP %'!$F$1,B357='CP %'!$F$17,Master!J393="CP",G357&gt;=DATE(2018,8,1),G357&lt;DATE(2018,10,1)),COUNTIFS($K$2:$K$999,K357,$A$2:$A$999,'CP %'!$F$1,$B$2:$B$999,'CP %'!$F$17,$G$2:$G$999,"&gt;=01-08-2018",$G$2:$G$999,"&lt;01-10-2018"),IF(AND(A357='CP %'!$F$1,B357='CP %'!$F$27,Master!J393="CP",G357&gt;=DATE(2018,10,1),G357&lt;=DATE(2018,12,31)),COUNTIFS($K$2:$K$999,K357,$A$2:$A$999,'CP %'!$F$1,$B$2:$B$999,'CP %'!$F$27,$G$2:$G$999,"&gt;=01-10-2018",$G$2:$G$999,"&lt;=31-12-2018"),IF(AND(A357='CP %'!$M$1,Master!J393="CP",G357&gt;=DATE(2018,4,1),G357&lt;DATE(2018,10,1)),COUNTIFS($K$2:$K$999,K357,$A$2:$A$999,'CP %'!$M$1,$G$2:$G$999,"&gt;=1-04-2018",$G$2:$G$999,"&lt;1-10-2018"),IF(AND(A357='CP %'!$M$1,Master!J393="CP",G357&gt;=DATE(2018,10,1),G357&lt;=DATE(2018,12,31)),COUNTIFS($K$2:$K$999,K357,$A$2:$A$999,'CP %'!$M$1,$G$2:$G$999,"&gt;=1-10-2018",$G$2:$G$999,"&lt;=31-12-2018"),"")))))))</f>
        <v/>
      </c>
      <c r="U357" s="25">
        <f t="shared" si="13"/>
        <v>207697.20942499998</v>
      </c>
    </row>
    <row r="358" spans="1:21" hidden="1" x14ac:dyDescent="0.25">
      <c r="A358" s="1" t="s">
        <v>2</v>
      </c>
      <c r="B358" s="1" t="s">
        <v>124</v>
      </c>
      <c r="C358" s="1" t="s">
        <v>124</v>
      </c>
      <c r="D358" s="1">
        <v>2302</v>
      </c>
      <c r="E358" s="1" t="s">
        <v>93</v>
      </c>
      <c r="F358" s="1">
        <v>651.7829999999999</v>
      </c>
      <c r="G358" s="27">
        <v>43300</v>
      </c>
      <c r="H358" s="25">
        <v>8607888.3769999966</v>
      </c>
      <c r="I358" s="25">
        <v>8607888.3769999966</v>
      </c>
      <c r="J358" s="1" t="s">
        <v>16</v>
      </c>
      <c r="K358" s="1" t="s">
        <v>524</v>
      </c>
      <c r="L358" s="25">
        <v>10999</v>
      </c>
      <c r="M358" s="25">
        <v>11459.275889368086</v>
      </c>
      <c r="N358" s="1" t="s">
        <v>438</v>
      </c>
      <c r="P358" s="25">
        <f t="shared" si="12"/>
        <v>0</v>
      </c>
      <c r="R358" s="2" t="s">
        <v>164</v>
      </c>
      <c r="S358" s="31">
        <v>0.02</v>
      </c>
      <c r="T358" s="29" t="str">
        <f>IF(AND(A358='CP %'!$B$1,Master!J356="CP",G358&gt;=DATE(2018,7,26),G358&lt;=DATE(2018,12,31)),COUNTIFS($K$2:$K$999,K358,$A$2:$A$999,'CP %'!$B$1,$G$2:$G$999,"&gt;=26-07-2018",$G$2:$G$999,"&lt;=31-12-2018"),IF(AND(A358='CP %'!$F$1,Master!J356="CP",G358&gt;=DATE(2018,4,1),G358&lt;DATE(2018,5,1)),COUNTIFS($K$2:$K$999,K358,$A$2:$A$999,'CP %'!$F$1,$G$2:$G$999,"&gt;=01-04-2018",$G$2:$G$999,"&lt;01-05-2018"),IF(AND(A358='CP %'!$F$1,Master!J356="CP",G358&gt;=DATE(2018,7,1),G358&lt;DATE(2018,8,1)),COUNTIFS($K$2:$K$999,K358,$A$2:$A$999,'CP %'!$F$1,$G$2:$G$999,"&gt;=01-07-2018",$G$2:$G$999,"&lt;01-08-2018"),IF(AND(A358='CP %'!$F$1,B358='CP %'!$F$17,Master!J356="CP",G358&gt;=DATE(2018,8,1),G358&lt;DATE(2018,10,1)),COUNTIFS($K$2:$K$999,K358,$A$2:$A$999,'CP %'!$F$1,$B$2:$B$999,'CP %'!$F$17,$G$2:$G$999,"&gt;=01-08-2018",$G$2:$G$999,"&lt;01-10-2018"),IF(AND(A358='CP %'!$F$1,B358='CP %'!$F$27,Master!J356="CP",G358&gt;=DATE(2018,10,1),G358&lt;=DATE(2018,12,31)),COUNTIFS($K$2:$K$999,K358,$A$2:$A$999,'CP %'!$F$1,$B$2:$B$999,'CP %'!$F$27,$G$2:$G$999,"&gt;=01-10-2018",$G$2:$G$999,"&lt;=31-12-2018"),IF(AND(A358='CP %'!$M$1,Master!J356="CP",G358&gt;=DATE(2018,4,1),G358&lt;DATE(2018,10,1)),COUNTIFS($K$2:$K$999,K358,$A$2:$A$999,'CP %'!$M$1,$G$2:$G$999,"&gt;=1-04-2018",$G$2:$G$999,"&lt;1-10-2018"),IF(AND(A358='CP %'!$M$1,Master!J356="CP",G358&gt;=DATE(2018,10,1),G358&lt;=DATE(2018,12,31)),COUNTIFS($K$2:$K$999,K358,$A$2:$A$999,'CP %'!$M$1,$G$2:$G$999,"&gt;=1-10-2018",$G$2:$G$999,"&lt;=31-12-2018"),"")))))))</f>
        <v/>
      </c>
      <c r="U358" s="25">
        <f t="shared" si="13"/>
        <v>172157.76753999994</v>
      </c>
    </row>
    <row r="359" spans="1:21" hidden="1" x14ac:dyDescent="0.25">
      <c r="A359" s="1" t="s">
        <v>2</v>
      </c>
      <c r="B359" s="1" t="s">
        <v>124</v>
      </c>
      <c r="C359" s="1" t="s">
        <v>124</v>
      </c>
      <c r="D359" s="1">
        <v>3304</v>
      </c>
      <c r="E359" s="1" t="s">
        <v>91</v>
      </c>
      <c r="F359" s="1">
        <v>1278.5355</v>
      </c>
      <c r="G359" s="27">
        <v>43260</v>
      </c>
      <c r="H359" s="25">
        <v>16754844.5045</v>
      </c>
      <c r="I359" s="25">
        <v>16754844.5045</v>
      </c>
      <c r="J359" s="1" t="s">
        <v>16</v>
      </c>
      <c r="K359" s="1" t="s">
        <v>534</v>
      </c>
      <c r="L359" s="25">
        <v>10999</v>
      </c>
      <c r="M359" s="25">
        <v>10999</v>
      </c>
      <c r="N359" s="1" t="s">
        <v>438</v>
      </c>
      <c r="P359" s="25">
        <f t="shared" si="12"/>
        <v>0</v>
      </c>
      <c r="R359" s="2" t="s">
        <v>164</v>
      </c>
      <c r="S359" s="31">
        <v>2.2499999999999999E-2</v>
      </c>
      <c r="T359" s="29" t="str">
        <f>IF(AND(A359='CP %'!$B$1,Master!J375="CP",G359&gt;=DATE(2018,7,26),G359&lt;=DATE(2018,12,31)),COUNTIFS($K$2:$K$999,K359,$A$2:$A$999,'CP %'!$B$1,$G$2:$G$999,"&gt;=26-07-2018",$G$2:$G$999,"&lt;=31-12-2018"),IF(AND(A359='CP %'!$F$1,Master!J375="CP",G359&gt;=DATE(2018,4,1),G359&lt;DATE(2018,5,1)),COUNTIFS($K$2:$K$999,K359,$A$2:$A$999,'CP %'!$F$1,$G$2:$G$999,"&gt;=01-04-2018",$G$2:$G$999,"&lt;01-05-2018"),IF(AND(A359='CP %'!$F$1,Master!J375="CP",G359&gt;=DATE(2018,7,1),G359&lt;DATE(2018,8,1)),COUNTIFS($K$2:$K$999,K359,$A$2:$A$999,'CP %'!$F$1,$G$2:$G$999,"&gt;=01-07-2018",$G$2:$G$999,"&lt;01-08-2018"),IF(AND(A359='CP %'!$F$1,B359='CP %'!$F$17,Master!J375="CP",G359&gt;=DATE(2018,8,1),G359&lt;DATE(2018,10,1)),COUNTIFS($K$2:$K$999,K359,$A$2:$A$999,'CP %'!$F$1,$B$2:$B$999,'CP %'!$F$17,$G$2:$G$999,"&gt;=01-08-2018",$G$2:$G$999,"&lt;01-10-2018"),IF(AND(A359='CP %'!$F$1,B359='CP %'!$F$27,Master!J375="CP",G359&gt;=DATE(2018,10,1),G359&lt;=DATE(2018,12,31)),COUNTIFS($K$2:$K$999,K359,$A$2:$A$999,'CP %'!$F$1,$B$2:$B$999,'CP %'!$F$27,$G$2:$G$999,"&gt;=01-10-2018",$G$2:$G$999,"&lt;=31-12-2018"),IF(AND(A359='CP %'!$M$1,Master!J375="CP",G359&gt;=DATE(2018,4,1),G359&lt;DATE(2018,10,1)),COUNTIFS($K$2:$K$999,K359,$A$2:$A$999,'CP %'!$M$1,$G$2:$G$999,"&gt;=1-04-2018",$G$2:$G$999,"&lt;1-10-2018"),IF(AND(A359='CP %'!$M$1,Master!J375="CP",G359&gt;=DATE(2018,10,1),G359&lt;=DATE(2018,12,31)),COUNTIFS($K$2:$K$999,K359,$A$2:$A$999,'CP %'!$M$1,$G$2:$G$999,"&gt;=1-10-2018",$G$2:$G$999,"&lt;=31-12-2018"),"")))))))</f>
        <v/>
      </c>
      <c r="U359" s="25">
        <f t="shared" si="13"/>
        <v>376984.00135124999</v>
      </c>
    </row>
    <row r="360" spans="1:21" hidden="1" x14ac:dyDescent="0.25">
      <c r="A360" s="1" t="s">
        <v>2</v>
      </c>
      <c r="B360" s="1" t="s">
        <v>124</v>
      </c>
      <c r="C360" s="1" t="s">
        <v>124</v>
      </c>
      <c r="D360" s="1">
        <v>2204</v>
      </c>
      <c r="E360" s="1" t="s">
        <v>91</v>
      </c>
      <c r="F360" s="1">
        <v>1278.5355</v>
      </c>
      <c r="G360" s="27">
        <v>43260</v>
      </c>
      <c r="H360" s="25">
        <v>15372175.920255</v>
      </c>
      <c r="I360" s="25">
        <v>15372175.920255</v>
      </c>
      <c r="J360" s="1" t="s">
        <v>15</v>
      </c>
      <c r="K360" s="1" t="s">
        <v>15</v>
      </c>
      <c r="L360" s="25">
        <v>10999</v>
      </c>
      <c r="M360" s="25">
        <v>10877.552840930111</v>
      </c>
      <c r="N360" s="1" t="s">
        <v>438</v>
      </c>
      <c r="P360" s="25">
        <f t="shared" si="12"/>
        <v>155274.50424499952</v>
      </c>
      <c r="R360" s="2" t="s">
        <v>164</v>
      </c>
      <c r="S360" s="31" t="str">
        <f>IF(AND(A360='CP %'!$B$1,J360="CP"),
IF(AND(G360&gt;=DATE(2018,4,1),G360&lt;=DATE(2018,7,25)),2%,IF(AND(G360&gt;=DATE(2018,7,26),G360&lt;=DATE(2018,12,31),R360='CP %'!$I$2),IF(T360=1,'CP %'!$C$8,IF(AND(T360&gt;=2,T360&lt;=3),'CP %'!$C$9,IF(AND(T360&gt;=4,T360&lt;=5),'CP %'!$C$10,IF(AND(T360&gt;=6,T360&lt;=8),'CP %'!$C$11,IF(T360&gt;=9,'CP %'!$C$12,""))))),IF(AND(G360&gt;=DATE(2018,7,26),G360&lt;=DATE(2018,12,31),R360='CP %'!$I$3),IF(T360=1,'CP %'!$D$8,IF(AND(T360&gt;=2,T360&lt;=3),'CP %'!$D$9,IF(AND(T360&gt;=4,T360&lt;=5),'CP %'!$D$10,IF(AND(T360&gt;=6,T360&lt;=8),'CP %'!$D$11,IF(T360&gt;=9,'CP %'!$D$12,""))))),""))),
IF(AND(A360='CP %'!$F$1,J360="CP"),
IF(AND(G360&gt;=DATE(2018,4,1),G360&lt;DATE(2018,5,1)),IF(AND(T360&gt;=1,T360&lt;=3),'CP %'!$G$4,IF(AND(T360&gt;=4,T360&lt;=9),'CP %'!$G$5,IF(T360&gt;=10,'CP %'!$G$6,""))),
IF(AND(G360&gt;=DATE(2018,5,1),G360&lt;DATE(2018,7,1)),'CP %'!$G$8,
IF(AND(G360&gt;=DATE(2018,7,1),G360&lt;DATE(2018,8,1)),IF(AND(T360&gt;=1,T360&lt;=2),'CP %'!$G$11,IF(AND(T360&gt;=3,T360&lt;=5),'CP %'!$G$12,IF(T360&gt;=6,'CP %'!$G$13,""))),
IF(AND(G360&gt;=DATE(2018,8,1),G360&lt;DATE(2018,10,1)),IF(K360='CP %'!$F$18,'CP %'!$G$18,IF(B360='CP %'!$F$15,'CP %'!$G$15,IF(B360='CP %'!$F$16,'CP %'!$G$16,IF(AND(B360='CP %'!$F$17,T360=1),'CP %'!$G$20,IF(AND(B360='CP %'!$F$17,T360&gt;=2,T360&lt;=5),'CP %'!$G$21,IF(AND(B360='CP %'!$F$17,T360&gt;=6),'CP %'!$G$22,"")))))),
IF(AND(G360&gt;=DATE(2018,10,1),G360&lt;=DATE(2018,12,31)),IF(B360='CP %'!$F$25,'CP %'!$G$25,IF(B360='CP %'!$F$26,'CP %'!$G$26,IF(AND(B360='CP %'!$F$27,T360=1),'CP %'!$G$29,IF(AND(B360='CP %'!$F$27,T360&gt;=2,T360&lt;=5),'CP %'!$G$30,IF(AND(B360='CP %'!$F$27,T360&gt;=6),'CP %'!$G$31,"")))))))))),
IF(AND(A360='CP %'!$M$1,J360="CP"),
IF(AND(G360&gt;=DATE(2018,4,1),G360&lt;DATE(2018,10,1)),IF(AND(T360&gt;=1,T360&lt;=3),'CP %'!$N$4,IF(AND(T360&gt;=4,T360&lt;=6),'CP %'!$N$5,IF(T360&gt;=7,'CP %'!$N$6,""))),
IF(AND(G360&gt;=DATE(2018,10,1),G360&lt;=DATE(2018,12,31)),IF(AND(T360&gt;=1,T360&lt;=3),'CP %'!$N$9,IF(AND(T360&gt;=4,T360&lt;=6),'CP %'!$N$10,IF(T360&gt;=7,'CP %'!$N$11,""))),"")),"")))</f>
        <v/>
      </c>
      <c r="T360" s="29" t="str">
        <f>IF(AND(A360='CP %'!$B$1,Master!J360="CP",G360&gt;=DATE(2018,7,26),G360&lt;=DATE(2018,12,31)),COUNTIFS($K$2:$K$999,K360,$A$2:$A$999,'CP %'!$B$1,$G$2:$G$999,"&gt;=26-07-2018",$G$2:$G$999,"&lt;=31-12-2018"),IF(AND(A360='CP %'!$F$1,Master!J360="CP",G360&gt;=DATE(2018,4,1),G360&lt;DATE(2018,5,1)),COUNTIFS($K$2:$K$999,K360,$A$2:$A$999,'CP %'!$F$1,$G$2:$G$999,"&gt;=01-04-2018",$G$2:$G$999,"&lt;01-05-2018"),IF(AND(A360='CP %'!$F$1,Master!J360="CP",G360&gt;=DATE(2018,7,1),G360&lt;DATE(2018,8,1)),COUNTIFS($K$2:$K$999,K360,$A$2:$A$999,'CP %'!$F$1,$G$2:$G$999,"&gt;=01-07-2018",$G$2:$G$999,"&lt;01-08-2018"),IF(AND(A360='CP %'!$F$1,B360='CP %'!$F$17,Master!J360="CP",G360&gt;=DATE(2018,8,1),G360&lt;DATE(2018,10,1)),COUNTIFS($K$2:$K$999,K360,$A$2:$A$999,'CP %'!$F$1,$B$2:$B$999,'CP %'!$F$17,$G$2:$G$999,"&gt;=01-08-2018",$G$2:$G$999,"&lt;01-10-2018"),IF(AND(A360='CP %'!$F$1,B360='CP %'!$F$27,Master!J360="CP",G360&gt;=DATE(2018,10,1),G360&lt;=DATE(2018,12,31)),COUNTIFS($K$2:$K$999,K360,$A$2:$A$999,'CP %'!$F$1,$B$2:$B$999,'CP %'!$F$27,$G$2:$G$999,"&gt;=01-10-2018",$G$2:$G$999,"&lt;=31-12-2018"),IF(AND(A360='CP %'!$M$1,Master!J360="CP",G360&gt;=DATE(2018,4,1),G360&lt;DATE(2018,10,1)),COUNTIFS($K$2:$K$999,K360,$A$2:$A$999,'CP %'!$M$1,$G$2:$G$999,"&gt;=1-04-2018",$G$2:$G$999,"&lt;1-10-2018"),IF(AND(A360='CP %'!$M$1,Master!J360="CP",G360&gt;=DATE(2018,10,1),G360&lt;=DATE(2018,12,31)),COUNTIFS($K$2:$K$999,K360,$A$2:$A$999,'CP %'!$M$1,$G$2:$G$999,"&gt;=1-10-2018",$G$2:$G$999,"&lt;=31-12-2018"),"")))))))</f>
        <v/>
      </c>
      <c r="U360" s="25">
        <f t="shared" si="13"/>
        <v>0</v>
      </c>
    </row>
    <row r="361" spans="1:21" hidden="1" x14ac:dyDescent="0.25">
      <c r="A361" s="1" t="s">
        <v>2</v>
      </c>
      <c r="B361" s="1" t="s">
        <v>124</v>
      </c>
      <c r="C361" s="1" t="s">
        <v>124</v>
      </c>
      <c r="D361" s="1">
        <v>2206</v>
      </c>
      <c r="E361" s="1" t="s">
        <v>87</v>
      </c>
      <c r="F361" s="1">
        <v>934.70849999999996</v>
      </c>
      <c r="G361" s="27">
        <v>43260</v>
      </c>
      <c r="H361" s="25">
        <v>11566907.2115</v>
      </c>
      <c r="I361" s="25">
        <v>11566907.2115</v>
      </c>
      <c r="J361" s="1" t="s">
        <v>15</v>
      </c>
      <c r="K361" s="1" t="s">
        <v>15</v>
      </c>
      <c r="L361" s="25">
        <v>10999</v>
      </c>
      <c r="M361" s="25">
        <v>10999</v>
      </c>
      <c r="N361" s="1" t="s">
        <v>438</v>
      </c>
      <c r="P361" s="25">
        <f t="shared" si="12"/>
        <v>0</v>
      </c>
      <c r="R361" s="2" t="s">
        <v>164</v>
      </c>
      <c r="S361" s="31" t="str">
        <f>IF(AND(A361='CP %'!$B$1,J361="CP"),
IF(AND(G361&gt;=DATE(2018,4,1),G361&lt;=DATE(2018,7,25)),2%,IF(AND(G361&gt;=DATE(2018,7,26),G361&lt;=DATE(2018,12,31),R361='CP %'!$I$2),IF(T361=1,'CP %'!$C$8,IF(AND(T361&gt;=2,T361&lt;=3),'CP %'!$C$9,IF(AND(T361&gt;=4,T361&lt;=5),'CP %'!$C$10,IF(AND(T361&gt;=6,T361&lt;=8),'CP %'!$C$11,IF(T361&gt;=9,'CP %'!$C$12,""))))),IF(AND(G361&gt;=DATE(2018,7,26),G361&lt;=DATE(2018,12,31),R361='CP %'!$I$3),IF(T361=1,'CP %'!$D$8,IF(AND(T361&gt;=2,T361&lt;=3),'CP %'!$D$9,IF(AND(T361&gt;=4,T361&lt;=5),'CP %'!$D$10,IF(AND(T361&gt;=6,T361&lt;=8),'CP %'!$D$11,IF(T361&gt;=9,'CP %'!$D$12,""))))),""))),
IF(AND(A361='CP %'!$F$1,J361="CP"),
IF(AND(G361&gt;=DATE(2018,4,1),G361&lt;DATE(2018,5,1)),IF(AND(T361&gt;=1,T361&lt;=3),'CP %'!$G$4,IF(AND(T361&gt;=4,T361&lt;=9),'CP %'!$G$5,IF(T361&gt;=10,'CP %'!$G$6,""))),
IF(AND(G361&gt;=DATE(2018,5,1),G361&lt;DATE(2018,7,1)),'CP %'!$G$8,
IF(AND(G361&gt;=DATE(2018,7,1),G361&lt;DATE(2018,8,1)),IF(AND(T361&gt;=1,T361&lt;=2),'CP %'!$G$11,IF(AND(T361&gt;=3,T361&lt;=5),'CP %'!$G$12,IF(T361&gt;=6,'CP %'!$G$13,""))),
IF(AND(G361&gt;=DATE(2018,8,1),G361&lt;DATE(2018,10,1)),IF(K361='CP %'!$F$18,'CP %'!$G$18,IF(B361='CP %'!$F$15,'CP %'!$G$15,IF(B361='CP %'!$F$16,'CP %'!$G$16,IF(AND(B361='CP %'!$F$17,T361=1),'CP %'!$G$20,IF(AND(B361='CP %'!$F$17,T361&gt;=2,T361&lt;=5),'CP %'!$G$21,IF(AND(B361='CP %'!$F$17,T361&gt;=6),'CP %'!$G$22,"")))))),
IF(AND(G361&gt;=DATE(2018,10,1),G361&lt;=DATE(2018,12,31)),IF(B361='CP %'!$F$25,'CP %'!$G$25,IF(B361='CP %'!$F$26,'CP %'!$G$26,IF(AND(B361='CP %'!$F$27,T361=1),'CP %'!$G$29,IF(AND(B361='CP %'!$F$27,T361&gt;=2,T361&lt;=5),'CP %'!$G$30,IF(AND(B361='CP %'!$F$27,T361&gt;=6),'CP %'!$G$31,"")))))))))),
IF(AND(A361='CP %'!$M$1,J361="CP"),
IF(AND(G361&gt;=DATE(2018,4,1),G361&lt;DATE(2018,10,1)),IF(AND(T361&gt;=1,T361&lt;=3),'CP %'!$N$4,IF(AND(T361&gt;=4,T361&lt;=6),'CP %'!$N$5,IF(T361&gt;=7,'CP %'!$N$6,""))),
IF(AND(G361&gt;=DATE(2018,10,1),G361&lt;=DATE(2018,12,31)),IF(AND(T361&gt;=1,T361&lt;=3),'CP %'!$N$9,IF(AND(T361&gt;=4,T361&lt;=6),'CP %'!$N$10,IF(T361&gt;=7,'CP %'!$N$11,""))),"")),"")))</f>
        <v/>
      </c>
      <c r="T361" s="29" t="str">
        <f>IF(AND(A361='CP %'!$B$1,Master!J361="CP",G361&gt;=DATE(2018,7,26),G361&lt;=DATE(2018,12,31)),COUNTIFS($K$2:$K$999,K361,$A$2:$A$999,'CP %'!$B$1,$G$2:$G$999,"&gt;=26-07-2018",$G$2:$G$999,"&lt;=31-12-2018"),IF(AND(A361='CP %'!$F$1,Master!J361="CP",G361&gt;=DATE(2018,4,1),G361&lt;DATE(2018,5,1)),COUNTIFS($K$2:$K$999,K361,$A$2:$A$999,'CP %'!$F$1,$G$2:$G$999,"&gt;=01-04-2018",$G$2:$G$999,"&lt;01-05-2018"),IF(AND(A361='CP %'!$F$1,Master!J361="CP",G361&gt;=DATE(2018,7,1),G361&lt;DATE(2018,8,1)),COUNTIFS($K$2:$K$999,K361,$A$2:$A$999,'CP %'!$F$1,$G$2:$G$999,"&gt;=01-07-2018",$G$2:$G$999,"&lt;01-08-2018"),IF(AND(A361='CP %'!$F$1,B361='CP %'!$F$17,Master!J361="CP",G361&gt;=DATE(2018,8,1),G361&lt;DATE(2018,10,1)),COUNTIFS($K$2:$K$999,K361,$A$2:$A$999,'CP %'!$F$1,$B$2:$B$999,'CP %'!$F$17,$G$2:$G$999,"&gt;=01-08-2018",$G$2:$G$999,"&lt;01-10-2018"),IF(AND(A361='CP %'!$F$1,B361='CP %'!$F$27,Master!J361="CP",G361&gt;=DATE(2018,10,1),G361&lt;=DATE(2018,12,31)),COUNTIFS($K$2:$K$999,K361,$A$2:$A$999,'CP %'!$F$1,$B$2:$B$999,'CP %'!$F$27,$G$2:$G$999,"&gt;=01-10-2018",$G$2:$G$999,"&lt;=31-12-2018"),IF(AND(A361='CP %'!$M$1,Master!J361="CP",G361&gt;=DATE(2018,4,1),G361&lt;DATE(2018,10,1)),COUNTIFS($K$2:$K$999,K361,$A$2:$A$999,'CP %'!$M$1,$G$2:$G$999,"&gt;=1-04-2018",$G$2:$G$999,"&lt;1-10-2018"),IF(AND(A361='CP %'!$M$1,Master!J361="CP",G361&gt;=DATE(2018,10,1),G361&lt;=DATE(2018,12,31)),COUNTIFS($K$2:$K$999,K361,$A$2:$A$999,'CP %'!$M$1,$G$2:$G$999,"&gt;=1-10-2018",$G$2:$G$999,"&lt;=31-12-2018"),"")))))))</f>
        <v/>
      </c>
      <c r="U361" s="25">
        <f t="shared" si="13"/>
        <v>0</v>
      </c>
    </row>
    <row r="362" spans="1:21" hidden="1" x14ac:dyDescent="0.25">
      <c r="A362" s="1" t="s">
        <v>2</v>
      </c>
      <c r="B362" s="1" t="s">
        <v>129</v>
      </c>
      <c r="C362" s="1" t="s">
        <v>129</v>
      </c>
      <c r="D362" s="1">
        <v>2301</v>
      </c>
      <c r="E362" s="1" t="s">
        <v>87</v>
      </c>
      <c r="F362" s="1">
        <v>934.70849999999996</v>
      </c>
      <c r="G362" s="27">
        <v>43260</v>
      </c>
      <c r="H362" s="25">
        <v>11566907.2115</v>
      </c>
      <c r="I362" s="25">
        <v>11566907.2115</v>
      </c>
      <c r="J362" s="1" t="s">
        <v>16</v>
      </c>
      <c r="K362" s="1" t="s">
        <v>534</v>
      </c>
      <c r="L362" s="25">
        <v>10999</v>
      </c>
      <c r="M362" s="25">
        <v>10999</v>
      </c>
      <c r="N362" s="1" t="s">
        <v>438</v>
      </c>
      <c r="P362" s="25">
        <f t="shared" si="12"/>
        <v>0</v>
      </c>
      <c r="R362" s="2" t="s">
        <v>164</v>
      </c>
      <c r="S362" s="31">
        <v>2.2499999999999999E-2</v>
      </c>
      <c r="T362" s="29" t="str">
        <f>IF(AND(A362='CP %'!$B$1,Master!J402="CP",G362&gt;=DATE(2018,7,26),G362&lt;=DATE(2018,12,31)),COUNTIFS($K$2:$K$999,K362,$A$2:$A$999,'CP %'!$B$1,$G$2:$G$999,"&gt;=26-07-2018",$G$2:$G$999,"&lt;=31-12-2018"),IF(AND(A362='CP %'!$F$1,Master!J402="CP",G362&gt;=DATE(2018,4,1),G362&lt;DATE(2018,5,1)),COUNTIFS($K$2:$K$999,K362,$A$2:$A$999,'CP %'!$F$1,$G$2:$G$999,"&gt;=01-04-2018",$G$2:$G$999,"&lt;01-05-2018"),IF(AND(A362='CP %'!$F$1,Master!J402="CP",G362&gt;=DATE(2018,7,1),G362&lt;DATE(2018,8,1)),COUNTIFS($K$2:$K$999,K362,$A$2:$A$999,'CP %'!$F$1,$G$2:$G$999,"&gt;=01-07-2018",$G$2:$G$999,"&lt;01-08-2018"),IF(AND(A362='CP %'!$F$1,B362='CP %'!$F$17,Master!J402="CP",G362&gt;=DATE(2018,8,1),G362&lt;DATE(2018,10,1)),COUNTIFS($K$2:$K$999,K362,$A$2:$A$999,'CP %'!$F$1,$B$2:$B$999,'CP %'!$F$17,$G$2:$G$999,"&gt;=01-08-2018",$G$2:$G$999,"&lt;01-10-2018"),IF(AND(A362='CP %'!$F$1,B362='CP %'!$F$27,Master!J402="CP",G362&gt;=DATE(2018,10,1),G362&lt;=DATE(2018,12,31)),COUNTIFS($K$2:$K$999,K362,$A$2:$A$999,'CP %'!$F$1,$B$2:$B$999,'CP %'!$F$27,$G$2:$G$999,"&gt;=01-10-2018",$G$2:$G$999,"&lt;=31-12-2018"),IF(AND(A362='CP %'!$M$1,Master!J402="CP",G362&gt;=DATE(2018,4,1),G362&lt;DATE(2018,10,1)),COUNTIFS($K$2:$K$999,K362,$A$2:$A$999,'CP %'!$M$1,$G$2:$G$999,"&gt;=1-04-2018",$G$2:$G$999,"&lt;1-10-2018"),IF(AND(A362='CP %'!$M$1,Master!J402="CP",G362&gt;=DATE(2018,10,1),G362&lt;=DATE(2018,12,31)),COUNTIFS($K$2:$K$999,K362,$A$2:$A$999,'CP %'!$M$1,$G$2:$G$999,"&gt;=1-10-2018",$G$2:$G$999,"&lt;=31-12-2018"),"")))))))</f>
        <v/>
      </c>
      <c r="U362" s="25">
        <f t="shared" si="13"/>
        <v>260255.41225875</v>
      </c>
    </row>
    <row r="363" spans="1:21" hidden="1" x14ac:dyDescent="0.25">
      <c r="A363" s="1" t="s">
        <v>2</v>
      </c>
      <c r="B363" s="1" t="s">
        <v>124</v>
      </c>
      <c r="C363" s="1" t="s">
        <v>124</v>
      </c>
      <c r="D363" s="1">
        <v>1706</v>
      </c>
      <c r="E363" s="1" t="s">
        <v>87</v>
      </c>
      <c r="F363" s="1">
        <v>934.70849999999996</v>
      </c>
      <c r="G363" s="27">
        <v>43260</v>
      </c>
      <c r="H363" s="25">
        <v>11566907.2115</v>
      </c>
      <c r="I363" s="25">
        <v>11566907.2115</v>
      </c>
      <c r="J363" s="1" t="s">
        <v>16</v>
      </c>
      <c r="K363" s="1" t="s">
        <v>520</v>
      </c>
      <c r="L363" s="25">
        <v>10999</v>
      </c>
      <c r="M363" s="25">
        <v>10999</v>
      </c>
      <c r="N363" s="1" t="s">
        <v>438</v>
      </c>
      <c r="P363" s="25">
        <f t="shared" si="12"/>
        <v>0</v>
      </c>
      <c r="R363" s="2" t="s">
        <v>164</v>
      </c>
      <c r="S363" s="31">
        <v>0.02</v>
      </c>
      <c r="T363" s="29" t="str">
        <f>IF(AND(A363='CP %'!$B$1,Master!J344="CP",G363&gt;=DATE(2018,7,26),G363&lt;=DATE(2018,12,31)),COUNTIFS($K$2:$K$999,K363,$A$2:$A$999,'CP %'!$B$1,$G$2:$G$999,"&gt;=26-07-2018",$G$2:$G$999,"&lt;=31-12-2018"),IF(AND(A363='CP %'!$F$1,Master!J344="CP",G363&gt;=DATE(2018,4,1),G363&lt;DATE(2018,5,1)),COUNTIFS($K$2:$K$999,K363,$A$2:$A$999,'CP %'!$F$1,$G$2:$G$999,"&gt;=01-04-2018",$G$2:$G$999,"&lt;01-05-2018"),IF(AND(A363='CP %'!$F$1,Master!J344="CP",G363&gt;=DATE(2018,7,1),G363&lt;DATE(2018,8,1)),COUNTIFS($K$2:$K$999,K363,$A$2:$A$999,'CP %'!$F$1,$G$2:$G$999,"&gt;=01-07-2018",$G$2:$G$999,"&lt;01-08-2018"),IF(AND(A363='CP %'!$F$1,B363='CP %'!$F$17,Master!J344="CP",G363&gt;=DATE(2018,8,1),G363&lt;DATE(2018,10,1)),COUNTIFS($K$2:$K$999,K363,$A$2:$A$999,'CP %'!$F$1,$B$2:$B$999,'CP %'!$F$17,$G$2:$G$999,"&gt;=01-08-2018",$G$2:$G$999,"&lt;01-10-2018"),IF(AND(A363='CP %'!$F$1,B363='CP %'!$F$27,Master!J344="CP",G363&gt;=DATE(2018,10,1),G363&lt;=DATE(2018,12,31)),COUNTIFS($K$2:$K$999,K363,$A$2:$A$999,'CP %'!$F$1,$B$2:$B$999,'CP %'!$F$27,$G$2:$G$999,"&gt;=01-10-2018",$G$2:$G$999,"&lt;=31-12-2018"),IF(AND(A363='CP %'!$M$1,Master!J344="CP",G363&gt;=DATE(2018,4,1),G363&lt;DATE(2018,10,1)),COUNTIFS($K$2:$K$999,K363,$A$2:$A$999,'CP %'!$M$1,$G$2:$G$999,"&gt;=1-04-2018",$G$2:$G$999,"&lt;1-10-2018"),IF(AND(A363='CP %'!$M$1,Master!J344="CP",G363&gt;=DATE(2018,10,1),G363&lt;=DATE(2018,12,31)),COUNTIFS($K$2:$K$999,K363,$A$2:$A$999,'CP %'!$M$1,$G$2:$G$999,"&gt;=1-10-2018",$G$2:$G$999,"&lt;=31-12-2018"),"")))))))</f>
        <v/>
      </c>
      <c r="U363" s="25">
        <f t="shared" si="13"/>
        <v>231338.14423000001</v>
      </c>
    </row>
    <row r="364" spans="1:21" hidden="1" x14ac:dyDescent="0.25">
      <c r="A364" s="1" t="s">
        <v>2</v>
      </c>
      <c r="B364" s="1" t="s">
        <v>129</v>
      </c>
      <c r="C364" s="1" t="s">
        <v>129</v>
      </c>
      <c r="D364" s="1">
        <v>4503</v>
      </c>
      <c r="E364" s="1" t="s">
        <v>93</v>
      </c>
      <c r="F364" s="1">
        <v>651.7829999999999</v>
      </c>
      <c r="G364" s="27">
        <v>43260</v>
      </c>
      <c r="H364" s="25">
        <v>9585383.0569999982</v>
      </c>
      <c r="I364" s="25">
        <v>9585383.0569999982</v>
      </c>
      <c r="J364" s="1" t="s">
        <v>16</v>
      </c>
      <c r="K364" s="1" t="s">
        <v>539</v>
      </c>
      <c r="L364" s="25">
        <v>10999</v>
      </c>
      <c r="M364" s="25">
        <v>10999</v>
      </c>
      <c r="N364" s="1" t="s">
        <v>438</v>
      </c>
      <c r="P364" s="25">
        <f t="shared" si="12"/>
        <v>0</v>
      </c>
      <c r="R364" s="2" t="s">
        <v>164</v>
      </c>
      <c r="S364" s="31">
        <v>2.2499999999999999E-2</v>
      </c>
      <c r="T364" s="29" t="str">
        <f>IF(AND(A364='CP %'!$B$1,Master!J411="CP",G364&gt;=DATE(2018,7,26),G364&lt;=DATE(2018,12,31)),COUNTIFS($K$2:$K$999,K364,$A$2:$A$999,'CP %'!$B$1,$G$2:$G$999,"&gt;=26-07-2018",$G$2:$G$999,"&lt;=31-12-2018"),IF(AND(A364='CP %'!$F$1,Master!J411="CP",G364&gt;=DATE(2018,4,1),G364&lt;DATE(2018,5,1)),COUNTIFS($K$2:$K$999,K364,$A$2:$A$999,'CP %'!$F$1,$G$2:$G$999,"&gt;=01-04-2018",$G$2:$G$999,"&lt;01-05-2018"),IF(AND(A364='CP %'!$F$1,Master!J411="CP",G364&gt;=DATE(2018,7,1),G364&lt;DATE(2018,8,1)),COUNTIFS($K$2:$K$999,K364,$A$2:$A$999,'CP %'!$F$1,$G$2:$G$999,"&gt;=01-07-2018",$G$2:$G$999,"&lt;01-08-2018"),IF(AND(A364='CP %'!$F$1,B364='CP %'!$F$17,Master!J411="CP",G364&gt;=DATE(2018,8,1),G364&lt;DATE(2018,10,1)),COUNTIFS($K$2:$K$999,K364,$A$2:$A$999,'CP %'!$F$1,$B$2:$B$999,'CP %'!$F$17,$G$2:$G$999,"&gt;=01-08-2018",$G$2:$G$999,"&lt;01-10-2018"),IF(AND(A364='CP %'!$F$1,B364='CP %'!$F$27,Master!J411="CP",G364&gt;=DATE(2018,10,1),G364&lt;=DATE(2018,12,31)),COUNTIFS($K$2:$K$999,K364,$A$2:$A$999,'CP %'!$F$1,$B$2:$B$999,'CP %'!$F$27,$G$2:$G$999,"&gt;=01-10-2018",$G$2:$G$999,"&lt;=31-12-2018"),IF(AND(A364='CP %'!$M$1,Master!J411="CP",G364&gt;=DATE(2018,4,1),G364&lt;DATE(2018,10,1)),COUNTIFS($K$2:$K$999,K364,$A$2:$A$999,'CP %'!$M$1,$G$2:$G$999,"&gt;=1-04-2018",$G$2:$G$999,"&lt;1-10-2018"),IF(AND(A364='CP %'!$M$1,Master!J411="CP",G364&gt;=DATE(2018,10,1),G364&lt;=DATE(2018,12,31)),COUNTIFS($K$2:$K$999,K364,$A$2:$A$999,'CP %'!$M$1,$G$2:$G$999,"&gt;=1-10-2018",$G$2:$G$999,"&lt;=31-12-2018"),"")))))))</f>
        <v/>
      </c>
      <c r="U364" s="25">
        <f t="shared" si="13"/>
        <v>215671.11878249995</v>
      </c>
    </row>
    <row r="365" spans="1:21" hidden="1" x14ac:dyDescent="0.25">
      <c r="A365" s="1" t="s">
        <v>2</v>
      </c>
      <c r="B365" s="1" t="s">
        <v>124</v>
      </c>
      <c r="C365" s="1" t="s">
        <v>124</v>
      </c>
      <c r="D365" s="1">
        <v>2306</v>
      </c>
      <c r="E365" s="1" t="s">
        <v>87</v>
      </c>
      <c r="F365" s="1">
        <v>934.70849999999996</v>
      </c>
      <c r="G365" s="27">
        <v>43302</v>
      </c>
      <c r="H365" s="25">
        <v>11566907.2115</v>
      </c>
      <c r="I365" s="25">
        <v>11566907.2115</v>
      </c>
      <c r="J365" s="1" t="s">
        <v>15</v>
      </c>
      <c r="K365" s="1" t="s">
        <v>15</v>
      </c>
      <c r="L365" s="25">
        <v>10999</v>
      </c>
      <c r="M365" s="25">
        <v>10999</v>
      </c>
      <c r="N365" s="1" t="s">
        <v>438</v>
      </c>
      <c r="P365" s="25">
        <f t="shared" si="12"/>
        <v>0</v>
      </c>
      <c r="R365" s="2" t="s">
        <v>164</v>
      </c>
      <c r="S365" s="31" t="str">
        <f>IF(AND(A365='CP %'!$B$1,J365="CP"),
IF(AND(G365&gt;=DATE(2018,4,1),G365&lt;=DATE(2018,7,25)),2%,IF(AND(G365&gt;=DATE(2018,7,26),G365&lt;=DATE(2018,12,31),R365='CP %'!$I$2),IF(T365=1,'CP %'!$C$8,IF(AND(T365&gt;=2,T365&lt;=3),'CP %'!$C$9,IF(AND(T365&gt;=4,T365&lt;=5),'CP %'!$C$10,IF(AND(T365&gt;=6,T365&lt;=8),'CP %'!$C$11,IF(T365&gt;=9,'CP %'!$C$12,""))))),IF(AND(G365&gt;=DATE(2018,7,26),G365&lt;=DATE(2018,12,31),R365='CP %'!$I$3),IF(T365=1,'CP %'!$D$8,IF(AND(T365&gt;=2,T365&lt;=3),'CP %'!$D$9,IF(AND(T365&gt;=4,T365&lt;=5),'CP %'!$D$10,IF(AND(T365&gt;=6,T365&lt;=8),'CP %'!$D$11,IF(T365&gt;=9,'CP %'!$D$12,""))))),""))),
IF(AND(A365='CP %'!$F$1,J365="CP"),
IF(AND(G365&gt;=DATE(2018,4,1),G365&lt;DATE(2018,5,1)),IF(AND(T365&gt;=1,T365&lt;=3),'CP %'!$G$4,IF(AND(T365&gt;=4,T365&lt;=9),'CP %'!$G$5,IF(T365&gt;=10,'CP %'!$G$6,""))),
IF(AND(G365&gt;=DATE(2018,5,1),G365&lt;DATE(2018,7,1)),'CP %'!$G$8,
IF(AND(G365&gt;=DATE(2018,7,1),G365&lt;DATE(2018,8,1)),IF(AND(T365&gt;=1,T365&lt;=2),'CP %'!$G$11,IF(AND(T365&gt;=3,T365&lt;=5),'CP %'!$G$12,IF(T365&gt;=6,'CP %'!$G$13,""))),
IF(AND(G365&gt;=DATE(2018,8,1),G365&lt;DATE(2018,10,1)),IF(K365='CP %'!$F$18,'CP %'!$G$18,IF(B365='CP %'!$F$15,'CP %'!$G$15,IF(B365='CP %'!$F$16,'CP %'!$G$16,IF(AND(B365='CP %'!$F$17,T365=1),'CP %'!$G$20,IF(AND(B365='CP %'!$F$17,T365&gt;=2,T365&lt;=5),'CP %'!$G$21,IF(AND(B365='CP %'!$F$17,T365&gt;=6),'CP %'!$G$22,"")))))),
IF(AND(G365&gt;=DATE(2018,10,1),G365&lt;=DATE(2018,12,31)),IF(B365='CP %'!$F$25,'CP %'!$G$25,IF(B365='CP %'!$F$26,'CP %'!$G$26,IF(AND(B365='CP %'!$F$27,T365=1),'CP %'!$G$29,IF(AND(B365='CP %'!$F$27,T365&gt;=2,T365&lt;=5),'CP %'!$G$30,IF(AND(B365='CP %'!$F$27,T365&gt;=6),'CP %'!$G$31,"")))))))))),
IF(AND(A365='CP %'!$M$1,J365="CP"),
IF(AND(G365&gt;=DATE(2018,4,1),G365&lt;DATE(2018,10,1)),IF(AND(T365&gt;=1,T365&lt;=3),'CP %'!$N$4,IF(AND(T365&gt;=4,T365&lt;=6),'CP %'!$N$5,IF(T365&gt;=7,'CP %'!$N$6,""))),
IF(AND(G365&gt;=DATE(2018,10,1),G365&lt;=DATE(2018,12,31)),IF(AND(T365&gt;=1,T365&lt;=3),'CP %'!$N$9,IF(AND(T365&gt;=4,T365&lt;=6),'CP %'!$N$10,IF(T365&gt;=7,'CP %'!$N$11,""))),"")),"")))</f>
        <v/>
      </c>
      <c r="T365" s="29" t="str">
        <f>IF(AND(A365='CP %'!$B$1,Master!J365="CP",G365&gt;=DATE(2018,7,26),G365&lt;=DATE(2018,12,31)),COUNTIFS($K$2:$K$999,K365,$A$2:$A$999,'CP %'!$B$1,$G$2:$G$999,"&gt;=26-07-2018",$G$2:$G$999,"&lt;=31-12-2018"),IF(AND(A365='CP %'!$F$1,Master!J365="CP",G365&gt;=DATE(2018,4,1),G365&lt;DATE(2018,5,1)),COUNTIFS($K$2:$K$999,K365,$A$2:$A$999,'CP %'!$F$1,$G$2:$G$999,"&gt;=01-04-2018",$G$2:$G$999,"&lt;01-05-2018"),IF(AND(A365='CP %'!$F$1,Master!J365="CP",G365&gt;=DATE(2018,7,1),G365&lt;DATE(2018,8,1)),COUNTIFS($K$2:$K$999,K365,$A$2:$A$999,'CP %'!$F$1,$G$2:$G$999,"&gt;=01-07-2018",$G$2:$G$999,"&lt;01-08-2018"),IF(AND(A365='CP %'!$F$1,B365='CP %'!$F$17,Master!J365="CP",G365&gt;=DATE(2018,8,1),G365&lt;DATE(2018,10,1)),COUNTIFS($K$2:$K$999,K365,$A$2:$A$999,'CP %'!$F$1,$B$2:$B$999,'CP %'!$F$17,$G$2:$G$999,"&gt;=01-08-2018",$G$2:$G$999,"&lt;01-10-2018"),IF(AND(A365='CP %'!$F$1,B365='CP %'!$F$27,Master!J365="CP",G365&gt;=DATE(2018,10,1),G365&lt;=DATE(2018,12,31)),COUNTIFS($K$2:$K$999,K365,$A$2:$A$999,'CP %'!$F$1,$B$2:$B$999,'CP %'!$F$27,$G$2:$G$999,"&gt;=01-10-2018",$G$2:$G$999,"&lt;=31-12-2018"),IF(AND(A365='CP %'!$M$1,Master!J365="CP",G365&gt;=DATE(2018,4,1),G365&lt;DATE(2018,10,1)),COUNTIFS($K$2:$K$999,K365,$A$2:$A$999,'CP %'!$M$1,$G$2:$G$999,"&gt;=1-04-2018",$G$2:$G$999,"&lt;1-10-2018"),IF(AND(A365='CP %'!$M$1,Master!J365="CP",G365&gt;=DATE(2018,10,1),G365&lt;=DATE(2018,12,31)),COUNTIFS($K$2:$K$999,K365,$A$2:$A$999,'CP %'!$M$1,$G$2:$G$999,"&gt;=1-10-2018",$G$2:$G$999,"&lt;=31-12-2018"),"")))))))</f>
        <v/>
      </c>
      <c r="U365" s="25">
        <f t="shared" si="13"/>
        <v>0</v>
      </c>
    </row>
    <row r="366" spans="1:21" hidden="1" x14ac:dyDescent="0.25">
      <c r="A366" s="1" t="s">
        <v>2</v>
      </c>
      <c r="B366" s="1" t="s">
        <v>129</v>
      </c>
      <c r="C366" s="1" t="s">
        <v>129</v>
      </c>
      <c r="D366" s="1">
        <v>4504</v>
      </c>
      <c r="E366" s="1" t="s">
        <v>93</v>
      </c>
      <c r="F366" s="1">
        <v>697.40549999999996</v>
      </c>
      <c r="G366" s="27">
        <v>43260</v>
      </c>
      <c r="H366" s="25">
        <v>10200328.7345</v>
      </c>
      <c r="I366" s="25">
        <v>10200328.7345</v>
      </c>
      <c r="J366" s="1" t="s">
        <v>16</v>
      </c>
      <c r="K366" s="1" t="s">
        <v>539</v>
      </c>
      <c r="L366" s="25">
        <v>10999</v>
      </c>
      <c r="M366" s="25">
        <v>10999</v>
      </c>
      <c r="N366" s="1" t="s">
        <v>438</v>
      </c>
      <c r="P366" s="25">
        <f t="shared" si="12"/>
        <v>0</v>
      </c>
      <c r="R366" s="2" t="s">
        <v>164</v>
      </c>
      <c r="S366" s="31">
        <v>2.2499999999999999E-2</v>
      </c>
      <c r="T366" s="29" t="str">
        <f>IF(AND(A366='CP %'!$B$1,Master!J412="CP",G366&gt;=DATE(2018,7,26),G366&lt;=DATE(2018,12,31)),COUNTIFS($K$2:$K$999,K366,$A$2:$A$999,'CP %'!$B$1,$G$2:$G$999,"&gt;=26-07-2018",$G$2:$G$999,"&lt;=31-12-2018"),IF(AND(A366='CP %'!$F$1,Master!J412="CP",G366&gt;=DATE(2018,4,1),G366&lt;DATE(2018,5,1)),COUNTIFS($K$2:$K$999,K366,$A$2:$A$999,'CP %'!$F$1,$G$2:$G$999,"&gt;=01-04-2018",$G$2:$G$999,"&lt;01-05-2018"),IF(AND(A366='CP %'!$F$1,Master!J412="CP",G366&gt;=DATE(2018,7,1),G366&lt;DATE(2018,8,1)),COUNTIFS($K$2:$K$999,K366,$A$2:$A$999,'CP %'!$F$1,$G$2:$G$999,"&gt;=01-07-2018",$G$2:$G$999,"&lt;01-08-2018"),IF(AND(A366='CP %'!$F$1,B366='CP %'!$F$17,Master!J412="CP",G366&gt;=DATE(2018,8,1),G366&lt;DATE(2018,10,1)),COUNTIFS($K$2:$K$999,K366,$A$2:$A$999,'CP %'!$F$1,$B$2:$B$999,'CP %'!$F$17,$G$2:$G$999,"&gt;=01-08-2018",$G$2:$G$999,"&lt;01-10-2018"),IF(AND(A366='CP %'!$F$1,B366='CP %'!$F$27,Master!J412="CP",G366&gt;=DATE(2018,10,1),G366&lt;=DATE(2018,12,31)),COUNTIFS($K$2:$K$999,K366,$A$2:$A$999,'CP %'!$F$1,$B$2:$B$999,'CP %'!$F$27,$G$2:$G$999,"&gt;=01-10-2018",$G$2:$G$999,"&lt;=31-12-2018"),IF(AND(A366='CP %'!$M$1,Master!J412="CP",G366&gt;=DATE(2018,4,1),G366&lt;DATE(2018,10,1)),COUNTIFS($K$2:$K$999,K366,$A$2:$A$999,'CP %'!$M$1,$G$2:$G$999,"&gt;=1-04-2018",$G$2:$G$999,"&lt;1-10-2018"),IF(AND(A366='CP %'!$M$1,Master!J412="CP",G366&gt;=DATE(2018,10,1),G366&lt;=DATE(2018,12,31)),COUNTIFS($K$2:$K$999,K366,$A$2:$A$999,'CP %'!$M$1,$G$2:$G$999,"&gt;=1-10-2018",$G$2:$G$999,"&lt;=31-12-2018"),"")))))))</f>
        <v/>
      </c>
      <c r="U366" s="25">
        <f t="shared" si="13"/>
        <v>229507.39652625</v>
      </c>
    </row>
    <row r="367" spans="1:21" hidden="1" x14ac:dyDescent="0.25">
      <c r="A367" s="1" t="s">
        <v>2</v>
      </c>
      <c r="B367" s="1" t="s">
        <v>124</v>
      </c>
      <c r="C367" s="1" t="s">
        <v>124</v>
      </c>
      <c r="D367" s="1">
        <v>2101</v>
      </c>
      <c r="E367" s="1" t="s">
        <v>93</v>
      </c>
      <c r="F367" s="1">
        <v>697.40549999999996</v>
      </c>
      <c r="G367" s="27">
        <v>43296</v>
      </c>
      <c r="H367" s="25">
        <v>8833413.9545000009</v>
      </c>
      <c r="I367" s="25">
        <v>8833413.9545000009</v>
      </c>
      <c r="J367" s="1" t="s">
        <v>16</v>
      </c>
      <c r="K367" s="1" t="s">
        <v>522</v>
      </c>
      <c r="L367" s="25">
        <v>10999</v>
      </c>
      <c r="M367" s="25">
        <v>10999</v>
      </c>
      <c r="N367" s="1" t="s">
        <v>438</v>
      </c>
      <c r="P367" s="25">
        <f t="shared" si="12"/>
        <v>0</v>
      </c>
      <c r="R367" s="2" t="s">
        <v>164</v>
      </c>
      <c r="S367" s="31">
        <v>2.2499999999999999E-2</v>
      </c>
      <c r="T367" s="29" t="str">
        <f>IF(AND(A367='CP %'!$B$1,Master!J351="CP",G367&gt;=DATE(2018,7,26),G367&lt;=DATE(2018,12,31)),COUNTIFS($K$2:$K$999,K367,$A$2:$A$999,'CP %'!$B$1,$G$2:$G$999,"&gt;=26-07-2018",$G$2:$G$999,"&lt;=31-12-2018"),IF(AND(A367='CP %'!$F$1,Master!J351="CP",G367&gt;=DATE(2018,4,1),G367&lt;DATE(2018,5,1)),COUNTIFS($K$2:$K$999,K367,$A$2:$A$999,'CP %'!$F$1,$G$2:$G$999,"&gt;=01-04-2018",$G$2:$G$999,"&lt;01-05-2018"),IF(AND(A367='CP %'!$F$1,Master!J351="CP",G367&gt;=DATE(2018,7,1),G367&lt;DATE(2018,8,1)),COUNTIFS($K$2:$K$999,K367,$A$2:$A$999,'CP %'!$F$1,$G$2:$G$999,"&gt;=01-07-2018",$G$2:$G$999,"&lt;01-08-2018"),IF(AND(A367='CP %'!$F$1,B367='CP %'!$F$17,Master!J351="CP",G367&gt;=DATE(2018,8,1),G367&lt;DATE(2018,10,1)),COUNTIFS($K$2:$K$999,K367,$A$2:$A$999,'CP %'!$F$1,$B$2:$B$999,'CP %'!$F$17,$G$2:$G$999,"&gt;=01-08-2018",$G$2:$G$999,"&lt;01-10-2018"),IF(AND(A367='CP %'!$F$1,B367='CP %'!$F$27,Master!J351="CP",G367&gt;=DATE(2018,10,1),G367&lt;=DATE(2018,12,31)),COUNTIFS($K$2:$K$999,K367,$A$2:$A$999,'CP %'!$F$1,$B$2:$B$999,'CP %'!$F$27,$G$2:$G$999,"&gt;=01-10-2018",$G$2:$G$999,"&lt;=31-12-2018"),IF(AND(A367='CP %'!$M$1,Master!J351="CP",G367&gt;=DATE(2018,4,1),G367&lt;DATE(2018,10,1)),COUNTIFS($K$2:$K$999,K367,$A$2:$A$999,'CP %'!$M$1,$G$2:$G$999,"&gt;=1-04-2018",$G$2:$G$999,"&lt;1-10-2018"),IF(AND(A367='CP %'!$M$1,Master!J351="CP",G367&gt;=DATE(2018,10,1),G367&lt;=DATE(2018,12,31)),COUNTIFS($K$2:$K$999,K367,$A$2:$A$999,'CP %'!$M$1,$G$2:$G$999,"&gt;=1-10-2018",$G$2:$G$999,"&lt;=31-12-2018"),"")))))))</f>
        <v/>
      </c>
      <c r="U367" s="25">
        <f t="shared" si="13"/>
        <v>198751.81397625001</v>
      </c>
    </row>
    <row r="368" spans="1:21" hidden="1" x14ac:dyDescent="0.25">
      <c r="A368" s="1" t="s">
        <v>2</v>
      </c>
      <c r="B368" s="1" t="s">
        <v>124</v>
      </c>
      <c r="C368" s="1" t="s">
        <v>124</v>
      </c>
      <c r="D368" s="1">
        <v>2102</v>
      </c>
      <c r="E368" s="1" t="s">
        <v>93</v>
      </c>
      <c r="F368" s="1">
        <v>651.7829999999999</v>
      </c>
      <c r="G368" s="27">
        <v>43296</v>
      </c>
      <c r="H368" s="25">
        <v>8307888.3769999985</v>
      </c>
      <c r="I368" s="25">
        <v>8307888.3769999985</v>
      </c>
      <c r="J368" s="1" t="s">
        <v>16</v>
      </c>
      <c r="K368" s="1" t="s">
        <v>522</v>
      </c>
      <c r="L368" s="25">
        <v>10999</v>
      </c>
      <c r="M368" s="25">
        <v>10999</v>
      </c>
      <c r="N368" s="1" t="s">
        <v>438</v>
      </c>
      <c r="P368" s="25">
        <f t="shared" ref="P368:P399" si="14">IF(M368&lt;L368,((L368-M368)*F368),0)</f>
        <v>0</v>
      </c>
      <c r="R368" s="2" t="s">
        <v>164</v>
      </c>
      <c r="S368" s="31">
        <v>2.2499999999999999E-2</v>
      </c>
      <c r="T368" s="29" t="str">
        <f>IF(AND(A368='CP %'!$B$1,Master!J353="CP",G368&gt;=DATE(2018,7,26),G368&lt;=DATE(2018,12,31)),COUNTIFS($K$2:$K$999,K368,$A$2:$A$999,'CP %'!$B$1,$G$2:$G$999,"&gt;=26-07-2018",$G$2:$G$999,"&lt;=31-12-2018"),IF(AND(A368='CP %'!$F$1,Master!J353="CP",G368&gt;=DATE(2018,4,1),G368&lt;DATE(2018,5,1)),COUNTIFS($K$2:$K$999,K368,$A$2:$A$999,'CP %'!$F$1,$G$2:$G$999,"&gt;=01-04-2018",$G$2:$G$999,"&lt;01-05-2018"),IF(AND(A368='CP %'!$F$1,Master!J353="CP",G368&gt;=DATE(2018,7,1),G368&lt;DATE(2018,8,1)),COUNTIFS($K$2:$K$999,K368,$A$2:$A$999,'CP %'!$F$1,$G$2:$G$999,"&gt;=01-07-2018",$G$2:$G$999,"&lt;01-08-2018"),IF(AND(A368='CP %'!$F$1,B368='CP %'!$F$17,Master!J353="CP",G368&gt;=DATE(2018,8,1),G368&lt;DATE(2018,10,1)),COUNTIFS($K$2:$K$999,K368,$A$2:$A$999,'CP %'!$F$1,$B$2:$B$999,'CP %'!$F$17,$G$2:$G$999,"&gt;=01-08-2018",$G$2:$G$999,"&lt;01-10-2018"),IF(AND(A368='CP %'!$F$1,B368='CP %'!$F$27,Master!J353="CP",G368&gt;=DATE(2018,10,1),G368&lt;=DATE(2018,12,31)),COUNTIFS($K$2:$K$999,K368,$A$2:$A$999,'CP %'!$F$1,$B$2:$B$999,'CP %'!$F$27,$G$2:$G$999,"&gt;=01-10-2018",$G$2:$G$999,"&lt;=31-12-2018"),IF(AND(A368='CP %'!$M$1,Master!J353="CP",G368&gt;=DATE(2018,4,1),G368&lt;DATE(2018,10,1)),COUNTIFS($K$2:$K$999,K368,$A$2:$A$999,'CP %'!$M$1,$G$2:$G$999,"&gt;=1-04-2018",$G$2:$G$999,"&lt;1-10-2018"),IF(AND(A368='CP %'!$M$1,Master!J353="CP",G368&gt;=DATE(2018,10,1),G368&lt;=DATE(2018,12,31)),COUNTIFS($K$2:$K$999,K368,$A$2:$A$999,'CP %'!$M$1,$G$2:$G$999,"&gt;=1-10-2018",$G$2:$G$999,"&lt;=31-12-2018"),"")))))))</f>
        <v/>
      </c>
      <c r="U368" s="25">
        <f t="shared" ref="U368:U399" si="15">IF(J368="CP",(S368*I368),0)</f>
        <v>186927.48848249996</v>
      </c>
    </row>
    <row r="369" spans="1:21" hidden="1" x14ac:dyDescent="0.25">
      <c r="A369" s="1" t="s">
        <v>2</v>
      </c>
      <c r="B369" s="1" t="s">
        <v>124</v>
      </c>
      <c r="C369" s="1" t="s">
        <v>124</v>
      </c>
      <c r="D369" s="1">
        <v>1406</v>
      </c>
      <c r="E369" s="1" t="s">
        <v>87</v>
      </c>
      <c r="F369" s="1">
        <v>934.70849999999996</v>
      </c>
      <c r="G369" s="27">
        <v>43260</v>
      </c>
      <c r="H369" s="25">
        <v>11566907.2115</v>
      </c>
      <c r="I369" s="25">
        <v>11566907.2115</v>
      </c>
      <c r="J369" s="1" t="s">
        <v>16</v>
      </c>
      <c r="K369" s="1" t="s">
        <v>516</v>
      </c>
      <c r="L369" s="25">
        <v>10999</v>
      </c>
      <c r="M369" s="25">
        <v>10999</v>
      </c>
      <c r="N369" s="1" t="s">
        <v>438</v>
      </c>
      <c r="P369" s="25">
        <f t="shared" si="14"/>
        <v>0</v>
      </c>
      <c r="R369" s="2" t="s">
        <v>164</v>
      </c>
      <c r="S369" s="31">
        <v>2.5000000000000001E-2</v>
      </c>
      <c r="T369" s="29" t="str">
        <f>IF(AND(A369='CP %'!$B$1,Master!J336="CP",G369&gt;=DATE(2018,7,26),G369&lt;=DATE(2018,12,31)),COUNTIFS($K$2:$K$999,K369,$A$2:$A$999,'CP %'!$B$1,$G$2:$G$999,"&gt;=26-07-2018",$G$2:$G$999,"&lt;=31-12-2018"),IF(AND(A369='CP %'!$F$1,Master!J336="CP",G369&gt;=DATE(2018,4,1),G369&lt;DATE(2018,5,1)),COUNTIFS($K$2:$K$999,K369,$A$2:$A$999,'CP %'!$F$1,$G$2:$G$999,"&gt;=01-04-2018",$G$2:$G$999,"&lt;01-05-2018"),IF(AND(A369='CP %'!$F$1,Master!J336="CP",G369&gt;=DATE(2018,7,1),G369&lt;DATE(2018,8,1)),COUNTIFS($K$2:$K$999,K369,$A$2:$A$999,'CP %'!$F$1,$G$2:$G$999,"&gt;=01-07-2018",$G$2:$G$999,"&lt;01-08-2018"),IF(AND(A369='CP %'!$F$1,B369='CP %'!$F$17,Master!J336="CP",G369&gt;=DATE(2018,8,1),G369&lt;DATE(2018,10,1)),COUNTIFS($K$2:$K$999,K369,$A$2:$A$999,'CP %'!$F$1,$B$2:$B$999,'CP %'!$F$17,$G$2:$G$999,"&gt;=01-08-2018",$G$2:$G$999,"&lt;01-10-2018"),IF(AND(A369='CP %'!$F$1,B369='CP %'!$F$27,Master!J336="CP",G369&gt;=DATE(2018,10,1),G369&lt;=DATE(2018,12,31)),COUNTIFS($K$2:$K$999,K369,$A$2:$A$999,'CP %'!$F$1,$B$2:$B$999,'CP %'!$F$27,$G$2:$G$999,"&gt;=01-10-2018",$G$2:$G$999,"&lt;=31-12-2018"),IF(AND(A369='CP %'!$M$1,Master!J336="CP",G369&gt;=DATE(2018,4,1),G369&lt;DATE(2018,10,1)),COUNTIFS($K$2:$K$999,K369,$A$2:$A$999,'CP %'!$M$1,$G$2:$G$999,"&gt;=1-04-2018",$G$2:$G$999,"&lt;1-10-2018"),IF(AND(A369='CP %'!$M$1,Master!J336="CP",G369&gt;=DATE(2018,10,1),G369&lt;=DATE(2018,12,31)),COUNTIFS($K$2:$K$999,K369,$A$2:$A$999,'CP %'!$M$1,$G$2:$G$999,"&gt;=1-10-2018",$G$2:$G$999,"&lt;=31-12-2018"),"")))))))</f>
        <v/>
      </c>
      <c r="U369" s="25">
        <f t="shared" si="15"/>
        <v>289172.68028750003</v>
      </c>
    </row>
    <row r="370" spans="1:21" hidden="1" x14ac:dyDescent="0.25">
      <c r="A370" s="1" t="s">
        <v>2</v>
      </c>
      <c r="B370" s="1" t="s">
        <v>129</v>
      </c>
      <c r="C370" s="1" t="s">
        <v>129</v>
      </c>
      <c r="D370" s="1">
        <v>1203</v>
      </c>
      <c r="E370" s="1" t="s">
        <v>93</v>
      </c>
      <c r="F370" s="1">
        <v>651.7829999999999</v>
      </c>
      <c r="G370" s="27">
        <v>43260</v>
      </c>
      <c r="H370" s="25">
        <v>8307888.3769999985</v>
      </c>
      <c r="I370" s="25">
        <v>8307888.3769999985</v>
      </c>
      <c r="J370" s="1" t="s">
        <v>16</v>
      </c>
      <c r="K370" s="1" t="s">
        <v>516</v>
      </c>
      <c r="L370" s="25">
        <v>10999</v>
      </c>
      <c r="M370" s="25">
        <v>10999</v>
      </c>
      <c r="N370" s="1" t="s">
        <v>438</v>
      </c>
      <c r="P370" s="25">
        <f t="shared" si="14"/>
        <v>0</v>
      </c>
      <c r="R370" s="2" t="s">
        <v>164</v>
      </c>
      <c r="S370" s="31">
        <v>2.5000000000000001E-2</v>
      </c>
      <c r="T370" s="29" t="str">
        <f>IF(AND(A370='CP %'!$B$1,Master!J377="CP",G370&gt;=DATE(2018,7,26),G370&lt;=DATE(2018,12,31)),COUNTIFS($K$2:$K$999,K370,$A$2:$A$999,'CP %'!$B$1,$G$2:$G$999,"&gt;=26-07-2018",$G$2:$G$999,"&lt;=31-12-2018"),IF(AND(A370='CP %'!$F$1,Master!J377="CP",G370&gt;=DATE(2018,4,1),G370&lt;DATE(2018,5,1)),COUNTIFS($K$2:$K$999,K370,$A$2:$A$999,'CP %'!$F$1,$G$2:$G$999,"&gt;=01-04-2018",$G$2:$G$999,"&lt;01-05-2018"),IF(AND(A370='CP %'!$F$1,Master!J377="CP",G370&gt;=DATE(2018,7,1),G370&lt;DATE(2018,8,1)),COUNTIFS($K$2:$K$999,K370,$A$2:$A$999,'CP %'!$F$1,$G$2:$G$999,"&gt;=01-07-2018",$G$2:$G$999,"&lt;01-08-2018"),IF(AND(A370='CP %'!$F$1,B370='CP %'!$F$17,Master!J377="CP",G370&gt;=DATE(2018,8,1),G370&lt;DATE(2018,10,1)),COUNTIFS($K$2:$K$999,K370,$A$2:$A$999,'CP %'!$F$1,$B$2:$B$999,'CP %'!$F$17,$G$2:$G$999,"&gt;=01-08-2018",$G$2:$G$999,"&lt;01-10-2018"),IF(AND(A370='CP %'!$F$1,B370='CP %'!$F$27,Master!J377="CP",G370&gt;=DATE(2018,10,1),G370&lt;=DATE(2018,12,31)),COUNTIFS($K$2:$K$999,K370,$A$2:$A$999,'CP %'!$F$1,$B$2:$B$999,'CP %'!$F$27,$G$2:$G$999,"&gt;=01-10-2018",$G$2:$G$999,"&lt;=31-12-2018"),IF(AND(A370='CP %'!$M$1,Master!J377="CP",G370&gt;=DATE(2018,4,1),G370&lt;DATE(2018,10,1)),COUNTIFS($K$2:$K$999,K370,$A$2:$A$999,'CP %'!$M$1,$G$2:$G$999,"&gt;=1-04-2018",$G$2:$G$999,"&lt;1-10-2018"),IF(AND(A370='CP %'!$M$1,Master!J377="CP",G370&gt;=DATE(2018,10,1),G370&lt;=DATE(2018,12,31)),COUNTIFS($K$2:$K$999,K370,$A$2:$A$999,'CP %'!$M$1,$G$2:$G$999,"&gt;=1-10-2018",$G$2:$G$999,"&lt;=31-12-2018"),"")))))))</f>
        <v/>
      </c>
      <c r="U370" s="25">
        <f t="shared" si="15"/>
        <v>207697.20942499998</v>
      </c>
    </row>
    <row r="371" spans="1:21" hidden="1" x14ac:dyDescent="0.25">
      <c r="A371" s="1" t="s">
        <v>2</v>
      </c>
      <c r="B371" s="1" t="s">
        <v>129</v>
      </c>
      <c r="C371" s="1" t="s">
        <v>129</v>
      </c>
      <c r="D371" s="1">
        <v>2104</v>
      </c>
      <c r="E371" s="1" t="s">
        <v>93</v>
      </c>
      <c r="F371" s="1">
        <v>697.40549999999996</v>
      </c>
      <c r="G371" s="27">
        <v>43302</v>
      </c>
      <c r="H371" s="25">
        <v>8333413.9545</v>
      </c>
      <c r="I371" s="25">
        <v>8333413.9545</v>
      </c>
      <c r="J371" s="1" t="s">
        <v>16</v>
      </c>
      <c r="K371" s="1" t="s">
        <v>516</v>
      </c>
      <c r="L371" s="25">
        <v>10999</v>
      </c>
      <c r="M371" s="25">
        <v>11429.165807410467</v>
      </c>
      <c r="N371" s="1" t="s">
        <v>438</v>
      </c>
      <c r="P371" s="25">
        <f t="shared" si="14"/>
        <v>0</v>
      </c>
      <c r="R371" s="2" t="s">
        <v>164</v>
      </c>
      <c r="S371" s="31">
        <v>2.5000000000000001E-2</v>
      </c>
      <c r="T371" s="29" t="str">
        <f>IF(AND(A371='CP %'!$B$1,Master!J398="CP",G371&gt;=DATE(2018,7,26),G371&lt;=DATE(2018,12,31)),COUNTIFS($K$2:$K$999,K371,$A$2:$A$999,'CP %'!$B$1,$G$2:$G$999,"&gt;=26-07-2018",$G$2:$G$999,"&lt;=31-12-2018"),IF(AND(A371='CP %'!$F$1,Master!J398="CP",G371&gt;=DATE(2018,4,1),G371&lt;DATE(2018,5,1)),COUNTIFS($K$2:$K$999,K371,$A$2:$A$999,'CP %'!$F$1,$G$2:$G$999,"&gt;=01-04-2018",$G$2:$G$999,"&lt;01-05-2018"),IF(AND(A371='CP %'!$F$1,Master!J398="CP",G371&gt;=DATE(2018,7,1),G371&lt;DATE(2018,8,1)),COUNTIFS($K$2:$K$999,K371,$A$2:$A$999,'CP %'!$F$1,$G$2:$G$999,"&gt;=01-07-2018",$G$2:$G$999,"&lt;01-08-2018"),IF(AND(A371='CP %'!$F$1,B371='CP %'!$F$17,Master!J398="CP",G371&gt;=DATE(2018,8,1),G371&lt;DATE(2018,10,1)),COUNTIFS($K$2:$K$999,K371,$A$2:$A$999,'CP %'!$F$1,$B$2:$B$999,'CP %'!$F$17,$G$2:$G$999,"&gt;=01-08-2018",$G$2:$G$999,"&lt;01-10-2018"),IF(AND(A371='CP %'!$F$1,B371='CP %'!$F$27,Master!J398="CP",G371&gt;=DATE(2018,10,1),G371&lt;=DATE(2018,12,31)),COUNTIFS($K$2:$K$999,K371,$A$2:$A$999,'CP %'!$F$1,$B$2:$B$999,'CP %'!$F$27,$G$2:$G$999,"&gt;=01-10-2018",$G$2:$G$999,"&lt;=31-12-2018"),IF(AND(A371='CP %'!$M$1,Master!J398="CP",G371&gt;=DATE(2018,4,1),G371&lt;DATE(2018,10,1)),COUNTIFS($K$2:$K$999,K371,$A$2:$A$999,'CP %'!$M$1,$G$2:$G$999,"&gt;=1-04-2018",$G$2:$G$999,"&lt;1-10-2018"),IF(AND(A371='CP %'!$M$1,Master!J398="CP",G371&gt;=DATE(2018,10,1),G371&lt;=DATE(2018,12,31)),COUNTIFS($K$2:$K$999,K371,$A$2:$A$999,'CP %'!$M$1,$G$2:$G$999,"&gt;=1-10-2018",$G$2:$G$999,"&lt;=31-12-2018"),"")))))))</f>
        <v/>
      </c>
      <c r="U371" s="25">
        <f t="shared" si="15"/>
        <v>208335.34886250002</v>
      </c>
    </row>
    <row r="372" spans="1:21" hidden="1" x14ac:dyDescent="0.25">
      <c r="A372" s="1" t="s">
        <v>2</v>
      </c>
      <c r="B372" s="1" t="s">
        <v>129</v>
      </c>
      <c r="C372" s="1" t="s">
        <v>129</v>
      </c>
      <c r="D372" s="1">
        <v>2106</v>
      </c>
      <c r="E372" s="1" t="s">
        <v>87</v>
      </c>
      <c r="F372" s="1">
        <v>912.33449999999982</v>
      </c>
      <c r="G372" s="27">
        <v>43260</v>
      </c>
      <c r="H372" s="25">
        <v>11491648.005499998</v>
      </c>
      <c r="I372" s="25">
        <v>11491648.005499998</v>
      </c>
      <c r="J372" s="1" t="s">
        <v>16</v>
      </c>
      <c r="K372" s="1" t="s">
        <v>516</v>
      </c>
      <c r="L372" s="25">
        <v>10999</v>
      </c>
      <c r="M372" s="25">
        <v>11199</v>
      </c>
      <c r="N372" s="1" t="s">
        <v>540</v>
      </c>
      <c r="P372" s="25">
        <f t="shared" si="14"/>
        <v>0</v>
      </c>
      <c r="R372" s="2" t="s">
        <v>164</v>
      </c>
      <c r="S372" s="31">
        <v>2.5000000000000001E-2</v>
      </c>
      <c r="T372" s="29" t="str">
        <f>IF(AND(A372='CP %'!$B$1,Master!J400="CP",G372&gt;=DATE(2018,7,26),G372&lt;=DATE(2018,12,31)),COUNTIFS($K$2:$K$999,K372,$A$2:$A$999,'CP %'!$B$1,$G$2:$G$999,"&gt;=26-07-2018",$G$2:$G$999,"&lt;=31-12-2018"),IF(AND(A372='CP %'!$F$1,Master!J400="CP",G372&gt;=DATE(2018,4,1),G372&lt;DATE(2018,5,1)),COUNTIFS($K$2:$K$999,K372,$A$2:$A$999,'CP %'!$F$1,$G$2:$G$999,"&gt;=01-04-2018",$G$2:$G$999,"&lt;01-05-2018"),IF(AND(A372='CP %'!$F$1,Master!J400="CP",G372&gt;=DATE(2018,7,1),G372&lt;DATE(2018,8,1)),COUNTIFS($K$2:$K$999,K372,$A$2:$A$999,'CP %'!$F$1,$G$2:$G$999,"&gt;=01-07-2018",$G$2:$G$999,"&lt;01-08-2018"),IF(AND(A372='CP %'!$F$1,B372='CP %'!$F$17,Master!J400="CP",G372&gt;=DATE(2018,8,1),G372&lt;DATE(2018,10,1)),COUNTIFS($K$2:$K$999,K372,$A$2:$A$999,'CP %'!$F$1,$B$2:$B$999,'CP %'!$F$17,$G$2:$G$999,"&gt;=01-08-2018",$G$2:$G$999,"&lt;01-10-2018"),IF(AND(A372='CP %'!$F$1,B372='CP %'!$F$27,Master!J400="CP",G372&gt;=DATE(2018,10,1),G372&lt;=DATE(2018,12,31)),COUNTIFS($K$2:$K$999,K372,$A$2:$A$999,'CP %'!$F$1,$B$2:$B$999,'CP %'!$F$27,$G$2:$G$999,"&gt;=01-10-2018",$G$2:$G$999,"&lt;=31-12-2018"),IF(AND(A372='CP %'!$M$1,Master!J400="CP",G372&gt;=DATE(2018,4,1),G372&lt;DATE(2018,10,1)),COUNTIFS($K$2:$K$999,K372,$A$2:$A$999,'CP %'!$M$1,$G$2:$G$999,"&gt;=1-04-2018",$G$2:$G$999,"&lt;1-10-2018"),IF(AND(A372='CP %'!$M$1,Master!J400="CP",G372&gt;=DATE(2018,10,1),G372&lt;=DATE(2018,12,31)),COUNTIFS($K$2:$K$999,K372,$A$2:$A$999,'CP %'!$M$1,$G$2:$G$999,"&gt;=1-10-2018",$G$2:$G$999,"&lt;=31-12-2018"),"")))))))</f>
        <v/>
      </c>
      <c r="U372" s="25">
        <f t="shared" si="15"/>
        <v>287291.20013749995</v>
      </c>
    </row>
    <row r="373" spans="1:21" hidden="1" x14ac:dyDescent="0.25">
      <c r="A373" s="1" t="s">
        <v>2</v>
      </c>
      <c r="B373" s="1" t="s">
        <v>124</v>
      </c>
      <c r="C373" s="1" t="s">
        <v>124</v>
      </c>
      <c r="D373" s="1">
        <v>1804</v>
      </c>
      <c r="E373" s="1" t="s">
        <v>91</v>
      </c>
      <c r="F373" s="1">
        <v>1278.5355</v>
      </c>
      <c r="G373" s="27">
        <v>43296</v>
      </c>
      <c r="H373" s="25">
        <v>15527450.4245</v>
      </c>
      <c r="I373" s="25">
        <v>15527450.4245</v>
      </c>
      <c r="J373" s="1" t="s">
        <v>16</v>
      </c>
      <c r="K373" s="1" t="s">
        <v>144</v>
      </c>
      <c r="L373" s="25">
        <v>10999</v>
      </c>
      <c r="M373" s="25">
        <v>10999</v>
      </c>
      <c r="N373" s="1" t="s">
        <v>438</v>
      </c>
      <c r="P373" s="25">
        <f t="shared" si="14"/>
        <v>0</v>
      </c>
      <c r="R373" s="2" t="s">
        <v>164</v>
      </c>
      <c r="S373" s="31">
        <v>2.5000000000000001E-2</v>
      </c>
      <c r="T373" s="29" t="str">
        <f>IF(AND(A373='CP %'!$B$1,Master!J348="CP",G373&gt;=DATE(2018,7,26),G373&lt;=DATE(2018,12,31)),COUNTIFS($K$2:$K$999,K373,$A$2:$A$999,'CP %'!$B$1,$G$2:$G$999,"&gt;=26-07-2018",$G$2:$G$999,"&lt;=31-12-2018"),IF(AND(A373='CP %'!$F$1,Master!J348="CP",G373&gt;=DATE(2018,4,1),G373&lt;DATE(2018,5,1)),COUNTIFS($K$2:$K$999,K373,$A$2:$A$999,'CP %'!$F$1,$G$2:$G$999,"&gt;=01-04-2018",$G$2:$G$999,"&lt;01-05-2018"),IF(AND(A373='CP %'!$F$1,Master!J348="CP",G373&gt;=DATE(2018,7,1),G373&lt;DATE(2018,8,1)),COUNTIFS($K$2:$K$999,K373,$A$2:$A$999,'CP %'!$F$1,$G$2:$G$999,"&gt;=01-07-2018",$G$2:$G$999,"&lt;01-08-2018"),IF(AND(A373='CP %'!$F$1,B373='CP %'!$F$17,Master!J348="CP",G373&gt;=DATE(2018,8,1),G373&lt;DATE(2018,10,1)),COUNTIFS($K$2:$K$999,K373,$A$2:$A$999,'CP %'!$F$1,$B$2:$B$999,'CP %'!$F$17,$G$2:$G$999,"&gt;=01-08-2018",$G$2:$G$999,"&lt;01-10-2018"),IF(AND(A373='CP %'!$F$1,B373='CP %'!$F$27,Master!J348="CP",G373&gt;=DATE(2018,10,1),G373&lt;=DATE(2018,12,31)),COUNTIFS($K$2:$K$999,K373,$A$2:$A$999,'CP %'!$F$1,$B$2:$B$999,'CP %'!$F$27,$G$2:$G$999,"&gt;=01-10-2018",$G$2:$G$999,"&lt;=31-12-2018"),IF(AND(A373='CP %'!$M$1,Master!J348="CP",G373&gt;=DATE(2018,4,1),G373&lt;DATE(2018,10,1)),COUNTIFS($K$2:$K$999,K373,$A$2:$A$999,'CP %'!$M$1,$G$2:$G$999,"&gt;=1-04-2018",$G$2:$G$999,"&lt;1-10-2018"),IF(AND(A373='CP %'!$M$1,Master!J348="CP",G373&gt;=DATE(2018,10,1),G373&lt;=DATE(2018,12,31)),COUNTIFS($K$2:$K$999,K373,$A$2:$A$999,'CP %'!$M$1,$G$2:$G$999,"&gt;=1-10-2018",$G$2:$G$999,"&lt;=31-12-2018"),"")))))))</f>
        <v/>
      </c>
      <c r="U373" s="25">
        <f t="shared" si="15"/>
        <v>388186.26061250002</v>
      </c>
    </row>
    <row r="374" spans="1:21" hidden="1" x14ac:dyDescent="0.25">
      <c r="A374" s="1" t="s">
        <v>2</v>
      </c>
      <c r="B374" s="1" t="s">
        <v>124</v>
      </c>
      <c r="C374" s="1" t="s">
        <v>124</v>
      </c>
      <c r="D374" s="1">
        <v>3204</v>
      </c>
      <c r="E374" s="1" t="s">
        <v>91</v>
      </c>
      <c r="F374" s="1">
        <v>1278.5355</v>
      </c>
      <c r="G374" s="27">
        <v>43302</v>
      </c>
      <c r="H374" s="25">
        <v>16754844.5045</v>
      </c>
      <c r="I374" s="25">
        <v>16754844.5045</v>
      </c>
      <c r="J374" s="1" t="s">
        <v>15</v>
      </c>
      <c r="K374" s="1" t="s">
        <v>15</v>
      </c>
      <c r="L374" s="25">
        <v>10999</v>
      </c>
      <c r="M374" s="25">
        <v>10999</v>
      </c>
      <c r="N374" s="1" t="s">
        <v>438</v>
      </c>
      <c r="P374" s="25">
        <f t="shared" si="14"/>
        <v>0</v>
      </c>
      <c r="R374" s="2" t="s">
        <v>164</v>
      </c>
      <c r="S374" s="31" t="str">
        <f>IF(AND(A374='CP %'!$B$1,J374="CP"),
IF(AND(G374&gt;=DATE(2018,4,1),G374&lt;=DATE(2018,7,25)),2%,IF(AND(G374&gt;=DATE(2018,7,26),G374&lt;=DATE(2018,12,31),R374='CP %'!$I$2),IF(T374=1,'CP %'!$C$8,IF(AND(T374&gt;=2,T374&lt;=3),'CP %'!$C$9,IF(AND(T374&gt;=4,T374&lt;=5),'CP %'!$C$10,IF(AND(T374&gt;=6,T374&lt;=8),'CP %'!$C$11,IF(T374&gt;=9,'CP %'!$C$12,""))))),IF(AND(G374&gt;=DATE(2018,7,26),G374&lt;=DATE(2018,12,31),R374='CP %'!$I$3),IF(T374=1,'CP %'!$D$8,IF(AND(T374&gt;=2,T374&lt;=3),'CP %'!$D$9,IF(AND(T374&gt;=4,T374&lt;=5),'CP %'!$D$10,IF(AND(T374&gt;=6,T374&lt;=8),'CP %'!$D$11,IF(T374&gt;=9,'CP %'!$D$12,""))))),""))),
IF(AND(A374='CP %'!$F$1,J374="CP"),
IF(AND(G374&gt;=DATE(2018,4,1),G374&lt;DATE(2018,5,1)),IF(AND(T374&gt;=1,T374&lt;=3),'CP %'!$G$4,IF(AND(T374&gt;=4,T374&lt;=9),'CP %'!$G$5,IF(T374&gt;=10,'CP %'!$G$6,""))),
IF(AND(G374&gt;=DATE(2018,5,1),G374&lt;DATE(2018,7,1)),'CP %'!$G$8,
IF(AND(G374&gt;=DATE(2018,7,1),G374&lt;DATE(2018,8,1)),IF(AND(T374&gt;=1,T374&lt;=2),'CP %'!$G$11,IF(AND(T374&gt;=3,T374&lt;=5),'CP %'!$G$12,IF(T374&gt;=6,'CP %'!$G$13,""))),
IF(AND(G374&gt;=DATE(2018,8,1),G374&lt;DATE(2018,10,1)),IF(K374='CP %'!$F$18,'CP %'!$G$18,IF(B374='CP %'!$F$15,'CP %'!$G$15,IF(B374='CP %'!$F$16,'CP %'!$G$16,IF(AND(B374='CP %'!$F$17,T374=1),'CP %'!$G$20,IF(AND(B374='CP %'!$F$17,T374&gt;=2,T374&lt;=5),'CP %'!$G$21,IF(AND(B374='CP %'!$F$17,T374&gt;=6),'CP %'!$G$22,"")))))),
IF(AND(G374&gt;=DATE(2018,10,1),G374&lt;=DATE(2018,12,31)),IF(B374='CP %'!$F$25,'CP %'!$G$25,IF(B374='CP %'!$F$26,'CP %'!$G$26,IF(AND(B374='CP %'!$F$27,T374=1),'CP %'!$G$29,IF(AND(B374='CP %'!$F$27,T374&gt;=2,T374&lt;=5),'CP %'!$G$30,IF(AND(B374='CP %'!$F$27,T374&gt;=6),'CP %'!$G$31,"")))))))))),
IF(AND(A374='CP %'!$M$1,J374="CP"),
IF(AND(G374&gt;=DATE(2018,4,1),G374&lt;DATE(2018,10,1)),IF(AND(T374&gt;=1,T374&lt;=3),'CP %'!$N$4,IF(AND(T374&gt;=4,T374&lt;=6),'CP %'!$N$5,IF(T374&gt;=7,'CP %'!$N$6,""))),
IF(AND(G374&gt;=DATE(2018,10,1),G374&lt;=DATE(2018,12,31)),IF(AND(T374&gt;=1,T374&lt;=3),'CP %'!$N$9,IF(AND(T374&gt;=4,T374&lt;=6),'CP %'!$N$10,IF(T374&gt;=7,'CP %'!$N$11,""))),"")),"")))</f>
        <v/>
      </c>
      <c r="T374" s="29" t="str">
        <f>IF(AND(A374='CP %'!$B$1,Master!J374="CP",G374&gt;=DATE(2018,7,26),G374&lt;=DATE(2018,12,31)),COUNTIFS($K$2:$K$999,K374,$A$2:$A$999,'CP %'!$B$1,$G$2:$G$999,"&gt;=26-07-2018",$G$2:$G$999,"&lt;=31-12-2018"),IF(AND(A374='CP %'!$F$1,Master!J374="CP",G374&gt;=DATE(2018,4,1),G374&lt;DATE(2018,5,1)),COUNTIFS($K$2:$K$999,K374,$A$2:$A$999,'CP %'!$F$1,$G$2:$G$999,"&gt;=01-04-2018",$G$2:$G$999,"&lt;01-05-2018"),IF(AND(A374='CP %'!$F$1,Master!J374="CP",G374&gt;=DATE(2018,7,1),G374&lt;DATE(2018,8,1)),COUNTIFS($K$2:$K$999,K374,$A$2:$A$999,'CP %'!$F$1,$G$2:$G$999,"&gt;=01-07-2018",$G$2:$G$999,"&lt;01-08-2018"),IF(AND(A374='CP %'!$F$1,B374='CP %'!$F$17,Master!J374="CP",G374&gt;=DATE(2018,8,1),G374&lt;DATE(2018,10,1)),COUNTIFS($K$2:$K$999,K374,$A$2:$A$999,'CP %'!$F$1,$B$2:$B$999,'CP %'!$F$17,$G$2:$G$999,"&gt;=01-08-2018",$G$2:$G$999,"&lt;01-10-2018"),IF(AND(A374='CP %'!$F$1,B374='CP %'!$F$27,Master!J374="CP",G374&gt;=DATE(2018,10,1),G374&lt;=DATE(2018,12,31)),COUNTIFS($K$2:$K$999,K374,$A$2:$A$999,'CP %'!$F$1,$B$2:$B$999,'CP %'!$F$27,$G$2:$G$999,"&gt;=01-10-2018",$G$2:$G$999,"&lt;=31-12-2018"),IF(AND(A374='CP %'!$M$1,Master!J374="CP",G374&gt;=DATE(2018,4,1),G374&lt;DATE(2018,10,1)),COUNTIFS($K$2:$K$999,K374,$A$2:$A$999,'CP %'!$M$1,$G$2:$G$999,"&gt;=1-04-2018",$G$2:$G$999,"&lt;1-10-2018"),IF(AND(A374='CP %'!$M$1,Master!J374="CP",G374&gt;=DATE(2018,10,1),G374&lt;=DATE(2018,12,31)),COUNTIFS($K$2:$K$999,K374,$A$2:$A$999,'CP %'!$M$1,$G$2:$G$999,"&gt;=1-10-2018",$G$2:$G$999,"&lt;=31-12-2018"),"")))))))</f>
        <v/>
      </c>
      <c r="U374" s="25">
        <f t="shared" si="15"/>
        <v>0</v>
      </c>
    </row>
    <row r="375" spans="1:21" hidden="1" x14ac:dyDescent="0.25">
      <c r="A375" s="1" t="s">
        <v>2</v>
      </c>
      <c r="B375" s="1" t="s">
        <v>124</v>
      </c>
      <c r="C375" s="1" t="s">
        <v>124</v>
      </c>
      <c r="D375" s="1">
        <v>1805</v>
      </c>
      <c r="E375" s="1" t="s">
        <v>93</v>
      </c>
      <c r="F375" s="1">
        <v>642.1964999999999</v>
      </c>
      <c r="G375" s="27">
        <v>43260</v>
      </c>
      <c r="H375" s="25">
        <v>8197461.4834999992</v>
      </c>
      <c r="I375" s="25">
        <v>8197461.4834999992</v>
      </c>
      <c r="J375" s="1" t="s">
        <v>16</v>
      </c>
      <c r="K375" s="1" t="s">
        <v>144</v>
      </c>
      <c r="L375" s="25">
        <v>10999</v>
      </c>
      <c r="M375" s="25">
        <v>10999</v>
      </c>
      <c r="N375" s="1" t="s">
        <v>438</v>
      </c>
      <c r="P375" s="25">
        <f t="shared" si="14"/>
        <v>0</v>
      </c>
      <c r="R375" s="2" t="s">
        <v>164</v>
      </c>
      <c r="S375" s="31">
        <v>2.5000000000000001E-2</v>
      </c>
      <c r="T375" s="29" t="str">
        <f>IF(AND(A375='CP %'!$B$1,Master!J349="CP",G375&gt;=DATE(2018,7,26),G375&lt;=DATE(2018,12,31)),COUNTIFS($K$2:$K$999,K375,$A$2:$A$999,'CP %'!$B$1,$G$2:$G$999,"&gt;=26-07-2018",$G$2:$G$999,"&lt;=31-12-2018"),IF(AND(A375='CP %'!$F$1,Master!J349="CP",G375&gt;=DATE(2018,4,1),G375&lt;DATE(2018,5,1)),COUNTIFS($K$2:$K$999,K375,$A$2:$A$999,'CP %'!$F$1,$G$2:$G$999,"&gt;=01-04-2018",$G$2:$G$999,"&lt;01-05-2018"),IF(AND(A375='CP %'!$F$1,Master!J349="CP",G375&gt;=DATE(2018,7,1),G375&lt;DATE(2018,8,1)),COUNTIFS($K$2:$K$999,K375,$A$2:$A$999,'CP %'!$F$1,$G$2:$G$999,"&gt;=01-07-2018",$G$2:$G$999,"&lt;01-08-2018"),IF(AND(A375='CP %'!$F$1,B375='CP %'!$F$17,Master!J349="CP",G375&gt;=DATE(2018,8,1),G375&lt;DATE(2018,10,1)),COUNTIFS($K$2:$K$999,K375,$A$2:$A$999,'CP %'!$F$1,$B$2:$B$999,'CP %'!$F$17,$G$2:$G$999,"&gt;=01-08-2018",$G$2:$G$999,"&lt;01-10-2018"),IF(AND(A375='CP %'!$F$1,B375='CP %'!$F$27,Master!J349="CP",G375&gt;=DATE(2018,10,1),G375&lt;=DATE(2018,12,31)),COUNTIFS($K$2:$K$999,K375,$A$2:$A$999,'CP %'!$F$1,$B$2:$B$999,'CP %'!$F$27,$G$2:$G$999,"&gt;=01-10-2018",$G$2:$G$999,"&lt;=31-12-2018"),IF(AND(A375='CP %'!$M$1,Master!J349="CP",G375&gt;=DATE(2018,4,1),G375&lt;DATE(2018,10,1)),COUNTIFS($K$2:$K$999,K375,$A$2:$A$999,'CP %'!$M$1,$G$2:$G$999,"&gt;=1-04-2018",$G$2:$G$999,"&lt;1-10-2018"),IF(AND(A375='CP %'!$M$1,Master!J349="CP",G375&gt;=DATE(2018,10,1),G375&lt;=DATE(2018,12,31)),COUNTIFS($K$2:$K$999,K375,$A$2:$A$999,'CP %'!$M$1,$G$2:$G$999,"&gt;=1-10-2018",$G$2:$G$999,"&lt;=31-12-2018"),"")))))))</f>
        <v/>
      </c>
      <c r="U375" s="25">
        <f t="shared" si="15"/>
        <v>204936.53708749998</v>
      </c>
    </row>
    <row r="376" spans="1:21" hidden="1" x14ac:dyDescent="0.25">
      <c r="A376" s="1" t="s">
        <v>2</v>
      </c>
      <c r="B376" s="1" t="s">
        <v>129</v>
      </c>
      <c r="C376" s="1" t="s">
        <v>129</v>
      </c>
      <c r="D376" s="1">
        <v>1602</v>
      </c>
      <c r="E376" s="1" t="s">
        <v>93</v>
      </c>
      <c r="F376" s="1">
        <v>643.02149999999995</v>
      </c>
      <c r="G376" s="27">
        <v>43260</v>
      </c>
      <c r="H376" s="25">
        <v>8629429.7839999981</v>
      </c>
      <c r="I376" s="25">
        <v>8629429.7839999981</v>
      </c>
      <c r="J376" s="1" t="s">
        <v>16</v>
      </c>
      <c r="K376" s="1" t="s">
        <v>144</v>
      </c>
      <c r="L376" s="25">
        <v>10999</v>
      </c>
      <c r="M376" s="25">
        <v>11656</v>
      </c>
      <c r="N376" s="1" t="s">
        <v>543</v>
      </c>
      <c r="P376" s="25">
        <f t="shared" si="14"/>
        <v>0</v>
      </c>
      <c r="R376" s="2" t="s">
        <v>164</v>
      </c>
      <c r="S376" s="31">
        <v>2.5000000000000001E-2</v>
      </c>
      <c r="T376" s="29" t="str">
        <f>IF(AND(A376='CP %'!$B$1,Master!J384="CP",G376&gt;=DATE(2018,7,26),G376&lt;=DATE(2018,12,31)),COUNTIFS($K$2:$K$999,K376,$A$2:$A$999,'CP %'!$B$1,$G$2:$G$999,"&gt;=26-07-2018",$G$2:$G$999,"&lt;=31-12-2018"),IF(AND(A376='CP %'!$F$1,Master!J384="CP",G376&gt;=DATE(2018,4,1),G376&lt;DATE(2018,5,1)),COUNTIFS($K$2:$K$999,K376,$A$2:$A$999,'CP %'!$F$1,$G$2:$G$999,"&gt;=01-04-2018",$G$2:$G$999,"&lt;01-05-2018"),IF(AND(A376='CP %'!$F$1,Master!J384="CP",G376&gt;=DATE(2018,7,1),G376&lt;DATE(2018,8,1)),COUNTIFS($K$2:$K$999,K376,$A$2:$A$999,'CP %'!$F$1,$G$2:$G$999,"&gt;=01-07-2018",$G$2:$G$999,"&lt;01-08-2018"),IF(AND(A376='CP %'!$F$1,B376='CP %'!$F$17,Master!J384="CP",G376&gt;=DATE(2018,8,1),G376&lt;DATE(2018,10,1)),COUNTIFS($K$2:$K$999,K376,$A$2:$A$999,'CP %'!$F$1,$B$2:$B$999,'CP %'!$F$17,$G$2:$G$999,"&gt;=01-08-2018",$G$2:$G$999,"&lt;01-10-2018"),IF(AND(A376='CP %'!$F$1,B376='CP %'!$F$27,Master!J384="CP",G376&gt;=DATE(2018,10,1),G376&lt;=DATE(2018,12,31)),COUNTIFS($K$2:$K$999,K376,$A$2:$A$999,'CP %'!$F$1,$B$2:$B$999,'CP %'!$F$27,$G$2:$G$999,"&gt;=01-10-2018",$G$2:$G$999,"&lt;=31-12-2018"),IF(AND(A376='CP %'!$M$1,Master!J384="CP",G376&gt;=DATE(2018,4,1),G376&lt;DATE(2018,10,1)),COUNTIFS($K$2:$K$999,K376,$A$2:$A$999,'CP %'!$M$1,$G$2:$G$999,"&gt;=1-04-2018",$G$2:$G$999,"&lt;1-10-2018"),IF(AND(A376='CP %'!$M$1,Master!J384="CP",G376&gt;=DATE(2018,10,1),G376&lt;=DATE(2018,12,31)),COUNTIFS($K$2:$K$999,K376,$A$2:$A$999,'CP %'!$M$1,$G$2:$G$999,"&gt;=1-10-2018",$G$2:$G$999,"&lt;=31-12-2018"),"")))))))</f>
        <v/>
      </c>
      <c r="U376" s="25">
        <f t="shared" si="15"/>
        <v>215735.74459999998</v>
      </c>
    </row>
    <row r="377" spans="1:21" hidden="1" x14ac:dyDescent="0.25">
      <c r="A377" s="1" t="s">
        <v>2</v>
      </c>
      <c r="B377" s="1" t="s">
        <v>129</v>
      </c>
      <c r="C377" s="1" t="s">
        <v>129</v>
      </c>
      <c r="D377" s="1">
        <v>2601</v>
      </c>
      <c r="E377" s="1" t="s">
        <v>87</v>
      </c>
      <c r="F377" s="1">
        <v>934.70849999999996</v>
      </c>
      <c r="G377" s="27">
        <v>43260</v>
      </c>
      <c r="H377" s="25">
        <v>12464227.3715</v>
      </c>
      <c r="I377" s="25">
        <v>12464227.3715</v>
      </c>
      <c r="J377" s="1" t="s">
        <v>16</v>
      </c>
      <c r="K377" s="1" t="s">
        <v>144</v>
      </c>
      <c r="L377" s="25">
        <v>10999</v>
      </c>
      <c r="M377" s="25">
        <v>10999</v>
      </c>
      <c r="N377" s="1" t="s">
        <v>438</v>
      </c>
      <c r="P377" s="25">
        <f t="shared" si="14"/>
        <v>0</v>
      </c>
      <c r="R377" s="2" t="s">
        <v>164</v>
      </c>
      <c r="S377" s="31">
        <v>2.5000000000000001E-2</v>
      </c>
      <c r="T377" s="29" t="str">
        <f>IF(AND(A377='CP %'!$B$1,Master!J404="CP",G377&gt;=DATE(2018,7,26),G377&lt;=DATE(2018,12,31)),COUNTIFS($K$2:$K$999,K377,$A$2:$A$999,'CP %'!$B$1,$G$2:$G$999,"&gt;=26-07-2018",$G$2:$G$999,"&lt;=31-12-2018"),IF(AND(A377='CP %'!$F$1,Master!J404="CP",G377&gt;=DATE(2018,4,1),G377&lt;DATE(2018,5,1)),COUNTIFS($K$2:$K$999,K377,$A$2:$A$999,'CP %'!$F$1,$G$2:$G$999,"&gt;=01-04-2018",$G$2:$G$999,"&lt;01-05-2018"),IF(AND(A377='CP %'!$F$1,Master!J404="CP",G377&gt;=DATE(2018,7,1),G377&lt;DATE(2018,8,1)),COUNTIFS($K$2:$K$999,K377,$A$2:$A$999,'CP %'!$F$1,$G$2:$G$999,"&gt;=01-07-2018",$G$2:$G$999,"&lt;01-08-2018"),IF(AND(A377='CP %'!$F$1,B377='CP %'!$F$17,Master!J404="CP",G377&gt;=DATE(2018,8,1),G377&lt;DATE(2018,10,1)),COUNTIFS($K$2:$K$999,K377,$A$2:$A$999,'CP %'!$F$1,$B$2:$B$999,'CP %'!$F$17,$G$2:$G$999,"&gt;=01-08-2018",$G$2:$G$999,"&lt;01-10-2018"),IF(AND(A377='CP %'!$F$1,B377='CP %'!$F$27,Master!J404="CP",G377&gt;=DATE(2018,10,1),G377&lt;=DATE(2018,12,31)),COUNTIFS($K$2:$K$999,K377,$A$2:$A$999,'CP %'!$F$1,$B$2:$B$999,'CP %'!$F$27,$G$2:$G$999,"&gt;=01-10-2018",$G$2:$G$999,"&lt;=31-12-2018"),IF(AND(A377='CP %'!$M$1,Master!J404="CP",G377&gt;=DATE(2018,4,1),G377&lt;DATE(2018,10,1)),COUNTIFS($K$2:$K$999,K377,$A$2:$A$999,'CP %'!$M$1,$G$2:$G$999,"&gt;=1-04-2018",$G$2:$G$999,"&lt;1-10-2018"),IF(AND(A377='CP %'!$M$1,Master!J404="CP",G377&gt;=DATE(2018,10,1),G377&lt;=DATE(2018,12,31)),COUNTIFS($K$2:$K$999,K377,$A$2:$A$999,'CP %'!$M$1,$G$2:$G$999,"&gt;=1-10-2018",$G$2:$G$999,"&lt;=31-12-2018"),"")))))))</f>
        <v/>
      </c>
      <c r="U377" s="25">
        <f t="shared" si="15"/>
        <v>311605.68428750004</v>
      </c>
    </row>
    <row r="378" spans="1:21" hidden="1" x14ac:dyDescent="0.25">
      <c r="A378" s="1" t="s">
        <v>2</v>
      </c>
      <c r="B378" s="1" t="s">
        <v>129</v>
      </c>
      <c r="C378" s="1" t="s">
        <v>129</v>
      </c>
      <c r="D378" s="1">
        <v>1204</v>
      </c>
      <c r="E378" s="1" t="s">
        <v>93</v>
      </c>
      <c r="F378" s="1">
        <v>697.40549999999996</v>
      </c>
      <c r="G378" s="27">
        <v>43359</v>
      </c>
      <c r="H378" s="25">
        <v>8583414</v>
      </c>
      <c r="I378" s="25">
        <v>8583414</v>
      </c>
      <c r="J378" s="1" t="s">
        <v>15</v>
      </c>
      <c r="K378" s="1" t="s">
        <v>15</v>
      </c>
      <c r="L378" s="25">
        <v>10999</v>
      </c>
      <c r="M378" s="25">
        <v>10640.528559066426</v>
      </c>
      <c r="N378" s="1" t="s">
        <v>438</v>
      </c>
      <c r="P378" s="25">
        <f t="shared" si="14"/>
        <v>249999.9544999995</v>
      </c>
      <c r="R378" s="2" t="s">
        <v>164</v>
      </c>
      <c r="S378" s="31" t="str">
        <f>IF(AND(A378='CP %'!$B$1,J378="CP"),
IF(AND(G378&gt;=DATE(2018,4,1),G378&lt;=DATE(2018,7,25)),2%,IF(AND(G378&gt;=DATE(2018,7,26),G378&lt;=DATE(2018,12,31),R378='CP %'!$I$2),IF(T378=1,'CP %'!$C$8,IF(AND(T378&gt;=2,T378&lt;=3),'CP %'!$C$9,IF(AND(T378&gt;=4,T378&lt;=5),'CP %'!$C$10,IF(AND(T378&gt;=6,T378&lt;=8),'CP %'!$C$11,IF(T378&gt;=9,'CP %'!$C$12,""))))),IF(AND(G378&gt;=DATE(2018,7,26),G378&lt;=DATE(2018,12,31),R378='CP %'!$I$3),IF(T378=1,'CP %'!$D$8,IF(AND(T378&gt;=2,T378&lt;=3),'CP %'!$D$9,IF(AND(T378&gt;=4,T378&lt;=5),'CP %'!$D$10,IF(AND(T378&gt;=6,T378&lt;=8),'CP %'!$D$11,IF(T378&gt;=9,'CP %'!$D$12,""))))),""))),
IF(AND(A378='CP %'!$F$1,J378="CP"),
IF(AND(G378&gt;=DATE(2018,4,1),G378&lt;DATE(2018,5,1)),IF(AND(T378&gt;=1,T378&lt;=3),'CP %'!$G$4,IF(AND(T378&gt;=4,T378&lt;=9),'CP %'!$G$5,IF(T378&gt;=10,'CP %'!$G$6,""))),
IF(AND(G378&gt;=DATE(2018,5,1),G378&lt;DATE(2018,7,1)),'CP %'!$G$8,
IF(AND(G378&gt;=DATE(2018,7,1),G378&lt;DATE(2018,8,1)),IF(AND(T378&gt;=1,T378&lt;=2),'CP %'!$G$11,IF(AND(T378&gt;=3,T378&lt;=5),'CP %'!$G$12,IF(T378&gt;=6,'CP %'!$G$13,""))),
IF(AND(G378&gt;=DATE(2018,8,1),G378&lt;DATE(2018,10,1)),IF(K378='CP %'!$F$18,'CP %'!$G$18,IF(B378='CP %'!$F$15,'CP %'!$G$15,IF(B378='CP %'!$F$16,'CP %'!$G$16,IF(AND(B378='CP %'!$F$17,T378=1),'CP %'!$G$20,IF(AND(B378='CP %'!$F$17,T378&gt;=2,T378&lt;=5),'CP %'!$G$21,IF(AND(B378='CP %'!$F$17,T378&gt;=6),'CP %'!$G$22,"")))))),
IF(AND(G378&gt;=DATE(2018,10,1),G378&lt;=DATE(2018,12,31)),IF(B378='CP %'!$F$25,'CP %'!$G$25,IF(B378='CP %'!$F$26,'CP %'!$G$26,IF(AND(B378='CP %'!$F$27,T378=1),'CP %'!$G$29,IF(AND(B378='CP %'!$F$27,T378&gt;=2,T378&lt;=5),'CP %'!$G$30,IF(AND(B378='CP %'!$F$27,T378&gt;=6),'CP %'!$G$31,"")))))))))),
IF(AND(A378='CP %'!$M$1,J378="CP"),
IF(AND(G378&gt;=DATE(2018,4,1),G378&lt;DATE(2018,10,1)),IF(AND(T378&gt;=1,T378&lt;=3),'CP %'!$N$4,IF(AND(T378&gt;=4,T378&lt;=6),'CP %'!$N$5,IF(T378&gt;=7,'CP %'!$N$6,""))),
IF(AND(G378&gt;=DATE(2018,10,1),G378&lt;=DATE(2018,12,31)),IF(AND(T378&gt;=1,T378&lt;=3),'CP %'!$N$9,IF(AND(T378&gt;=4,T378&lt;=6),'CP %'!$N$10,IF(T378&gt;=7,'CP %'!$N$11,""))),"")),"")))</f>
        <v/>
      </c>
      <c r="T378" s="29" t="str">
        <f>IF(AND(A378='CP %'!$B$1,Master!J378="CP",G378&gt;=DATE(2018,7,26),G378&lt;=DATE(2018,12,31)),COUNTIFS($K$2:$K$999,K378,$A$2:$A$999,'CP %'!$B$1,$G$2:$G$999,"&gt;=26-07-2018",$G$2:$G$999,"&lt;=31-12-2018"),IF(AND(A378='CP %'!$F$1,Master!J378="CP",G378&gt;=DATE(2018,4,1),G378&lt;DATE(2018,5,1)),COUNTIFS($K$2:$K$999,K378,$A$2:$A$999,'CP %'!$F$1,$G$2:$G$999,"&gt;=01-04-2018",$G$2:$G$999,"&lt;01-05-2018"),IF(AND(A378='CP %'!$F$1,Master!J378="CP",G378&gt;=DATE(2018,7,1),G378&lt;DATE(2018,8,1)),COUNTIFS($K$2:$K$999,K378,$A$2:$A$999,'CP %'!$F$1,$G$2:$G$999,"&gt;=01-07-2018",$G$2:$G$999,"&lt;01-08-2018"),IF(AND(A378='CP %'!$F$1,B378='CP %'!$F$17,Master!J378="CP",G378&gt;=DATE(2018,8,1),G378&lt;DATE(2018,10,1)),COUNTIFS($K$2:$K$999,K378,$A$2:$A$999,'CP %'!$F$1,$B$2:$B$999,'CP %'!$F$17,$G$2:$G$999,"&gt;=01-08-2018",$G$2:$G$999,"&lt;01-10-2018"),IF(AND(A378='CP %'!$F$1,B378='CP %'!$F$27,Master!J378="CP",G378&gt;=DATE(2018,10,1),G378&lt;=DATE(2018,12,31)),COUNTIFS($K$2:$K$999,K378,$A$2:$A$999,'CP %'!$F$1,$B$2:$B$999,'CP %'!$F$27,$G$2:$G$999,"&gt;=01-10-2018",$G$2:$G$999,"&lt;=31-12-2018"),IF(AND(A378='CP %'!$M$1,Master!J378="CP",G378&gt;=DATE(2018,4,1),G378&lt;DATE(2018,10,1)),COUNTIFS($K$2:$K$999,K378,$A$2:$A$999,'CP %'!$M$1,$G$2:$G$999,"&gt;=1-04-2018",$G$2:$G$999,"&lt;1-10-2018"),IF(AND(A378='CP %'!$M$1,Master!J378="CP",G378&gt;=DATE(2018,10,1),G378&lt;=DATE(2018,12,31)),COUNTIFS($K$2:$K$999,K378,$A$2:$A$999,'CP %'!$M$1,$G$2:$G$999,"&gt;=1-10-2018",$G$2:$G$999,"&lt;=31-12-2018"),"")))))))</f>
        <v/>
      </c>
      <c r="U378" s="25">
        <f t="shared" si="15"/>
        <v>0</v>
      </c>
    </row>
    <row r="379" spans="1:21" hidden="1" x14ac:dyDescent="0.25">
      <c r="A379" s="1" t="s">
        <v>2</v>
      </c>
      <c r="B379" s="1" t="s">
        <v>129</v>
      </c>
      <c r="C379" s="1" t="s">
        <v>129</v>
      </c>
      <c r="D379" s="1">
        <v>1401</v>
      </c>
      <c r="E379" s="1" t="s">
        <v>87</v>
      </c>
      <c r="F379" s="1">
        <v>934.70849999999996</v>
      </c>
      <c r="G379" s="27">
        <v>43351</v>
      </c>
      <c r="H379" s="25">
        <v>11566907.2115</v>
      </c>
      <c r="I379" s="25">
        <v>11566907.2115</v>
      </c>
      <c r="J379" s="1" t="s">
        <v>15</v>
      </c>
      <c r="K379" s="1" t="s">
        <v>15</v>
      </c>
      <c r="L379" s="25">
        <v>10999</v>
      </c>
      <c r="M379" s="25">
        <v>10999</v>
      </c>
      <c r="N379" s="1" t="s">
        <v>438</v>
      </c>
      <c r="P379" s="25">
        <f t="shared" si="14"/>
        <v>0</v>
      </c>
      <c r="R379" s="2" t="s">
        <v>164</v>
      </c>
      <c r="S379" s="31" t="str">
        <f>IF(AND(A379='CP %'!$B$1,J379="CP"),
IF(AND(G379&gt;=DATE(2018,4,1),G379&lt;=DATE(2018,7,25)),2%,IF(AND(G379&gt;=DATE(2018,7,26),G379&lt;=DATE(2018,12,31),R379='CP %'!$I$2),IF(T379=1,'CP %'!$C$8,IF(AND(T379&gt;=2,T379&lt;=3),'CP %'!$C$9,IF(AND(T379&gt;=4,T379&lt;=5),'CP %'!$C$10,IF(AND(T379&gt;=6,T379&lt;=8),'CP %'!$C$11,IF(T379&gt;=9,'CP %'!$C$12,""))))),IF(AND(G379&gt;=DATE(2018,7,26),G379&lt;=DATE(2018,12,31),R379='CP %'!$I$3),IF(T379=1,'CP %'!$D$8,IF(AND(T379&gt;=2,T379&lt;=3),'CP %'!$D$9,IF(AND(T379&gt;=4,T379&lt;=5),'CP %'!$D$10,IF(AND(T379&gt;=6,T379&lt;=8),'CP %'!$D$11,IF(T379&gt;=9,'CP %'!$D$12,""))))),""))),
IF(AND(A379='CP %'!$F$1,J379="CP"),
IF(AND(G379&gt;=DATE(2018,4,1),G379&lt;DATE(2018,5,1)),IF(AND(T379&gt;=1,T379&lt;=3),'CP %'!$G$4,IF(AND(T379&gt;=4,T379&lt;=9),'CP %'!$G$5,IF(T379&gt;=10,'CP %'!$G$6,""))),
IF(AND(G379&gt;=DATE(2018,5,1),G379&lt;DATE(2018,7,1)),'CP %'!$G$8,
IF(AND(G379&gt;=DATE(2018,7,1),G379&lt;DATE(2018,8,1)),IF(AND(T379&gt;=1,T379&lt;=2),'CP %'!$G$11,IF(AND(T379&gt;=3,T379&lt;=5),'CP %'!$G$12,IF(T379&gt;=6,'CP %'!$G$13,""))),
IF(AND(G379&gt;=DATE(2018,8,1),G379&lt;DATE(2018,10,1)),IF(K379='CP %'!$F$18,'CP %'!$G$18,IF(B379='CP %'!$F$15,'CP %'!$G$15,IF(B379='CP %'!$F$16,'CP %'!$G$16,IF(AND(B379='CP %'!$F$17,T379=1),'CP %'!$G$20,IF(AND(B379='CP %'!$F$17,T379&gt;=2,T379&lt;=5),'CP %'!$G$21,IF(AND(B379='CP %'!$F$17,T379&gt;=6),'CP %'!$G$22,"")))))),
IF(AND(G379&gt;=DATE(2018,10,1),G379&lt;=DATE(2018,12,31)),IF(B379='CP %'!$F$25,'CP %'!$G$25,IF(B379='CP %'!$F$26,'CP %'!$G$26,IF(AND(B379='CP %'!$F$27,T379=1),'CP %'!$G$29,IF(AND(B379='CP %'!$F$27,T379&gt;=2,T379&lt;=5),'CP %'!$G$30,IF(AND(B379='CP %'!$F$27,T379&gt;=6),'CP %'!$G$31,"")))))))))),
IF(AND(A379='CP %'!$M$1,J379="CP"),
IF(AND(G379&gt;=DATE(2018,4,1),G379&lt;DATE(2018,10,1)),IF(AND(T379&gt;=1,T379&lt;=3),'CP %'!$N$4,IF(AND(T379&gt;=4,T379&lt;=6),'CP %'!$N$5,IF(T379&gt;=7,'CP %'!$N$6,""))),
IF(AND(G379&gt;=DATE(2018,10,1),G379&lt;=DATE(2018,12,31)),IF(AND(T379&gt;=1,T379&lt;=3),'CP %'!$N$9,IF(AND(T379&gt;=4,T379&lt;=6),'CP %'!$N$10,IF(T379&gt;=7,'CP %'!$N$11,""))),"")),"")))</f>
        <v/>
      </c>
      <c r="T379" s="29" t="str">
        <f>IF(AND(A379='CP %'!$B$1,Master!J379="CP",G379&gt;=DATE(2018,7,26),G379&lt;=DATE(2018,12,31)),COUNTIFS($K$2:$K$999,K379,$A$2:$A$999,'CP %'!$B$1,$G$2:$G$999,"&gt;=26-07-2018",$G$2:$G$999,"&lt;=31-12-2018"),IF(AND(A379='CP %'!$F$1,Master!J379="CP",G379&gt;=DATE(2018,4,1),G379&lt;DATE(2018,5,1)),COUNTIFS($K$2:$K$999,K379,$A$2:$A$999,'CP %'!$F$1,$G$2:$G$999,"&gt;=01-04-2018",$G$2:$G$999,"&lt;01-05-2018"),IF(AND(A379='CP %'!$F$1,Master!J379="CP",G379&gt;=DATE(2018,7,1),G379&lt;DATE(2018,8,1)),COUNTIFS($K$2:$K$999,K379,$A$2:$A$999,'CP %'!$F$1,$G$2:$G$999,"&gt;=01-07-2018",$G$2:$G$999,"&lt;01-08-2018"),IF(AND(A379='CP %'!$F$1,B379='CP %'!$F$17,Master!J379="CP",G379&gt;=DATE(2018,8,1),G379&lt;DATE(2018,10,1)),COUNTIFS($K$2:$K$999,K379,$A$2:$A$999,'CP %'!$F$1,$B$2:$B$999,'CP %'!$F$17,$G$2:$G$999,"&gt;=01-08-2018",$G$2:$G$999,"&lt;01-10-2018"),IF(AND(A379='CP %'!$F$1,B379='CP %'!$F$27,Master!J379="CP",G379&gt;=DATE(2018,10,1),G379&lt;=DATE(2018,12,31)),COUNTIFS($K$2:$K$999,K379,$A$2:$A$999,'CP %'!$F$1,$B$2:$B$999,'CP %'!$F$27,$G$2:$G$999,"&gt;=01-10-2018",$G$2:$G$999,"&lt;=31-12-2018"),IF(AND(A379='CP %'!$M$1,Master!J379="CP",G379&gt;=DATE(2018,4,1),G379&lt;DATE(2018,10,1)),COUNTIFS($K$2:$K$999,K379,$A$2:$A$999,'CP %'!$M$1,$G$2:$G$999,"&gt;=1-04-2018",$G$2:$G$999,"&lt;1-10-2018"),IF(AND(A379='CP %'!$M$1,Master!J379="CP",G379&gt;=DATE(2018,10,1),G379&lt;=DATE(2018,12,31)),COUNTIFS($K$2:$K$999,K379,$A$2:$A$999,'CP %'!$M$1,$G$2:$G$999,"&gt;=1-10-2018",$G$2:$G$999,"&lt;=31-12-2018"),"")))))))</f>
        <v/>
      </c>
      <c r="U379" s="25">
        <f t="shared" si="15"/>
        <v>0</v>
      </c>
    </row>
    <row r="380" spans="1:21" hidden="1" x14ac:dyDescent="0.25">
      <c r="A380" s="1" t="s">
        <v>2</v>
      </c>
      <c r="B380" s="1" t="s">
        <v>124</v>
      </c>
      <c r="C380" s="1" t="s">
        <v>124</v>
      </c>
      <c r="D380" s="1">
        <v>3104</v>
      </c>
      <c r="E380" s="1" t="s">
        <v>91</v>
      </c>
      <c r="F380" s="1">
        <v>1278.5355</v>
      </c>
      <c r="G380" s="27">
        <v>43285</v>
      </c>
      <c r="H380" s="25">
        <v>16754844.5045</v>
      </c>
      <c r="I380" s="25">
        <v>16754844.5045</v>
      </c>
      <c r="J380" s="1" t="s">
        <v>16</v>
      </c>
      <c r="K380" s="1" t="s">
        <v>532</v>
      </c>
      <c r="L380" s="25">
        <v>10999</v>
      </c>
      <c r="M380" s="25">
        <v>10999</v>
      </c>
      <c r="N380" s="1" t="s">
        <v>438</v>
      </c>
      <c r="P380" s="25">
        <f t="shared" si="14"/>
        <v>0</v>
      </c>
      <c r="R380" s="2" t="s">
        <v>164</v>
      </c>
      <c r="S380" s="31">
        <v>2.2499999999999999E-2</v>
      </c>
      <c r="T380" s="29" t="str">
        <f>IF(AND(A380='CP %'!$B$1,Master!J371="CP",G380&gt;=DATE(2018,7,26),G380&lt;=DATE(2018,12,31)),COUNTIFS($K$2:$K$999,K380,$A$2:$A$999,'CP %'!$B$1,$G$2:$G$999,"&gt;=26-07-2018",$G$2:$G$999,"&lt;=31-12-2018"),IF(AND(A380='CP %'!$F$1,Master!J371="CP",G380&gt;=DATE(2018,4,1),G380&lt;DATE(2018,5,1)),COUNTIFS($K$2:$K$999,K380,$A$2:$A$999,'CP %'!$F$1,$G$2:$G$999,"&gt;=01-04-2018",$G$2:$G$999,"&lt;01-05-2018"),IF(AND(A380='CP %'!$F$1,Master!J371="CP",G380&gt;=DATE(2018,7,1),G380&lt;DATE(2018,8,1)),COUNTIFS($K$2:$K$999,K380,$A$2:$A$999,'CP %'!$F$1,$G$2:$G$999,"&gt;=01-07-2018",$G$2:$G$999,"&lt;01-08-2018"),IF(AND(A380='CP %'!$F$1,B380='CP %'!$F$17,Master!J371="CP",G380&gt;=DATE(2018,8,1),G380&lt;DATE(2018,10,1)),COUNTIFS($K$2:$K$999,K380,$A$2:$A$999,'CP %'!$F$1,$B$2:$B$999,'CP %'!$F$17,$G$2:$G$999,"&gt;=01-08-2018",$G$2:$G$999,"&lt;01-10-2018"),IF(AND(A380='CP %'!$F$1,B380='CP %'!$F$27,Master!J371="CP",G380&gt;=DATE(2018,10,1),G380&lt;=DATE(2018,12,31)),COUNTIFS($K$2:$K$999,K380,$A$2:$A$999,'CP %'!$F$1,$B$2:$B$999,'CP %'!$F$27,$G$2:$G$999,"&gt;=01-10-2018",$G$2:$G$999,"&lt;=31-12-2018"),IF(AND(A380='CP %'!$M$1,Master!J371="CP",G380&gt;=DATE(2018,4,1),G380&lt;DATE(2018,10,1)),COUNTIFS($K$2:$K$999,K380,$A$2:$A$999,'CP %'!$M$1,$G$2:$G$999,"&gt;=1-04-2018",$G$2:$G$999,"&lt;1-10-2018"),IF(AND(A380='CP %'!$M$1,Master!J371="CP",G380&gt;=DATE(2018,10,1),G380&lt;=DATE(2018,12,31)),COUNTIFS($K$2:$K$999,K380,$A$2:$A$999,'CP %'!$M$1,$G$2:$G$999,"&gt;=1-10-2018",$G$2:$G$999,"&lt;=31-12-2018"),"")))))))</f>
        <v/>
      </c>
      <c r="U380" s="25">
        <f t="shared" si="15"/>
        <v>376984.00135124999</v>
      </c>
    </row>
    <row r="381" spans="1:21" hidden="1" x14ac:dyDescent="0.25">
      <c r="A381" s="1" t="s">
        <v>2</v>
      </c>
      <c r="B381" s="1" t="s">
        <v>129</v>
      </c>
      <c r="C381" s="1" t="s">
        <v>129</v>
      </c>
      <c r="D381" s="1">
        <v>1404</v>
      </c>
      <c r="E381" s="1" t="s">
        <v>93</v>
      </c>
      <c r="F381" s="1">
        <v>697.40549999999996</v>
      </c>
      <c r="G381" s="27">
        <v>43379</v>
      </c>
      <c r="H381" s="25">
        <v>8508357</v>
      </c>
      <c r="I381" s="25">
        <v>8508357</v>
      </c>
      <c r="J381" s="1" t="s">
        <v>15</v>
      </c>
      <c r="K381" s="1" t="s">
        <v>15</v>
      </c>
      <c r="L381" s="25">
        <v>10999</v>
      </c>
      <c r="M381" s="25">
        <v>10429.99754807072</v>
      </c>
      <c r="N381" s="1" t="s">
        <v>438</v>
      </c>
      <c r="P381" s="25">
        <f t="shared" si="14"/>
        <v>396825.43948896555</v>
      </c>
      <c r="R381" s="2" t="s">
        <v>164</v>
      </c>
      <c r="S381" s="31" t="str">
        <f>IF(AND(A381='CP %'!$B$1,J381="CP"),
IF(AND(G381&gt;=DATE(2018,4,1),G381&lt;=DATE(2018,7,25)),2%,IF(AND(G381&gt;=DATE(2018,7,26),G381&lt;=DATE(2018,12,31),R381='CP %'!$I$2),IF(T381=1,'CP %'!$C$8,IF(AND(T381&gt;=2,T381&lt;=3),'CP %'!$C$9,IF(AND(T381&gt;=4,T381&lt;=5),'CP %'!$C$10,IF(AND(T381&gt;=6,T381&lt;=8),'CP %'!$C$11,IF(T381&gt;=9,'CP %'!$C$12,""))))),IF(AND(G381&gt;=DATE(2018,7,26),G381&lt;=DATE(2018,12,31),R381='CP %'!$I$3),IF(T381=1,'CP %'!$D$8,IF(AND(T381&gt;=2,T381&lt;=3),'CP %'!$D$9,IF(AND(T381&gt;=4,T381&lt;=5),'CP %'!$D$10,IF(AND(T381&gt;=6,T381&lt;=8),'CP %'!$D$11,IF(T381&gt;=9,'CP %'!$D$12,""))))),""))),
IF(AND(A381='CP %'!$F$1,J381="CP"),
IF(AND(G381&gt;=DATE(2018,4,1),G381&lt;DATE(2018,5,1)),IF(AND(T381&gt;=1,T381&lt;=3),'CP %'!$G$4,IF(AND(T381&gt;=4,T381&lt;=9),'CP %'!$G$5,IF(T381&gt;=10,'CP %'!$G$6,""))),
IF(AND(G381&gt;=DATE(2018,5,1),G381&lt;DATE(2018,7,1)),'CP %'!$G$8,
IF(AND(G381&gt;=DATE(2018,7,1),G381&lt;DATE(2018,8,1)),IF(AND(T381&gt;=1,T381&lt;=2),'CP %'!$G$11,IF(AND(T381&gt;=3,T381&lt;=5),'CP %'!$G$12,IF(T381&gt;=6,'CP %'!$G$13,""))),
IF(AND(G381&gt;=DATE(2018,8,1),G381&lt;DATE(2018,10,1)),IF(K381='CP %'!$F$18,'CP %'!$G$18,IF(B381='CP %'!$F$15,'CP %'!$G$15,IF(B381='CP %'!$F$16,'CP %'!$G$16,IF(AND(B381='CP %'!$F$17,T381=1),'CP %'!$G$20,IF(AND(B381='CP %'!$F$17,T381&gt;=2,T381&lt;=5),'CP %'!$G$21,IF(AND(B381='CP %'!$F$17,T381&gt;=6),'CP %'!$G$22,"")))))),
IF(AND(G381&gt;=DATE(2018,10,1),G381&lt;=DATE(2018,12,31)),IF(B381='CP %'!$F$25,'CP %'!$G$25,IF(B381='CP %'!$F$26,'CP %'!$G$26,IF(AND(B381='CP %'!$F$27,T381=1),'CP %'!$G$29,IF(AND(B381='CP %'!$F$27,T381&gt;=2,T381&lt;=5),'CP %'!$G$30,IF(AND(B381='CP %'!$F$27,T381&gt;=6),'CP %'!$G$31,"")))))))))),
IF(AND(A381='CP %'!$M$1,J381="CP"),
IF(AND(G381&gt;=DATE(2018,4,1),G381&lt;DATE(2018,10,1)),IF(AND(T381&gt;=1,T381&lt;=3),'CP %'!$N$4,IF(AND(T381&gt;=4,T381&lt;=6),'CP %'!$N$5,IF(T381&gt;=7,'CP %'!$N$6,""))),
IF(AND(G381&gt;=DATE(2018,10,1),G381&lt;=DATE(2018,12,31)),IF(AND(T381&gt;=1,T381&lt;=3),'CP %'!$N$9,IF(AND(T381&gt;=4,T381&lt;=6),'CP %'!$N$10,IF(T381&gt;=7,'CP %'!$N$11,""))),"")),"")))</f>
        <v/>
      </c>
      <c r="T381" s="29" t="str">
        <f>IF(AND(A381='CP %'!$B$1,Master!J381="CP",G381&gt;=DATE(2018,7,26),G381&lt;=DATE(2018,12,31)),COUNTIFS($K$2:$K$999,K381,$A$2:$A$999,'CP %'!$B$1,$G$2:$G$999,"&gt;=26-07-2018",$G$2:$G$999,"&lt;=31-12-2018"),IF(AND(A381='CP %'!$F$1,Master!J381="CP",G381&gt;=DATE(2018,4,1),G381&lt;DATE(2018,5,1)),COUNTIFS($K$2:$K$999,K381,$A$2:$A$999,'CP %'!$F$1,$G$2:$G$999,"&gt;=01-04-2018",$G$2:$G$999,"&lt;01-05-2018"),IF(AND(A381='CP %'!$F$1,Master!J381="CP",G381&gt;=DATE(2018,7,1),G381&lt;DATE(2018,8,1)),COUNTIFS($K$2:$K$999,K381,$A$2:$A$999,'CP %'!$F$1,$G$2:$G$999,"&gt;=01-07-2018",$G$2:$G$999,"&lt;01-08-2018"),IF(AND(A381='CP %'!$F$1,B381='CP %'!$F$17,Master!J381="CP",G381&gt;=DATE(2018,8,1),G381&lt;DATE(2018,10,1)),COUNTIFS($K$2:$K$999,K381,$A$2:$A$999,'CP %'!$F$1,$B$2:$B$999,'CP %'!$F$17,$G$2:$G$999,"&gt;=01-08-2018",$G$2:$G$999,"&lt;01-10-2018"),IF(AND(A381='CP %'!$F$1,B381='CP %'!$F$27,Master!J381="CP",G381&gt;=DATE(2018,10,1),G381&lt;=DATE(2018,12,31)),COUNTIFS($K$2:$K$999,K381,$A$2:$A$999,'CP %'!$F$1,$B$2:$B$999,'CP %'!$F$27,$G$2:$G$999,"&gt;=01-10-2018",$G$2:$G$999,"&lt;=31-12-2018"),IF(AND(A381='CP %'!$M$1,Master!J381="CP",G381&gt;=DATE(2018,4,1),G381&lt;DATE(2018,10,1)),COUNTIFS($K$2:$K$999,K381,$A$2:$A$999,'CP %'!$M$1,$G$2:$G$999,"&gt;=1-04-2018",$G$2:$G$999,"&lt;1-10-2018"),IF(AND(A381='CP %'!$M$1,Master!J381="CP",G381&gt;=DATE(2018,10,1),G381&lt;=DATE(2018,12,31)),COUNTIFS($K$2:$K$999,K381,$A$2:$A$999,'CP %'!$M$1,$G$2:$G$999,"&gt;=1-10-2018",$G$2:$G$999,"&lt;=31-12-2018"),"")))))))</f>
        <v/>
      </c>
      <c r="U381" s="25">
        <f t="shared" si="15"/>
        <v>0</v>
      </c>
    </row>
    <row r="382" spans="1:21" hidden="1" x14ac:dyDescent="0.25">
      <c r="A382" s="1" t="s">
        <v>2</v>
      </c>
      <c r="B382" s="1" t="s">
        <v>129</v>
      </c>
      <c r="C382" s="1" t="s">
        <v>129</v>
      </c>
      <c r="D382" s="1">
        <v>1704</v>
      </c>
      <c r="E382" s="1" t="s">
        <v>93</v>
      </c>
      <c r="F382" s="1">
        <v>697.40549999999996</v>
      </c>
      <c r="G382" s="27">
        <v>43260</v>
      </c>
      <c r="H382" s="25">
        <v>8833413.9545000009</v>
      </c>
      <c r="I382" s="25">
        <v>8833413.9545000009</v>
      </c>
      <c r="J382" s="1" t="s">
        <v>16</v>
      </c>
      <c r="K382" s="1" t="s">
        <v>532</v>
      </c>
      <c r="L382" s="25">
        <v>10999</v>
      </c>
      <c r="M382" s="25">
        <v>10999</v>
      </c>
      <c r="N382" s="1" t="s">
        <v>438</v>
      </c>
      <c r="P382" s="25">
        <f t="shared" si="14"/>
        <v>0</v>
      </c>
      <c r="R382" s="2" t="s">
        <v>164</v>
      </c>
      <c r="S382" s="31">
        <v>2.2499999999999999E-2</v>
      </c>
      <c r="T382" s="29" t="str">
        <f>IF(AND(A382='CP %'!$B$1,Master!J386="CP",G382&gt;=DATE(2018,7,26),G382&lt;=DATE(2018,12,31)),COUNTIFS($K$2:$K$999,K382,$A$2:$A$999,'CP %'!$B$1,$G$2:$G$999,"&gt;=26-07-2018",$G$2:$G$999,"&lt;=31-12-2018"),IF(AND(A382='CP %'!$F$1,Master!J386="CP",G382&gt;=DATE(2018,4,1),G382&lt;DATE(2018,5,1)),COUNTIFS($K$2:$K$999,K382,$A$2:$A$999,'CP %'!$F$1,$G$2:$G$999,"&gt;=01-04-2018",$G$2:$G$999,"&lt;01-05-2018"),IF(AND(A382='CP %'!$F$1,Master!J386="CP",G382&gt;=DATE(2018,7,1),G382&lt;DATE(2018,8,1)),COUNTIFS($K$2:$K$999,K382,$A$2:$A$999,'CP %'!$F$1,$G$2:$G$999,"&gt;=01-07-2018",$G$2:$G$999,"&lt;01-08-2018"),IF(AND(A382='CP %'!$F$1,B382='CP %'!$F$17,Master!J386="CP",G382&gt;=DATE(2018,8,1),G382&lt;DATE(2018,10,1)),COUNTIFS($K$2:$K$999,K382,$A$2:$A$999,'CP %'!$F$1,$B$2:$B$999,'CP %'!$F$17,$G$2:$G$999,"&gt;=01-08-2018",$G$2:$G$999,"&lt;01-10-2018"),IF(AND(A382='CP %'!$F$1,B382='CP %'!$F$27,Master!J386="CP",G382&gt;=DATE(2018,10,1),G382&lt;=DATE(2018,12,31)),COUNTIFS($K$2:$K$999,K382,$A$2:$A$999,'CP %'!$F$1,$B$2:$B$999,'CP %'!$F$27,$G$2:$G$999,"&gt;=01-10-2018",$G$2:$G$999,"&lt;=31-12-2018"),IF(AND(A382='CP %'!$M$1,Master!J386="CP",G382&gt;=DATE(2018,4,1),G382&lt;DATE(2018,10,1)),COUNTIFS($K$2:$K$999,K382,$A$2:$A$999,'CP %'!$M$1,$G$2:$G$999,"&gt;=1-04-2018",$G$2:$G$999,"&lt;1-10-2018"),IF(AND(A382='CP %'!$M$1,Master!J386="CP",G382&gt;=DATE(2018,10,1),G382&lt;=DATE(2018,12,31)),COUNTIFS($K$2:$K$999,K382,$A$2:$A$999,'CP %'!$M$1,$G$2:$G$999,"&gt;=1-10-2018",$G$2:$G$999,"&lt;=31-12-2018"),"")))))))</f>
        <v/>
      </c>
      <c r="U382" s="25">
        <f t="shared" si="15"/>
        <v>198751.81397625001</v>
      </c>
    </row>
    <row r="383" spans="1:21" hidden="1" x14ac:dyDescent="0.25">
      <c r="A383" s="1" t="s">
        <v>2</v>
      </c>
      <c r="B383" s="1" t="s">
        <v>129</v>
      </c>
      <c r="C383" s="1" t="s">
        <v>129</v>
      </c>
      <c r="D383" s="1">
        <v>1601</v>
      </c>
      <c r="E383" s="1" t="s">
        <v>87</v>
      </c>
      <c r="F383" s="1">
        <v>934.70849999999996</v>
      </c>
      <c r="G383" s="27">
        <v>43260</v>
      </c>
      <c r="H383" s="25">
        <v>11566907.2115</v>
      </c>
      <c r="I383" s="25">
        <v>11566907.2115</v>
      </c>
      <c r="J383" s="1" t="s">
        <v>15</v>
      </c>
      <c r="K383" s="1" t="s">
        <v>15</v>
      </c>
      <c r="L383" s="25">
        <v>10999</v>
      </c>
      <c r="M383" s="25">
        <v>10999</v>
      </c>
      <c r="N383" s="1" t="s">
        <v>438</v>
      </c>
      <c r="P383" s="25">
        <f t="shared" si="14"/>
        <v>0</v>
      </c>
      <c r="R383" s="2" t="s">
        <v>164</v>
      </c>
      <c r="S383" s="31" t="str">
        <f>IF(AND(A383='CP %'!$B$1,J383="CP"),
IF(AND(G383&gt;=DATE(2018,4,1),G383&lt;=DATE(2018,7,25)),2%,IF(AND(G383&gt;=DATE(2018,7,26),G383&lt;=DATE(2018,12,31),R383='CP %'!$I$2),IF(T383=1,'CP %'!$C$8,IF(AND(T383&gt;=2,T383&lt;=3),'CP %'!$C$9,IF(AND(T383&gt;=4,T383&lt;=5),'CP %'!$C$10,IF(AND(T383&gt;=6,T383&lt;=8),'CP %'!$C$11,IF(T383&gt;=9,'CP %'!$C$12,""))))),IF(AND(G383&gt;=DATE(2018,7,26),G383&lt;=DATE(2018,12,31),R383='CP %'!$I$3),IF(T383=1,'CP %'!$D$8,IF(AND(T383&gt;=2,T383&lt;=3),'CP %'!$D$9,IF(AND(T383&gt;=4,T383&lt;=5),'CP %'!$D$10,IF(AND(T383&gt;=6,T383&lt;=8),'CP %'!$D$11,IF(T383&gt;=9,'CP %'!$D$12,""))))),""))),
IF(AND(A383='CP %'!$F$1,J383="CP"),
IF(AND(G383&gt;=DATE(2018,4,1),G383&lt;DATE(2018,5,1)),IF(AND(T383&gt;=1,T383&lt;=3),'CP %'!$G$4,IF(AND(T383&gt;=4,T383&lt;=9),'CP %'!$G$5,IF(T383&gt;=10,'CP %'!$G$6,""))),
IF(AND(G383&gt;=DATE(2018,5,1),G383&lt;DATE(2018,7,1)),'CP %'!$G$8,
IF(AND(G383&gt;=DATE(2018,7,1),G383&lt;DATE(2018,8,1)),IF(AND(T383&gt;=1,T383&lt;=2),'CP %'!$G$11,IF(AND(T383&gt;=3,T383&lt;=5),'CP %'!$G$12,IF(T383&gt;=6,'CP %'!$G$13,""))),
IF(AND(G383&gt;=DATE(2018,8,1),G383&lt;DATE(2018,10,1)),IF(K383='CP %'!$F$18,'CP %'!$G$18,IF(B383='CP %'!$F$15,'CP %'!$G$15,IF(B383='CP %'!$F$16,'CP %'!$G$16,IF(AND(B383='CP %'!$F$17,T383=1),'CP %'!$G$20,IF(AND(B383='CP %'!$F$17,T383&gt;=2,T383&lt;=5),'CP %'!$G$21,IF(AND(B383='CP %'!$F$17,T383&gt;=6),'CP %'!$G$22,"")))))),
IF(AND(G383&gt;=DATE(2018,10,1),G383&lt;=DATE(2018,12,31)),IF(B383='CP %'!$F$25,'CP %'!$G$25,IF(B383='CP %'!$F$26,'CP %'!$G$26,IF(AND(B383='CP %'!$F$27,T383=1),'CP %'!$G$29,IF(AND(B383='CP %'!$F$27,T383&gt;=2,T383&lt;=5),'CP %'!$G$30,IF(AND(B383='CP %'!$F$27,T383&gt;=6),'CP %'!$G$31,"")))))))))),
IF(AND(A383='CP %'!$M$1,J383="CP"),
IF(AND(G383&gt;=DATE(2018,4,1),G383&lt;DATE(2018,10,1)),IF(AND(T383&gt;=1,T383&lt;=3),'CP %'!$N$4,IF(AND(T383&gt;=4,T383&lt;=6),'CP %'!$N$5,IF(T383&gt;=7,'CP %'!$N$6,""))),
IF(AND(G383&gt;=DATE(2018,10,1),G383&lt;=DATE(2018,12,31)),IF(AND(T383&gt;=1,T383&lt;=3),'CP %'!$N$9,IF(AND(T383&gt;=4,T383&lt;=6),'CP %'!$N$10,IF(T383&gt;=7,'CP %'!$N$11,""))),"")),"")))</f>
        <v/>
      </c>
      <c r="T383" s="29" t="str">
        <f>IF(AND(A383='CP %'!$B$1,Master!J383="CP",G383&gt;=DATE(2018,7,26),G383&lt;=DATE(2018,12,31)),COUNTIFS($K$2:$K$999,K383,$A$2:$A$999,'CP %'!$B$1,$G$2:$G$999,"&gt;=26-07-2018",$G$2:$G$999,"&lt;=31-12-2018"),IF(AND(A383='CP %'!$F$1,Master!J383="CP",G383&gt;=DATE(2018,4,1),G383&lt;DATE(2018,5,1)),COUNTIFS($K$2:$K$999,K383,$A$2:$A$999,'CP %'!$F$1,$G$2:$G$999,"&gt;=01-04-2018",$G$2:$G$999,"&lt;01-05-2018"),IF(AND(A383='CP %'!$F$1,Master!J383="CP",G383&gt;=DATE(2018,7,1),G383&lt;DATE(2018,8,1)),COUNTIFS($K$2:$K$999,K383,$A$2:$A$999,'CP %'!$F$1,$G$2:$G$999,"&gt;=01-07-2018",$G$2:$G$999,"&lt;01-08-2018"),IF(AND(A383='CP %'!$F$1,B383='CP %'!$F$17,Master!J383="CP",G383&gt;=DATE(2018,8,1),G383&lt;DATE(2018,10,1)),COUNTIFS($K$2:$K$999,K383,$A$2:$A$999,'CP %'!$F$1,$B$2:$B$999,'CP %'!$F$17,$G$2:$G$999,"&gt;=01-08-2018",$G$2:$G$999,"&lt;01-10-2018"),IF(AND(A383='CP %'!$F$1,B383='CP %'!$F$27,Master!J383="CP",G383&gt;=DATE(2018,10,1),G383&lt;=DATE(2018,12,31)),COUNTIFS($K$2:$K$999,K383,$A$2:$A$999,'CP %'!$F$1,$B$2:$B$999,'CP %'!$F$27,$G$2:$G$999,"&gt;=01-10-2018",$G$2:$G$999,"&lt;=31-12-2018"),IF(AND(A383='CP %'!$M$1,Master!J383="CP",G383&gt;=DATE(2018,4,1),G383&lt;DATE(2018,10,1)),COUNTIFS($K$2:$K$999,K383,$A$2:$A$999,'CP %'!$M$1,$G$2:$G$999,"&gt;=1-04-2018",$G$2:$G$999,"&lt;1-10-2018"),IF(AND(A383='CP %'!$M$1,Master!J383="CP",G383&gt;=DATE(2018,10,1),G383&lt;=DATE(2018,12,31)),COUNTIFS($K$2:$K$999,K383,$A$2:$A$999,'CP %'!$M$1,$G$2:$G$999,"&gt;=1-10-2018",$G$2:$G$999,"&lt;=31-12-2018"),"")))))))</f>
        <v/>
      </c>
      <c r="U383" s="25">
        <f t="shared" si="15"/>
        <v>0</v>
      </c>
    </row>
    <row r="384" spans="1:21" hidden="1" x14ac:dyDescent="0.25">
      <c r="A384" s="1" t="s">
        <v>2</v>
      </c>
      <c r="B384" s="1" t="s">
        <v>129</v>
      </c>
      <c r="C384" s="1" t="s">
        <v>129</v>
      </c>
      <c r="D384" s="1">
        <v>2103</v>
      </c>
      <c r="E384" s="1" t="s">
        <v>93</v>
      </c>
      <c r="F384" s="1">
        <v>651.7829999999999</v>
      </c>
      <c r="G384" s="27">
        <v>43285</v>
      </c>
      <c r="H384" s="25">
        <v>7638244.976999999</v>
      </c>
      <c r="I384" s="25">
        <v>7638244.976999999</v>
      </c>
      <c r="J384" s="1" t="s">
        <v>16</v>
      </c>
      <c r="K384" s="1" t="s">
        <v>537</v>
      </c>
      <c r="L384" s="25">
        <v>10999</v>
      </c>
      <c r="M384" s="25">
        <v>11199</v>
      </c>
      <c r="N384" s="1" t="s">
        <v>540</v>
      </c>
      <c r="P384" s="25">
        <f t="shared" si="14"/>
        <v>0</v>
      </c>
      <c r="R384" s="2" t="s">
        <v>164</v>
      </c>
      <c r="S384" s="31">
        <v>0.02</v>
      </c>
      <c r="T384" s="29" t="str">
        <f>IF(AND(A384='CP %'!$B$1,Master!J397="CP",G384&gt;=DATE(2018,7,26),G384&lt;=DATE(2018,12,31)),COUNTIFS($K$2:$K$999,K384,$A$2:$A$999,'CP %'!$B$1,$G$2:$G$999,"&gt;=26-07-2018",$G$2:$G$999,"&lt;=31-12-2018"),IF(AND(A384='CP %'!$F$1,Master!J397="CP",G384&gt;=DATE(2018,4,1),G384&lt;DATE(2018,5,1)),COUNTIFS($K$2:$K$999,K384,$A$2:$A$999,'CP %'!$F$1,$G$2:$G$999,"&gt;=01-04-2018",$G$2:$G$999,"&lt;01-05-2018"),IF(AND(A384='CP %'!$F$1,Master!J397="CP",G384&gt;=DATE(2018,7,1),G384&lt;DATE(2018,8,1)),COUNTIFS($K$2:$K$999,K384,$A$2:$A$999,'CP %'!$F$1,$G$2:$G$999,"&gt;=01-07-2018",$G$2:$G$999,"&lt;01-08-2018"),IF(AND(A384='CP %'!$F$1,B384='CP %'!$F$17,Master!J397="CP",G384&gt;=DATE(2018,8,1),G384&lt;DATE(2018,10,1)),COUNTIFS($K$2:$K$999,K384,$A$2:$A$999,'CP %'!$F$1,$B$2:$B$999,'CP %'!$F$17,$G$2:$G$999,"&gt;=01-08-2018",$G$2:$G$999,"&lt;01-10-2018"),IF(AND(A384='CP %'!$F$1,B384='CP %'!$F$27,Master!J397="CP",G384&gt;=DATE(2018,10,1),G384&lt;=DATE(2018,12,31)),COUNTIFS($K$2:$K$999,K384,$A$2:$A$999,'CP %'!$F$1,$B$2:$B$999,'CP %'!$F$27,$G$2:$G$999,"&gt;=01-10-2018",$G$2:$G$999,"&lt;=31-12-2018"),IF(AND(A384='CP %'!$M$1,Master!J397="CP",G384&gt;=DATE(2018,4,1),G384&lt;DATE(2018,10,1)),COUNTIFS($K$2:$K$999,K384,$A$2:$A$999,'CP %'!$M$1,$G$2:$G$999,"&gt;=1-04-2018",$G$2:$G$999,"&lt;1-10-2018"),IF(AND(A384='CP %'!$M$1,Master!J397="CP",G384&gt;=DATE(2018,10,1),G384&lt;=DATE(2018,12,31)),COUNTIFS($K$2:$K$999,K384,$A$2:$A$999,'CP %'!$M$1,$G$2:$G$999,"&gt;=1-10-2018",$G$2:$G$999,"&lt;=31-12-2018"),"")))))))</f>
        <v/>
      </c>
      <c r="U384" s="25">
        <f t="shared" si="15"/>
        <v>152764.89953999998</v>
      </c>
    </row>
    <row r="385" spans="1:21" hidden="1" x14ac:dyDescent="0.25">
      <c r="A385" s="1" t="s">
        <v>2</v>
      </c>
      <c r="B385" s="1" t="s">
        <v>129</v>
      </c>
      <c r="C385" s="1" t="s">
        <v>129</v>
      </c>
      <c r="D385" s="1">
        <v>2306</v>
      </c>
      <c r="E385" s="1" t="s">
        <v>87</v>
      </c>
      <c r="F385" s="1">
        <v>912.33449999999982</v>
      </c>
      <c r="G385" s="27">
        <v>43295</v>
      </c>
      <c r="H385" s="25">
        <v>11908584.871999998</v>
      </c>
      <c r="I385" s="25">
        <v>11908584.871999998</v>
      </c>
      <c r="J385" s="1" t="s">
        <v>16</v>
      </c>
      <c r="K385" s="1" t="s">
        <v>538</v>
      </c>
      <c r="L385" s="25">
        <v>10999</v>
      </c>
      <c r="M385" s="25">
        <v>11656</v>
      </c>
      <c r="N385" s="1" t="s">
        <v>543</v>
      </c>
      <c r="P385" s="25">
        <f t="shared" si="14"/>
        <v>0</v>
      </c>
      <c r="R385" s="2" t="s">
        <v>164</v>
      </c>
      <c r="S385" s="31">
        <v>0.02</v>
      </c>
      <c r="T385" s="29" t="str">
        <f>IF(AND(A385='CP %'!$B$1,Master!J403="CP",G385&gt;=DATE(2018,7,26),G385&lt;=DATE(2018,12,31)),COUNTIFS($K$2:$K$999,K385,$A$2:$A$999,'CP %'!$B$1,$G$2:$G$999,"&gt;=26-07-2018",$G$2:$G$999,"&lt;=31-12-2018"),IF(AND(A385='CP %'!$F$1,Master!J403="CP",G385&gt;=DATE(2018,4,1),G385&lt;DATE(2018,5,1)),COUNTIFS($K$2:$K$999,K385,$A$2:$A$999,'CP %'!$F$1,$G$2:$G$999,"&gt;=01-04-2018",$G$2:$G$999,"&lt;01-05-2018"),IF(AND(A385='CP %'!$F$1,Master!J403="CP",G385&gt;=DATE(2018,7,1),G385&lt;DATE(2018,8,1)),COUNTIFS($K$2:$K$999,K385,$A$2:$A$999,'CP %'!$F$1,$G$2:$G$999,"&gt;=01-07-2018",$G$2:$G$999,"&lt;01-08-2018"),IF(AND(A385='CP %'!$F$1,B385='CP %'!$F$17,Master!J403="CP",G385&gt;=DATE(2018,8,1),G385&lt;DATE(2018,10,1)),COUNTIFS($K$2:$K$999,K385,$A$2:$A$999,'CP %'!$F$1,$B$2:$B$999,'CP %'!$F$17,$G$2:$G$999,"&gt;=01-08-2018",$G$2:$G$999,"&lt;01-10-2018"),IF(AND(A385='CP %'!$F$1,B385='CP %'!$F$27,Master!J403="CP",G385&gt;=DATE(2018,10,1),G385&lt;=DATE(2018,12,31)),COUNTIFS($K$2:$K$999,K385,$A$2:$A$999,'CP %'!$F$1,$B$2:$B$999,'CP %'!$F$27,$G$2:$G$999,"&gt;=01-10-2018",$G$2:$G$999,"&lt;=31-12-2018"),IF(AND(A385='CP %'!$M$1,Master!J403="CP",G385&gt;=DATE(2018,4,1),G385&lt;DATE(2018,10,1)),COUNTIFS($K$2:$K$999,K385,$A$2:$A$999,'CP %'!$M$1,$G$2:$G$999,"&gt;=1-04-2018",$G$2:$G$999,"&lt;1-10-2018"),IF(AND(A385='CP %'!$M$1,Master!J403="CP",G385&gt;=DATE(2018,10,1),G385&lt;=DATE(2018,12,31)),COUNTIFS($K$2:$K$999,K385,$A$2:$A$999,'CP %'!$M$1,$G$2:$G$999,"&gt;=1-10-2018",$G$2:$G$999,"&lt;=31-12-2018"),"")))))))</f>
        <v/>
      </c>
      <c r="U385" s="25">
        <f t="shared" si="15"/>
        <v>238171.69743999996</v>
      </c>
    </row>
    <row r="386" spans="1:21" hidden="1" x14ac:dyDescent="0.25">
      <c r="A386" s="1" t="s">
        <v>2</v>
      </c>
      <c r="B386" s="1" t="s">
        <v>129</v>
      </c>
      <c r="C386" s="1" t="s">
        <v>129</v>
      </c>
      <c r="D386" s="1">
        <v>1801</v>
      </c>
      <c r="E386" s="1" t="s">
        <v>87</v>
      </c>
      <c r="F386" s="1">
        <v>934.70849999999996</v>
      </c>
      <c r="G386" s="27">
        <v>43302</v>
      </c>
      <c r="H386" s="25">
        <v>11566907.2115</v>
      </c>
      <c r="I386" s="25">
        <v>11566907.2115</v>
      </c>
      <c r="J386" s="1" t="s">
        <v>16</v>
      </c>
      <c r="K386" s="1" t="s">
        <v>536</v>
      </c>
      <c r="L386" s="25">
        <v>10999</v>
      </c>
      <c r="M386" s="25">
        <v>10999</v>
      </c>
      <c r="N386" s="1" t="s">
        <v>438</v>
      </c>
      <c r="P386" s="25">
        <f t="shared" si="14"/>
        <v>0</v>
      </c>
      <c r="R386" s="2" t="s">
        <v>164</v>
      </c>
      <c r="S386" s="31">
        <v>0.02</v>
      </c>
      <c r="T386" s="29" t="str">
        <f>IF(AND(A386='CP %'!$B$1,Master!J387="CP",G386&gt;=DATE(2018,7,26),G386&lt;=DATE(2018,12,31)),COUNTIFS($K$2:$K$999,K386,$A$2:$A$999,'CP %'!$B$1,$G$2:$G$999,"&gt;=26-07-2018",$G$2:$G$999,"&lt;=31-12-2018"),IF(AND(A386='CP %'!$F$1,Master!J387="CP",G386&gt;=DATE(2018,4,1),G386&lt;DATE(2018,5,1)),COUNTIFS($K$2:$K$999,K386,$A$2:$A$999,'CP %'!$F$1,$G$2:$G$999,"&gt;=01-04-2018",$G$2:$G$999,"&lt;01-05-2018"),IF(AND(A386='CP %'!$F$1,Master!J387="CP",G386&gt;=DATE(2018,7,1),G386&lt;DATE(2018,8,1)),COUNTIFS($K$2:$K$999,K386,$A$2:$A$999,'CP %'!$F$1,$G$2:$G$999,"&gt;=01-07-2018",$G$2:$G$999,"&lt;01-08-2018"),IF(AND(A386='CP %'!$F$1,B386='CP %'!$F$17,Master!J387="CP",G386&gt;=DATE(2018,8,1),G386&lt;DATE(2018,10,1)),COUNTIFS($K$2:$K$999,K386,$A$2:$A$999,'CP %'!$F$1,$B$2:$B$999,'CP %'!$F$17,$G$2:$G$999,"&gt;=01-08-2018",$G$2:$G$999,"&lt;01-10-2018"),IF(AND(A386='CP %'!$F$1,B386='CP %'!$F$27,Master!J387="CP",G386&gt;=DATE(2018,10,1),G386&lt;=DATE(2018,12,31)),COUNTIFS($K$2:$K$999,K386,$A$2:$A$999,'CP %'!$F$1,$B$2:$B$999,'CP %'!$F$27,$G$2:$G$999,"&gt;=01-10-2018",$G$2:$G$999,"&lt;=31-12-2018"),IF(AND(A386='CP %'!$M$1,Master!J387="CP",G386&gt;=DATE(2018,4,1),G386&lt;DATE(2018,10,1)),COUNTIFS($K$2:$K$999,K386,$A$2:$A$999,'CP %'!$M$1,$G$2:$G$999,"&gt;=1-04-2018",$G$2:$G$999,"&lt;1-10-2018"),IF(AND(A386='CP %'!$M$1,Master!J387="CP",G386&gt;=DATE(2018,10,1),G386&lt;=DATE(2018,12,31)),COUNTIFS($K$2:$K$999,K386,$A$2:$A$999,'CP %'!$M$1,$G$2:$G$999,"&gt;=1-10-2018",$G$2:$G$999,"&lt;=31-12-2018"),"")))))))</f>
        <v/>
      </c>
      <c r="U386" s="25">
        <f t="shared" si="15"/>
        <v>231338.14423000001</v>
      </c>
    </row>
    <row r="387" spans="1:21" hidden="1" x14ac:dyDescent="0.25">
      <c r="A387" s="1" t="s">
        <v>2</v>
      </c>
      <c r="B387" s="1" t="s">
        <v>124</v>
      </c>
      <c r="C387" s="1" t="s">
        <v>124</v>
      </c>
      <c r="D387" s="1">
        <v>2106</v>
      </c>
      <c r="E387" s="1" t="s">
        <v>87</v>
      </c>
      <c r="F387" s="1">
        <v>934.70849999999996</v>
      </c>
      <c r="G387" s="27">
        <v>43260</v>
      </c>
      <c r="H387" s="25">
        <v>11566907.2115</v>
      </c>
      <c r="I387" s="25">
        <v>11566907.2115</v>
      </c>
      <c r="J387" s="1" t="s">
        <v>16</v>
      </c>
      <c r="K387" s="1" t="s">
        <v>527</v>
      </c>
      <c r="L387" s="25">
        <v>10999</v>
      </c>
      <c r="M387" s="25">
        <v>10999</v>
      </c>
      <c r="N387" s="1" t="s">
        <v>438</v>
      </c>
      <c r="P387" s="25">
        <f t="shared" si="14"/>
        <v>0</v>
      </c>
      <c r="R387" s="2" t="s">
        <v>164</v>
      </c>
      <c r="S387" s="31">
        <v>0.02</v>
      </c>
      <c r="T387" s="29" t="str">
        <f>IF(AND(A387='CP %'!$B$1,Master!J359="CP",G387&gt;=DATE(2018,7,26),G387&lt;=DATE(2018,12,31)),COUNTIFS($K$2:$K$999,K387,$A$2:$A$999,'CP %'!$B$1,$G$2:$G$999,"&gt;=26-07-2018",$G$2:$G$999,"&lt;=31-12-2018"),IF(AND(A387='CP %'!$F$1,Master!J359="CP",G387&gt;=DATE(2018,4,1),G387&lt;DATE(2018,5,1)),COUNTIFS($K$2:$K$999,K387,$A$2:$A$999,'CP %'!$F$1,$G$2:$G$999,"&gt;=01-04-2018",$G$2:$G$999,"&lt;01-05-2018"),IF(AND(A387='CP %'!$F$1,Master!J359="CP",G387&gt;=DATE(2018,7,1),G387&lt;DATE(2018,8,1)),COUNTIFS($K$2:$K$999,K387,$A$2:$A$999,'CP %'!$F$1,$G$2:$G$999,"&gt;=01-07-2018",$G$2:$G$999,"&lt;01-08-2018"),IF(AND(A387='CP %'!$F$1,B387='CP %'!$F$17,Master!J359="CP",G387&gt;=DATE(2018,8,1),G387&lt;DATE(2018,10,1)),COUNTIFS($K$2:$K$999,K387,$A$2:$A$999,'CP %'!$F$1,$B$2:$B$999,'CP %'!$F$17,$G$2:$G$999,"&gt;=01-08-2018",$G$2:$G$999,"&lt;01-10-2018"),IF(AND(A387='CP %'!$F$1,B387='CP %'!$F$27,Master!J359="CP",G387&gt;=DATE(2018,10,1),G387&lt;=DATE(2018,12,31)),COUNTIFS($K$2:$K$999,K387,$A$2:$A$999,'CP %'!$F$1,$B$2:$B$999,'CP %'!$F$27,$G$2:$G$999,"&gt;=01-10-2018",$G$2:$G$999,"&lt;=31-12-2018"),IF(AND(A387='CP %'!$M$1,Master!J359="CP",G387&gt;=DATE(2018,4,1),G387&lt;DATE(2018,10,1)),COUNTIFS($K$2:$K$999,K387,$A$2:$A$999,'CP %'!$M$1,$G$2:$G$999,"&gt;=1-04-2018",$G$2:$G$999,"&lt;1-10-2018"),IF(AND(A387='CP %'!$M$1,Master!J359="CP",G387&gt;=DATE(2018,10,1),G387&lt;=DATE(2018,12,31)),COUNTIFS($K$2:$K$999,K387,$A$2:$A$999,'CP %'!$M$1,$G$2:$G$999,"&gt;=1-10-2018",$G$2:$G$999,"&lt;=31-12-2018"),"")))))))</f>
        <v/>
      </c>
      <c r="U387" s="25">
        <f t="shared" si="15"/>
        <v>231338.14423000001</v>
      </c>
    </row>
    <row r="388" spans="1:21" hidden="1" x14ac:dyDescent="0.25">
      <c r="A388" s="1" t="s">
        <v>2</v>
      </c>
      <c r="B388" s="1" t="s">
        <v>129</v>
      </c>
      <c r="C388" s="1" t="s">
        <v>129</v>
      </c>
      <c r="D388" s="1">
        <v>1803</v>
      </c>
      <c r="E388" s="1" t="s">
        <v>93</v>
      </c>
      <c r="F388" s="1">
        <v>651.7829999999999</v>
      </c>
      <c r="G388" s="27">
        <v>43260</v>
      </c>
      <c r="H388" s="25">
        <v>8438244.9769999981</v>
      </c>
      <c r="I388" s="25">
        <v>8438244.9769999981</v>
      </c>
      <c r="J388" s="1" t="s">
        <v>15</v>
      </c>
      <c r="K388" s="1" t="s">
        <v>15</v>
      </c>
      <c r="L388" s="25">
        <v>10999</v>
      </c>
      <c r="M388" s="25">
        <v>11199</v>
      </c>
      <c r="N388" s="1" t="s">
        <v>540</v>
      </c>
      <c r="P388" s="25">
        <f t="shared" si="14"/>
        <v>0</v>
      </c>
      <c r="R388" s="2" t="s">
        <v>164</v>
      </c>
      <c r="S388" s="31" t="str">
        <f>IF(AND(A388='CP %'!$B$1,J388="CP"),
IF(AND(G388&gt;=DATE(2018,4,1),G388&lt;=DATE(2018,7,25)),2%,IF(AND(G388&gt;=DATE(2018,7,26),G388&lt;=DATE(2018,12,31),R388='CP %'!$I$2),IF(T388=1,'CP %'!$C$8,IF(AND(T388&gt;=2,T388&lt;=3),'CP %'!$C$9,IF(AND(T388&gt;=4,T388&lt;=5),'CP %'!$C$10,IF(AND(T388&gt;=6,T388&lt;=8),'CP %'!$C$11,IF(T388&gt;=9,'CP %'!$C$12,""))))),IF(AND(G388&gt;=DATE(2018,7,26),G388&lt;=DATE(2018,12,31),R388='CP %'!$I$3),IF(T388=1,'CP %'!$D$8,IF(AND(T388&gt;=2,T388&lt;=3),'CP %'!$D$9,IF(AND(T388&gt;=4,T388&lt;=5),'CP %'!$D$10,IF(AND(T388&gt;=6,T388&lt;=8),'CP %'!$D$11,IF(T388&gt;=9,'CP %'!$D$12,""))))),""))),
IF(AND(A388='CP %'!$F$1,J388="CP"),
IF(AND(G388&gt;=DATE(2018,4,1),G388&lt;DATE(2018,5,1)),IF(AND(T388&gt;=1,T388&lt;=3),'CP %'!$G$4,IF(AND(T388&gt;=4,T388&lt;=9),'CP %'!$G$5,IF(T388&gt;=10,'CP %'!$G$6,""))),
IF(AND(G388&gt;=DATE(2018,5,1),G388&lt;DATE(2018,7,1)),'CP %'!$G$8,
IF(AND(G388&gt;=DATE(2018,7,1),G388&lt;DATE(2018,8,1)),IF(AND(T388&gt;=1,T388&lt;=2),'CP %'!$G$11,IF(AND(T388&gt;=3,T388&lt;=5),'CP %'!$G$12,IF(T388&gt;=6,'CP %'!$G$13,""))),
IF(AND(G388&gt;=DATE(2018,8,1),G388&lt;DATE(2018,10,1)),IF(K388='CP %'!$F$18,'CP %'!$G$18,IF(B388='CP %'!$F$15,'CP %'!$G$15,IF(B388='CP %'!$F$16,'CP %'!$G$16,IF(AND(B388='CP %'!$F$17,T388=1),'CP %'!$G$20,IF(AND(B388='CP %'!$F$17,T388&gt;=2,T388&lt;=5),'CP %'!$G$21,IF(AND(B388='CP %'!$F$17,T388&gt;=6),'CP %'!$G$22,"")))))),
IF(AND(G388&gt;=DATE(2018,10,1),G388&lt;=DATE(2018,12,31)),IF(B388='CP %'!$F$25,'CP %'!$G$25,IF(B388='CP %'!$F$26,'CP %'!$G$26,IF(AND(B388='CP %'!$F$27,T388=1),'CP %'!$G$29,IF(AND(B388='CP %'!$F$27,T388&gt;=2,T388&lt;=5),'CP %'!$G$30,IF(AND(B388='CP %'!$F$27,T388&gt;=6),'CP %'!$G$31,"")))))))))),
IF(AND(A388='CP %'!$M$1,J388="CP"),
IF(AND(G388&gt;=DATE(2018,4,1),G388&lt;DATE(2018,10,1)),IF(AND(T388&gt;=1,T388&lt;=3),'CP %'!$N$4,IF(AND(T388&gt;=4,T388&lt;=6),'CP %'!$N$5,IF(T388&gt;=7,'CP %'!$N$6,""))),
IF(AND(G388&gt;=DATE(2018,10,1),G388&lt;=DATE(2018,12,31)),IF(AND(T388&gt;=1,T388&lt;=3),'CP %'!$N$9,IF(AND(T388&gt;=4,T388&lt;=6),'CP %'!$N$10,IF(T388&gt;=7,'CP %'!$N$11,""))),"")),"")))</f>
        <v/>
      </c>
      <c r="T388" s="29" t="str">
        <f>IF(AND(A388='CP %'!$B$1,Master!J388="CP",G388&gt;=DATE(2018,7,26),G388&lt;=DATE(2018,12,31)),COUNTIFS($K$2:$K$999,K388,$A$2:$A$999,'CP %'!$B$1,$G$2:$G$999,"&gt;=26-07-2018",$G$2:$G$999,"&lt;=31-12-2018"),IF(AND(A388='CP %'!$F$1,Master!J388="CP",G388&gt;=DATE(2018,4,1),G388&lt;DATE(2018,5,1)),COUNTIFS($K$2:$K$999,K388,$A$2:$A$999,'CP %'!$F$1,$G$2:$G$999,"&gt;=01-04-2018",$G$2:$G$999,"&lt;01-05-2018"),IF(AND(A388='CP %'!$F$1,Master!J388="CP",G388&gt;=DATE(2018,7,1),G388&lt;DATE(2018,8,1)),COUNTIFS($K$2:$K$999,K388,$A$2:$A$999,'CP %'!$F$1,$G$2:$G$999,"&gt;=01-07-2018",$G$2:$G$999,"&lt;01-08-2018"),IF(AND(A388='CP %'!$F$1,B388='CP %'!$F$17,Master!J388="CP",G388&gt;=DATE(2018,8,1),G388&lt;DATE(2018,10,1)),COUNTIFS($K$2:$K$999,K388,$A$2:$A$999,'CP %'!$F$1,$B$2:$B$999,'CP %'!$F$17,$G$2:$G$999,"&gt;=01-08-2018",$G$2:$G$999,"&lt;01-10-2018"),IF(AND(A388='CP %'!$F$1,B388='CP %'!$F$27,Master!J388="CP",G388&gt;=DATE(2018,10,1),G388&lt;=DATE(2018,12,31)),COUNTIFS($K$2:$K$999,K388,$A$2:$A$999,'CP %'!$F$1,$B$2:$B$999,'CP %'!$F$27,$G$2:$G$999,"&gt;=01-10-2018",$G$2:$G$999,"&lt;=31-12-2018"),IF(AND(A388='CP %'!$M$1,Master!J388="CP",G388&gt;=DATE(2018,4,1),G388&lt;DATE(2018,10,1)),COUNTIFS($K$2:$K$999,K388,$A$2:$A$999,'CP %'!$M$1,$G$2:$G$999,"&gt;=1-04-2018",$G$2:$G$999,"&lt;1-10-2018"),IF(AND(A388='CP %'!$M$1,Master!J388="CP",G388&gt;=DATE(2018,10,1),G388&lt;=DATE(2018,12,31)),COUNTIFS($K$2:$K$999,K388,$A$2:$A$999,'CP %'!$M$1,$G$2:$G$999,"&gt;=1-10-2018",$G$2:$G$999,"&lt;=31-12-2018"),"")))))))</f>
        <v/>
      </c>
      <c r="U388" s="25">
        <f t="shared" si="15"/>
        <v>0</v>
      </c>
    </row>
    <row r="389" spans="1:21" hidden="1" x14ac:dyDescent="0.25">
      <c r="A389" s="1" t="s">
        <v>2</v>
      </c>
      <c r="B389" s="1" t="s">
        <v>129</v>
      </c>
      <c r="C389" s="1" t="s">
        <v>129</v>
      </c>
      <c r="D389" s="1">
        <v>1804</v>
      </c>
      <c r="E389" s="1" t="s">
        <v>93</v>
      </c>
      <c r="F389" s="1">
        <v>697.40549999999996</v>
      </c>
      <c r="G389" s="27">
        <v>43260</v>
      </c>
      <c r="H389" s="25">
        <v>8972895.0544999987</v>
      </c>
      <c r="I389" s="25">
        <v>8972895.0544999987</v>
      </c>
      <c r="J389" s="1" t="s">
        <v>15</v>
      </c>
      <c r="K389" s="1" t="s">
        <v>15</v>
      </c>
      <c r="L389" s="25">
        <v>10999</v>
      </c>
      <c r="M389" s="25">
        <v>11199</v>
      </c>
      <c r="N389" s="1" t="s">
        <v>540</v>
      </c>
      <c r="P389" s="25">
        <f t="shared" si="14"/>
        <v>0</v>
      </c>
      <c r="R389" s="2" t="s">
        <v>164</v>
      </c>
      <c r="S389" s="31" t="str">
        <f>IF(AND(A389='CP %'!$B$1,J389="CP"),
IF(AND(G389&gt;=DATE(2018,4,1),G389&lt;=DATE(2018,7,25)),2%,IF(AND(G389&gt;=DATE(2018,7,26),G389&lt;=DATE(2018,12,31),R389='CP %'!$I$2),IF(T389=1,'CP %'!$C$8,IF(AND(T389&gt;=2,T389&lt;=3),'CP %'!$C$9,IF(AND(T389&gt;=4,T389&lt;=5),'CP %'!$C$10,IF(AND(T389&gt;=6,T389&lt;=8),'CP %'!$C$11,IF(T389&gt;=9,'CP %'!$C$12,""))))),IF(AND(G389&gt;=DATE(2018,7,26),G389&lt;=DATE(2018,12,31),R389='CP %'!$I$3),IF(T389=1,'CP %'!$D$8,IF(AND(T389&gt;=2,T389&lt;=3),'CP %'!$D$9,IF(AND(T389&gt;=4,T389&lt;=5),'CP %'!$D$10,IF(AND(T389&gt;=6,T389&lt;=8),'CP %'!$D$11,IF(T389&gt;=9,'CP %'!$D$12,""))))),""))),
IF(AND(A389='CP %'!$F$1,J389="CP"),
IF(AND(G389&gt;=DATE(2018,4,1),G389&lt;DATE(2018,5,1)),IF(AND(T389&gt;=1,T389&lt;=3),'CP %'!$G$4,IF(AND(T389&gt;=4,T389&lt;=9),'CP %'!$G$5,IF(T389&gt;=10,'CP %'!$G$6,""))),
IF(AND(G389&gt;=DATE(2018,5,1),G389&lt;DATE(2018,7,1)),'CP %'!$G$8,
IF(AND(G389&gt;=DATE(2018,7,1),G389&lt;DATE(2018,8,1)),IF(AND(T389&gt;=1,T389&lt;=2),'CP %'!$G$11,IF(AND(T389&gt;=3,T389&lt;=5),'CP %'!$G$12,IF(T389&gt;=6,'CP %'!$G$13,""))),
IF(AND(G389&gt;=DATE(2018,8,1),G389&lt;DATE(2018,10,1)),IF(K389='CP %'!$F$18,'CP %'!$G$18,IF(B389='CP %'!$F$15,'CP %'!$G$15,IF(B389='CP %'!$F$16,'CP %'!$G$16,IF(AND(B389='CP %'!$F$17,T389=1),'CP %'!$G$20,IF(AND(B389='CP %'!$F$17,T389&gt;=2,T389&lt;=5),'CP %'!$G$21,IF(AND(B389='CP %'!$F$17,T389&gt;=6),'CP %'!$G$22,"")))))),
IF(AND(G389&gt;=DATE(2018,10,1),G389&lt;=DATE(2018,12,31)),IF(B389='CP %'!$F$25,'CP %'!$G$25,IF(B389='CP %'!$F$26,'CP %'!$G$26,IF(AND(B389='CP %'!$F$27,T389=1),'CP %'!$G$29,IF(AND(B389='CP %'!$F$27,T389&gt;=2,T389&lt;=5),'CP %'!$G$30,IF(AND(B389='CP %'!$F$27,T389&gt;=6),'CP %'!$G$31,"")))))))))),
IF(AND(A389='CP %'!$M$1,J389="CP"),
IF(AND(G389&gt;=DATE(2018,4,1),G389&lt;DATE(2018,10,1)),IF(AND(T389&gt;=1,T389&lt;=3),'CP %'!$N$4,IF(AND(T389&gt;=4,T389&lt;=6),'CP %'!$N$5,IF(T389&gt;=7,'CP %'!$N$6,""))),
IF(AND(G389&gt;=DATE(2018,10,1),G389&lt;=DATE(2018,12,31)),IF(AND(T389&gt;=1,T389&lt;=3),'CP %'!$N$9,IF(AND(T389&gt;=4,T389&lt;=6),'CP %'!$N$10,IF(T389&gt;=7,'CP %'!$N$11,""))),"")),"")))</f>
        <v/>
      </c>
      <c r="T389" s="29" t="str">
        <f>IF(AND(A389='CP %'!$B$1,Master!J389="CP",G389&gt;=DATE(2018,7,26),G389&lt;=DATE(2018,12,31)),COUNTIFS($K$2:$K$999,K389,$A$2:$A$999,'CP %'!$B$1,$G$2:$G$999,"&gt;=26-07-2018",$G$2:$G$999,"&lt;=31-12-2018"),IF(AND(A389='CP %'!$F$1,Master!J389="CP",G389&gt;=DATE(2018,4,1),G389&lt;DATE(2018,5,1)),COUNTIFS($K$2:$K$999,K389,$A$2:$A$999,'CP %'!$F$1,$G$2:$G$999,"&gt;=01-04-2018",$G$2:$G$999,"&lt;01-05-2018"),IF(AND(A389='CP %'!$F$1,Master!J389="CP",G389&gt;=DATE(2018,7,1),G389&lt;DATE(2018,8,1)),COUNTIFS($K$2:$K$999,K389,$A$2:$A$999,'CP %'!$F$1,$G$2:$G$999,"&gt;=01-07-2018",$G$2:$G$999,"&lt;01-08-2018"),IF(AND(A389='CP %'!$F$1,B389='CP %'!$F$17,Master!J389="CP",G389&gt;=DATE(2018,8,1),G389&lt;DATE(2018,10,1)),COUNTIFS($K$2:$K$999,K389,$A$2:$A$999,'CP %'!$F$1,$B$2:$B$999,'CP %'!$F$17,$G$2:$G$999,"&gt;=01-08-2018",$G$2:$G$999,"&lt;01-10-2018"),IF(AND(A389='CP %'!$F$1,B389='CP %'!$F$27,Master!J389="CP",G389&gt;=DATE(2018,10,1),G389&lt;=DATE(2018,12,31)),COUNTIFS($K$2:$K$999,K389,$A$2:$A$999,'CP %'!$F$1,$B$2:$B$999,'CP %'!$F$27,$G$2:$G$999,"&gt;=01-10-2018",$G$2:$G$999,"&lt;=31-12-2018"),IF(AND(A389='CP %'!$M$1,Master!J389="CP",G389&gt;=DATE(2018,4,1),G389&lt;DATE(2018,10,1)),COUNTIFS($K$2:$K$999,K389,$A$2:$A$999,'CP %'!$M$1,$G$2:$G$999,"&gt;=1-04-2018",$G$2:$G$999,"&lt;1-10-2018"),IF(AND(A389='CP %'!$M$1,Master!J389="CP",G389&gt;=DATE(2018,10,1),G389&lt;=DATE(2018,12,31)),COUNTIFS($K$2:$K$999,K389,$A$2:$A$999,'CP %'!$M$1,$G$2:$G$999,"&gt;=1-10-2018",$G$2:$G$999,"&lt;=31-12-2018"),"")))))))</f>
        <v/>
      </c>
      <c r="U389" s="25">
        <f t="shared" si="15"/>
        <v>0</v>
      </c>
    </row>
    <row r="390" spans="1:21" hidden="1" x14ac:dyDescent="0.25">
      <c r="A390" s="1" t="s">
        <v>2</v>
      </c>
      <c r="B390" s="1" t="s">
        <v>124</v>
      </c>
      <c r="C390" s="1" t="s">
        <v>124</v>
      </c>
      <c r="D390" s="1">
        <v>2604</v>
      </c>
      <c r="E390" s="1" t="s">
        <v>91</v>
      </c>
      <c r="F390" s="1">
        <v>1278.5355</v>
      </c>
      <c r="G390" s="27">
        <v>43303</v>
      </c>
      <c r="H390" s="25">
        <v>16754844.5045</v>
      </c>
      <c r="I390" s="25">
        <v>16754844.5045</v>
      </c>
      <c r="J390" s="1" t="s">
        <v>16</v>
      </c>
      <c r="K390" s="1" t="s">
        <v>530</v>
      </c>
      <c r="L390" s="25">
        <v>10999</v>
      </c>
      <c r="M390" s="25">
        <v>10999</v>
      </c>
      <c r="N390" s="1" t="s">
        <v>438</v>
      </c>
      <c r="P390" s="25">
        <f t="shared" si="14"/>
        <v>0</v>
      </c>
      <c r="R390" s="2" t="s">
        <v>164</v>
      </c>
      <c r="S390" s="31">
        <v>0.02</v>
      </c>
      <c r="T390" s="29" t="str">
        <f>IF(AND(A390='CP %'!$B$1,Master!J368="CP",G390&gt;=DATE(2018,7,26),G390&lt;=DATE(2018,12,31)),COUNTIFS($K$2:$K$999,K390,$A$2:$A$999,'CP %'!$B$1,$G$2:$G$999,"&gt;=26-07-2018",$G$2:$G$999,"&lt;=31-12-2018"),IF(AND(A390='CP %'!$F$1,Master!J368="CP",G390&gt;=DATE(2018,4,1),G390&lt;DATE(2018,5,1)),COUNTIFS($K$2:$K$999,K390,$A$2:$A$999,'CP %'!$F$1,$G$2:$G$999,"&gt;=01-04-2018",$G$2:$G$999,"&lt;01-05-2018"),IF(AND(A390='CP %'!$F$1,Master!J368="CP",G390&gt;=DATE(2018,7,1),G390&lt;DATE(2018,8,1)),COUNTIFS($K$2:$K$999,K390,$A$2:$A$999,'CP %'!$F$1,$G$2:$G$999,"&gt;=01-07-2018",$G$2:$G$999,"&lt;01-08-2018"),IF(AND(A390='CP %'!$F$1,B390='CP %'!$F$17,Master!J368="CP",G390&gt;=DATE(2018,8,1),G390&lt;DATE(2018,10,1)),COUNTIFS($K$2:$K$999,K390,$A$2:$A$999,'CP %'!$F$1,$B$2:$B$999,'CP %'!$F$17,$G$2:$G$999,"&gt;=01-08-2018",$G$2:$G$999,"&lt;01-10-2018"),IF(AND(A390='CP %'!$F$1,B390='CP %'!$F$27,Master!J368="CP",G390&gt;=DATE(2018,10,1),G390&lt;=DATE(2018,12,31)),COUNTIFS($K$2:$K$999,K390,$A$2:$A$999,'CP %'!$F$1,$B$2:$B$999,'CP %'!$F$27,$G$2:$G$999,"&gt;=01-10-2018",$G$2:$G$999,"&lt;=31-12-2018"),IF(AND(A390='CP %'!$M$1,Master!J368="CP",G390&gt;=DATE(2018,4,1),G390&lt;DATE(2018,10,1)),COUNTIFS($K$2:$K$999,K390,$A$2:$A$999,'CP %'!$M$1,$G$2:$G$999,"&gt;=1-04-2018",$G$2:$G$999,"&lt;1-10-2018"),IF(AND(A390='CP %'!$M$1,Master!J368="CP",G390&gt;=DATE(2018,10,1),G390&lt;=DATE(2018,12,31)),COUNTIFS($K$2:$K$999,K390,$A$2:$A$999,'CP %'!$M$1,$G$2:$G$999,"&gt;=1-10-2018",$G$2:$G$999,"&lt;=31-12-2018"),"")))))))</f>
        <v/>
      </c>
      <c r="U390" s="25">
        <f t="shared" si="15"/>
        <v>335096.89009</v>
      </c>
    </row>
    <row r="391" spans="1:21" hidden="1" x14ac:dyDescent="0.25">
      <c r="A391" s="1" t="s">
        <v>2</v>
      </c>
      <c r="B391" s="1" t="s">
        <v>129</v>
      </c>
      <c r="C391" s="1" t="s">
        <v>129</v>
      </c>
      <c r="D391" s="1">
        <v>1902</v>
      </c>
      <c r="E391" s="1" t="s">
        <v>93</v>
      </c>
      <c r="F391" s="1">
        <v>643.02149999999995</v>
      </c>
      <c r="G391" s="27">
        <v>43296</v>
      </c>
      <c r="H391" s="25">
        <v>8206964.658499999</v>
      </c>
      <c r="I391" s="25">
        <v>8206964.658499999</v>
      </c>
      <c r="J391" s="1" t="s">
        <v>15</v>
      </c>
      <c r="K391" s="1" t="s">
        <v>15</v>
      </c>
      <c r="L391" s="25">
        <v>10999</v>
      </c>
      <c r="M391" s="25">
        <v>10999</v>
      </c>
      <c r="N391" s="1" t="s">
        <v>438</v>
      </c>
      <c r="P391" s="25">
        <f t="shared" si="14"/>
        <v>0</v>
      </c>
      <c r="R391" s="2" t="s">
        <v>164</v>
      </c>
      <c r="S391" s="31" t="str">
        <f>IF(AND(A391='CP %'!$B$1,J391="CP"),
IF(AND(G391&gt;=DATE(2018,4,1),G391&lt;=DATE(2018,7,25)),2%,IF(AND(G391&gt;=DATE(2018,7,26),G391&lt;=DATE(2018,12,31),R391='CP %'!$I$2),IF(T391=1,'CP %'!$C$8,IF(AND(T391&gt;=2,T391&lt;=3),'CP %'!$C$9,IF(AND(T391&gt;=4,T391&lt;=5),'CP %'!$C$10,IF(AND(T391&gt;=6,T391&lt;=8),'CP %'!$C$11,IF(T391&gt;=9,'CP %'!$C$12,""))))),IF(AND(G391&gt;=DATE(2018,7,26),G391&lt;=DATE(2018,12,31),R391='CP %'!$I$3),IF(T391=1,'CP %'!$D$8,IF(AND(T391&gt;=2,T391&lt;=3),'CP %'!$D$9,IF(AND(T391&gt;=4,T391&lt;=5),'CP %'!$D$10,IF(AND(T391&gt;=6,T391&lt;=8),'CP %'!$D$11,IF(T391&gt;=9,'CP %'!$D$12,""))))),""))),
IF(AND(A391='CP %'!$F$1,J391="CP"),
IF(AND(G391&gt;=DATE(2018,4,1),G391&lt;DATE(2018,5,1)),IF(AND(T391&gt;=1,T391&lt;=3),'CP %'!$G$4,IF(AND(T391&gt;=4,T391&lt;=9),'CP %'!$G$5,IF(T391&gt;=10,'CP %'!$G$6,""))),
IF(AND(G391&gt;=DATE(2018,5,1),G391&lt;DATE(2018,7,1)),'CP %'!$G$8,
IF(AND(G391&gt;=DATE(2018,7,1),G391&lt;DATE(2018,8,1)),IF(AND(T391&gt;=1,T391&lt;=2),'CP %'!$G$11,IF(AND(T391&gt;=3,T391&lt;=5),'CP %'!$G$12,IF(T391&gt;=6,'CP %'!$G$13,""))),
IF(AND(G391&gt;=DATE(2018,8,1),G391&lt;DATE(2018,10,1)),IF(K391='CP %'!$F$18,'CP %'!$G$18,IF(B391='CP %'!$F$15,'CP %'!$G$15,IF(B391='CP %'!$F$16,'CP %'!$G$16,IF(AND(B391='CP %'!$F$17,T391=1),'CP %'!$G$20,IF(AND(B391='CP %'!$F$17,T391&gt;=2,T391&lt;=5),'CP %'!$G$21,IF(AND(B391='CP %'!$F$17,T391&gt;=6),'CP %'!$G$22,"")))))),
IF(AND(G391&gt;=DATE(2018,10,1),G391&lt;=DATE(2018,12,31)),IF(B391='CP %'!$F$25,'CP %'!$G$25,IF(B391='CP %'!$F$26,'CP %'!$G$26,IF(AND(B391='CP %'!$F$27,T391=1),'CP %'!$G$29,IF(AND(B391='CP %'!$F$27,T391&gt;=2,T391&lt;=5),'CP %'!$G$30,IF(AND(B391='CP %'!$F$27,T391&gt;=6),'CP %'!$G$31,"")))))))))),
IF(AND(A391='CP %'!$M$1,J391="CP"),
IF(AND(G391&gt;=DATE(2018,4,1),G391&lt;DATE(2018,10,1)),IF(AND(T391&gt;=1,T391&lt;=3),'CP %'!$N$4,IF(AND(T391&gt;=4,T391&lt;=6),'CP %'!$N$5,IF(T391&gt;=7,'CP %'!$N$6,""))),
IF(AND(G391&gt;=DATE(2018,10,1),G391&lt;=DATE(2018,12,31)),IF(AND(T391&gt;=1,T391&lt;=3),'CP %'!$N$9,IF(AND(T391&gt;=4,T391&lt;=6),'CP %'!$N$10,IF(T391&gt;=7,'CP %'!$N$11,""))),"")),"")))</f>
        <v/>
      </c>
      <c r="T391" s="29" t="str">
        <f>IF(AND(A391='CP %'!$B$1,Master!J391="CP",G391&gt;=DATE(2018,7,26),G391&lt;=DATE(2018,12,31)),COUNTIFS($K$2:$K$999,K391,$A$2:$A$999,'CP %'!$B$1,$G$2:$G$999,"&gt;=26-07-2018",$G$2:$G$999,"&lt;=31-12-2018"),IF(AND(A391='CP %'!$F$1,Master!J391="CP",G391&gt;=DATE(2018,4,1),G391&lt;DATE(2018,5,1)),COUNTIFS($K$2:$K$999,K391,$A$2:$A$999,'CP %'!$F$1,$G$2:$G$999,"&gt;=01-04-2018",$G$2:$G$999,"&lt;01-05-2018"),IF(AND(A391='CP %'!$F$1,Master!J391="CP",G391&gt;=DATE(2018,7,1),G391&lt;DATE(2018,8,1)),COUNTIFS($K$2:$K$999,K391,$A$2:$A$999,'CP %'!$F$1,$G$2:$G$999,"&gt;=01-07-2018",$G$2:$G$999,"&lt;01-08-2018"),IF(AND(A391='CP %'!$F$1,B391='CP %'!$F$17,Master!J391="CP",G391&gt;=DATE(2018,8,1),G391&lt;DATE(2018,10,1)),COUNTIFS($K$2:$K$999,K391,$A$2:$A$999,'CP %'!$F$1,$B$2:$B$999,'CP %'!$F$17,$G$2:$G$999,"&gt;=01-08-2018",$G$2:$G$999,"&lt;01-10-2018"),IF(AND(A391='CP %'!$F$1,B391='CP %'!$F$27,Master!J391="CP",G391&gt;=DATE(2018,10,1),G391&lt;=DATE(2018,12,31)),COUNTIFS($K$2:$K$999,K391,$A$2:$A$999,'CP %'!$F$1,$B$2:$B$999,'CP %'!$F$27,$G$2:$G$999,"&gt;=01-10-2018",$G$2:$G$999,"&lt;=31-12-2018"),IF(AND(A391='CP %'!$M$1,Master!J391="CP",G391&gt;=DATE(2018,4,1),G391&lt;DATE(2018,10,1)),COUNTIFS($K$2:$K$999,K391,$A$2:$A$999,'CP %'!$M$1,$G$2:$G$999,"&gt;=1-04-2018",$G$2:$G$999,"&lt;1-10-2018"),IF(AND(A391='CP %'!$M$1,Master!J391="CP",G391&gt;=DATE(2018,10,1),G391&lt;=DATE(2018,12,31)),COUNTIFS($K$2:$K$999,K391,$A$2:$A$999,'CP %'!$M$1,$G$2:$G$999,"&gt;=1-10-2018",$G$2:$G$999,"&lt;=31-12-2018"),"")))))))</f>
        <v/>
      </c>
      <c r="U391" s="25">
        <f t="shared" si="15"/>
        <v>0</v>
      </c>
    </row>
    <row r="392" spans="1:21" hidden="1" x14ac:dyDescent="0.25">
      <c r="A392" s="1" t="s">
        <v>2</v>
      </c>
      <c r="B392" s="1" t="s">
        <v>129</v>
      </c>
      <c r="C392" s="1" t="s">
        <v>129</v>
      </c>
      <c r="D392" s="1">
        <v>2002</v>
      </c>
      <c r="E392" s="1" t="s">
        <v>93</v>
      </c>
      <c r="F392" s="1">
        <v>644</v>
      </c>
      <c r="G392" s="27">
        <v>43402</v>
      </c>
      <c r="H392" s="25">
        <v>8518236</v>
      </c>
      <c r="I392" s="25">
        <v>8518236</v>
      </c>
      <c r="J392" s="1" t="s">
        <v>15</v>
      </c>
      <c r="K392" s="1" t="s">
        <v>15</v>
      </c>
      <c r="L392" s="25">
        <v>10999</v>
      </c>
      <c r="M392" s="25">
        <v>11464.838509316771</v>
      </c>
      <c r="N392" s="1" t="s">
        <v>438</v>
      </c>
      <c r="P392" s="25">
        <f t="shared" si="14"/>
        <v>0</v>
      </c>
      <c r="R392" s="2" t="s">
        <v>164</v>
      </c>
      <c r="S392" s="31" t="str">
        <f>IF(AND(A392='CP %'!$B$1,J392="CP"),
IF(AND(G392&gt;=DATE(2018,4,1),G392&lt;=DATE(2018,7,25)),2%,IF(AND(G392&gt;=DATE(2018,7,26),G392&lt;=DATE(2018,12,31),R392='CP %'!$I$2),IF(T392=1,'CP %'!$C$8,IF(AND(T392&gt;=2,T392&lt;=3),'CP %'!$C$9,IF(AND(T392&gt;=4,T392&lt;=5),'CP %'!$C$10,IF(AND(T392&gt;=6,T392&lt;=8),'CP %'!$C$11,IF(T392&gt;=9,'CP %'!$C$12,""))))),IF(AND(G392&gt;=DATE(2018,7,26),G392&lt;=DATE(2018,12,31),R392='CP %'!$I$3),IF(T392=1,'CP %'!$D$8,IF(AND(T392&gt;=2,T392&lt;=3),'CP %'!$D$9,IF(AND(T392&gt;=4,T392&lt;=5),'CP %'!$D$10,IF(AND(T392&gt;=6,T392&lt;=8),'CP %'!$D$11,IF(T392&gt;=9,'CP %'!$D$12,""))))),""))),
IF(AND(A392='CP %'!$F$1,J392="CP"),
IF(AND(G392&gt;=DATE(2018,4,1),G392&lt;DATE(2018,5,1)),IF(AND(T392&gt;=1,T392&lt;=3),'CP %'!$G$4,IF(AND(T392&gt;=4,T392&lt;=9),'CP %'!$G$5,IF(T392&gt;=10,'CP %'!$G$6,""))),
IF(AND(G392&gt;=DATE(2018,5,1),G392&lt;DATE(2018,7,1)),'CP %'!$G$8,
IF(AND(G392&gt;=DATE(2018,7,1),G392&lt;DATE(2018,8,1)),IF(AND(T392&gt;=1,T392&lt;=2),'CP %'!$G$11,IF(AND(T392&gt;=3,T392&lt;=5),'CP %'!$G$12,IF(T392&gt;=6,'CP %'!$G$13,""))),
IF(AND(G392&gt;=DATE(2018,8,1),G392&lt;DATE(2018,10,1)),IF(K392='CP %'!$F$18,'CP %'!$G$18,IF(B392='CP %'!$F$15,'CP %'!$G$15,IF(B392='CP %'!$F$16,'CP %'!$G$16,IF(AND(B392='CP %'!$F$17,T392=1),'CP %'!$G$20,IF(AND(B392='CP %'!$F$17,T392&gt;=2,T392&lt;=5),'CP %'!$G$21,IF(AND(B392='CP %'!$F$17,T392&gt;=6),'CP %'!$G$22,"")))))),
IF(AND(G392&gt;=DATE(2018,10,1),G392&lt;=DATE(2018,12,31)),IF(B392='CP %'!$F$25,'CP %'!$G$25,IF(B392='CP %'!$F$26,'CP %'!$G$26,IF(AND(B392='CP %'!$F$27,T392=1),'CP %'!$G$29,IF(AND(B392='CP %'!$F$27,T392&gt;=2,T392&lt;=5),'CP %'!$G$30,IF(AND(B392='CP %'!$F$27,T392&gt;=6),'CP %'!$G$31,"")))))))))),
IF(AND(A392='CP %'!$M$1,J392="CP"),
IF(AND(G392&gt;=DATE(2018,4,1),G392&lt;DATE(2018,10,1)),IF(AND(T392&gt;=1,T392&lt;=3),'CP %'!$N$4,IF(AND(T392&gt;=4,T392&lt;=6),'CP %'!$N$5,IF(T392&gt;=7,'CP %'!$N$6,""))),
IF(AND(G392&gt;=DATE(2018,10,1),G392&lt;=DATE(2018,12,31)),IF(AND(T392&gt;=1,T392&lt;=3),'CP %'!$N$9,IF(AND(T392&gt;=4,T392&lt;=6),'CP %'!$N$10,IF(T392&gt;=7,'CP %'!$N$11,""))),"")),"")))</f>
        <v/>
      </c>
      <c r="T392" s="29" t="str">
        <f>IF(AND(A392='CP %'!$B$1,Master!J392="CP",G392&gt;=DATE(2018,7,26),G392&lt;=DATE(2018,12,31)),COUNTIFS($K$2:$K$999,K392,$A$2:$A$999,'CP %'!$B$1,$G$2:$G$999,"&gt;=26-07-2018",$G$2:$G$999,"&lt;=31-12-2018"),IF(AND(A392='CP %'!$F$1,Master!J392="CP",G392&gt;=DATE(2018,4,1),G392&lt;DATE(2018,5,1)),COUNTIFS($K$2:$K$999,K392,$A$2:$A$999,'CP %'!$F$1,$G$2:$G$999,"&gt;=01-04-2018",$G$2:$G$999,"&lt;01-05-2018"),IF(AND(A392='CP %'!$F$1,Master!J392="CP",G392&gt;=DATE(2018,7,1),G392&lt;DATE(2018,8,1)),COUNTIFS($K$2:$K$999,K392,$A$2:$A$999,'CP %'!$F$1,$G$2:$G$999,"&gt;=01-07-2018",$G$2:$G$999,"&lt;01-08-2018"),IF(AND(A392='CP %'!$F$1,B392='CP %'!$F$17,Master!J392="CP",G392&gt;=DATE(2018,8,1),G392&lt;DATE(2018,10,1)),COUNTIFS($K$2:$K$999,K392,$A$2:$A$999,'CP %'!$F$1,$B$2:$B$999,'CP %'!$F$17,$G$2:$G$999,"&gt;=01-08-2018",$G$2:$G$999,"&lt;01-10-2018"),IF(AND(A392='CP %'!$F$1,B392='CP %'!$F$27,Master!J392="CP",G392&gt;=DATE(2018,10,1),G392&lt;=DATE(2018,12,31)),COUNTIFS($K$2:$K$999,K392,$A$2:$A$999,'CP %'!$F$1,$B$2:$B$999,'CP %'!$F$27,$G$2:$G$999,"&gt;=01-10-2018",$G$2:$G$999,"&lt;=31-12-2018"),IF(AND(A392='CP %'!$M$1,Master!J392="CP",G392&gt;=DATE(2018,4,1),G392&lt;DATE(2018,10,1)),COUNTIFS($K$2:$K$999,K392,$A$2:$A$999,'CP %'!$M$1,$G$2:$G$999,"&gt;=1-04-2018",$G$2:$G$999,"&lt;1-10-2018"),IF(AND(A392='CP %'!$M$1,Master!J392="CP",G392&gt;=DATE(2018,10,1),G392&lt;=DATE(2018,12,31)),COUNTIFS($K$2:$K$999,K392,$A$2:$A$999,'CP %'!$M$1,$G$2:$G$999,"&gt;=1-10-2018",$G$2:$G$999,"&lt;=31-12-2018"),"")))))))</f>
        <v/>
      </c>
      <c r="U392" s="25">
        <f t="shared" si="15"/>
        <v>0</v>
      </c>
    </row>
    <row r="393" spans="1:21" hidden="1" x14ac:dyDescent="0.25">
      <c r="A393" s="1" t="s">
        <v>2</v>
      </c>
      <c r="B393" s="1" t="s">
        <v>129</v>
      </c>
      <c r="C393" s="1" t="s">
        <v>129</v>
      </c>
      <c r="D393" s="1">
        <v>1701</v>
      </c>
      <c r="E393" s="1" t="s">
        <v>87</v>
      </c>
      <c r="F393" s="1">
        <v>934.70849999999996</v>
      </c>
      <c r="G393" s="27">
        <v>43274</v>
      </c>
      <c r="H393" s="25">
        <v>11566907.2115</v>
      </c>
      <c r="I393" s="25">
        <v>11566907.2115</v>
      </c>
      <c r="J393" s="1" t="s">
        <v>16</v>
      </c>
      <c r="K393" s="1" t="s">
        <v>535</v>
      </c>
      <c r="L393" s="25">
        <v>10999</v>
      </c>
      <c r="M393" s="25">
        <v>10999</v>
      </c>
      <c r="N393" s="1" t="s">
        <v>438</v>
      </c>
      <c r="P393" s="25">
        <f t="shared" si="14"/>
        <v>0</v>
      </c>
      <c r="R393" s="2" t="s">
        <v>164</v>
      </c>
      <c r="S393" s="31">
        <v>0.02</v>
      </c>
      <c r="T393" s="29" t="str">
        <f>IF(AND(A393='CP %'!$B$1,Master!J385="CP",G393&gt;=DATE(2018,7,26),G393&lt;=DATE(2018,12,31)),COUNTIFS($K$2:$K$999,K393,$A$2:$A$999,'CP %'!$B$1,$G$2:$G$999,"&gt;=26-07-2018",$G$2:$G$999,"&lt;=31-12-2018"),IF(AND(A393='CP %'!$F$1,Master!J385="CP",G393&gt;=DATE(2018,4,1),G393&lt;DATE(2018,5,1)),COUNTIFS($K$2:$K$999,K393,$A$2:$A$999,'CP %'!$F$1,$G$2:$G$999,"&gt;=01-04-2018",$G$2:$G$999,"&lt;01-05-2018"),IF(AND(A393='CP %'!$F$1,Master!J385="CP",G393&gt;=DATE(2018,7,1),G393&lt;DATE(2018,8,1)),COUNTIFS($K$2:$K$999,K393,$A$2:$A$999,'CP %'!$F$1,$G$2:$G$999,"&gt;=01-07-2018",$G$2:$G$999,"&lt;01-08-2018"),IF(AND(A393='CP %'!$F$1,B393='CP %'!$F$17,Master!J385="CP",G393&gt;=DATE(2018,8,1),G393&lt;DATE(2018,10,1)),COUNTIFS($K$2:$K$999,K393,$A$2:$A$999,'CP %'!$F$1,$B$2:$B$999,'CP %'!$F$17,$G$2:$G$999,"&gt;=01-08-2018",$G$2:$G$999,"&lt;01-10-2018"),IF(AND(A393='CP %'!$F$1,B393='CP %'!$F$27,Master!J385="CP",G393&gt;=DATE(2018,10,1),G393&lt;=DATE(2018,12,31)),COUNTIFS($K$2:$K$999,K393,$A$2:$A$999,'CP %'!$F$1,$B$2:$B$999,'CP %'!$F$27,$G$2:$G$999,"&gt;=01-10-2018",$G$2:$G$999,"&lt;=31-12-2018"),IF(AND(A393='CP %'!$M$1,Master!J385="CP",G393&gt;=DATE(2018,4,1),G393&lt;DATE(2018,10,1)),COUNTIFS($K$2:$K$999,K393,$A$2:$A$999,'CP %'!$M$1,$G$2:$G$999,"&gt;=1-04-2018",$G$2:$G$999,"&lt;1-10-2018"),IF(AND(A393='CP %'!$M$1,Master!J385="CP",G393&gt;=DATE(2018,10,1),G393&lt;=DATE(2018,12,31)),COUNTIFS($K$2:$K$999,K393,$A$2:$A$999,'CP %'!$M$1,$G$2:$G$999,"&gt;=1-10-2018",$G$2:$G$999,"&lt;=31-12-2018"),"")))))))</f>
        <v/>
      </c>
      <c r="U393" s="25">
        <f t="shared" si="15"/>
        <v>231338.14423000001</v>
      </c>
    </row>
    <row r="394" spans="1:21" hidden="1" x14ac:dyDescent="0.25">
      <c r="A394" s="1" t="s">
        <v>2</v>
      </c>
      <c r="B394" s="1" t="s">
        <v>129</v>
      </c>
      <c r="C394" s="1" t="s">
        <v>129</v>
      </c>
      <c r="D394" s="1">
        <v>2004</v>
      </c>
      <c r="E394" s="1" t="s">
        <v>93</v>
      </c>
      <c r="F394" s="1">
        <v>697.40549999999996</v>
      </c>
      <c r="G394" s="27">
        <v>43367</v>
      </c>
      <c r="H394" s="25">
        <v>9133414</v>
      </c>
      <c r="I394" s="25">
        <v>9133414</v>
      </c>
      <c r="J394" s="1" t="s">
        <v>15</v>
      </c>
      <c r="K394" s="1" t="s">
        <v>15</v>
      </c>
      <c r="L394" s="25">
        <v>10999</v>
      </c>
      <c r="M394" s="25">
        <v>11429.16587265228</v>
      </c>
      <c r="N394" s="1" t="s">
        <v>438</v>
      </c>
      <c r="P394" s="25">
        <f t="shared" si="14"/>
        <v>0</v>
      </c>
      <c r="R394" s="2" t="s">
        <v>164</v>
      </c>
      <c r="S394" s="31" t="str">
        <f>IF(AND(A394='CP %'!$B$1,J394="CP"),
IF(AND(G394&gt;=DATE(2018,4,1),G394&lt;=DATE(2018,7,25)),2%,IF(AND(G394&gt;=DATE(2018,7,26),G394&lt;=DATE(2018,12,31),R394='CP %'!$I$2),IF(T394=1,'CP %'!$C$8,IF(AND(T394&gt;=2,T394&lt;=3),'CP %'!$C$9,IF(AND(T394&gt;=4,T394&lt;=5),'CP %'!$C$10,IF(AND(T394&gt;=6,T394&lt;=8),'CP %'!$C$11,IF(T394&gt;=9,'CP %'!$C$12,""))))),IF(AND(G394&gt;=DATE(2018,7,26),G394&lt;=DATE(2018,12,31),R394='CP %'!$I$3),IF(T394=1,'CP %'!$D$8,IF(AND(T394&gt;=2,T394&lt;=3),'CP %'!$D$9,IF(AND(T394&gt;=4,T394&lt;=5),'CP %'!$D$10,IF(AND(T394&gt;=6,T394&lt;=8),'CP %'!$D$11,IF(T394&gt;=9,'CP %'!$D$12,""))))),""))),
IF(AND(A394='CP %'!$F$1,J394="CP"),
IF(AND(G394&gt;=DATE(2018,4,1),G394&lt;DATE(2018,5,1)),IF(AND(T394&gt;=1,T394&lt;=3),'CP %'!$G$4,IF(AND(T394&gt;=4,T394&lt;=9),'CP %'!$G$5,IF(T394&gt;=10,'CP %'!$G$6,""))),
IF(AND(G394&gt;=DATE(2018,5,1),G394&lt;DATE(2018,7,1)),'CP %'!$G$8,
IF(AND(G394&gt;=DATE(2018,7,1),G394&lt;DATE(2018,8,1)),IF(AND(T394&gt;=1,T394&lt;=2),'CP %'!$G$11,IF(AND(T394&gt;=3,T394&lt;=5),'CP %'!$G$12,IF(T394&gt;=6,'CP %'!$G$13,""))),
IF(AND(G394&gt;=DATE(2018,8,1),G394&lt;DATE(2018,10,1)),IF(K394='CP %'!$F$18,'CP %'!$G$18,IF(B394='CP %'!$F$15,'CP %'!$G$15,IF(B394='CP %'!$F$16,'CP %'!$G$16,IF(AND(B394='CP %'!$F$17,T394=1),'CP %'!$G$20,IF(AND(B394='CP %'!$F$17,T394&gt;=2,T394&lt;=5),'CP %'!$G$21,IF(AND(B394='CP %'!$F$17,T394&gt;=6),'CP %'!$G$22,"")))))),
IF(AND(G394&gt;=DATE(2018,10,1),G394&lt;=DATE(2018,12,31)),IF(B394='CP %'!$F$25,'CP %'!$G$25,IF(B394='CP %'!$F$26,'CP %'!$G$26,IF(AND(B394='CP %'!$F$27,T394=1),'CP %'!$G$29,IF(AND(B394='CP %'!$F$27,T394&gt;=2,T394&lt;=5),'CP %'!$G$30,IF(AND(B394='CP %'!$F$27,T394&gt;=6),'CP %'!$G$31,"")))))))))),
IF(AND(A394='CP %'!$M$1,J394="CP"),
IF(AND(G394&gt;=DATE(2018,4,1),G394&lt;DATE(2018,10,1)),IF(AND(T394&gt;=1,T394&lt;=3),'CP %'!$N$4,IF(AND(T394&gt;=4,T394&lt;=6),'CP %'!$N$5,IF(T394&gt;=7,'CP %'!$N$6,""))),
IF(AND(G394&gt;=DATE(2018,10,1),G394&lt;=DATE(2018,12,31)),IF(AND(T394&gt;=1,T394&lt;=3),'CP %'!$N$9,IF(AND(T394&gt;=4,T394&lt;=6),'CP %'!$N$10,IF(T394&gt;=7,'CP %'!$N$11,""))),"")),"")))</f>
        <v/>
      </c>
      <c r="T394" s="29" t="str">
        <f>IF(AND(A394='CP %'!$B$1,Master!J394="CP",G394&gt;=DATE(2018,7,26),G394&lt;=DATE(2018,12,31)),COUNTIFS($K$2:$K$999,K394,$A$2:$A$999,'CP %'!$B$1,$G$2:$G$999,"&gt;=26-07-2018",$G$2:$G$999,"&lt;=31-12-2018"),IF(AND(A394='CP %'!$F$1,Master!J394="CP",G394&gt;=DATE(2018,4,1),G394&lt;DATE(2018,5,1)),COUNTIFS($K$2:$K$999,K394,$A$2:$A$999,'CP %'!$F$1,$G$2:$G$999,"&gt;=01-04-2018",$G$2:$G$999,"&lt;01-05-2018"),IF(AND(A394='CP %'!$F$1,Master!J394="CP",G394&gt;=DATE(2018,7,1),G394&lt;DATE(2018,8,1)),COUNTIFS($K$2:$K$999,K394,$A$2:$A$999,'CP %'!$F$1,$G$2:$G$999,"&gt;=01-07-2018",$G$2:$G$999,"&lt;01-08-2018"),IF(AND(A394='CP %'!$F$1,B394='CP %'!$F$17,Master!J394="CP",G394&gt;=DATE(2018,8,1),G394&lt;DATE(2018,10,1)),COUNTIFS($K$2:$K$999,K394,$A$2:$A$999,'CP %'!$F$1,$B$2:$B$999,'CP %'!$F$17,$G$2:$G$999,"&gt;=01-08-2018",$G$2:$G$999,"&lt;01-10-2018"),IF(AND(A394='CP %'!$F$1,B394='CP %'!$F$27,Master!J394="CP",G394&gt;=DATE(2018,10,1),G394&lt;=DATE(2018,12,31)),COUNTIFS($K$2:$K$999,K394,$A$2:$A$999,'CP %'!$F$1,$B$2:$B$999,'CP %'!$F$27,$G$2:$G$999,"&gt;=01-10-2018",$G$2:$G$999,"&lt;=31-12-2018"),IF(AND(A394='CP %'!$M$1,Master!J394="CP",G394&gt;=DATE(2018,4,1),G394&lt;DATE(2018,10,1)),COUNTIFS($K$2:$K$999,K394,$A$2:$A$999,'CP %'!$M$1,$G$2:$G$999,"&gt;=1-04-2018",$G$2:$G$999,"&lt;1-10-2018"),IF(AND(A394='CP %'!$M$1,Master!J394="CP",G394&gt;=DATE(2018,10,1),G394&lt;=DATE(2018,12,31)),COUNTIFS($K$2:$K$999,K394,$A$2:$A$999,'CP %'!$M$1,$G$2:$G$999,"&gt;=1-10-2018",$G$2:$G$999,"&lt;=31-12-2018"),"")))))))</f>
        <v/>
      </c>
      <c r="U394" s="25">
        <f t="shared" si="15"/>
        <v>0</v>
      </c>
    </row>
    <row r="395" spans="1:21" hidden="1" x14ac:dyDescent="0.25">
      <c r="A395" s="1" t="s">
        <v>2</v>
      </c>
      <c r="B395" s="1" t="s">
        <v>129</v>
      </c>
      <c r="C395" s="1" t="s">
        <v>129</v>
      </c>
      <c r="D395" s="1">
        <v>2006</v>
      </c>
      <c r="E395" s="1" t="s">
        <v>87</v>
      </c>
      <c r="F395" s="1">
        <v>912.33449999999982</v>
      </c>
      <c r="G395" s="27">
        <v>43260</v>
      </c>
      <c r="H395" s="25">
        <v>10913359.766807497</v>
      </c>
      <c r="I395" s="25">
        <v>10913359.766807497</v>
      </c>
      <c r="J395" s="1" t="s">
        <v>15</v>
      </c>
      <c r="K395" s="1" t="s">
        <v>15</v>
      </c>
      <c r="L395" s="25">
        <v>10999</v>
      </c>
      <c r="M395" s="25">
        <v>10565.14450216176</v>
      </c>
      <c r="N395" s="1" t="s">
        <v>438</v>
      </c>
      <c r="P395" s="25">
        <f t="shared" si="14"/>
        <v>395821.33869250159</v>
      </c>
      <c r="R395" s="2" t="s">
        <v>164</v>
      </c>
      <c r="S395" s="31" t="str">
        <f>IF(AND(A395='CP %'!$B$1,J395="CP"),
IF(AND(G395&gt;=DATE(2018,4,1),G395&lt;=DATE(2018,7,25)),2%,IF(AND(G395&gt;=DATE(2018,7,26),G395&lt;=DATE(2018,12,31),R395='CP %'!$I$2),IF(T395=1,'CP %'!$C$8,IF(AND(T395&gt;=2,T395&lt;=3),'CP %'!$C$9,IF(AND(T395&gt;=4,T395&lt;=5),'CP %'!$C$10,IF(AND(T395&gt;=6,T395&lt;=8),'CP %'!$C$11,IF(T395&gt;=9,'CP %'!$C$12,""))))),IF(AND(G395&gt;=DATE(2018,7,26),G395&lt;=DATE(2018,12,31),R395='CP %'!$I$3),IF(T395=1,'CP %'!$D$8,IF(AND(T395&gt;=2,T395&lt;=3),'CP %'!$D$9,IF(AND(T395&gt;=4,T395&lt;=5),'CP %'!$D$10,IF(AND(T395&gt;=6,T395&lt;=8),'CP %'!$D$11,IF(T395&gt;=9,'CP %'!$D$12,""))))),""))),
IF(AND(A395='CP %'!$F$1,J395="CP"),
IF(AND(G395&gt;=DATE(2018,4,1),G395&lt;DATE(2018,5,1)),IF(AND(T395&gt;=1,T395&lt;=3),'CP %'!$G$4,IF(AND(T395&gt;=4,T395&lt;=9),'CP %'!$G$5,IF(T395&gt;=10,'CP %'!$G$6,""))),
IF(AND(G395&gt;=DATE(2018,5,1),G395&lt;DATE(2018,7,1)),'CP %'!$G$8,
IF(AND(G395&gt;=DATE(2018,7,1),G395&lt;DATE(2018,8,1)),IF(AND(T395&gt;=1,T395&lt;=2),'CP %'!$G$11,IF(AND(T395&gt;=3,T395&lt;=5),'CP %'!$G$12,IF(T395&gt;=6,'CP %'!$G$13,""))),
IF(AND(G395&gt;=DATE(2018,8,1),G395&lt;DATE(2018,10,1)),IF(K395='CP %'!$F$18,'CP %'!$G$18,IF(B395='CP %'!$F$15,'CP %'!$G$15,IF(B395='CP %'!$F$16,'CP %'!$G$16,IF(AND(B395='CP %'!$F$17,T395=1),'CP %'!$G$20,IF(AND(B395='CP %'!$F$17,T395&gt;=2,T395&lt;=5),'CP %'!$G$21,IF(AND(B395='CP %'!$F$17,T395&gt;=6),'CP %'!$G$22,"")))))),
IF(AND(G395&gt;=DATE(2018,10,1),G395&lt;=DATE(2018,12,31)),IF(B395='CP %'!$F$25,'CP %'!$G$25,IF(B395='CP %'!$F$26,'CP %'!$G$26,IF(AND(B395='CP %'!$F$27,T395=1),'CP %'!$G$29,IF(AND(B395='CP %'!$F$27,T395&gt;=2,T395&lt;=5),'CP %'!$G$30,IF(AND(B395='CP %'!$F$27,T395&gt;=6),'CP %'!$G$31,"")))))))))),
IF(AND(A395='CP %'!$M$1,J395="CP"),
IF(AND(G395&gt;=DATE(2018,4,1),G395&lt;DATE(2018,10,1)),IF(AND(T395&gt;=1,T395&lt;=3),'CP %'!$N$4,IF(AND(T395&gt;=4,T395&lt;=6),'CP %'!$N$5,IF(T395&gt;=7,'CP %'!$N$6,""))),
IF(AND(G395&gt;=DATE(2018,10,1),G395&lt;=DATE(2018,12,31)),IF(AND(T395&gt;=1,T395&lt;=3),'CP %'!$N$9,IF(AND(T395&gt;=4,T395&lt;=6),'CP %'!$N$10,IF(T395&gt;=7,'CP %'!$N$11,""))),"")),"")))</f>
        <v/>
      </c>
      <c r="T395" s="29" t="str">
        <f>IF(AND(A395='CP %'!$B$1,Master!J395="CP",G395&gt;=DATE(2018,7,26),G395&lt;=DATE(2018,12,31)),COUNTIFS($K$2:$K$999,K395,$A$2:$A$999,'CP %'!$B$1,$G$2:$G$999,"&gt;=26-07-2018",$G$2:$G$999,"&lt;=31-12-2018"),IF(AND(A395='CP %'!$F$1,Master!J395="CP",G395&gt;=DATE(2018,4,1),G395&lt;DATE(2018,5,1)),COUNTIFS($K$2:$K$999,K395,$A$2:$A$999,'CP %'!$F$1,$G$2:$G$999,"&gt;=01-04-2018",$G$2:$G$999,"&lt;01-05-2018"),IF(AND(A395='CP %'!$F$1,Master!J395="CP",G395&gt;=DATE(2018,7,1),G395&lt;DATE(2018,8,1)),COUNTIFS($K$2:$K$999,K395,$A$2:$A$999,'CP %'!$F$1,$G$2:$G$999,"&gt;=01-07-2018",$G$2:$G$999,"&lt;01-08-2018"),IF(AND(A395='CP %'!$F$1,B395='CP %'!$F$17,Master!J395="CP",G395&gt;=DATE(2018,8,1),G395&lt;DATE(2018,10,1)),COUNTIFS($K$2:$K$999,K395,$A$2:$A$999,'CP %'!$F$1,$B$2:$B$999,'CP %'!$F$17,$G$2:$G$999,"&gt;=01-08-2018",$G$2:$G$999,"&lt;01-10-2018"),IF(AND(A395='CP %'!$F$1,B395='CP %'!$F$27,Master!J395="CP",G395&gt;=DATE(2018,10,1),G395&lt;=DATE(2018,12,31)),COUNTIFS($K$2:$K$999,K395,$A$2:$A$999,'CP %'!$F$1,$B$2:$B$999,'CP %'!$F$27,$G$2:$G$999,"&gt;=01-10-2018",$G$2:$G$999,"&lt;=31-12-2018"),IF(AND(A395='CP %'!$M$1,Master!J395="CP",G395&gt;=DATE(2018,4,1),G395&lt;DATE(2018,10,1)),COUNTIFS($K$2:$K$999,K395,$A$2:$A$999,'CP %'!$M$1,$G$2:$G$999,"&gt;=1-04-2018",$G$2:$G$999,"&lt;1-10-2018"),IF(AND(A395='CP %'!$M$1,Master!J395="CP",G395&gt;=DATE(2018,10,1),G395&lt;=DATE(2018,12,31)),COUNTIFS($K$2:$K$999,K395,$A$2:$A$999,'CP %'!$M$1,$G$2:$G$999,"&gt;=1-10-2018",$G$2:$G$999,"&lt;=31-12-2018"),"")))))))</f>
        <v/>
      </c>
      <c r="U395" s="25">
        <f t="shared" si="15"/>
        <v>0</v>
      </c>
    </row>
    <row r="396" spans="1:21" hidden="1" x14ac:dyDescent="0.25">
      <c r="A396" s="1" t="s">
        <v>2</v>
      </c>
      <c r="B396" s="1" t="s">
        <v>129</v>
      </c>
      <c r="C396" s="1" t="s">
        <v>129</v>
      </c>
      <c r="D396" s="1">
        <v>2101</v>
      </c>
      <c r="E396" s="1" t="s">
        <v>87</v>
      </c>
      <c r="F396" s="1">
        <v>934.70849999999996</v>
      </c>
      <c r="G396" s="27">
        <v>43301</v>
      </c>
      <c r="H396" s="25">
        <v>11566907.2115</v>
      </c>
      <c r="I396" s="25">
        <v>11566907.2115</v>
      </c>
      <c r="J396" s="1" t="s">
        <v>15</v>
      </c>
      <c r="K396" s="1" t="s">
        <v>15</v>
      </c>
      <c r="L396" s="25">
        <v>10999</v>
      </c>
      <c r="M396" s="25">
        <v>10999</v>
      </c>
      <c r="N396" s="1" t="s">
        <v>438</v>
      </c>
      <c r="P396" s="25">
        <f t="shared" si="14"/>
        <v>0</v>
      </c>
      <c r="R396" s="2" t="s">
        <v>164</v>
      </c>
      <c r="S396" s="31" t="str">
        <f>IF(AND(A396='CP %'!$B$1,J396="CP"),
IF(AND(G396&gt;=DATE(2018,4,1),G396&lt;=DATE(2018,7,25)),2%,IF(AND(G396&gt;=DATE(2018,7,26),G396&lt;=DATE(2018,12,31),R396='CP %'!$I$2),IF(T396=1,'CP %'!$C$8,IF(AND(T396&gt;=2,T396&lt;=3),'CP %'!$C$9,IF(AND(T396&gt;=4,T396&lt;=5),'CP %'!$C$10,IF(AND(T396&gt;=6,T396&lt;=8),'CP %'!$C$11,IF(T396&gt;=9,'CP %'!$C$12,""))))),IF(AND(G396&gt;=DATE(2018,7,26),G396&lt;=DATE(2018,12,31),R396='CP %'!$I$3),IF(T396=1,'CP %'!$D$8,IF(AND(T396&gt;=2,T396&lt;=3),'CP %'!$D$9,IF(AND(T396&gt;=4,T396&lt;=5),'CP %'!$D$10,IF(AND(T396&gt;=6,T396&lt;=8),'CP %'!$D$11,IF(T396&gt;=9,'CP %'!$D$12,""))))),""))),
IF(AND(A396='CP %'!$F$1,J396="CP"),
IF(AND(G396&gt;=DATE(2018,4,1),G396&lt;DATE(2018,5,1)),IF(AND(T396&gt;=1,T396&lt;=3),'CP %'!$G$4,IF(AND(T396&gt;=4,T396&lt;=9),'CP %'!$G$5,IF(T396&gt;=10,'CP %'!$G$6,""))),
IF(AND(G396&gt;=DATE(2018,5,1),G396&lt;DATE(2018,7,1)),'CP %'!$G$8,
IF(AND(G396&gt;=DATE(2018,7,1),G396&lt;DATE(2018,8,1)),IF(AND(T396&gt;=1,T396&lt;=2),'CP %'!$G$11,IF(AND(T396&gt;=3,T396&lt;=5),'CP %'!$G$12,IF(T396&gt;=6,'CP %'!$G$13,""))),
IF(AND(G396&gt;=DATE(2018,8,1),G396&lt;DATE(2018,10,1)),IF(K396='CP %'!$F$18,'CP %'!$G$18,IF(B396='CP %'!$F$15,'CP %'!$G$15,IF(B396='CP %'!$F$16,'CP %'!$G$16,IF(AND(B396='CP %'!$F$17,T396=1),'CP %'!$G$20,IF(AND(B396='CP %'!$F$17,T396&gt;=2,T396&lt;=5),'CP %'!$G$21,IF(AND(B396='CP %'!$F$17,T396&gt;=6),'CP %'!$G$22,"")))))),
IF(AND(G396&gt;=DATE(2018,10,1),G396&lt;=DATE(2018,12,31)),IF(B396='CP %'!$F$25,'CP %'!$G$25,IF(B396='CP %'!$F$26,'CP %'!$G$26,IF(AND(B396='CP %'!$F$27,T396=1),'CP %'!$G$29,IF(AND(B396='CP %'!$F$27,T396&gt;=2,T396&lt;=5),'CP %'!$G$30,IF(AND(B396='CP %'!$F$27,T396&gt;=6),'CP %'!$G$31,"")))))))))),
IF(AND(A396='CP %'!$M$1,J396="CP"),
IF(AND(G396&gt;=DATE(2018,4,1),G396&lt;DATE(2018,10,1)),IF(AND(T396&gt;=1,T396&lt;=3),'CP %'!$N$4,IF(AND(T396&gt;=4,T396&lt;=6),'CP %'!$N$5,IF(T396&gt;=7,'CP %'!$N$6,""))),
IF(AND(G396&gt;=DATE(2018,10,1),G396&lt;=DATE(2018,12,31)),IF(AND(T396&gt;=1,T396&lt;=3),'CP %'!$N$9,IF(AND(T396&gt;=4,T396&lt;=6),'CP %'!$N$10,IF(T396&gt;=7,'CP %'!$N$11,""))),"")),"")))</f>
        <v/>
      </c>
      <c r="T396" s="29" t="str">
        <f>IF(AND(A396='CP %'!$B$1,Master!J396="CP",G396&gt;=DATE(2018,7,26),G396&lt;=DATE(2018,12,31)),COUNTIFS($K$2:$K$999,K396,$A$2:$A$999,'CP %'!$B$1,$G$2:$G$999,"&gt;=26-07-2018",$G$2:$G$999,"&lt;=31-12-2018"),IF(AND(A396='CP %'!$F$1,Master!J396="CP",G396&gt;=DATE(2018,4,1),G396&lt;DATE(2018,5,1)),COUNTIFS($K$2:$K$999,K396,$A$2:$A$999,'CP %'!$F$1,$G$2:$G$999,"&gt;=01-04-2018",$G$2:$G$999,"&lt;01-05-2018"),IF(AND(A396='CP %'!$F$1,Master!J396="CP",G396&gt;=DATE(2018,7,1),G396&lt;DATE(2018,8,1)),COUNTIFS($K$2:$K$999,K396,$A$2:$A$999,'CP %'!$F$1,$G$2:$G$999,"&gt;=01-07-2018",$G$2:$G$999,"&lt;01-08-2018"),IF(AND(A396='CP %'!$F$1,B396='CP %'!$F$17,Master!J396="CP",G396&gt;=DATE(2018,8,1),G396&lt;DATE(2018,10,1)),COUNTIFS($K$2:$K$999,K396,$A$2:$A$999,'CP %'!$F$1,$B$2:$B$999,'CP %'!$F$17,$G$2:$G$999,"&gt;=01-08-2018",$G$2:$G$999,"&lt;01-10-2018"),IF(AND(A396='CP %'!$F$1,B396='CP %'!$F$27,Master!J396="CP",G396&gt;=DATE(2018,10,1),G396&lt;=DATE(2018,12,31)),COUNTIFS($K$2:$K$999,K396,$A$2:$A$999,'CP %'!$F$1,$B$2:$B$999,'CP %'!$F$27,$G$2:$G$999,"&gt;=01-10-2018",$G$2:$G$999,"&lt;=31-12-2018"),IF(AND(A396='CP %'!$M$1,Master!J396="CP",G396&gt;=DATE(2018,4,1),G396&lt;DATE(2018,10,1)),COUNTIFS($K$2:$K$999,K396,$A$2:$A$999,'CP %'!$M$1,$G$2:$G$999,"&gt;=1-04-2018",$G$2:$G$999,"&lt;1-10-2018"),IF(AND(A396='CP %'!$M$1,Master!J396="CP",G396&gt;=DATE(2018,10,1),G396&lt;=DATE(2018,12,31)),COUNTIFS($K$2:$K$999,K396,$A$2:$A$999,'CP %'!$M$1,$G$2:$G$999,"&gt;=1-10-2018",$G$2:$G$999,"&lt;=31-12-2018"),"")))))))</f>
        <v/>
      </c>
      <c r="U396" s="25">
        <f t="shared" si="15"/>
        <v>0</v>
      </c>
    </row>
    <row r="397" spans="1:21" hidden="1" x14ac:dyDescent="0.25">
      <c r="A397" s="1" t="s">
        <v>2</v>
      </c>
      <c r="B397" s="1" t="s">
        <v>124</v>
      </c>
      <c r="C397" s="1" t="s">
        <v>124</v>
      </c>
      <c r="D397" s="1">
        <v>2303</v>
      </c>
      <c r="E397" s="1" t="s">
        <v>87</v>
      </c>
      <c r="F397" s="1">
        <v>890.68649999999991</v>
      </c>
      <c r="G397" s="27">
        <v>43260</v>
      </c>
      <c r="H397" s="25">
        <v>11059817.793499999</v>
      </c>
      <c r="I397" s="25">
        <v>11059817.793499999</v>
      </c>
      <c r="J397" s="1" t="s">
        <v>16</v>
      </c>
      <c r="K397" s="1" t="s">
        <v>528</v>
      </c>
      <c r="L397" s="25">
        <v>10999</v>
      </c>
      <c r="M397" s="25">
        <v>10999</v>
      </c>
      <c r="N397" s="1" t="s">
        <v>438</v>
      </c>
      <c r="P397" s="25">
        <f t="shared" si="14"/>
        <v>0</v>
      </c>
      <c r="R397" s="2" t="s">
        <v>164</v>
      </c>
      <c r="S397" s="31">
        <v>0.02</v>
      </c>
      <c r="T397" s="29" t="str">
        <f>IF(AND(A397='CP %'!$B$1,Master!J362="CP",G397&gt;=DATE(2018,7,26),G397&lt;=DATE(2018,12,31)),COUNTIFS($K$2:$K$999,K397,$A$2:$A$999,'CP %'!$B$1,$G$2:$G$999,"&gt;=26-07-2018",$G$2:$G$999,"&lt;=31-12-2018"),IF(AND(A397='CP %'!$F$1,Master!J362="CP",G397&gt;=DATE(2018,4,1),G397&lt;DATE(2018,5,1)),COUNTIFS($K$2:$K$999,K397,$A$2:$A$999,'CP %'!$F$1,$G$2:$G$999,"&gt;=01-04-2018",$G$2:$G$999,"&lt;01-05-2018"),IF(AND(A397='CP %'!$F$1,Master!J362="CP",G397&gt;=DATE(2018,7,1),G397&lt;DATE(2018,8,1)),COUNTIFS($K$2:$K$999,K397,$A$2:$A$999,'CP %'!$F$1,$G$2:$G$999,"&gt;=01-07-2018",$G$2:$G$999,"&lt;01-08-2018"),IF(AND(A397='CP %'!$F$1,B397='CP %'!$F$17,Master!J362="CP",G397&gt;=DATE(2018,8,1),G397&lt;DATE(2018,10,1)),COUNTIFS($K$2:$K$999,K397,$A$2:$A$999,'CP %'!$F$1,$B$2:$B$999,'CP %'!$F$17,$G$2:$G$999,"&gt;=01-08-2018",$G$2:$G$999,"&lt;01-10-2018"),IF(AND(A397='CP %'!$F$1,B397='CP %'!$F$27,Master!J362="CP",G397&gt;=DATE(2018,10,1),G397&lt;=DATE(2018,12,31)),COUNTIFS($K$2:$K$999,K397,$A$2:$A$999,'CP %'!$F$1,$B$2:$B$999,'CP %'!$F$27,$G$2:$G$999,"&gt;=01-10-2018",$G$2:$G$999,"&lt;=31-12-2018"),IF(AND(A397='CP %'!$M$1,Master!J362="CP",G397&gt;=DATE(2018,4,1),G397&lt;DATE(2018,10,1)),COUNTIFS($K$2:$K$999,K397,$A$2:$A$999,'CP %'!$M$1,$G$2:$G$999,"&gt;=1-04-2018",$G$2:$G$999,"&lt;1-10-2018"),IF(AND(A397='CP %'!$M$1,Master!J362="CP",G397&gt;=DATE(2018,10,1),G397&lt;=DATE(2018,12,31)),COUNTIFS($K$2:$K$999,K397,$A$2:$A$999,'CP %'!$M$1,$G$2:$G$999,"&gt;=1-10-2018",$G$2:$G$999,"&lt;=31-12-2018"),"")))))))</f>
        <v/>
      </c>
      <c r="U397" s="25">
        <f t="shared" si="15"/>
        <v>221196.35586999997</v>
      </c>
    </row>
    <row r="398" spans="1:21" hidden="1" x14ac:dyDescent="0.25">
      <c r="A398" s="1" t="s">
        <v>2</v>
      </c>
      <c r="B398" s="1" t="s">
        <v>124</v>
      </c>
      <c r="C398" s="1" t="s">
        <v>124</v>
      </c>
      <c r="D398" s="1">
        <v>1801</v>
      </c>
      <c r="E398" s="1" t="s">
        <v>93</v>
      </c>
      <c r="F398" s="1">
        <v>697.40549999999996</v>
      </c>
      <c r="G398" s="27">
        <v>43260</v>
      </c>
      <c r="H398" s="25">
        <v>8833413.9545000009</v>
      </c>
      <c r="I398" s="25">
        <v>8833413.9545000009</v>
      </c>
      <c r="J398" s="1" t="s">
        <v>16</v>
      </c>
      <c r="K398" s="1" t="s">
        <v>501</v>
      </c>
      <c r="L398" s="25">
        <v>10999</v>
      </c>
      <c r="M398" s="25">
        <v>10999</v>
      </c>
      <c r="N398" s="1" t="s">
        <v>438</v>
      </c>
      <c r="P398" s="25">
        <f t="shared" si="14"/>
        <v>0</v>
      </c>
      <c r="R398" s="2" t="s">
        <v>164</v>
      </c>
      <c r="S398" s="31">
        <v>2.75E-2</v>
      </c>
      <c r="T398" s="29" t="str">
        <f>IF(AND(A398='CP %'!$B$1,Master!J339="CP",G398&gt;=DATE(2018,7,26),G398&lt;=DATE(2018,12,31)),COUNTIFS($K$2:$K$999,K398,$A$2:$A$999,'CP %'!$B$1,$G$2:$G$999,"&gt;=26-07-2018",$G$2:$G$999,"&lt;=31-12-2018"),IF(AND(A398='CP %'!$F$1,Master!J339="CP",G398&gt;=DATE(2018,4,1),G398&lt;DATE(2018,5,1)),COUNTIFS($K$2:$K$999,K398,$A$2:$A$999,'CP %'!$F$1,$G$2:$G$999,"&gt;=01-04-2018",$G$2:$G$999,"&lt;01-05-2018"),IF(AND(A398='CP %'!$F$1,Master!J339="CP",G398&gt;=DATE(2018,7,1),G398&lt;DATE(2018,8,1)),COUNTIFS($K$2:$K$999,K398,$A$2:$A$999,'CP %'!$F$1,$G$2:$G$999,"&gt;=01-07-2018",$G$2:$G$999,"&lt;01-08-2018"),IF(AND(A398='CP %'!$F$1,B398='CP %'!$F$17,Master!J339="CP",G398&gt;=DATE(2018,8,1),G398&lt;DATE(2018,10,1)),COUNTIFS($K$2:$K$999,K398,$A$2:$A$999,'CP %'!$F$1,$B$2:$B$999,'CP %'!$F$17,$G$2:$G$999,"&gt;=01-08-2018",$G$2:$G$999,"&lt;01-10-2018"),IF(AND(A398='CP %'!$F$1,B398='CP %'!$F$27,Master!J339="CP",G398&gt;=DATE(2018,10,1),G398&lt;=DATE(2018,12,31)),COUNTIFS($K$2:$K$999,K398,$A$2:$A$999,'CP %'!$F$1,$B$2:$B$999,'CP %'!$F$27,$G$2:$G$999,"&gt;=01-10-2018",$G$2:$G$999,"&lt;=31-12-2018"),IF(AND(A398='CP %'!$M$1,Master!J339="CP",G398&gt;=DATE(2018,4,1),G398&lt;DATE(2018,10,1)),COUNTIFS($K$2:$K$999,K398,$A$2:$A$999,'CP %'!$M$1,$G$2:$G$999,"&gt;=1-04-2018",$G$2:$G$999,"&lt;1-10-2018"),IF(AND(A398='CP %'!$M$1,Master!J339="CP",G398&gt;=DATE(2018,10,1),G398&lt;=DATE(2018,12,31)),COUNTIFS($K$2:$K$999,K398,$A$2:$A$999,'CP %'!$M$1,$G$2:$G$999,"&gt;=1-10-2018",$G$2:$G$999,"&lt;=31-12-2018"),"")))))))</f>
        <v/>
      </c>
      <c r="U398" s="25">
        <f t="shared" si="15"/>
        <v>242918.88374875003</v>
      </c>
    </row>
    <row r="399" spans="1:21" hidden="1" x14ac:dyDescent="0.25">
      <c r="A399" s="1" t="s">
        <v>2</v>
      </c>
      <c r="B399" s="1" t="s">
        <v>124</v>
      </c>
      <c r="C399" s="1" t="s">
        <v>124</v>
      </c>
      <c r="D399" s="1">
        <v>1606</v>
      </c>
      <c r="E399" s="1" t="s">
        <v>87</v>
      </c>
      <c r="F399" s="1">
        <v>934.70849999999996</v>
      </c>
      <c r="G399" s="27">
        <v>43260</v>
      </c>
      <c r="H399" s="25">
        <v>11753848.911499999</v>
      </c>
      <c r="I399" s="25">
        <v>11753848.911499999</v>
      </c>
      <c r="J399" s="1" t="s">
        <v>16</v>
      </c>
      <c r="K399" s="1" t="s">
        <v>501</v>
      </c>
      <c r="L399" s="25">
        <v>10999</v>
      </c>
      <c r="M399" s="25">
        <v>11199</v>
      </c>
      <c r="N399" s="1" t="s">
        <v>540</v>
      </c>
      <c r="P399" s="25">
        <f t="shared" si="14"/>
        <v>0</v>
      </c>
      <c r="R399" s="2" t="s">
        <v>164</v>
      </c>
      <c r="S399" s="31">
        <v>2.75E-2</v>
      </c>
      <c r="T399" s="29" t="str">
        <f>IF(AND(A399='CP %'!$B$1,Master!J341="CP",G399&gt;=DATE(2018,7,26),G399&lt;=DATE(2018,12,31)),COUNTIFS($K$2:$K$999,K399,$A$2:$A$999,'CP %'!$B$1,$G$2:$G$999,"&gt;=26-07-2018",$G$2:$G$999,"&lt;=31-12-2018"),IF(AND(A399='CP %'!$F$1,Master!J341="CP",G399&gt;=DATE(2018,4,1),G399&lt;DATE(2018,5,1)),COUNTIFS($K$2:$K$999,K399,$A$2:$A$999,'CP %'!$F$1,$G$2:$G$999,"&gt;=01-04-2018",$G$2:$G$999,"&lt;01-05-2018"),IF(AND(A399='CP %'!$F$1,Master!J341="CP",G399&gt;=DATE(2018,7,1),G399&lt;DATE(2018,8,1)),COUNTIFS($K$2:$K$999,K399,$A$2:$A$999,'CP %'!$F$1,$G$2:$G$999,"&gt;=01-07-2018",$G$2:$G$999,"&lt;01-08-2018"),IF(AND(A399='CP %'!$F$1,B399='CP %'!$F$17,Master!J341="CP",G399&gt;=DATE(2018,8,1),G399&lt;DATE(2018,10,1)),COUNTIFS($K$2:$K$999,K399,$A$2:$A$999,'CP %'!$F$1,$B$2:$B$999,'CP %'!$F$17,$G$2:$G$999,"&gt;=01-08-2018",$G$2:$G$999,"&lt;01-10-2018"),IF(AND(A399='CP %'!$F$1,B399='CP %'!$F$27,Master!J341="CP",G399&gt;=DATE(2018,10,1),G399&lt;=DATE(2018,12,31)),COUNTIFS($K$2:$K$999,K399,$A$2:$A$999,'CP %'!$F$1,$B$2:$B$999,'CP %'!$F$27,$G$2:$G$999,"&gt;=01-10-2018",$G$2:$G$999,"&lt;=31-12-2018"),IF(AND(A399='CP %'!$M$1,Master!J341="CP",G399&gt;=DATE(2018,4,1),G399&lt;DATE(2018,10,1)),COUNTIFS($K$2:$K$999,K399,$A$2:$A$999,'CP %'!$M$1,$G$2:$G$999,"&gt;=1-04-2018",$G$2:$G$999,"&lt;1-10-2018"),IF(AND(A399='CP %'!$M$1,Master!J341="CP",G399&gt;=DATE(2018,10,1),G399&lt;=DATE(2018,12,31)),COUNTIFS($K$2:$K$999,K399,$A$2:$A$999,'CP %'!$M$1,$G$2:$G$999,"&gt;=1-10-2018",$G$2:$G$999,"&lt;=31-12-2018"),"")))))))</f>
        <v/>
      </c>
      <c r="U399" s="25">
        <f t="shared" si="15"/>
        <v>323230.84506625001</v>
      </c>
    </row>
    <row r="400" spans="1:21" hidden="1" x14ac:dyDescent="0.25">
      <c r="A400" s="1" t="s">
        <v>2</v>
      </c>
      <c r="B400" s="1" t="s">
        <v>124</v>
      </c>
      <c r="C400" s="1" t="s">
        <v>124</v>
      </c>
      <c r="D400" s="1">
        <v>1802</v>
      </c>
      <c r="E400" s="1" t="s">
        <v>93</v>
      </c>
      <c r="F400" s="1">
        <v>651.7829999999999</v>
      </c>
      <c r="G400" s="27">
        <v>43260</v>
      </c>
      <c r="H400" s="25">
        <v>8307888.3769999985</v>
      </c>
      <c r="I400" s="25">
        <v>8307888.3769999985</v>
      </c>
      <c r="J400" s="1" t="s">
        <v>16</v>
      </c>
      <c r="K400" s="1" t="s">
        <v>501</v>
      </c>
      <c r="L400" s="25">
        <v>10999</v>
      </c>
      <c r="M400" s="25">
        <v>10999</v>
      </c>
      <c r="N400" s="1" t="s">
        <v>438</v>
      </c>
      <c r="P400" s="25">
        <f t="shared" ref="P400:P412" si="16">IF(M400&lt;L400,((L400-M400)*F400),0)</f>
        <v>0</v>
      </c>
      <c r="R400" s="2" t="s">
        <v>164</v>
      </c>
      <c r="S400" s="31">
        <v>2.75E-2</v>
      </c>
      <c r="T400" s="29" t="str">
        <f>IF(AND(A400='CP %'!$B$1,Master!J342="CP",G400&gt;=DATE(2018,7,26),G400&lt;=DATE(2018,12,31)),COUNTIFS($K$2:$K$999,K400,$A$2:$A$999,'CP %'!$B$1,$G$2:$G$999,"&gt;=26-07-2018",$G$2:$G$999,"&lt;=31-12-2018"),IF(AND(A400='CP %'!$F$1,Master!J342="CP",G400&gt;=DATE(2018,4,1),G400&lt;DATE(2018,5,1)),COUNTIFS($K$2:$K$999,K400,$A$2:$A$999,'CP %'!$F$1,$G$2:$G$999,"&gt;=01-04-2018",$G$2:$G$999,"&lt;01-05-2018"),IF(AND(A400='CP %'!$F$1,Master!J342="CP",G400&gt;=DATE(2018,7,1),G400&lt;DATE(2018,8,1)),COUNTIFS($K$2:$K$999,K400,$A$2:$A$999,'CP %'!$F$1,$G$2:$G$999,"&gt;=01-07-2018",$G$2:$G$999,"&lt;01-08-2018"),IF(AND(A400='CP %'!$F$1,B400='CP %'!$F$17,Master!J342="CP",G400&gt;=DATE(2018,8,1),G400&lt;DATE(2018,10,1)),COUNTIFS($K$2:$K$999,K400,$A$2:$A$999,'CP %'!$F$1,$B$2:$B$999,'CP %'!$F$17,$G$2:$G$999,"&gt;=01-08-2018",$G$2:$G$999,"&lt;01-10-2018"),IF(AND(A400='CP %'!$F$1,B400='CP %'!$F$27,Master!J342="CP",G400&gt;=DATE(2018,10,1),G400&lt;=DATE(2018,12,31)),COUNTIFS($K$2:$K$999,K400,$A$2:$A$999,'CP %'!$F$1,$B$2:$B$999,'CP %'!$F$27,$G$2:$G$999,"&gt;=01-10-2018",$G$2:$G$999,"&lt;=31-12-2018"),IF(AND(A400='CP %'!$M$1,Master!J342="CP",G400&gt;=DATE(2018,4,1),G400&lt;DATE(2018,10,1)),COUNTIFS($K$2:$K$999,K400,$A$2:$A$999,'CP %'!$M$1,$G$2:$G$999,"&gt;=1-04-2018",$G$2:$G$999,"&lt;1-10-2018"),IF(AND(A400='CP %'!$M$1,Master!J342="CP",G400&gt;=DATE(2018,10,1),G400&lt;=DATE(2018,12,31)),COUNTIFS($K$2:$K$999,K400,$A$2:$A$999,'CP %'!$M$1,$G$2:$G$999,"&gt;=1-10-2018",$G$2:$G$999,"&lt;=31-12-2018"),"")))))))</f>
        <v/>
      </c>
      <c r="U400" s="25">
        <f t="shared" ref="U400:U412" si="17">IF(J400="CP",(S400*I400),0)</f>
        <v>228466.93036749997</v>
      </c>
    </row>
    <row r="401" spans="1:21" hidden="1" x14ac:dyDescent="0.25">
      <c r="A401" s="1" t="s">
        <v>2</v>
      </c>
      <c r="B401" s="1" t="s">
        <v>129</v>
      </c>
      <c r="C401" s="1" t="s">
        <v>129</v>
      </c>
      <c r="D401" s="1">
        <v>2201</v>
      </c>
      <c r="E401" s="1" t="s">
        <v>87</v>
      </c>
      <c r="F401" s="1">
        <v>934.70849999999996</v>
      </c>
      <c r="G401" s="27">
        <v>43303</v>
      </c>
      <c r="H401" s="25">
        <v>10516907</v>
      </c>
      <c r="I401" s="25">
        <v>10516907</v>
      </c>
      <c r="J401" s="1" t="s">
        <v>15</v>
      </c>
      <c r="K401" s="1" t="s">
        <v>15</v>
      </c>
      <c r="L401" s="25">
        <v>10999</v>
      </c>
      <c r="M401" s="25">
        <v>9875.6549020363036</v>
      </c>
      <c r="N401" s="1" t="s">
        <v>438</v>
      </c>
      <c r="P401" s="25">
        <f t="shared" si="16"/>
        <v>1050000.2114999997</v>
      </c>
      <c r="R401" s="2" t="s">
        <v>164</v>
      </c>
      <c r="S401" s="31" t="str">
        <f>IF(AND(A401='CP %'!$B$1,J401="CP"),
IF(AND(G401&gt;=DATE(2018,4,1),G401&lt;=DATE(2018,7,25)),2%,IF(AND(G401&gt;=DATE(2018,7,26),G401&lt;=DATE(2018,12,31),R401='CP %'!$I$2),IF(T401=1,'CP %'!$C$8,IF(AND(T401&gt;=2,T401&lt;=3),'CP %'!$C$9,IF(AND(T401&gt;=4,T401&lt;=5),'CP %'!$C$10,IF(AND(T401&gt;=6,T401&lt;=8),'CP %'!$C$11,IF(T401&gt;=9,'CP %'!$C$12,""))))),IF(AND(G401&gt;=DATE(2018,7,26),G401&lt;=DATE(2018,12,31),R401='CP %'!$I$3),IF(T401=1,'CP %'!$D$8,IF(AND(T401&gt;=2,T401&lt;=3),'CP %'!$D$9,IF(AND(T401&gt;=4,T401&lt;=5),'CP %'!$D$10,IF(AND(T401&gt;=6,T401&lt;=8),'CP %'!$D$11,IF(T401&gt;=9,'CP %'!$D$12,""))))),""))),
IF(AND(A401='CP %'!$F$1,J401="CP"),
IF(AND(G401&gt;=DATE(2018,4,1),G401&lt;DATE(2018,5,1)),IF(AND(T401&gt;=1,T401&lt;=3),'CP %'!$G$4,IF(AND(T401&gt;=4,T401&lt;=9),'CP %'!$G$5,IF(T401&gt;=10,'CP %'!$G$6,""))),
IF(AND(G401&gt;=DATE(2018,5,1),G401&lt;DATE(2018,7,1)),'CP %'!$G$8,
IF(AND(G401&gt;=DATE(2018,7,1),G401&lt;DATE(2018,8,1)),IF(AND(T401&gt;=1,T401&lt;=2),'CP %'!$G$11,IF(AND(T401&gt;=3,T401&lt;=5),'CP %'!$G$12,IF(T401&gt;=6,'CP %'!$G$13,""))),
IF(AND(G401&gt;=DATE(2018,8,1),G401&lt;DATE(2018,10,1)),IF(K401='CP %'!$F$18,'CP %'!$G$18,IF(B401='CP %'!$F$15,'CP %'!$G$15,IF(B401='CP %'!$F$16,'CP %'!$G$16,IF(AND(B401='CP %'!$F$17,T401=1),'CP %'!$G$20,IF(AND(B401='CP %'!$F$17,T401&gt;=2,T401&lt;=5),'CP %'!$G$21,IF(AND(B401='CP %'!$F$17,T401&gt;=6),'CP %'!$G$22,"")))))),
IF(AND(G401&gt;=DATE(2018,10,1),G401&lt;=DATE(2018,12,31)),IF(B401='CP %'!$F$25,'CP %'!$G$25,IF(B401='CP %'!$F$26,'CP %'!$G$26,IF(AND(B401='CP %'!$F$27,T401=1),'CP %'!$G$29,IF(AND(B401='CP %'!$F$27,T401&gt;=2,T401&lt;=5),'CP %'!$G$30,IF(AND(B401='CP %'!$F$27,T401&gt;=6),'CP %'!$G$31,"")))))))))),
IF(AND(A401='CP %'!$M$1,J401="CP"),
IF(AND(G401&gt;=DATE(2018,4,1),G401&lt;DATE(2018,10,1)),IF(AND(T401&gt;=1,T401&lt;=3),'CP %'!$N$4,IF(AND(T401&gt;=4,T401&lt;=6),'CP %'!$N$5,IF(T401&gt;=7,'CP %'!$N$6,""))),
IF(AND(G401&gt;=DATE(2018,10,1),G401&lt;=DATE(2018,12,31)),IF(AND(T401&gt;=1,T401&lt;=3),'CP %'!$N$9,IF(AND(T401&gt;=4,T401&lt;=6),'CP %'!$N$10,IF(T401&gt;=7,'CP %'!$N$11,""))),"")),"")))</f>
        <v/>
      </c>
      <c r="T401" s="29" t="str">
        <f>IF(AND(A401='CP %'!$B$1,Master!J401="CP",G401&gt;=DATE(2018,7,26),G401&lt;=DATE(2018,12,31)),COUNTIFS($K$2:$K$999,K401,$A$2:$A$999,'CP %'!$B$1,$G$2:$G$999,"&gt;=26-07-2018",$G$2:$G$999,"&lt;=31-12-2018"),IF(AND(A401='CP %'!$F$1,Master!J401="CP",G401&gt;=DATE(2018,4,1),G401&lt;DATE(2018,5,1)),COUNTIFS($K$2:$K$999,K401,$A$2:$A$999,'CP %'!$F$1,$G$2:$G$999,"&gt;=01-04-2018",$G$2:$G$999,"&lt;01-05-2018"),IF(AND(A401='CP %'!$F$1,Master!J401="CP",G401&gt;=DATE(2018,7,1),G401&lt;DATE(2018,8,1)),COUNTIFS($K$2:$K$999,K401,$A$2:$A$999,'CP %'!$F$1,$G$2:$G$999,"&gt;=01-07-2018",$G$2:$G$999,"&lt;01-08-2018"),IF(AND(A401='CP %'!$F$1,B401='CP %'!$F$17,Master!J401="CP",G401&gt;=DATE(2018,8,1),G401&lt;DATE(2018,10,1)),COUNTIFS($K$2:$K$999,K401,$A$2:$A$999,'CP %'!$F$1,$B$2:$B$999,'CP %'!$F$17,$G$2:$G$999,"&gt;=01-08-2018",$G$2:$G$999,"&lt;01-10-2018"),IF(AND(A401='CP %'!$F$1,B401='CP %'!$F$27,Master!J401="CP",G401&gt;=DATE(2018,10,1),G401&lt;=DATE(2018,12,31)),COUNTIFS($K$2:$K$999,K401,$A$2:$A$999,'CP %'!$F$1,$B$2:$B$999,'CP %'!$F$27,$G$2:$G$999,"&gt;=01-10-2018",$G$2:$G$999,"&lt;=31-12-2018"),IF(AND(A401='CP %'!$M$1,Master!J401="CP",G401&gt;=DATE(2018,4,1),G401&lt;DATE(2018,10,1)),COUNTIFS($K$2:$K$999,K401,$A$2:$A$999,'CP %'!$M$1,$G$2:$G$999,"&gt;=1-04-2018",$G$2:$G$999,"&lt;1-10-2018"),IF(AND(A401='CP %'!$M$1,Master!J401="CP",G401&gt;=DATE(2018,10,1),G401&lt;=DATE(2018,12,31)),COUNTIFS($K$2:$K$999,K401,$A$2:$A$999,'CP %'!$M$1,$G$2:$G$999,"&gt;=1-10-2018",$G$2:$G$999,"&lt;=31-12-2018"),"")))))))</f>
        <v/>
      </c>
      <c r="U401" s="25">
        <f t="shared" si="17"/>
        <v>0</v>
      </c>
    </row>
    <row r="402" spans="1:21" hidden="1" x14ac:dyDescent="0.25">
      <c r="A402" s="1" t="s">
        <v>2</v>
      </c>
      <c r="B402" s="1" t="s">
        <v>124</v>
      </c>
      <c r="C402" s="1" t="s">
        <v>124</v>
      </c>
      <c r="D402" s="1">
        <v>2001</v>
      </c>
      <c r="E402" s="1" t="s">
        <v>93</v>
      </c>
      <c r="F402" s="1">
        <v>697.40549999999996</v>
      </c>
      <c r="G402" s="27">
        <v>43260</v>
      </c>
      <c r="H402" s="25">
        <v>8833413.9545000009</v>
      </c>
      <c r="I402" s="25">
        <v>8833413.9545000009</v>
      </c>
      <c r="J402" s="1" t="s">
        <v>16</v>
      </c>
      <c r="K402" s="1" t="s">
        <v>501</v>
      </c>
      <c r="L402" s="25">
        <v>10999</v>
      </c>
      <c r="M402" s="25">
        <v>10999</v>
      </c>
      <c r="N402" s="1" t="s">
        <v>438</v>
      </c>
      <c r="P402" s="25">
        <f t="shared" si="16"/>
        <v>0</v>
      </c>
      <c r="R402" s="2" t="s">
        <v>164</v>
      </c>
      <c r="S402" s="31">
        <v>2.75E-2</v>
      </c>
      <c r="T402" s="29" t="str">
        <f>IF(AND(A402='CP %'!$B$1,Master!J346="CP",G402&gt;=DATE(2018,7,26),G402&lt;=DATE(2018,12,31)),COUNTIFS($K$2:$K$999,K402,$A$2:$A$999,'CP %'!$B$1,$G$2:$G$999,"&gt;=26-07-2018",$G$2:$G$999,"&lt;=31-12-2018"),IF(AND(A402='CP %'!$F$1,Master!J346="CP",G402&gt;=DATE(2018,4,1),G402&lt;DATE(2018,5,1)),COUNTIFS($K$2:$K$999,K402,$A$2:$A$999,'CP %'!$F$1,$G$2:$G$999,"&gt;=01-04-2018",$G$2:$G$999,"&lt;01-05-2018"),IF(AND(A402='CP %'!$F$1,Master!J346="CP",G402&gt;=DATE(2018,7,1),G402&lt;DATE(2018,8,1)),COUNTIFS($K$2:$K$999,K402,$A$2:$A$999,'CP %'!$F$1,$G$2:$G$999,"&gt;=01-07-2018",$G$2:$G$999,"&lt;01-08-2018"),IF(AND(A402='CP %'!$F$1,B402='CP %'!$F$17,Master!J346="CP",G402&gt;=DATE(2018,8,1),G402&lt;DATE(2018,10,1)),COUNTIFS($K$2:$K$999,K402,$A$2:$A$999,'CP %'!$F$1,$B$2:$B$999,'CP %'!$F$17,$G$2:$G$999,"&gt;=01-08-2018",$G$2:$G$999,"&lt;01-10-2018"),IF(AND(A402='CP %'!$F$1,B402='CP %'!$F$27,Master!J346="CP",G402&gt;=DATE(2018,10,1),G402&lt;=DATE(2018,12,31)),COUNTIFS($K$2:$K$999,K402,$A$2:$A$999,'CP %'!$F$1,$B$2:$B$999,'CP %'!$F$27,$G$2:$G$999,"&gt;=01-10-2018",$G$2:$G$999,"&lt;=31-12-2018"),IF(AND(A402='CP %'!$M$1,Master!J346="CP",G402&gt;=DATE(2018,4,1),G402&lt;DATE(2018,10,1)),COUNTIFS($K$2:$K$999,K402,$A$2:$A$999,'CP %'!$M$1,$G$2:$G$999,"&gt;=1-04-2018",$G$2:$G$999,"&lt;1-10-2018"),IF(AND(A402='CP %'!$M$1,Master!J346="CP",G402&gt;=DATE(2018,10,1),G402&lt;=DATE(2018,12,31)),COUNTIFS($K$2:$K$999,K402,$A$2:$A$999,'CP %'!$M$1,$G$2:$G$999,"&gt;=1-10-2018",$G$2:$G$999,"&lt;=31-12-2018"),"")))))))</f>
        <v/>
      </c>
      <c r="U402" s="25">
        <f t="shared" si="17"/>
        <v>242918.88374875003</v>
      </c>
    </row>
    <row r="403" spans="1:21" hidden="1" x14ac:dyDescent="0.25">
      <c r="A403" s="1" t="s">
        <v>2</v>
      </c>
      <c r="B403" s="1" t="s">
        <v>124</v>
      </c>
      <c r="C403" s="1" t="s">
        <v>124</v>
      </c>
      <c r="D403" s="1">
        <v>2002</v>
      </c>
      <c r="E403" s="1" t="s">
        <v>93</v>
      </c>
      <c r="F403" s="1">
        <v>651.7829999999999</v>
      </c>
      <c r="G403" s="27">
        <v>43260</v>
      </c>
      <c r="H403" s="25">
        <v>8307888.3769999985</v>
      </c>
      <c r="I403" s="25">
        <v>8307888.3769999985</v>
      </c>
      <c r="J403" s="1" t="s">
        <v>16</v>
      </c>
      <c r="K403" s="1" t="s">
        <v>501</v>
      </c>
      <c r="L403" s="25">
        <v>10999</v>
      </c>
      <c r="M403" s="25">
        <v>10999</v>
      </c>
      <c r="N403" s="1" t="s">
        <v>438</v>
      </c>
      <c r="P403" s="25">
        <f t="shared" si="16"/>
        <v>0</v>
      </c>
      <c r="R403" s="2" t="s">
        <v>164</v>
      </c>
      <c r="S403" s="31">
        <v>2.75E-2</v>
      </c>
      <c r="T403" s="29" t="str">
        <f>IF(AND(A403='CP %'!$B$1,Master!J350="CP",G403&gt;=DATE(2018,7,26),G403&lt;=DATE(2018,12,31)),COUNTIFS($K$2:$K$999,K403,$A$2:$A$999,'CP %'!$B$1,$G$2:$G$999,"&gt;=26-07-2018",$G$2:$G$999,"&lt;=31-12-2018"),IF(AND(A403='CP %'!$F$1,Master!J350="CP",G403&gt;=DATE(2018,4,1),G403&lt;DATE(2018,5,1)),COUNTIFS($K$2:$K$999,K403,$A$2:$A$999,'CP %'!$F$1,$G$2:$G$999,"&gt;=01-04-2018",$G$2:$G$999,"&lt;01-05-2018"),IF(AND(A403='CP %'!$F$1,Master!J350="CP",G403&gt;=DATE(2018,7,1),G403&lt;DATE(2018,8,1)),COUNTIFS($K$2:$K$999,K403,$A$2:$A$999,'CP %'!$F$1,$G$2:$G$999,"&gt;=01-07-2018",$G$2:$G$999,"&lt;01-08-2018"),IF(AND(A403='CP %'!$F$1,B403='CP %'!$F$17,Master!J350="CP",G403&gt;=DATE(2018,8,1),G403&lt;DATE(2018,10,1)),COUNTIFS($K$2:$K$999,K403,$A$2:$A$999,'CP %'!$F$1,$B$2:$B$999,'CP %'!$F$17,$G$2:$G$999,"&gt;=01-08-2018",$G$2:$G$999,"&lt;01-10-2018"),IF(AND(A403='CP %'!$F$1,B403='CP %'!$F$27,Master!J350="CP",G403&gt;=DATE(2018,10,1),G403&lt;=DATE(2018,12,31)),COUNTIFS($K$2:$K$999,K403,$A$2:$A$999,'CP %'!$F$1,$B$2:$B$999,'CP %'!$F$27,$G$2:$G$999,"&gt;=01-10-2018",$G$2:$G$999,"&lt;=31-12-2018"),IF(AND(A403='CP %'!$M$1,Master!J350="CP",G403&gt;=DATE(2018,4,1),G403&lt;DATE(2018,10,1)),COUNTIFS($K$2:$K$999,K403,$A$2:$A$999,'CP %'!$M$1,$G$2:$G$999,"&gt;=1-04-2018",$G$2:$G$999,"&lt;1-10-2018"),IF(AND(A403='CP %'!$M$1,Master!J350="CP",G403&gt;=DATE(2018,10,1),G403&lt;=DATE(2018,12,31)),COUNTIFS($K$2:$K$999,K403,$A$2:$A$999,'CP %'!$M$1,$G$2:$G$999,"&gt;=1-10-2018",$G$2:$G$999,"&lt;=31-12-2018"),"")))))))</f>
        <v/>
      </c>
      <c r="U403" s="25">
        <f t="shared" si="17"/>
        <v>228466.93036749997</v>
      </c>
    </row>
    <row r="404" spans="1:21" hidden="1" x14ac:dyDescent="0.25">
      <c r="A404" s="1" t="s">
        <v>2</v>
      </c>
      <c r="B404" s="1" t="s">
        <v>129</v>
      </c>
      <c r="C404" s="1" t="s">
        <v>129</v>
      </c>
      <c r="D404" s="1">
        <v>3306</v>
      </c>
      <c r="E404" s="1" t="s">
        <v>87</v>
      </c>
      <c r="F404" s="1">
        <v>912.33449999999982</v>
      </c>
      <c r="G404" s="27">
        <v>43296</v>
      </c>
      <c r="H404" s="25">
        <v>12185022.225499997</v>
      </c>
      <c r="I404" s="25">
        <v>12185022.225499997</v>
      </c>
      <c r="J404" s="1" t="s">
        <v>16</v>
      </c>
      <c r="K404" s="1" t="s">
        <v>501</v>
      </c>
      <c r="L404" s="25">
        <v>10999</v>
      </c>
      <c r="M404" s="25">
        <v>10999</v>
      </c>
      <c r="N404" s="1" t="s">
        <v>438</v>
      </c>
      <c r="P404" s="25">
        <f t="shared" si="16"/>
        <v>0</v>
      </c>
      <c r="R404" s="2" t="s">
        <v>164</v>
      </c>
      <c r="S404" s="31">
        <v>2.75E-2</v>
      </c>
      <c r="T404" s="29" t="str">
        <f>IF(AND(A404='CP %'!$B$1,Master!J410="CP",G404&gt;=DATE(2018,7,26),G404&lt;=DATE(2018,12,31)),COUNTIFS($K$2:$K$999,K404,$A$2:$A$999,'CP %'!$B$1,$G$2:$G$999,"&gt;=26-07-2018",$G$2:$G$999,"&lt;=31-12-2018"),IF(AND(A404='CP %'!$F$1,Master!J410="CP",G404&gt;=DATE(2018,4,1),G404&lt;DATE(2018,5,1)),COUNTIFS($K$2:$K$999,K404,$A$2:$A$999,'CP %'!$F$1,$G$2:$G$999,"&gt;=01-04-2018",$G$2:$G$999,"&lt;01-05-2018"),IF(AND(A404='CP %'!$F$1,Master!J410="CP",G404&gt;=DATE(2018,7,1),G404&lt;DATE(2018,8,1)),COUNTIFS($K$2:$K$999,K404,$A$2:$A$999,'CP %'!$F$1,$G$2:$G$999,"&gt;=01-07-2018",$G$2:$G$999,"&lt;01-08-2018"),IF(AND(A404='CP %'!$F$1,B404='CP %'!$F$17,Master!J410="CP",G404&gt;=DATE(2018,8,1),G404&lt;DATE(2018,10,1)),COUNTIFS($K$2:$K$999,K404,$A$2:$A$999,'CP %'!$F$1,$B$2:$B$999,'CP %'!$F$17,$G$2:$G$999,"&gt;=01-08-2018",$G$2:$G$999,"&lt;01-10-2018"),IF(AND(A404='CP %'!$F$1,B404='CP %'!$F$27,Master!J410="CP",G404&gt;=DATE(2018,10,1),G404&lt;=DATE(2018,12,31)),COUNTIFS($K$2:$K$999,K404,$A$2:$A$999,'CP %'!$F$1,$B$2:$B$999,'CP %'!$F$27,$G$2:$G$999,"&gt;=01-10-2018",$G$2:$G$999,"&lt;=31-12-2018"),IF(AND(A404='CP %'!$M$1,Master!J410="CP",G404&gt;=DATE(2018,4,1),G404&lt;DATE(2018,10,1)),COUNTIFS($K$2:$K$999,K404,$A$2:$A$999,'CP %'!$M$1,$G$2:$G$999,"&gt;=1-04-2018",$G$2:$G$999,"&lt;1-10-2018"),IF(AND(A404='CP %'!$M$1,Master!J410="CP",G404&gt;=DATE(2018,10,1),G404&lt;=DATE(2018,12,31)),COUNTIFS($K$2:$K$999,K404,$A$2:$A$999,'CP %'!$M$1,$G$2:$G$999,"&gt;=1-10-2018",$G$2:$G$999,"&lt;=31-12-2018"),"")))))))</f>
        <v/>
      </c>
      <c r="U404" s="25">
        <f t="shared" si="17"/>
        <v>335088.11120124994</v>
      </c>
    </row>
    <row r="405" spans="1:21" hidden="1" x14ac:dyDescent="0.25">
      <c r="A405" s="1" t="s">
        <v>2</v>
      </c>
      <c r="B405" s="1" t="s">
        <v>129</v>
      </c>
      <c r="C405" s="1" t="s">
        <v>129</v>
      </c>
      <c r="D405" s="1">
        <v>2706</v>
      </c>
      <c r="E405" s="1" t="s">
        <v>87</v>
      </c>
      <c r="F405" s="1">
        <v>912.33449999999982</v>
      </c>
      <c r="G405" s="27">
        <v>43260</v>
      </c>
      <c r="H405" s="25">
        <v>12185022.225499997</v>
      </c>
      <c r="I405" s="25">
        <v>12185022.225499997</v>
      </c>
      <c r="J405" s="1" t="s">
        <v>15</v>
      </c>
      <c r="K405" s="1" t="s">
        <v>15</v>
      </c>
      <c r="L405" s="25">
        <v>10999</v>
      </c>
      <c r="M405" s="25">
        <v>10999</v>
      </c>
      <c r="N405" s="1" t="s">
        <v>438</v>
      </c>
      <c r="P405" s="25">
        <f t="shared" si="16"/>
        <v>0</v>
      </c>
      <c r="R405" s="2" t="s">
        <v>164</v>
      </c>
      <c r="S405" s="31" t="str">
        <f>IF(AND(A405='CP %'!$B$1,J405="CP"),
IF(AND(G405&gt;=DATE(2018,4,1),G405&lt;=DATE(2018,7,25)),2%,IF(AND(G405&gt;=DATE(2018,7,26),G405&lt;=DATE(2018,12,31),R405='CP %'!$I$2),IF(T405=1,'CP %'!$C$8,IF(AND(T405&gt;=2,T405&lt;=3),'CP %'!$C$9,IF(AND(T405&gt;=4,T405&lt;=5),'CP %'!$C$10,IF(AND(T405&gt;=6,T405&lt;=8),'CP %'!$C$11,IF(T405&gt;=9,'CP %'!$C$12,""))))),IF(AND(G405&gt;=DATE(2018,7,26),G405&lt;=DATE(2018,12,31),R405='CP %'!$I$3),IF(T405=1,'CP %'!$D$8,IF(AND(T405&gt;=2,T405&lt;=3),'CP %'!$D$9,IF(AND(T405&gt;=4,T405&lt;=5),'CP %'!$D$10,IF(AND(T405&gt;=6,T405&lt;=8),'CP %'!$D$11,IF(T405&gt;=9,'CP %'!$D$12,""))))),""))),
IF(AND(A405='CP %'!$F$1,J405="CP"),
IF(AND(G405&gt;=DATE(2018,4,1),G405&lt;DATE(2018,5,1)),IF(AND(T405&gt;=1,T405&lt;=3),'CP %'!$G$4,IF(AND(T405&gt;=4,T405&lt;=9),'CP %'!$G$5,IF(T405&gt;=10,'CP %'!$G$6,""))),
IF(AND(G405&gt;=DATE(2018,5,1),G405&lt;DATE(2018,7,1)),'CP %'!$G$8,
IF(AND(G405&gt;=DATE(2018,7,1),G405&lt;DATE(2018,8,1)),IF(AND(T405&gt;=1,T405&lt;=2),'CP %'!$G$11,IF(AND(T405&gt;=3,T405&lt;=5),'CP %'!$G$12,IF(T405&gt;=6,'CP %'!$G$13,""))),
IF(AND(G405&gt;=DATE(2018,8,1),G405&lt;DATE(2018,10,1)),IF(K405='CP %'!$F$18,'CP %'!$G$18,IF(B405='CP %'!$F$15,'CP %'!$G$15,IF(B405='CP %'!$F$16,'CP %'!$G$16,IF(AND(B405='CP %'!$F$17,T405=1),'CP %'!$G$20,IF(AND(B405='CP %'!$F$17,T405&gt;=2,T405&lt;=5),'CP %'!$G$21,IF(AND(B405='CP %'!$F$17,T405&gt;=6),'CP %'!$G$22,"")))))),
IF(AND(G405&gt;=DATE(2018,10,1),G405&lt;=DATE(2018,12,31)),IF(B405='CP %'!$F$25,'CP %'!$G$25,IF(B405='CP %'!$F$26,'CP %'!$G$26,IF(AND(B405='CP %'!$F$27,T405=1),'CP %'!$G$29,IF(AND(B405='CP %'!$F$27,T405&gt;=2,T405&lt;=5),'CP %'!$G$30,IF(AND(B405='CP %'!$F$27,T405&gt;=6),'CP %'!$G$31,"")))))))))),
IF(AND(A405='CP %'!$M$1,J405="CP"),
IF(AND(G405&gt;=DATE(2018,4,1),G405&lt;DATE(2018,10,1)),IF(AND(T405&gt;=1,T405&lt;=3),'CP %'!$N$4,IF(AND(T405&gt;=4,T405&lt;=6),'CP %'!$N$5,IF(T405&gt;=7,'CP %'!$N$6,""))),
IF(AND(G405&gt;=DATE(2018,10,1),G405&lt;=DATE(2018,12,31)),IF(AND(T405&gt;=1,T405&lt;=3),'CP %'!$N$9,IF(AND(T405&gt;=4,T405&lt;=6),'CP %'!$N$10,IF(T405&gt;=7,'CP %'!$N$11,""))),"")),"")))</f>
        <v/>
      </c>
      <c r="T405" s="29" t="str">
        <f>IF(AND(A405='CP %'!$B$1,Master!J405="CP",G405&gt;=DATE(2018,7,26),G405&lt;=DATE(2018,12,31)),COUNTIFS($K$2:$K$999,K405,$A$2:$A$999,'CP %'!$B$1,$G$2:$G$999,"&gt;=26-07-2018",$G$2:$G$999,"&lt;=31-12-2018"),IF(AND(A405='CP %'!$F$1,Master!J405="CP",G405&gt;=DATE(2018,4,1),G405&lt;DATE(2018,5,1)),COUNTIFS($K$2:$K$999,K405,$A$2:$A$999,'CP %'!$F$1,$G$2:$G$999,"&gt;=01-04-2018",$G$2:$G$999,"&lt;01-05-2018"),IF(AND(A405='CP %'!$F$1,Master!J405="CP",G405&gt;=DATE(2018,7,1),G405&lt;DATE(2018,8,1)),COUNTIFS($K$2:$K$999,K405,$A$2:$A$999,'CP %'!$F$1,$G$2:$G$999,"&gt;=01-07-2018",$G$2:$G$999,"&lt;01-08-2018"),IF(AND(A405='CP %'!$F$1,B405='CP %'!$F$17,Master!J405="CP",G405&gt;=DATE(2018,8,1),G405&lt;DATE(2018,10,1)),COUNTIFS($K$2:$K$999,K405,$A$2:$A$999,'CP %'!$F$1,$B$2:$B$999,'CP %'!$F$17,$G$2:$G$999,"&gt;=01-08-2018",$G$2:$G$999,"&lt;01-10-2018"),IF(AND(A405='CP %'!$F$1,B405='CP %'!$F$27,Master!J405="CP",G405&gt;=DATE(2018,10,1),G405&lt;=DATE(2018,12,31)),COUNTIFS($K$2:$K$999,K405,$A$2:$A$999,'CP %'!$F$1,$B$2:$B$999,'CP %'!$F$27,$G$2:$G$999,"&gt;=01-10-2018",$G$2:$G$999,"&lt;=31-12-2018"),IF(AND(A405='CP %'!$M$1,Master!J405="CP",G405&gt;=DATE(2018,4,1),G405&lt;DATE(2018,10,1)),COUNTIFS($K$2:$K$999,K405,$A$2:$A$999,'CP %'!$M$1,$G$2:$G$999,"&gt;=1-04-2018",$G$2:$G$999,"&lt;1-10-2018"),IF(AND(A405='CP %'!$M$1,Master!J405="CP",G405&gt;=DATE(2018,10,1),G405&lt;=DATE(2018,12,31)),COUNTIFS($K$2:$K$999,K405,$A$2:$A$999,'CP %'!$M$1,$G$2:$G$999,"&gt;=1-10-2018",$G$2:$G$999,"&lt;=31-12-2018"),"")))))))</f>
        <v/>
      </c>
      <c r="U405" s="25">
        <f t="shared" si="17"/>
        <v>0</v>
      </c>
    </row>
    <row r="406" spans="1:21" hidden="1" x14ac:dyDescent="0.25">
      <c r="A406" s="1" t="s">
        <v>2</v>
      </c>
      <c r="B406" s="1" t="s">
        <v>124</v>
      </c>
      <c r="C406" s="1" t="s">
        <v>124</v>
      </c>
      <c r="D406" s="1">
        <v>1803</v>
      </c>
      <c r="E406" s="1" t="s">
        <v>87</v>
      </c>
      <c r="F406" s="1">
        <v>890.68649999999991</v>
      </c>
      <c r="G406" s="27">
        <v>43293</v>
      </c>
      <c r="H406" s="25">
        <v>13646371.3895</v>
      </c>
      <c r="I406" s="25">
        <v>13646371.3895</v>
      </c>
      <c r="J406" s="1" t="s">
        <v>16</v>
      </c>
      <c r="K406" s="1" t="s">
        <v>521</v>
      </c>
      <c r="L406" s="25">
        <v>10999</v>
      </c>
      <c r="M406" s="25">
        <v>13903</v>
      </c>
      <c r="N406" s="1" t="s">
        <v>541</v>
      </c>
      <c r="P406" s="25">
        <f t="shared" si="16"/>
        <v>0</v>
      </c>
      <c r="R406" s="2" t="s">
        <v>164</v>
      </c>
      <c r="S406" s="31">
        <v>0.02</v>
      </c>
      <c r="T406" s="29" t="str">
        <f>IF(AND(A406='CP %'!$B$1,Master!J347="CP",G406&gt;=DATE(2018,7,26),G406&lt;=DATE(2018,12,31)),COUNTIFS($K$2:$K$999,K406,$A$2:$A$999,'CP %'!$B$1,$G$2:$G$999,"&gt;=26-07-2018",$G$2:$G$999,"&lt;=31-12-2018"),IF(AND(A406='CP %'!$F$1,Master!J347="CP",G406&gt;=DATE(2018,4,1),G406&lt;DATE(2018,5,1)),COUNTIFS($K$2:$K$999,K406,$A$2:$A$999,'CP %'!$F$1,$G$2:$G$999,"&gt;=01-04-2018",$G$2:$G$999,"&lt;01-05-2018"),IF(AND(A406='CP %'!$F$1,Master!J347="CP",G406&gt;=DATE(2018,7,1),G406&lt;DATE(2018,8,1)),COUNTIFS($K$2:$K$999,K406,$A$2:$A$999,'CP %'!$F$1,$G$2:$G$999,"&gt;=01-07-2018",$G$2:$G$999,"&lt;01-08-2018"),IF(AND(A406='CP %'!$F$1,B406='CP %'!$F$17,Master!J347="CP",G406&gt;=DATE(2018,8,1),G406&lt;DATE(2018,10,1)),COUNTIFS($K$2:$K$999,K406,$A$2:$A$999,'CP %'!$F$1,$B$2:$B$999,'CP %'!$F$17,$G$2:$G$999,"&gt;=01-08-2018",$G$2:$G$999,"&lt;01-10-2018"),IF(AND(A406='CP %'!$F$1,B406='CP %'!$F$27,Master!J347="CP",G406&gt;=DATE(2018,10,1),G406&lt;=DATE(2018,12,31)),COUNTIFS($K$2:$K$999,K406,$A$2:$A$999,'CP %'!$F$1,$B$2:$B$999,'CP %'!$F$27,$G$2:$G$999,"&gt;=01-10-2018",$G$2:$G$999,"&lt;=31-12-2018"),IF(AND(A406='CP %'!$M$1,Master!J347="CP",G406&gt;=DATE(2018,4,1),G406&lt;DATE(2018,10,1)),COUNTIFS($K$2:$K$999,K406,$A$2:$A$999,'CP %'!$M$1,$G$2:$G$999,"&gt;=1-04-2018",$G$2:$G$999,"&lt;1-10-2018"),IF(AND(A406='CP %'!$M$1,Master!J347="CP",G406&gt;=DATE(2018,10,1),G406&lt;=DATE(2018,12,31)),COUNTIFS($K$2:$K$999,K406,$A$2:$A$999,'CP %'!$M$1,$G$2:$G$999,"&gt;=1-10-2018",$G$2:$G$999,"&lt;=31-12-2018"),"")))))))</f>
        <v/>
      </c>
      <c r="U406" s="25">
        <f t="shared" si="17"/>
        <v>272927.42778999999</v>
      </c>
    </row>
    <row r="407" spans="1:21" hidden="1" x14ac:dyDescent="0.25">
      <c r="A407" s="1" t="s">
        <v>2</v>
      </c>
      <c r="B407" s="1" t="s">
        <v>129</v>
      </c>
      <c r="C407" s="1" t="s">
        <v>129</v>
      </c>
      <c r="D407" s="1">
        <v>3101</v>
      </c>
      <c r="E407" s="1" t="s">
        <v>87</v>
      </c>
      <c r="F407" s="1">
        <v>934.70849999999996</v>
      </c>
      <c r="G407" s="27">
        <v>43260</v>
      </c>
      <c r="H407" s="25">
        <v>12464227.3715</v>
      </c>
      <c r="I407" s="25">
        <v>12464227.3715</v>
      </c>
      <c r="J407" s="1" t="s">
        <v>15</v>
      </c>
      <c r="K407" s="1" t="s">
        <v>15</v>
      </c>
      <c r="L407" s="25">
        <v>10999</v>
      </c>
      <c r="M407" s="25">
        <v>10999</v>
      </c>
      <c r="N407" s="1" t="s">
        <v>438</v>
      </c>
      <c r="P407" s="25">
        <f t="shared" si="16"/>
        <v>0</v>
      </c>
      <c r="R407" s="2" t="s">
        <v>164</v>
      </c>
      <c r="S407" s="31" t="str">
        <f>IF(AND(A407='CP %'!$B$1,J407="CP"),
IF(AND(G407&gt;=DATE(2018,4,1),G407&lt;=DATE(2018,7,25)),2%,IF(AND(G407&gt;=DATE(2018,7,26),G407&lt;=DATE(2018,12,31),R407='CP %'!$I$2),IF(T407=1,'CP %'!$C$8,IF(AND(T407&gt;=2,T407&lt;=3),'CP %'!$C$9,IF(AND(T407&gt;=4,T407&lt;=5),'CP %'!$C$10,IF(AND(T407&gt;=6,T407&lt;=8),'CP %'!$C$11,IF(T407&gt;=9,'CP %'!$C$12,""))))),IF(AND(G407&gt;=DATE(2018,7,26),G407&lt;=DATE(2018,12,31),R407='CP %'!$I$3),IF(T407=1,'CP %'!$D$8,IF(AND(T407&gt;=2,T407&lt;=3),'CP %'!$D$9,IF(AND(T407&gt;=4,T407&lt;=5),'CP %'!$D$10,IF(AND(T407&gt;=6,T407&lt;=8),'CP %'!$D$11,IF(T407&gt;=9,'CP %'!$D$12,""))))),""))),
IF(AND(A407='CP %'!$F$1,J407="CP"),
IF(AND(G407&gt;=DATE(2018,4,1),G407&lt;DATE(2018,5,1)),IF(AND(T407&gt;=1,T407&lt;=3),'CP %'!$G$4,IF(AND(T407&gt;=4,T407&lt;=9),'CP %'!$G$5,IF(T407&gt;=10,'CP %'!$G$6,""))),
IF(AND(G407&gt;=DATE(2018,5,1),G407&lt;DATE(2018,7,1)),'CP %'!$G$8,
IF(AND(G407&gt;=DATE(2018,7,1),G407&lt;DATE(2018,8,1)),IF(AND(T407&gt;=1,T407&lt;=2),'CP %'!$G$11,IF(AND(T407&gt;=3,T407&lt;=5),'CP %'!$G$12,IF(T407&gt;=6,'CP %'!$G$13,""))),
IF(AND(G407&gt;=DATE(2018,8,1),G407&lt;DATE(2018,10,1)),IF(K407='CP %'!$F$18,'CP %'!$G$18,IF(B407='CP %'!$F$15,'CP %'!$G$15,IF(B407='CP %'!$F$16,'CP %'!$G$16,IF(AND(B407='CP %'!$F$17,T407=1),'CP %'!$G$20,IF(AND(B407='CP %'!$F$17,T407&gt;=2,T407&lt;=5),'CP %'!$G$21,IF(AND(B407='CP %'!$F$17,T407&gt;=6),'CP %'!$G$22,"")))))),
IF(AND(G407&gt;=DATE(2018,10,1),G407&lt;=DATE(2018,12,31)),IF(B407='CP %'!$F$25,'CP %'!$G$25,IF(B407='CP %'!$F$26,'CP %'!$G$26,IF(AND(B407='CP %'!$F$27,T407=1),'CP %'!$G$29,IF(AND(B407='CP %'!$F$27,T407&gt;=2,T407&lt;=5),'CP %'!$G$30,IF(AND(B407='CP %'!$F$27,T407&gt;=6),'CP %'!$G$31,"")))))))))),
IF(AND(A407='CP %'!$M$1,J407="CP"),
IF(AND(G407&gt;=DATE(2018,4,1),G407&lt;DATE(2018,10,1)),IF(AND(T407&gt;=1,T407&lt;=3),'CP %'!$N$4,IF(AND(T407&gt;=4,T407&lt;=6),'CP %'!$N$5,IF(T407&gt;=7,'CP %'!$N$6,""))),
IF(AND(G407&gt;=DATE(2018,10,1),G407&lt;=DATE(2018,12,31)),IF(AND(T407&gt;=1,T407&lt;=3),'CP %'!$N$9,IF(AND(T407&gt;=4,T407&lt;=6),'CP %'!$N$10,IF(T407&gt;=7,'CP %'!$N$11,""))),"")),"")))</f>
        <v/>
      </c>
      <c r="T407" s="29" t="str">
        <f>IF(AND(A407='CP %'!$B$1,Master!J407="CP",G407&gt;=DATE(2018,7,26),G407&lt;=DATE(2018,12,31)),COUNTIFS($K$2:$K$999,K407,$A$2:$A$999,'CP %'!$B$1,$G$2:$G$999,"&gt;=26-07-2018",$G$2:$G$999,"&lt;=31-12-2018"),IF(AND(A407='CP %'!$F$1,Master!J407="CP",G407&gt;=DATE(2018,4,1),G407&lt;DATE(2018,5,1)),COUNTIFS($K$2:$K$999,K407,$A$2:$A$999,'CP %'!$F$1,$G$2:$G$999,"&gt;=01-04-2018",$G$2:$G$999,"&lt;01-05-2018"),IF(AND(A407='CP %'!$F$1,Master!J407="CP",G407&gt;=DATE(2018,7,1),G407&lt;DATE(2018,8,1)),COUNTIFS($K$2:$K$999,K407,$A$2:$A$999,'CP %'!$F$1,$G$2:$G$999,"&gt;=01-07-2018",$G$2:$G$999,"&lt;01-08-2018"),IF(AND(A407='CP %'!$F$1,B407='CP %'!$F$17,Master!J407="CP",G407&gt;=DATE(2018,8,1),G407&lt;DATE(2018,10,1)),COUNTIFS($K$2:$K$999,K407,$A$2:$A$999,'CP %'!$F$1,$B$2:$B$999,'CP %'!$F$17,$G$2:$G$999,"&gt;=01-08-2018",$G$2:$G$999,"&lt;01-10-2018"),IF(AND(A407='CP %'!$F$1,B407='CP %'!$F$27,Master!J407="CP",G407&gt;=DATE(2018,10,1),G407&lt;=DATE(2018,12,31)),COUNTIFS($K$2:$K$999,K407,$A$2:$A$999,'CP %'!$F$1,$B$2:$B$999,'CP %'!$F$27,$G$2:$G$999,"&gt;=01-10-2018",$G$2:$G$999,"&lt;=31-12-2018"),IF(AND(A407='CP %'!$M$1,Master!J407="CP",G407&gt;=DATE(2018,4,1),G407&lt;DATE(2018,10,1)),COUNTIFS($K$2:$K$999,K407,$A$2:$A$999,'CP %'!$M$1,$G$2:$G$999,"&gt;=1-04-2018",$G$2:$G$999,"&lt;1-10-2018"),IF(AND(A407='CP %'!$M$1,Master!J407="CP",G407&gt;=DATE(2018,10,1),G407&lt;=DATE(2018,12,31)),COUNTIFS($K$2:$K$999,K407,$A$2:$A$999,'CP %'!$M$1,$G$2:$G$999,"&gt;=1-10-2018",$G$2:$G$999,"&lt;=31-12-2018"),"")))))))</f>
        <v/>
      </c>
      <c r="U407" s="25">
        <f t="shared" si="17"/>
        <v>0</v>
      </c>
    </row>
    <row r="408" spans="1:21" hidden="1" x14ac:dyDescent="0.25">
      <c r="A408" s="1" t="s">
        <v>2</v>
      </c>
      <c r="B408" s="1" t="s">
        <v>129</v>
      </c>
      <c r="C408" s="1" t="s">
        <v>129</v>
      </c>
      <c r="D408" s="1">
        <v>3201</v>
      </c>
      <c r="E408" s="1" t="s">
        <v>87</v>
      </c>
      <c r="F408" s="1">
        <v>934.70849999999996</v>
      </c>
      <c r="G408" s="27">
        <v>43260</v>
      </c>
      <c r="H408" s="25">
        <v>12464227.3715</v>
      </c>
      <c r="I408" s="25">
        <v>12464227.3715</v>
      </c>
      <c r="J408" s="1" t="s">
        <v>15</v>
      </c>
      <c r="K408" s="1" t="s">
        <v>15</v>
      </c>
      <c r="L408" s="25">
        <v>10999</v>
      </c>
      <c r="M408" s="25">
        <v>10999</v>
      </c>
      <c r="N408" s="1" t="s">
        <v>438</v>
      </c>
      <c r="P408" s="25">
        <f t="shared" si="16"/>
        <v>0</v>
      </c>
      <c r="R408" s="2" t="s">
        <v>164</v>
      </c>
      <c r="S408" s="31" t="str">
        <f>IF(AND(A408='CP %'!$B$1,J408="CP"),
IF(AND(G408&gt;=DATE(2018,4,1),G408&lt;=DATE(2018,7,25)),2%,IF(AND(G408&gt;=DATE(2018,7,26),G408&lt;=DATE(2018,12,31),R408='CP %'!$I$2),IF(T408=1,'CP %'!$C$8,IF(AND(T408&gt;=2,T408&lt;=3),'CP %'!$C$9,IF(AND(T408&gt;=4,T408&lt;=5),'CP %'!$C$10,IF(AND(T408&gt;=6,T408&lt;=8),'CP %'!$C$11,IF(T408&gt;=9,'CP %'!$C$12,""))))),IF(AND(G408&gt;=DATE(2018,7,26),G408&lt;=DATE(2018,12,31),R408='CP %'!$I$3),IF(T408=1,'CP %'!$D$8,IF(AND(T408&gt;=2,T408&lt;=3),'CP %'!$D$9,IF(AND(T408&gt;=4,T408&lt;=5),'CP %'!$D$10,IF(AND(T408&gt;=6,T408&lt;=8),'CP %'!$D$11,IF(T408&gt;=9,'CP %'!$D$12,""))))),""))),
IF(AND(A408='CP %'!$F$1,J408="CP"),
IF(AND(G408&gt;=DATE(2018,4,1),G408&lt;DATE(2018,5,1)),IF(AND(T408&gt;=1,T408&lt;=3),'CP %'!$G$4,IF(AND(T408&gt;=4,T408&lt;=9),'CP %'!$G$5,IF(T408&gt;=10,'CP %'!$G$6,""))),
IF(AND(G408&gt;=DATE(2018,5,1),G408&lt;DATE(2018,7,1)),'CP %'!$G$8,
IF(AND(G408&gt;=DATE(2018,7,1),G408&lt;DATE(2018,8,1)),IF(AND(T408&gt;=1,T408&lt;=2),'CP %'!$G$11,IF(AND(T408&gt;=3,T408&lt;=5),'CP %'!$G$12,IF(T408&gt;=6,'CP %'!$G$13,""))),
IF(AND(G408&gt;=DATE(2018,8,1),G408&lt;DATE(2018,10,1)),IF(K408='CP %'!$F$18,'CP %'!$G$18,IF(B408='CP %'!$F$15,'CP %'!$G$15,IF(B408='CP %'!$F$16,'CP %'!$G$16,IF(AND(B408='CP %'!$F$17,T408=1),'CP %'!$G$20,IF(AND(B408='CP %'!$F$17,T408&gt;=2,T408&lt;=5),'CP %'!$G$21,IF(AND(B408='CP %'!$F$17,T408&gt;=6),'CP %'!$G$22,"")))))),
IF(AND(G408&gt;=DATE(2018,10,1),G408&lt;=DATE(2018,12,31)),IF(B408='CP %'!$F$25,'CP %'!$G$25,IF(B408='CP %'!$F$26,'CP %'!$G$26,IF(AND(B408='CP %'!$F$27,T408=1),'CP %'!$G$29,IF(AND(B408='CP %'!$F$27,T408&gt;=2,T408&lt;=5),'CP %'!$G$30,IF(AND(B408='CP %'!$F$27,T408&gt;=6),'CP %'!$G$31,"")))))))))),
IF(AND(A408='CP %'!$M$1,J408="CP"),
IF(AND(G408&gt;=DATE(2018,4,1),G408&lt;DATE(2018,10,1)),IF(AND(T408&gt;=1,T408&lt;=3),'CP %'!$N$4,IF(AND(T408&gt;=4,T408&lt;=6),'CP %'!$N$5,IF(T408&gt;=7,'CP %'!$N$6,""))),
IF(AND(G408&gt;=DATE(2018,10,1),G408&lt;=DATE(2018,12,31)),IF(AND(T408&gt;=1,T408&lt;=3),'CP %'!$N$9,IF(AND(T408&gt;=4,T408&lt;=6),'CP %'!$N$10,IF(T408&gt;=7,'CP %'!$N$11,""))),"")),"")))</f>
        <v/>
      </c>
      <c r="T408" s="29" t="str">
        <f>IF(AND(A408='CP %'!$B$1,Master!J408="CP",G408&gt;=DATE(2018,7,26),G408&lt;=DATE(2018,12,31)),COUNTIFS($K$2:$K$999,K408,$A$2:$A$999,'CP %'!$B$1,$G$2:$G$999,"&gt;=26-07-2018",$G$2:$G$999,"&lt;=31-12-2018"),IF(AND(A408='CP %'!$F$1,Master!J408="CP",G408&gt;=DATE(2018,4,1),G408&lt;DATE(2018,5,1)),COUNTIFS($K$2:$K$999,K408,$A$2:$A$999,'CP %'!$F$1,$G$2:$G$999,"&gt;=01-04-2018",$G$2:$G$999,"&lt;01-05-2018"),IF(AND(A408='CP %'!$F$1,Master!J408="CP",G408&gt;=DATE(2018,7,1),G408&lt;DATE(2018,8,1)),COUNTIFS($K$2:$K$999,K408,$A$2:$A$999,'CP %'!$F$1,$G$2:$G$999,"&gt;=01-07-2018",$G$2:$G$999,"&lt;01-08-2018"),IF(AND(A408='CP %'!$F$1,B408='CP %'!$F$17,Master!J408="CP",G408&gt;=DATE(2018,8,1),G408&lt;DATE(2018,10,1)),COUNTIFS($K$2:$K$999,K408,$A$2:$A$999,'CP %'!$F$1,$B$2:$B$999,'CP %'!$F$17,$G$2:$G$999,"&gt;=01-08-2018",$G$2:$G$999,"&lt;01-10-2018"),IF(AND(A408='CP %'!$F$1,B408='CP %'!$F$27,Master!J408="CP",G408&gt;=DATE(2018,10,1),G408&lt;=DATE(2018,12,31)),COUNTIFS($K$2:$K$999,K408,$A$2:$A$999,'CP %'!$F$1,$B$2:$B$999,'CP %'!$F$27,$G$2:$G$999,"&gt;=01-10-2018",$G$2:$G$999,"&lt;=31-12-2018"),IF(AND(A408='CP %'!$M$1,Master!J408="CP",G408&gt;=DATE(2018,4,1),G408&lt;DATE(2018,10,1)),COUNTIFS($K$2:$K$999,K408,$A$2:$A$999,'CP %'!$M$1,$G$2:$G$999,"&gt;=1-04-2018",$G$2:$G$999,"&lt;1-10-2018"),IF(AND(A408='CP %'!$M$1,Master!J408="CP",G408&gt;=DATE(2018,10,1),G408&lt;=DATE(2018,12,31)),COUNTIFS($K$2:$K$999,K408,$A$2:$A$999,'CP %'!$M$1,$G$2:$G$999,"&gt;=1-10-2018",$G$2:$G$999,"&lt;=31-12-2018"),"")))))))</f>
        <v/>
      </c>
      <c r="U408" s="25">
        <f t="shared" si="17"/>
        <v>0</v>
      </c>
    </row>
    <row r="409" spans="1:21" hidden="1" x14ac:dyDescent="0.25">
      <c r="A409" s="1" t="s">
        <v>2</v>
      </c>
      <c r="B409" s="1" t="s">
        <v>124</v>
      </c>
      <c r="C409" s="1" t="s">
        <v>124</v>
      </c>
      <c r="D409" s="1">
        <v>1506</v>
      </c>
      <c r="E409" s="1" t="s">
        <v>87</v>
      </c>
      <c r="F409" s="1">
        <v>934.70849999999996</v>
      </c>
      <c r="G409" s="27">
        <v>43260</v>
      </c>
      <c r="H409" s="25">
        <v>11566907.2115</v>
      </c>
      <c r="I409" s="25">
        <v>11566907.2115</v>
      </c>
      <c r="J409" s="1" t="s">
        <v>16</v>
      </c>
      <c r="K409" s="1" t="s">
        <v>518</v>
      </c>
      <c r="L409" s="25">
        <v>10999</v>
      </c>
      <c r="M409" s="25">
        <v>10999</v>
      </c>
      <c r="N409" s="1" t="s">
        <v>438</v>
      </c>
      <c r="P409" s="25">
        <f t="shared" si="16"/>
        <v>0</v>
      </c>
      <c r="R409" s="2" t="s">
        <v>164</v>
      </c>
      <c r="S409" s="31">
        <v>0.02</v>
      </c>
      <c r="T409" s="29" t="str">
        <f>IF(AND(A409='CP %'!$B$1,Master!J338="CP",G409&gt;=DATE(2018,7,26),G409&lt;=DATE(2018,12,31)),COUNTIFS($K$2:$K$999,K409,$A$2:$A$999,'CP %'!$B$1,$G$2:$G$999,"&gt;=26-07-2018",$G$2:$G$999,"&lt;=31-12-2018"),IF(AND(A409='CP %'!$F$1,Master!J338="CP",G409&gt;=DATE(2018,4,1),G409&lt;DATE(2018,5,1)),COUNTIFS($K$2:$K$999,K409,$A$2:$A$999,'CP %'!$F$1,$G$2:$G$999,"&gt;=01-04-2018",$G$2:$G$999,"&lt;01-05-2018"),IF(AND(A409='CP %'!$F$1,Master!J338="CP",G409&gt;=DATE(2018,7,1),G409&lt;DATE(2018,8,1)),COUNTIFS($K$2:$K$999,K409,$A$2:$A$999,'CP %'!$F$1,$G$2:$G$999,"&gt;=01-07-2018",$G$2:$G$999,"&lt;01-08-2018"),IF(AND(A409='CP %'!$F$1,B409='CP %'!$F$17,Master!J338="CP",G409&gt;=DATE(2018,8,1),G409&lt;DATE(2018,10,1)),COUNTIFS($K$2:$K$999,K409,$A$2:$A$999,'CP %'!$F$1,$B$2:$B$999,'CP %'!$F$17,$G$2:$G$999,"&gt;=01-08-2018",$G$2:$G$999,"&lt;01-10-2018"),IF(AND(A409='CP %'!$F$1,B409='CP %'!$F$27,Master!J338="CP",G409&gt;=DATE(2018,10,1),G409&lt;=DATE(2018,12,31)),COUNTIFS($K$2:$K$999,K409,$A$2:$A$999,'CP %'!$F$1,$B$2:$B$999,'CP %'!$F$27,$G$2:$G$999,"&gt;=01-10-2018",$G$2:$G$999,"&lt;=31-12-2018"),IF(AND(A409='CP %'!$M$1,Master!J338="CP",G409&gt;=DATE(2018,4,1),G409&lt;DATE(2018,10,1)),COUNTIFS($K$2:$K$999,K409,$A$2:$A$999,'CP %'!$M$1,$G$2:$G$999,"&gt;=1-04-2018",$G$2:$G$999,"&lt;1-10-2018"),IF(AND(A409='CP %'!$M$1,Master!J338="CP",G409&gt;=DATE(2018,10,1),G409&lt;=DATE(2018,12,31)),COUNTIFS($K$2:$K$999,K409,$A$2:$A$999,'CP %'!$M$1,$G$2:$G$999,"&gt;=1-10-2018",$G$2:$G$999,"&lt;=31-12-2018"),"")))))))</f>
        <v/>
      </c>
      <c r="U409" s="25">
        <f t="shared" si="17"/>
        <v>231338.14423000001</v>
      </c>
    </row>
    <row r="410" spans="1:21" hidden="1" x14ac:dyDescent="0.25">
      <c r="A410" s="1" t="s">
        <v>2</v>
      </c>
      <c r="B410" s="1" t="s">
        <v>124</v>
      </c>
      <c r="C410" s="1" t="s">
        <v>124</v>
      </c>
      <c r="D410" s="1">
        <v>2304</v>
      </c>
      <c r="E410" s="1" t="s">
        <v>91</v>
      </c>
      <c r="F410" s="1">
        <v>1278.5355</v>
      </c>
      <c r="G410" s="27">
        <v>43260</v>
      </c>
      <c r="H410" s="25">
        <v>15527450.4245</v>
      </c>
      <c r="I410" s="25">
        <v>15527450.4245</v>
      </c>
      <c r="J410" s="1" t="s">
        <v>16</v>
      </c>
      <c r="K410" s="1" t="s">
        <v>529</v>
      </c>
      <c r="L410" s="25">
        <v>10999</v>
      </c>
      <c r="M410" s="25">
        <v>10999</v>
      </c>
      <c r="N410" s="1" t="s">
        <v>438</v>
      </c>
      <c r="P410" s="25">
        <f t="shared" si="16"/>
        <v>0</v>
      </c>
      <c r="R410" s="2" t="s">
        <v>164</v>
      </c>
      <c r="S410" s="31">
        <v>2.2499999999999999E-2</v>
      </c>
      <c r="T410" s="29" t="str">
        <f>IF(AND(A410='CP %'!$B$1,Master!J363="CP",G410&gt;=DATE(2018,7,26),G410&lt;=DATE(2018,12,31)),COUNTIFS($K$2:$K$999,K410,$A$2:$A$999,'CP %'!$B$1,$G$2:$G$999,"&gt;=26-07-2018",$G$2:$G$999,"&lt;=31-12-2018"),IF(AND(A410='CP %'!$F$1,Master!J363="CP",G410&gt;=DATE(2018,4,1),G410&lt;DATE(2018,5,1)),COUNTIFS($K$2:$K$999,K410,$A$2:$A$999,'CP %'!$F$1,$G$2:$G$999,"&gt;=01-04-2018",$G$2:$G$999,"&lt;01-05-2018"),IF(AND(A410='CP %'!$F$1,Master!J363="CP",G410&gt;=DATE(2018,7,1),G410&lt;DATE(2018,8,1)),COUNTIFS($K$2:$K$999,K410,$A$2:$A$999,'CP %'!$F$1,$G$2:$G$999,"&gt;=01-07-2018",$G$2:$G$999,"&lt;01-08-2018"),IF(AND(A410='CP %'!$F$1,B410='CP %'!$F$17,Master!J363="CP",G410&gt;=DATE(2018,8,1),G410&lt;DATE(2018,10,1)),COUNTIFS($K$2:$K$999,K410,$A$2:$A$999,'CP %'!$F$1,$B$2:$B$999,'CP %'!$F$17,$G$2:$G$999,"&gt;=01-08-2018",$G$2:$G$999,"&lt;01-10-2018"),IF(AND(A410='CP %'!$F$1,B410='CP %'!$F$27,Master!J363="CP",G410&gt;=DATE(2018,10,1),G410&lt;=DATE(2018,12,31)),COUNTIFS($K$2:$K$999,K410,$A$2:$A$999,'CP %'!$F$1,$B$2:$B$999,'CP %'!$F$27,$G$2:$G$999,"&gt;=01-10-2018",$G$2:$G$999,"&lt;=31-12-2018"),IF(AND(A410='CP %'!$M$1,Master!J363="CP",G410&gt;=DATE(2018,4,1),G410&lt;DATE(2018,10,1)),COUNTIFS($K$2:$K$999,K410,$A$2:$A$999,'CP %'!$M$1,$G$2:$G$999,"&gt;=1-04-2018",$G$2:$G$999,"&lt;1-10-2018"),IF(AND(A410='CP %'!$M$1,Master!J363="CP",G410&gt;=DATE(2018,10,1),G410&lt;=DATE(2018,12,31)),COUNTIFS($K$2:$K$999,K410,$A$2:$A$999,'CP %'!$M$1,$G$2:$G$999,"&gt;=1-10-2018",$G$2:$G$999,"&lt;=31-12-2018"),"")))))))</f>
        <v/>
      </c>
      <c r="U410" s="25">
        <f t="shared" si="17"/>
        <v>349367.63455124997</v>
      </c>
    </row>
    <row r="411" spans="1:21" hidden="1" x14ac:dyDescent="0.25">
      <c r="A411" s="1" t="s">
        <v>2</v>
      </c>
      <c r="B411" s="1" t="s">
        <v>129</v>
      </c>
      <c r="C411" s="1" t="s">
        <v>129</v>
      </c>
      <c r="D411" s="1">
        <v>1506</v>
      </c>
      <c r="E411" s="1" t="s">
        <v>87</v>
      </c>
      <c r="F411" s="1">
        <v>912.33449999999982</v>
      </c>
      <c r="G411" s="27">
        <v>43260</v>
      </c>
      <c r="H411" s="25">
        <v>11309181.105499998</v>
      </c>
      <c r="I411" s="25">
        <v>11309181.105499998</v>
      </c>
      <c r="J411" s="1" t="s">
        <v>16</v>
      </c>
      <c r="K411" s="1" t="s">
        <v>529</v>
      </c>
      <c r="L411" s="25">
        <v>10999</v>
      </c>
      <c r="M411" s="25">
        <v>10999</v>
      </c>
      <c r="N411" s="1" t="s">
        <v>438</v>
      </c>
      <c r="P411" s="25">
        <f t="shared" si="16"/>
        <v>0</v>
      </c>
      <c r="R411" s="2" t="s">
        <v>164</v>
      </c>
      <c r="S411" s="31">
        <v>2.2499999999999999E-2</v>
      </c>
      <c r="T411" s="29" t="str">
        <f>IF(AND(A411='CP %'!$B$1,Master!J382="CP",G411&gt;=DATE(2018,7,26),G411&lt;=DATE(2018,12,31)),COUNTIFS($K$2:$K$999,K411,$A$2:$A$999,'CP %'!$B$1,$G$2:$G$999,"&gt;=26-07-2018",$G$2:$G$999,"&lt;=31-12-2018"),IF(AND(A411='CP %'!$F$1,Master!J382="CP",G411&gt;=DATE(2018,4,1),G411&lt;DATE(2018,5,1)),COUNTIFS($K$2:$K$999,K411,$A$2:$A$999,'CP %'!$F$1,$G$2:$G$999,"&gt;=01-04-2018",$G$2:$G$999,"&lt;01-05-2018"),IF(AND(A411='CP %'!$F$1,Master!J382="CP",G411&gt;=DATE(2018,7,1),G411&lt;DATE(2018,8,1)),COUNTIFS($K$2:$K$999,K411,$A$2:$A$999,'CP %'!$F$1,$G$2:$G$999,"&gt;=01-07-2018",$G$2:$G$999,"&lt;01-08-2018"),IF(AND(A411='CP %'!$F$1,B411='CP %'!$F$17,Master!J382="CP",G411&gt;=DATE(2018,8,1),G411&lt;DATE(2018,10,1)),COUNTIFS($K$2:$K$999,K411,$A$2:$A$999,'CP %'!$F$1,$B$2:$B$999,'CP %'!$F$17,$G$2:$G$999,"&gt;=01-08-2018",$G$2:$G$999,"&lt;01-10-2018"),IF(AND(A411='CP %'!$F$1,B411='CP %'!$F$27,Master!J382="CP",G411&gt;=DATE(2018,10,1),G411&lt;=DATE(2018,12,31)),COUNTIFS($K$2:$K$999,K411,$A$2:$A$999,'CP %'!$F$1,$B$2:$B$999,'CP %'!$F$27,$G$2:$G$999,"&gt;=01-10-2018",$G$2:$G$999,"&lt;=31-12-2018"),IF(AND(A411='CP %'!$M$1,Master!J382="CP",G411&gt;=DATE(2018,4,1),G411&lt;DATE(2018,10,1)),COUNTIFS($K$2:$K$999,K411,$A$2:$A$999,'CP %'!$M$1,$G$2:$G$999,"&gt;=1-04-2018",$G$2:$G$999,"&lt;1-10-2018"),IF(AND(A411='CP %'!$M$1,Master!J382="CP",G411&gt;=DATE(2018,10,1),G411&lt;=DATE(2018,12,31)),COUNTIFS($K$2:$K$999,K411,$A$2:$A$999,'CP %'!$M$1,$G$2:$G$999,"&gt;=1-10-2018",$G$2:$G$999,"&lt;=31-12-2018"),"")))))))</f>
        <v/>
      </c>
      <c r="U411" s="25">
        <f t="shared" si="17"/>
        <v>254456.57487374995</v>
      </c>
    </row>
    <row r="412" spans="1:21" hidden="1" x14ac:dyDescent="0.25">
      <c r="A412" s="1" t="s">
        <v>2</v>
      </c>
      <c r="B412" s="1" t="s">
        <v>129</v>
      </c>
      <c r="C412" s="1" t="s">
        <v>129</v>
      </c>
      <c r="D412" s="1">
        <v>3006</v>
      </c>
      <c r="E412" s="1" t="s">
        <v>87</v>
      </c>
      <c r="F412" s="1">
        <v>912.33449999999982</v>
      </c>
      <c r="G412" s="27">
        <v>43260</v>
      </c>
      <c r="H412" s="25">
        <v>12185022.225499997</v>
      </c>
      <c r="I412" s="25">
        <v>12185022.225499997</v>
      </c>
      <c r="J412" s="1" t="s">
        <v>16</v>
      </c>
      <c r="K412" s="1" t="s">
        <v>529</v>
      </c>
      <c r="L412" s="25">
        <v>10999</v>
      </c>
      <c r="M412" s="25">
        <v>10999</v>
      </c>
      <c r="N412" s="1" t="s">
        <v>438</v>
      </c>
      <c r="P412" s="25">
        <f t="shared" si="16"/>
        <v>0</v>
      </c>
      <c r="R412" s="2" t="s">
        <v>164</v>
      </c>
      <c r="S412" s="31">
        <v>2.2499999999999999E-2</v>
      </c>
      <c r="T412" s="29" t="str">
        <f>IF(AND(A412='CP %'!$B$1,Master!J406="CP",G412&gt;=DATE(2018,7,26),G412&lt;=DATE(2018,12,31)),COUNTIFS($K$2:$K$999,K412,$A$2:$A$999,'CP %'!$B$1,$G$2:$G$999,"&gt;=26-07-2018",$G$2:$G$999,"&lt;=31-12-2018"),IF(AND(A412='CP %'!$F$1,Master!J406="CP",G412&gt;=DATE(2018,4,1),G412&lt;DATE(2018,5,1)),COUNTIFS($K$2:$K$999,K412,$A$2:$A$999,'CP %'!$F$1,$G$2:$G$999,"&gt;=01-04-2018",$G$2:$G$999,"&lt;01-05-2018"),IF(AND(A412='CP %'!$F$1,Master!J406="CP",G412&gt;=DATE(2018,7,1),G412&lt;DATE(2018,8,1)),COUNTIFS($K$2:$K$999,K412,$A$2:$A$999,'CP %'!$F$1,$G$2:$G$999,"&gt;=01-07-2018",$G$2:$G$999,"&lt;01-08-2018"),IF(AND(A412='CP %'!$F$1,B412='CP %'!$F$17,Master!J406="CP",G412&gt;=DATE(2018,8,1),G412&lt;DATE(2018,10,1)),COUNTIFS($K$2:$K$999,K412,$A$2:$A$999,'CP %'!$F$1,$B$2:$B$999,'CP %'!$F$17,$G$2:$G$999,"&gt;=01-08-2018",$G$2:$G$999,"&lt;01-10-2018"),IF(AND(A412='CP %'!$F$1,B412='CP %'!$F$27,Master!J406="CP",G412&gt;=DATE(2018,10,1),G412&lt;=DATE(2018,12,31)),COUNTIFS($K$2:$K$999,K412,$A$2:$A$999,'CP %'!$F$1,$B$2:$B$999,'CP %'!$F$27,$G$2:$G$999,"&gt;=01-10-2018",$G$2:$G$999,"&lt;=31-12-2018"),IF(AND(A412='CP %'!$M$1,Master!J406="CP",G412&gt;=DATE(2018,4,1),G412&lt;DATE(2018,10,1)),COUNTIFS($K$2:$K$999,K412,$A$2:$A$999,'CP %'!$M$1,$G$2:$G$999,"&gt;=1-04-2018",$G$2:$G$999,"&lt;1-10-2018"),IF(AND(A412='CP %'!$M$1,Master!J406="CP",G412&gt;=DATE(2018,10,1),G412&lt;=DATE(2018,12,31)),COUNTIFS($K$2:$K$999,K412,$A$2:$A$999,'CP %'!$M$1,$G$2:$G$999,"&gt;=1-10-2018",$G$2:$G$999,"&lt;=31-12-2018"),"")))))))</f>
        <v/>
      </c>
      <c r="U412" s="25">
        <f t="shared" si="17"/>
        <v>274163.00007374992</v>
      </c>
    </row>
    <row r="413" spans="1:21" hidden="1" x14ac:dyDescent="0.25">
      <c r="S413" s="17" t="str">
        <f>IF(AND(A413='CP %'!$B$1,J413="CP"),
IF(AND(G413&gt;=DATE(2018,4,1),G413&lt;=DATE(2018,7,25)),2%,IF(AND(G413&gt;=DATE(2018,7,26),G413&lt;=DATE(2018,12,31),R413='CP %'!$I$2),IF(T413=1,'CP %'!$C$8,IF(AND(T413&gt;=2,T413&lt;=3),'CP %'!$C$9,IF(AND(T413&gt;=4,T413&lt;=5),'CP %'!$C$10,IF(AND(T413&gt;=6,T413&lt;=8),'CP %'!$C$11,IF(T413&gt;=9,'CP %'!$C$12,""))))),IF(AND(G413&gt;=DATE(2018,7,26),G413&lt;=DATE(2018,12,31),R413='CP %'!$I$3),IF(T413=1,'CP %'!$D$8,IF(AND(T413&gt;=2,T413&lt;=3),'CP %'!$D$9,IF(AND(T413&gt;=4,T413&lt;=5),'CP %'!$D$10,IF(AND(T413&gt;=6,T413&lt;=8),'CP %'!$D$11,IF(T413&gt;=9,'CP %'!$D$12,""))))),""))),
IF(AND(A413='CP %'!$F$1,J413="CP"),
IF(AND(G413&gt;=DATE(2018,4,1),G413&lt;DATE(2018,5,1)),IF(AND(T413&gt;=1,T413&lt;=3),'CP %'!$G$4,IF(AND(T413&gt;=4,T413&lt;=9),'CP %'!$G$5,IF(T413&gt;=10,'CP %'!$G$6,""))),
IF(AND(G413&gt;=DATE(2018,5,1),G413&lt;DATE(2018,7,1)),'CP %'!$G$8,
IF(AND(G413&gt;=DATE(2018,7,1),G413&lt;DATE(2018,8,1)),IF(AND(T413&gt;=1,T413&lt;=2),'CP %'!$G$11,IF(AND(T413&gt;=3,T413&lt;=5),'CP %'!$G$12,IF(T413&gt;=6,'CP %'!$G$13,""))),
IF(AND(G413&gt;=DATE(2018,8,1),G413&lt;DATE(2018,10,1)),IF(K413='CP %'!$F$18,'CP %'!$G$18,IF(B413='CP %'!$F$15,'CP %'!$G$15,IF(B413='CP %'!$F$16,'CP %'!$G$16,IF(AND(B413='CP %'!$F$17,T413=1),'CP %'!$G$20,IF(AND(B413='CP %'!$F$17,T413&gt;=2,T413&lt;=5),'CP %'!$G$21,IF(AND(B413='CP %'!$F$17,T413&gt;=6),'CP %'!$G$22,"")))))),
IF(AND(G413&gt;=DATE(2018,10,1),G413&lt;=DATE(2018,12,31)),IF(B413='CP %'!$F$25,'CP %'!$G$25,IF(B413='CP %'!$F$26,'CP %'!$G$26,IF(AND(B413='CP %'!$F$27,T413=1),'CP %'!$G$29,IF(AND(B413='CP %'!$F$27,T413&gt;=2,T413&lt;=5),'CP %'!$G$30,IF(AND(B413='CP %'!$F$27,T413&gt;=6),'CP %'!$G$31,"")))))))))),
IF(AND(A413='CP %'!$M$1,J413="CP"),
IF(AND(G413&gt;=DATE(2018,4,1),G413&lt;DATE(2018,10,1)),IF(AND(T413&gt;=1,T413&lt;=3),'CP %'!$N$4,IF(AND(T413&gt;=4,T413&lt;=6),'CP %'!$N$5,IF(T413&gt;=7,'CP %'!$N$6,""))),
IF(AND(G413&gt;=DATE(2018,10,1),G413&lt;=DATE(2018,12,31)),IF(AND(T413&gt;=1,T413&lt;=3),'CP %'!$N$9,IF(AND(T413&gt;=4,T413&lt;=6),'CP %'!$N$10,IF(T413&gt;=7,'CP %'!$N$11,""))),"")),"")))</f>
        <v/>
      </c>
      <c r="T413" s="29" t="str">
        <f>IF(AND(A413='CP %'!$B$1,Master!J413="CP",G413&gt;=DATE(2018,7,26),G413&lt;=DATE(2018,12,31)),COUNTIFS($K$2:$K$999,K413,$A$2:$A$999,'CP %'!$B$1,$G$2:$G$999,"&gt;=26-07-2018",$G$2:$G$999,"&lt;=31-12-2018"),IF(AND(A413='CP %'!$F$1,Master!J413="CP",G413&gt;=DATE(2018,4,1),G413&lt;DATE(2018,5,1)),COUNTIFS($K$2:$K$999,K413,$A$2:$A$999,'CP %'!$F$1,$G$2:$G$999,"&gt;=01-04-2018",$G$2:$G$999,"&lt;01-05-2018"),IF(AND(A413='CP %'!$F$1,Master!J413="CP",G413&gt;=DATE(2018,7,1),G413&lt;DATE(2018,8,1)),COUNTIFS($K$2:$K$999,K413,$A$2:$A$999,'CP %'!$F$1,$G$2:$G$999,"&gt;=01-07-2018",$G$2:$G$999,"&lt;01-08-2018"),IF(AND(A413='CP %'!$F$1,B413='CP %'!$F$17,Master!J413="CP",G413&gt;=DATE(2018,8,1),G413&lt;DATE(2018,10,1)),COUNTIFS($K$2:$K$999,K413,$A$2:$A$999,'CP %'!$F$1,$B$2:$B$999,'CP %'!$F$17,$G$2:$G$999,"&gt;=01-08-2018",$G$2:$G$999,"&lt;01-10-2018"),IF(AND(A413='CP %'!$F$1,B413='CP %'!$F$27,Master!J413="CP",G413&gt;=DATE(2018,10,1),G413&lt;=DATE(2018,12,31)),COUNTIFS($K$2:$K$999,K413,$A$2:$A$999,'CP %'!$F$1,$B$2:$B$999,'CP %'!$F$27,$G$2:$G$999,"&gt;=01-10-2018",$G$2:$G$999,"&lt;=31-12-2018"),IF(AND(A413='CP %'!$M$1,Master!J413="CP",G413&gt;=DATE(2018,4,1),G413&lt;DATE(2018,10,1)),COUNTIFS($K$2:$K$999,K413,$A$2:$A$999,'CP %'!$M$1,$G$2:$G$999,"&gt;=1-04-2018",$G$2:$G$999,"&lt;1-10-2018"),IF(AND(A413='CP %'!$M$1,Master!J413="CP",G413&gt;=DATE(2018,10,1),G413&lt;=DATE(2018,12,31)),COUNTIFS($K$2:$K$999,K413,$A$2:$A$999,'CP %'!$M$1,$G$2:$G$999,"&gt;=1-10-2018",$G$2:$G$999,"&lt;=31-12-2018"),"")))))))</f>
        <v/>
      </c>
    </row>
    <row r="414" spans="1:21" hidden="1" x14ac:dyDescent="0.25">
      <c r="S414" s="17" t="str">
        <f>IF(AND(A414='CP %'!$B$1,J414="CP"),
IF(AND(G414&gt;=DATE(2018,4,1),G414&lt;=DATE(2018,7,25)),2%,IF(AND(G414&gt;=DATE(2018,7,26),G414&lt;=DATE(2018,12,31),R414='CP %'!$I$2),IF(T414=1,'CP %'!$C$8,IF(AND(T414&gt;=2,T414&lt;=3),'CP %'!$C$9,IF(AND(T414&gt;=4,T414&lt;=5),'CP %'!$C$10,IF(AND(T414&gt;=6,T414&lt;=8),'CP %'!$C$11,IF(T414&gt;=9,'CP %'!$C$12,""))))),IF(AND(G414&gt;=DATE(2018,7,26),G414&lt;=DATE(2018,12,31),R414='CP %'!$I$3),IF(T414=1,'CP %'!$D$8,IF(AND(T414&gt;=2,T414&lt;=3),'CP %'!$D$9,IF(AND(T414&gt;=4,T414&lt;=5),'CP %'!$D$10,IF(AND(T414&gt;=6,T414&lt;=8),'CP %'!$D$11,IF(T414&gt;=9,'CP %'!$D$12,""))))),""))),
IF(AND(A414='CP %'!$F$1,J414="CP"),
IF(AND(G414&gt;=DATE(2018,4,1),G414&lt;DATE(2018,5,1)),IF(AND(T414&gt;=1,T414&lt;=3),'CP %'!$G$4,IF(AND(T414&gt;=4,T414&lt;=9),'CP %'!$G$5,IF(T414&gt;=10,'CP %'!$G$6,""))),
IF(AND(G414&gt;=DATE(2018,5,1),G414&lt;DATE(2018,7,1)),'CP %'!$G$8,
IF(AND(G414&gt;=DATE(2018,7,1),G414&lt;DATE(2018,8,1)),IF(AND(T414&gt;=1,T414&lt;=2),'CP %'!$G$11,IF(AND(T414&gt;=3,T414&lt;=5),'CP %'!$G$12,IF(T414&gt;=6,'CP %'!$G$13,""))),
IF(AND(G414&gt;=DATE(2018,8,1),G414&lt;DATE(2018,10,1)),IF(K414='CP %'!$F$18,'CP %'!$G$18,IF(B414='CP %'!$F$15,'CP %'!$G$15,IF(B414='CP %'!$F$16,'CP %'!$G$16,IF(AND(B414='CP %'!$F$17,T414=1),'CP %'!$G$20,IF(AND(B414='CP %'!$F$17,T414&gt;=2,T414&lt;=5),'CP %'!$G$21,IF(AND(B414='CP %'!$F$17,T414&gt;=6),'CP %'!$G$22,"")))))),
IF(AND(G414&gt;=DATE(2018,10,1),G414&lt;=DATE(2018,12,31)),IF(B414='CP %'!$F$25,'CP %'!$G$25,IF(B414='CP %'!$F$26,'CP %'!$G$26,IF(AND(B414='CP %'!$F$27,T414=1),'CP %'!$G$29,IF(AND(B414='CP %'!$F$27,T414&gt;=2,T414&lt;=5),'CP %'!$G$30,IF(AND(B414='CP %'!$F$27,T414&gt;=6),'CP %'!$G$31,"")))))))))),
IF(AND(A414='CP %'!$M$1,J414="CP"),
IF(AND(G414&gt;=DATE(2018,4,1),G414&lt;DATE(2018,10,1)),IF(AND(T414&gt;=1,T414&lt;=3),'CP %'!$N$4,IF(AND(T414&gt;=4,T414&lt;=6),'CP %'!$N$5,IF(T414&gt;=7,'CP %'!$N$6,""))),
IF(AND(G414&gt;=DATE(2018,10,1),G414&lt;=DATE(2018,12,31)),IF(AND(T414&gt;=1,T414&lt;=3),'CP %'!$N$9,IF(AND(T414&gt;=4,T414&lt;=6),'CP %'!$N$10,IF(T414&gt;=7,'CP %'!$N$11,""))),"")),"")))</f>
        <v/>
      </c>
      <c r="T414" s="29" t="str">
        <f>IF(AND(A414='CP %'!$B$1,Master!J414="CP",G414&gt;=DATE(2018,7,26),G414&lt;=DATE(2018,12,31)),COUNTIFS($K$2:$K$999,K414,$A$2:$A$999,'CP %'!$B$1,$G$2:$G$999,"&gt;=26-07-2018",$G$2:$G$999,"&lt;=31-12-2018"),IF(AND(A414='CP %'!$F$1,Master!J414="CP",G414&gt;=DATE(2018,4,1),G414&lt;DATE(2018,5,1)),COUNTIFS($K$2:$K$999,K414,$A$2:$A$999,'CP %'!$F$1,$G$2:$G$999,"&gt;=01-04-2018",$G$2:$G$999,"&lt;01-05-2018"),IF(AND(A414='CP %'!$F$1,Master!J414="CP",G414&gt;=DATE(2018,7,1),G414&lt;DATE(2018,8,1)),COUNTIFS($K$2:$K$999,K414,$A$2:$A$999,'CP %'!$F$1,$G$2:$G$999,"&gt;=01-07-2018",$G$2:$G$999,"&lt;01-08-2018"),IF(AND(A414='CP %'!$F$1,B414='CP %'!$F$17,Master!J414="CP",G414&gt;=DATE(2018,8,1),G414&lt;DATE(2018,10,1)),COUNTIFS($K$2:$K$999,K414,$A$2:$A$999,'CP %'!$F$1,$B$2:$B$999,'CP %'!$F$17,$G$2:$G$999,"&gt;=01-08-2018",$G$2:$G$999,"&lt;01-10-2018"),IF(AND(A414='CP %'!$F$1,B414='CP %'!$F$27,Master!J414="CP",G414&gt;=DATE(2018,10,1),G414&lt;=DATE(2018,12,31)),COUNTIFS($K$2:$K$999,K414,$A$2:$A$999,'CP %'!$F$1,$B$2:$B$999,'CP %'!$F$27,$G$2:$G$999,"&gt;=01-10-2018",$G$2:$G$999,"&lt;=31-12-2018"),IF(AND(A414='CP %'!$M$1,Master!J414="CP",G414&gt;=DATE(2018,4,1),G414&lt;DATE(2018,10,1)),COUNTIFS($K$2:$K$999,K414,$A$2:$A$999,'CP %'!$M$1,$G$2:$G$999,"&gt;=1-04-2018",$G$2:$G$999,"&lt;1-10-2018"),IF(AND(A414='CP %'!$M$1,Master!J414="CP",G414&gt;=DATE(2018,10,1),G414&lt;=DATE(2018,12,31)),COUNTIFS($K$2:$K$999,K414,$A$2:$A$999,'CP %'!$M$1,$G$2:$G$999,"&gt;=1-10-2018",$G$2:$G$999,"&lt;=31-12-2018"),"")))))))</f>
        <v/>
      </c>
    </row>
    <row r="415" spans="1:21" hidden="1" x14ac:dyDescent="0.25">
      <c r="S415" s="17" t="str">
        <f>IF(AND(A415='CP %'!$B$1,J415="CP"),
IF(AND(G415&gt;=DATE(2018,4,1),G415&lt;=DATE(2018,7,25)),2%,IF(AND(G415&gt;=DATE(2018,7,26),G415&lt;=DATE(2018,12,31),R415='CP %'!$I$2),IF(T415=1,'CP %'!$C$8,IF(AND(T415&gt;=2,T415&lt;=3),'CP %'!$C$9,IF(AND(T415&gt;=4,T415&lt;=5),'CP %'!$C$10,IF(AND(T415&gt;=6,T415&lt;=8),'CP %'!$C$11,IF(T415&gt;=9,'CP %'!$C$12,""))))),IF(AND(G415&gt;=DATE(2018,7,26),G415&lt;=DATE(2018,12,31),R415='CP %'!$I$3),IF(T415=1,'CP %'!$D$8,IF(AND(T415&gt;=2,T415&lt;=3),'CP %'!$D$9,IF(AND(T415&gt;=4,T415&lt;=5),'CP %'!$D$10,IF(AND(T415&gt;=6,T415&lt;=8),'CP %'!$D$11,IF(T415&gt;=9,'CP %'!$D$12,""))))),""))),
IF(AND(A415='CP %'!$F$1,J415="CP"),
IF(AND(G415&gt;=DATE(2018,4,1),G415&lt;DATE(2018,5,1)),IF(AND(T415&gt;=1,T415&lt;=3),'CP %'!$G$4,IF(AND(T415&gt;=4,T415&lt;=9),'CP %'!$G$5,IF(T415&gt;=10,'CP %'!$G$6,""))),
IF(AND(G415&gt;=DATE(2018,5,1),G415&lt;DATE(2018,7,1)),'CP %'!$G$8,
IF(AND(G415&gt;=DATE(2018,7,1),G415&lt;DATE(2018,8,1)),IF(AND(T415&gt;=1,T415&lt;=2),'CP %'!$G$11,IF(AND(T415&gt;=3,T415&lt;=5),'CP %'!$G$12,IF(T415&gt;=6,'CP %'!$G$13,""))),
IF(AND(G415&gt;=DATE(2018,8,1),G415&lt;DATE(2018,10,1)),IF(K415='CP %'!$F$18,'CP %'!$G$18,IF(B415='CP %'!$F$15,'CP %'!$G$15,IF(B415='CP %'!$F$16,'CP %'!$G$16,IF(AND(B415='CP %'!$F$17,T415=1),'CP %'!$G$20,IF(AND(B415='CP %'!$F$17,T415&gt;=2,T415&lt;=5),'CP %'!$G$21,IF(AND(B415='CP %'!$F$17,T415&gt;=6),'CP %'!$G$22,"")))))),
IF(AND(G415&gt;=DATE(2018,10,1),G415&lt;=DATE(2018,12,31)),IF(B415='CP %'!$F$25,'CP %'!$G$25,IF(B415='CP %'!$F$26,'CP %'!$G$26,IF(AND(B415='CP %'!$F$27,T415=1),'CP %'!$G$29,IF(AND(B415='CP %'!$F$27,T415&gt;=2,T415&lt;=5),'CP %'!$G$30,IF(AND(B415='CP %'!$F$27,T415&gt;=6),'CP %'!$G$31,"")))))))))),
IF(AND(A415='CP %'!$M$1,J415="CP"),
IF(AND(G415&gt;=DATE(2018,4,1),G415&lt;DATE(2018,10,1)),IF(AND(T415&gt;=1,T415&lt;=3),'CP %'!$N$4,IF(AND(T415&gt;=4,T415&lt;=6),'CP %'!$N$5,IF(T415&gt;=7,'CP %'!$N$6,""))),
IF(AND(G415&gt;=DATE(2018,10,1),G415&lt;=DATE(2018,12,31)),IF(AND(T415&gt;=1,T415&lt;=3),'CP %'!$N$9,IF(AND(T415&gt;=4,T415&lt;=6),'CP %'!$N$10,IF(T415&gt;=7,'CP %'!$N$11,""))),"")),"")))</f>
        <v/>
      </c>
      <c r="T415" s="29" t="str">
        <f>IF(AND(A415='CP %'!$B$1,Master!J415="CP",G415&gt;=DATE(2018,7,26),G415&lt;=DATE(2018,12,31)),COUNTIFS($K$2:$K$999,K415,$A$2:$A$999,'CP %'!$B$1,$G$2:$G$999,"&gt;=26-07-2018",$G$2:$G$999,"&lt;=31-12-2018"),IF(AND(A415='CP %'!$F$1,Master!J415="CP",G415&gt;=DATE(2018,4,1),G415&lt;DATE(2018,5,1)),COUNTIFS($K$2:$K$999,K415,$A$2:$A$999,'CP %'!$F$1,$G$2:$G$999,"&gt;=01-04-2018",$G$2:$G$999,"&lt;01-05-2018"),IF(AND(A415='CP %'!$F$1,Master!J415="CP",G415&gt;=DATE(2018,7,1),G415&lt;DATE(2018,8,1)),COUNTIFS($K$2:$K$999,K415,$A$2:$A$999,'CP %'!$F$1,$G$2:$G$999,"&gt;=01-07-2018",$G$2:$G$999,"&lt;01-08-2018"),IF(AND(A415='CP %'!$F$1,B415='CP %'!$F$17,Master!J415="CP",G415&gt;=DATE(2018,8,1),G415&lt;DATE(2018,10,1)),COUNTIFS($K$2:$K$999,K415,$A$2:$A$999,'CP %'!$F$1,$B$2:$B$999,'CP %'!$F$17,$G$2:$G$999,"&gt;=01-08-2018",$G$2:$G$999,"&lt;01-10-2018"),IF(AND(A415='CP %'!$F$1,B415='CP %'!$F$27,Master!J415="CP",G415&gt;=DATE(2018,10,1),G415&lt;=DATE(2018,12,31)),COUNTIFS($K$2:$K$999,K415,$A$2:$A$999,'CP %'!$F$1,$B$2:$B$999,'CP %'!$F$27,$G$2:$G$999,"&gt;=01-10-2018",$G$2:$G$999,"&lt;=31-12-2018"),IF(AND(A415='CP %'!$M$1,Master!J415="CP",G415&gt;=DATE(2018,4,1),G415&lt;DATE(2018,10,1)),COUNTIFS($K$2:$K$999,K415,$A$2:$A$999,'CP %'!$M$1,$G$2:$G$999,"&gt;=1-04-2018",$G$2:$G$999,"&lt;1-10-2018"),IF(AND(A415='CP %'!$M$1,Master!J415="CP",G415&gt;=DATE(2018,10,1),G415&lt;=DATE(2018,12,31)),COUNTIFS($K$2:$K$999,K415,$A$2:$A$999,'CP %'!$M$1,$G$2:$G$999,"&gt;=1-10-2018",$G$2:$G$999,"&lt;=31-12-2018"),"")))))))</f>
        <v/>
      </c>
    </row>
    <row r="416" spans="1:21" hidden="1" x14ac:dyDescent="0.25">
      <c r="S416" s="17" t="str">
        <f>IF(AND(A416='CP %'!$B$1,J416="CP"),
IF(AND(G416&gt;=DATE(2018,4,1),G416&lt;=DATE(2018,7,25)),2%,IF(AND(G416&gt;=DATE(2018,7,26),G416&lt;=DATE(2018,12,31),R416='CP %'!$I$2),IF(T416=1,'CP %'!$C$8,IF(AND(T416&gt;=2,T416&lt;=3),'CP %'!$C$9,IF(AND(T416&gt;=4,T416&lt;=5),'CP %'!$C$10,IF(AND(T416&gt;=6,T416&lt;=8),'CP %'!$C$11,IF(T416&gt;=9,'CP %'!$C$12,""))))),IF(AND(G416&gt;=DATE(2018,7,26),G416&lt;=DATE(2018,12,31),R416='CP %'!$I$3),IF(T416=1,'CP %'!$D$8,IF(AND(T416&gt;=2,T416&lt;=3),'CP %'!$D$9,IF(AND(T416&gt;=4,T416&lt;=5),'CP %'!$D$10,IF(AND(T416&gt;=6,T416&lt;=8),'CP %'!$D$11,IF(T416&gt;=9,'CP %'!$D$12,""))))),""))),
IF(AND(A416='CP %'!$F$1,J416="CP"),
IF(AND(G416&gt;=DATE(2018,4,1),G416&lt;DATE(2018,5,1)),IF(AND(T416&gt;=1,T416&lt;=3),'CP %'!$G$4,IF(AND(T416&gt;=4,T416&lt;=9),'CP %'!$G$5,IF(T416&gt;=10,'CP %'!$G$6,""))),
IF(AND(G416&gt;=DATE(2018,5,1),G416&lt;DATE(2018,7,1)),'CP %'!$G$8,
IF(AND(G416&gt;=DATE(2018,7,1),G416&lt;DATE(2018,8,1)),IF(AND(T416&gt;=1,T416&lt;=2),'CP %'!$G$11,IF(AND(T416&gt;=3,T416&lt;=5),'CP %'!$G$12,IF(T416&gt;=6,'CP %'!$G$13,""))),
IF(AND(G416&gt;=DATE(2018,8,1),G416&lt;DATE(2018,10,1)),IF(K416='CP %'!$F$18,'CP %'!$G$18,IF(B416='CP %'!$F$15,'CP %'!$G$15,IF(B416='CP %'!$F$16,'CP %'!$G$16,IF(AND(B416='CP %'!$F$17,T416=1),'CP %'!$G$20,IF(AND(B416='CP %'!$F$17,T416&gt;=2,T416&lt;=5),'CP %'!$G$21,IF(AND(B416='CP %'!$F$17,T416&gt;=6),'CP %'!$G$22,"")))))),
IF(AND(G416&gt;=DATE(2018,10,1),G416&lt;=DATE(2018,12,31)),IF(B416='CP %'!$F$25,'CP %'!$G$25,IF(B416='CP %'!$F$26,'CP %'!$G$26,IF(AND(B416='CP %'!$F$27,T416=1),'CP %'!$G$29,IF(AND(B416='CP %'!$F$27,T416&gt;=2,T416&lt;=5),'CP %'!$G$30,IF(AND(B416='CP %'!$F$27,T416&gt;=6),'CP %'!$G$31,"")))))))))),
IF(AND(A416='CP %'!$M$1,J416="CP"),
IF(AND(G416&gt;=DATE(2018,4,1),G416&lt;DATE(2018,10,1)),IF(AND(T416&gt;=1,T416&lt;=3),'CP %'!$N$4,IF(AND(T416&gt;=4,T416&lt;=6),'CP %'!$N$5,IF(T416&gt;=7,'CP %'!$N$6,""))),
IF(AND(G416&gt;=DATE(2018,10,1),G416&lt;=DATE(2018,12,31)),IF(AND(T416&gt;=1,T416&lt;=3),'CP %'!$N$9,IF(AND(T416&gt;=4,T416&lt;=6),'CP %'!$N$10,IF(T416&gt;=7,'CP %'!$N$11,""))),"")),"")))</f>
        <v/>
      </c>
      <c r="T416" s="29" t="str">
        <f>IF(AND(A416='CP %'!$B$1,Master!J416="CP",G416&gt;=DATE(2018,7,26),G416&lt;=DATE(2018,12,31)),COUNTIFS($K$2:$K$999,K416,$A$2:$A$999,'CP %'!$B$1,$G$2:$G$999,"&gt;=26-07-2018",$G$2:$G$999,"&lt;=31-12-2018"),IF(AND(A416='CP %'!$F$1,Master!J416="CP",G416&gt;=DATE(2018,4,1),G416&lt;DATE(2018,5,1)),COUNTIFS($K$2:$K$999,K416,$A$2:$A$999,'CP %'!$F$1,$G$2:$G$999,"&gt;=01-04-2018",$G$2:$G$999,"&lt;01-05-2018"),IF(AND(A416='CP %'!$F$1,Master!J416="CP",G416&gt;=DATE(2018,7,1),G416&lt;DATE(2018,8,1)),COUNTIFS($K$2:$K$999,K416,$A$2:$A$999,'CP %'!$F$1,$G$2:$G$999,"&gt;=01-07-2018",$G$2:$G$999,"&lt;01-08-2018"),IF(AND(A416='CP %'!$F$1,B416='CP %'!$F$17,Master!J416="CP",G416&gt;=DATE(2018,8,1),G416&lt;DATE(2018,10,1)),COUNTIFS($K$2:$K$999,K416,$A$2:$A$999,'CP %'!$F$1,$B$2:$B$999,'CP %'!$F$17,$G$2:$G$999,"&gt;=01-08-2018",$G$2:$G$999,"&lt;01-10-2018"),IF(AND(A416='CP %'!$F$1,B416='CP %'!$F$27,Master!J416="CP",G416&gt;=DATE(2018,10,1),G416&lt;=DATE(2018,12,31)),COUNTIFS($K$2:$K$999,K416,$A$2:$A$999,'CP %'!$F$1,$B$2:$B$999,'CP %'!$F$27,$G$2:$G$999,"&gt;=01-10-2018",$G$2:$G$999,"&lt;=31-12-2018"),IF(AND(A416='CP %'!$M$1,Master!J416="CP",G416&gt;=DATE(2018,4,1),G416&lt;DATE(2018,10,1)),COUNTIFS($K$2:$K$999,K416,$A$2:$A$999,'CP %'!$M$1,$G$2:$G$999,"&gt;=1-04-2018",$G$2:$G$999,"&lt;1-10-2018"),IF(AND(A416='CP %'!$M$1,Master!J416="CP",G416&gt;=DATE(2018,10,1),G416&lt;=DATE(2018,12,31)),COUNTIFS($K$2:$K$999,K416,$A$2:$A$999,'CP %'!$M$1,$G$2:$G$999,"&gt;=1-10-2018",$G$2:$G$999,"&lt;=31-12-2018"),"")))))))</f>
        <v/>
      </c>
    </row>
    <row r="417" spans="19:20" hidden="1" x14ac:dyDescent="0.25">
      <c r="S417" s="17" t="str">
        <f>IF(AND(A417='CP %'!$B$1,J417="CP"),
IF(AND(G417&gt;=DATE(2018,4,1),G417&lt;=DATE(2018,7,25)),2%,IF(AND(G417&gt;=DATE(2018,7,26),G417&lt;=DATE(2018,12,31),R417='CP %'!$I$2),IF(T417=1,'CP %'!$C$8,IF(AND(T417&gt;=2,T417&lt;=3),'CP %'!$C$9,IF(AND(T417&gt;=4,T417&lt;=5),'CP %'!$C$10,IF(AND(T417&gt;=6,T417&lt;=8),'CP %'!$C$11,IF(T417&gt;=9,'CP %'!$C$12,""))))),IF(AND(G417&gt;=DATE(2018,7,26),G417&lt;=DATE(2018,12,31),R417='CP %'!$I$3),IF(T417=1,'CP %'!$D$8,IF(AND(T417&gt;=2,T417&lt;=3),'CP %'!$D$9,IF(AND(T417&gt;=4,T417&lt;=5),'CP %'!$D$10,IF(AND(T417&gt;=6,T417&lt;=8),'CP %'!$D$11,IF(T417&gt;=9,'CP %'!$D$12,""))))),""))),
IF(AND(A417='CP %'!$F$1,J417="CP"),
IF(AND(G417&gt;=DATE(2018,4,1),G417&lt;DATE(2018,5,1)),IF(AND(T417&gt;=1,T417&lt;=3),'CP %'!$G$4,IF(AND(T417&gt;=4,T417&lt;=9),'CP %'!$G$5,IF(T417&gt;=10,'CP %'!$G$6,""))),
IF(AND(G417&gt;=DATE(2018,5,1),G417&lt;DATE(2018,7,1)),'CP %'!$G$8,
IF(AND(G417&gt;=DATE(2018,7,1),G417&lt;DATE(2018,8,1)),IF(AND(T417&gt;=1,T417&lt;=2),'CP %'!$G$11,IF(AND(T417&gt;=3,T417&lt;=5),'CP %'!$G$12,IF(T417&gt;=6,'CP %'!$G$13,""))),
IF(AND(G417&gt;=DATE(2018,8,1),G417&lt;DATE(2018,10,1)),IF(K417='CP %'!$F$18,'CP %'!$G$18,IF(B417='CP %'!$F$15,'CP %'!$G$15,IF(B417='CP %'!$F$16,'CP %'!$G$16,IF(AND(B417='CP %'!$F$17,T417=1),'CP %'!$G$20,IF(AND(B417='CP %'!$F$17,T417&gt;=2,T417&lt;=5),'CP %'!$G$21,IF(AND(B417='CP %'!$F$17,T417&gt;=6),'CP %'!$G$22,"")))))),
IF(AND(G417&gt;=DATE(2018,10,1),G417&lt;=DATE(2018,12,31)),IF(B417='CP %'!$F$25,'CP %'!$G$25,IF(B417='CP %'!$F$26,'CP %'!$G$26,IF(AND(B417='CP %'!$F$27,T417=1),'CP %'!$G$29,IF(AND(B417='CP %'!$F$27,T417&gt;=2,T417&lt;=5),'CP %'!$G$30,IF(AND(B417='CP %'!$F$27,T417&gt;=6),'CP %'!$G$31,"")))))))))),
IF(AND(A417='CP %'!$M$1,J417="CP"),
IF(AND(G417&gt;=DATE(2018,4,1),G417&lt;DATE(2018,10,1)),IF(AND(T417&gt;=1,T417&lt;=3),'CP %'!$N$4,IF(AND(T417&gt;=4,T417&lt;=6),'CP %'!$N$5,IF(T417&gt;=7,'CP %'!$N$6,""))),
IF(AND(G417&gt;=DATE(2018,10,1),G417&lt;=DATE(2018,12,31)),IF(AND(T417&gt;=1,T417&lt;=3),'CP %'!$N$9,IF(AND(T417&gt;=4,T417&lt;=6),'CP %'!$N$10,IF(T417&gt;=7,'CP %'!$N$11,""))),"")),"")))</f>
        <v/>
      </c>
      <c r="T417" s="29" t="str">
        <f>IF(AND(A417='CP %'!$B$1,Master!J417="CP",G417&gt;=DATE(2018,7,26),G417&lt;=DATE(2018,12,31)),COUNTIFS($K$2:$K$999,K417,$A$2:$A$999,'CP %'!$B$1,$G$2:$G$999,"&gt;=26-07-2018",$G$2:$G$999,"&lt;=31-12-2018"),IF(AND(A417='CP %'!$F$1,Master!J417="CP",G417&gt;=DATE(2018,4,1),G417&lt;DATE(2018,5,1)),COUNTIFS($K$2:$K$999,K417,$A$2:$A$999,'CP %'!$F$1,$G$2:$G$999,"&gt;=01-04-2018",$G$2:$G$999,"&lt;01-05-2018"),IF(AND(A417='CP %'!$F$1,Master!J417="CP",G417&gt;=DATE(2018,7,1),G417&lt;DATE(2018,8,1)),COUNTIFS($K$2:$K$999,K417,$A$2:$A$999,'CP %'!$F$1,$G$2:$G$999,"&gt;=01-07-2018",$G$2:$G$999,"&lt;01-08-2018"),IF(AND(A417='CP %'!$F$1,B417='CP %'!$F$17,Master!J417="CP",G417&gt;=DATE(2018,8,1),G417&lt;DATE(2018,10,1)),COUNTIFS($K$2:$K$999,K417,$A$2:$A$999,'CP %'!$F$1,$B$2:$B$999,'CP %'!$F$17,$G$2:$G$999,"&gt;=01-08-2018",$G$2:$G$999,"&lt;01-10-2018"),IF(AND(A417='CP %'!$F$1,B417='CP %'!$F$27,Master!J417="CP",G417&gt;=DATE(2018,10,1),G417&lt;=DATE(2018,12,31)),COUNTIFS($K$2:$K$999,K417,$A$2:$A$999,'CP %'!$F$1,$B$2:$B$999,'CP %'!$F$27,$G$2:$G$999,"&gt;=01-10-2018",$G$2:$G$999,"&lt;=31-12-2018"),IF(AND(A417='CP %'!$M$1,Master!J417="CP",G417&gt;=DATE(2018,4,1),G417&lt;DATE(2018,10,1)),COUNTIFS($K$2:$K$999,K417,$A$2:$A$999,'CP %'!$M$1,$G$2:$G$999,"&gt;=1-04-2018",$G$2:$G$999,"&lt;1-10-2018"),IF(AND(A417='CP %'!$M$1,Master!J417="CP",G417&gt;=DATE(2018,10,1),G417&lt;=DATE(2018,12,31)),COUNTIFS($K$2:$K$999,K417,$A$2:$A$999,'CP %'!$M$1,$G$2:$G$999,"&gt;=1-10-2018",$G$2:$G$999,"&lt;=31-12-2018"),"")))))))</f>
        <v/>
      </c>
    </row>
    <row r="418" spans="19:20" hidden="1" x14ac:dyDescent="0.25">
      <c r="S418" s="17" t="str">
        <f>IF(AND(A418='CP %'!$B$1,J418="CP"),
IF(AND(G418&gt;=DATE(2018,4,1),G418&lt;=DATE(2018,7,25)),2%,IF(AND(G418&gt;=DATE(2018,7,26),G418&lt;=DATE(2018,12,31),R418='CP %'!$I$2),IF(T418=1,'CP %'!$C$8,IF(AND(T418&gt;=2,T418&lt;=3),'CP %'!$C$9,IF(AND(T418&gt;=4,T418&lt;=5),'CP %'!$C$10,IF(AND(T418&gt;=6,T418&lt;=8),'CP %'!$C$11,IF(T418&gt;=9,'CP %'!$C$12,""))))),IF(AND(G418&gt;=DATE(2018,7,26),G418&lt;=DATE(2018,12,31),R418='CP %'!$I$3),IF(T418=1,'CP %'!$D$8,IF(AND(T418&gt;=2,T418&lt;=3),'CP %'!$D$9,IF(AND(T418&gt;=4,T418&lt;=5),'CP %'!$D$10,IF(AND(T418&gt;=6,T418&lt;=8),'CP %'!$D$11,IF(T418&gt;=9,'CP %'!$D$12,""))))),""))),
IF(AND(A418='CP %'!$F$1,J418="CP"),
IF(AND(G418&gt;=DATE(2018,4,1),G418&lt;DATE(2018,5,1)),IF(AND(T418&gt;=1,T418&lt;=3),'CP %'!$G$4,IF(AND(T418&gt;=4,T418&lt;=9),'CP %'!$G$5,IF(T418&gt;=10,'CP %'!$G$6,""))),
IF(AND(G418&gt;=DATE(2018,5,1),G418&lt;DATE(2018,7,1)),'CP %'!$G$8,
IF(AND(G418&gt;=DATE(2018,7,1),G418&lt;DATE(2018,8,1)),IF(AND(T418&gt;=1,T418&lt;=2),'CP %'!$G$11,IF(AND(T418&gt;=3,T418&lt;=5),'CP %'!$G$12,IF(T418&gt;=6,'CP %'!$G$13,""))),
IF(AND(G418&gt;=DATE(2018,8,1),G418&lt;DATE(2018,10,1)),IF(K418='CP %'!$F$18,'CP %'!$G$18,IF(B418='CP %'!$F$15,'CP %'!$G$15,IF(B418='CP %'!$F$16,'CP %'!$G$16,IF(AND(B418='CP %'!$F$17,T418=1),'CP %'!$G$20,IF(AND(B418='CP %'!$F$17,T418&gt;=2,T418&lt;=5),'CP %'!$G$21,IF(AND(B418='CP %'!$F$17,T418&gt;=6),'CP %'!$G$22,"")))))),
IF(AND(G418&gt;=DATE(2018,10,1),G418&lt;=DATE(2018,12,31)),IF(B418='CP %'!$F$25,'CP %'!$G$25,IF(B418='CP %'!$F$26,'CP %'!$G$26,IF(AND(B418='CP %'!$F$27,T418=1),'CP %'!$G$29,IF(AND(B418='CP %'!$F$27,T418&gt;=2,T418&lt;=5),'CP %'!$G$30,IF(AND(B418='CP %'!$F$27,T418&gt;=6),'CP %'!$G$31,"")))))))))),
IF(AND(A418='CP %'!$M$1,J418="CP"),
IF(AND(G418&gt;=DATE(2018,4,1),G418&lt;DATE(2018,10,1)),IF(AND(T418&gt;=1,T418&lt;=3),'CP %'!$N$4,IF(AND(T418&gt;=4,T418&lt;=6),'CP %'!$N$5,IF(T418&gt;=7,'CP %'!$N$6,""))),
IF(AND(G418&gt;=DATE(2018,10,1),G418&lt;=DATE(2018,12,31)),IF(AND(T418&gt;=1,T418&lt;=3),'CP %'!$N$9,IF(AND(T418&gt;=4,T418&lt;=6),'CP %'!$N$10,IF(T418&gt;=7,'CP %'!$N$11,""))),"")),"")))</f>
        <v/>
      </c>
      <c r="T418" s="29" t="str">
        <f>IF(AND(A418='CP %'!$B$1,Master!J418="CP",G418&gt;=DATE(2018,7,26),G418&lt;=DATE(2018,12,31)),COUNTIFS($K$2:$K$999,K418,$A$2:$A$999,'CP %'!$B$1,$G$2:$G$999,"&gt;=26-07-2018",$G$2:$G$999,"&lt;=31-12-2018"),IF(AND(A418='CP %'!$F$1,Master!J418="CP",G418&gt;=DATE(2018,4,1),G418&lt;DATE(2018,5,1)),COUNTIFS($K$2:$K$999,K418,$A$2:$A$999,'CP %'!$F$1,$G$2:$G$999,"&gt;=01-04-2018",$G$2:$G$999,"&lt;01-05-2018"),IF(AND(A418='CP %'!$F$1,Master!J418="CP",G418&gt;=DATE(2018,7,1),G418&lt;DATE(2018,8,1)),COUNTIFS($K$2:$K$999,K418,$A$2:$A$999,'CP %'!$F$1,$G$2:$G$999,"&gt;=01-07-2018",$G$2:$G$999,"&lt;01-08-2018"),IF(AND(A418='CP %'!$F$1,B418='CP %'!$F$17,Master!J418="CP",G418&gt;=DATE(2018,8,1),G418&lt;DATE(2018,10,1)),COUNTIFS($K$2:$K$999,K418,$A$2:$A$999,'CP %'!$F$1,$B$2:$B$999,'CP %'!$F$17,$G$2:$G$999,"&gt;=01-08-2018",$G$2:$G$999,"&lt;01-10-2018"),IF(AND(A418='CP %'!$F$1,B418='CP %'!$F$27,Master!J418="CP",G418&gt;=DATE(2018,10,1),G418&lt;=DATE(2018,12,31)),COUNTIFS($K$2:$K$999,K418,$A$2:$A$999,'CP %'!$F$1,$B$2:$B$999,'CP %'!$F$27,$G$2:$G$999,"&gt;=01-10-2018",$G$2:$G$999,"&lt;=31-12-2018"),IF(AND(A418='CP %'!$M$1,Master!J418="CP",G418&gt;=DATE(2018,4,1),G418&lt;DATE(2018,10,1)),COUNTIFS($K$2:$K$999,K418,$A$2:$A$999,'CP %'!$M$1,$G$2:$G$999,"&gt;=1-04-2018",$G$2:$G$999,"&lt;1-10-2018"),IF(AND(A418='CP %'!$M$1,Master!J418="CP",G418&gt;=DATE(2018,10,1),G418&lt;=DATE(2018,12,31)),COUNTIFS($K$2:$K$999,K418,$A$2:$A$999,'CP %'!$M$1,$G$2:$G$999,"&gt;=1-10-2018",$G$2:$G$999,"&lt;=31-12-2018"),"")))))))</f>
        <v/>
      </c>
    </row>
    <row r="419" spans="19:20" hidden="1" x14ac:dyDescent="0.25">
      <c r="S419" s="17" t="str">
        <f>IF(AND(A419='CP %'!$B$1,J419="CP"),
IF(AND(G419&gt;=DATE(2018,4,1),G419&lt;=DATE(2018,7,25)),2%,IF(AND(G419&gt;=DATE(2018,7,26),G419&lt;=DATE(2018,12,31),R419='CP %'!$I$2),IF(T419=1,'CP %'!$C$8,IF(AND(T419&gt;=2,T419&lt;=3),'CP %'!$C$9,IF(AND(T419&gt;=4,T419&lt;=5),'CP %'!$C$10,IF(AND(T419&gt;=6,T419&lt;=8),'CP %'!$C$11,IF(T419&gt;=9,'CP %'!$C$12,""))))),IF(AND(G419&gt;=DATE(2018,7,26),G419&lt;=DATE(2018,12,31),R419='CP %'!$I$3),IF(T419=1,'CP %'!$D$8,IF(AND(T419&gt;=2,T419&lt;=3),'CP %'!$D$9,IF(AND(T419&gt;=4,T419&lt;=5),'CP %'!$D$10,IF(AND(T419&gt;=6,T419&lt;=8),'CP %'!$D$11,IF(T419&gt;=9,'CP %'!$D$12,""))))),""))),
IF(AND(A419='CP %'!$F$1,J419="CP"),
IF(AND(G419&gt;=DATE(2018,4,1),G419&lt;DATE(2018,5,1)),IF(AND(T419&gt;=1,T419&lt;=3),'CP %'!$G$4,IF(AND(T419&gt;=4,T419&lt;=9),'CP %'!$G$5,IF(T419&gt;=10,'CP %'!$G$6,""))),
IF(AND(G419&gt;=DATE(2018,5,1),G419&lt;DATE(2018,7,1)),'CP %'!$G$8,
IF(AND(G419&gt;=DATE(2018,7,1),G419&lt;DATE(2018,8,1)),IF(AND(T419&gt;=1,T419&lt;=2),'CP %'!$G$11,IF(AND(T419&gt;=3,T419&lt;=5),'CP %'!$G$12,IF(T419&gt;=6,'CP %'!$G$13,""))),
IF(AND(G419&gt;=DATE(2018,8,1),G419&lt;DATE(2018,10,1)),IF(K419='CP %'!$F$18,'CP %'!$G$18,IF(B419='CP %'!$F$15,'CP %'!$G$15,IF(B419='CP %'!$F$16,'CP %'!$G$16,IF(AND(B419='CP %'!$F$17,T419=1),'CP %'!$G$20,IF(AND(B419='CP %'!$F$17,T419&gt;=2,T419&lt;=5),'CP %'!$G$21,IF(AND(B419='CP %'!$F$17,T419&gt;=6),'CP %'!$G$22,"")))))),
IF(AND(G419&gt;=DATE(2018,10,1),G419&lt;=DATE(2018,12,31)),IF(B419='CP %'!$F$25,'CP %'!$G$25,IF(B419='CP %'!$F$26,'CP %'!$G$26,IF(AND(B419='CP %'!$F$27,T419=1),'CP %'!$G$29,IF(AND(B419='CP %'!$F$27,T419&gt;=2,T419&lt;=5),'CP %'!$G$30,IF(AND(B419='CP %'!$F$27,T419&gt;=6),'CP %'!$G$31,"")))))))))),
IF(AND(A419='CP %'!$M$1,J419="CP"),
IF(AND(G419&gt;=DATE(2018,4,1),G419&lt;DATE(2018,10,1)),IF(AND(T419&gt;=1,T419&lt;=3),'CP %'!$N$4,IF(AND(T419&gt;=4,T419&lt;=6),'CP %'!$N$5,IF(T419&gt;=7,'CP %'!$N$6,""))),
IF(AND(G419&gt;=DATE(2018,10,1),G419&lt;=DATE(2018,12,31)),IF(AND(T419&gt;=1,T419&lt;=3),'CP %'!$N$9,IF(AND(T419&gt;=4,T419&lt;=6),'CP %'!$N$10,IF(T419&gt;=7,'CP %'!$N$11,""))),"")),"")))</f>
        <v/>
      </c>
      <c r="T419" s="29" t="str">
        <f>IF(AND(A419='CP %'!$B$1,Master!J419="CP",G419&gt;=DATE(2018,7,26),G419&lt;=DATE(2018,12,31)),COUNTIFS($K$2:$K$999,K419,$A$2:$A$999,'CP %'!$B$1,$G$2:$G$999,"&gt;=26-07-2018",$G$2:$G$999,"&lt;=31-12-2018"),IF(AND(A419='CP %'!$F$1,Master!J419="CP",G419&gt;=DATE(2018,4,1),G419&lt;DATE(2018,5,1)),COUNTIFS($K$2:$K$999,K419,$A$2:$A$999,'CP %'!$F$1,$G$2:$G$999,"&gt;=01-04-2018",$G$2:$G$999,"&lt;01-05-2018"),IF(AND(A419='CP %'!$F$1,Master!J419="CP",G419&gt;=DATE(2018,7,1),G419&lt;DATE(2018,8,1)),COUNTIFS($K$2:$K$999,K419,$A$2:$A$999,'CP %'!$F$1,$G$2:$G$999,"&gt;=01-07-2018",$G$2:$G$999,"&lt;01-08-2018"),IF(AND(A419='CP %'!$F$1,B419='CP %'!$F$17,Master!J419="CP",G419&gt;=DATE(2018,8,1),G419&lt;DATE(2018,10,1)),COUNTIFS($K$2:$K$999,K419,$A$2:$A$999,'CP %'!$F$1,$B$2:$B$999,'CP %'!$F$17,$G$2:$G$999,"&gt;=01-08-2018",$G$2:$G$999,"&lt;01-10-2018"),IF(AND(A419='CP %'!$F$1,B419='CP %'!$F$27,Master!J419="CP",G419&gt;=DATE(2018,10,1),G419&lt;=DATE(2018,12,31)),COUNTIFS($K$2:$K$999,K419,$A$2:$A$999,'CP %'!$F$1,$B$2:$B$999,'CP %'!$F$27,$G$2:$G$999,"&gt;=01-10-2018",$G$2:$G$999,"&lt;=31-12-2018"),IF(AND(A419='CP %'!$M$1,Master!J419="CP",G419&gt;=DATE(2018,4,1),G419&lt;DATE(2018,10,1)),COUNTIFS($K$2:$K$999,K419,$A$2:$A$999,'CP %'!$M$1,$G$2:$G$999,"&gt;=1-04-2018",$G$2:$G$999,"&lt;1-10-2018"),IF(AND(A419='CP %'!$M$1,Master!J419="CP",G419&gt;=DATE(2018,10,1),G419&lt;=DATE(2018,12,31)),COUNTIFS($K$2:$K$999,K419,$A$2:$A$999,'CP %'!$M$1,$G$2:$G$999,"&gt;=1-10-2018",$G$2:$G$999,"&lt;=31-12-2018"),"")))))))</f>
        <v/>
      </c>
    </row>
    <row r="420" spans="19:20" hidden="1" x14ac:dyDescent="0.25">
      <c r="S420" s="17" t="str">
        <f>IF(AND(A420='CP %'!$B$1,J420="CP"),
IF(AND(G420&gt;=DATE(2018,4,1),G420&lt;=DATE(2018,7,25)),2%,IF(AND(G420&gt;=DATE(2018,7,26),G420&lt;=DATE(2018,12,31),R420='CP %'!$I$2),IF(T420=1,'CP %'!$C$8,IF(AND(T420&gt;=2,T420&lt;=3),'CP %'!$C$9,IF(AND(T420&gt;=4,T420&lt;=5),'CP %'!$C$10,IF(AND(T420&gt;=6,T420&lt;=8),'CP %'!$C$11,IF(T420&gt;=9,'CP %'!$C$12,""))))),IF(AND(G420&gt;=DATE(2018,7,26),G420&lt;=DATE(2018,12,31),R420='CP %'!$I$3),IF(T420=1,'CP %'!$D$8,IF(AND(T420&gt;=2,T420&lt;=3),'CP %'!$D$9,IF(AND(T420&gt;=4,T420&lt;=5),'CP %'!$D$10,IF(AND(T420&gt;=6,T420&lt;=8),'CP %'!$D$11,IF(T420&gt;=9,'CP %'!$D$12,""))))),""))),
IF(AND(A420='CP %'!$F$1,J420="CP"),
IF(AND(G420&gt;=DATE(2018,4,1),G420&lt;DATE(2018,5,1)),IF(AND(T420&gt;=1,T420&lt;=3),'CP %'!$G$4,IF(AND(T420&gt;=4,T420&lt;=9),'CP %'!$G$5,IF(T420&gt;=10,'CP %'!$G$6,""))),
IF(AND(G420&gt;=DATE(2018,5,1),G420&lt;DATE(2018,7,1)),'CP %'!$G$8,
IF(AND(G420&gt;=DATE(2018,7,1),G420&lt;DATE(2018,8,1)),IF(AND(T420&gt;=1,T420&lt;=2),'CP %'!$G$11,IF(AND(T420&gt;=3,T420&lt;=5),'CP %'!$G$12,IF(T420&gt;=6,'CP %'!$G$13,""))),
IF(AND(G420&gt;=DATE(2018,8,1),G420&lt;DATE(2018,10,1)),IF(K420='CP %'!$F$18,'CP %'!$G$18,IF(B420='CP %'!$F$15,'CP %'!$G$15,IF(B420='CP %'!$F$16,'CP %'!$G$16,IF(AND(B420='CP %'!$F$17,T420=1),'CP %'!$G$20,IF(AND(B420='CP %'!$F$17,T420&gt;=2,T420&lt;=5),'CP %'!$G$21,IF(AND(B420='CP %'!$F$17,T420&gt;=6),'CP %'!$G$22,"")))))),
IF(AND(G420&gt;=DATE(2018,10,1),G420&lt;=DATE(2018,12,31)),IF(B420='CP %'!$F$25,'CP %'!$G$25,IF(B420='CP %'!$F$26,'CP %'!$G$26,IF(AND(B420='CP %'!$F$27,T420=1),'CP %'!$G$29,IF(AND(B420='CP %'!$F$27,T420&gt;=2,T420&lt;=5),'CP %'!$G$30,IF(AND(B420='CP %'!$F$27,T420&gt;=6),'CP %'!$G$31,"")))))))))),
IF(AND(A420='CP %'!$M$1,J420="CP"),
IF(AND(G420&gt;=DATE(2018,4,1),G420&lt;DATE(2018,10,1)),IF(AND(T420&gt;=1,T420&lt;=3),'CP %'!$N$4,IF(AND(T420&gt;=4,T420&lt;=6),'CP %'!$N$5,IF(T420&gt;=7,'CP %'!$N$6,""))),
IF(AND(G420&gt;=DATE(2018,10,1),G420&lt;=DATE(2018,12,31)),IF(AND(T420&gt;=1,T420&lt;=3),'CP %'!$N$9,IF(AND(T420&gt;=4,T420&lt;=6),'CP %'!$N$10,IF(T420&gt;=7,'CP %'!$N$11,""))),"")),"")))</f>
        <v/>
      </c>
      <c r="T420" s="29" t="str">
        <f>IF(AND(A420='CP %'!$B$1,Master!J420="CP",G420&gt;=DATE(2018,7,26),G420&lt;=DATE(2018,12,31)),COUNTIFS($K$2:$K$999,K420,$A$2:$A$999,'CP %'!$B$1,$G$2:$G$999,"&gt;=26-07-2018",$G$2:$G$999,"&lt;=31-12-2018"),IF(AND(A420='CP %'!$F$1,Master!J420="CP",G420&gt;=DATE(2018,4,1),G420&lt;DATE(2018,5,1)),COUNTIFS($K$2:$K$999,K420,$A$2:$A$999,'CP %'!$F$1,$G$2:$G$999,"&gt;=01-04-2018",$G$2:$G$999,"&lt;01-05-2018"),IF(AND(A420='CP %'!$F$1,Master!J420="CP",G420&gt;=DATE(2018,7,1),G420&lt;DATE(2018,8,1)),COUNTIFS($K$2:$K$999,K420,$A$2:$A$999,'CP %'!$F$1,$G$2:$G$999,"&gt;=01-07-2018",$G$2:$G$999,"&lt;01-08-2018"),IF(AND(A420='CP %'!$F$1,B420='CP %'!$F$17,Master!J420="CP",G420&gt;=DATE(2018,8,1),G420&lt;DATE(2018,10,1)),COUNTIFS($K$2:$K$999,K420,$A$2:$A$999,'CP %'!$F$1,$B$2:$B$999,'CP %'!$F$17,$G$2:$G$999,"&gt;=01-08-2018",$G$2:$G$999,"&lt;01-10-2018"),IF(AND(A420='CP %'!$F$1,B420='CP %'!$F$27,Master!J420="CP",G420&gt;=DATE(2018,10,1),G420&lt;=DATE(2018,12,31)),COUNTIFS($K$2:$K$999,K420,$A$2:$A$999,'CP %'!$F$1,$B$2:$B$999,'CP %'!$F$27,$G$2:$G$999,"&gt;=01-10-2018",$G$2:$G$999,"&lt;=31-12-2018"),IF(AND(A420='CP %'!$M$1,Master!J420="CP",G420&gt;=DATE(2018,4,1),G420&lt;DATE(2018,10,1)),COUNTIFS($K$2:$K$999,K420,$A$2:$A$999,'CP %'!$M$1,$G$2:$G$999,"&gt;=1-04-2018",$G$2:$G$999,"&lt;1-10-2018"),IF(AND(A420='CP %'!$M$1,Master!J420="CP",G420&gt;=DATE(2018,10,1),G420&lt;=DATE(2018,12,31)),COUNTIFS($K$2:$K$999,K420,$A$2:$A$999,'CP %'!$M$1,$G$2:$G$999,"&gt;=1-10-2018",$G$2:$G$999,"&lt;=31-12-2018"),"")))))))</f>
        <v/>
      </c>
    </row>
    <row r="421" spans="19:20" hidden="1" x14ac:dyDescent="0.25">
      <c r="S421" s="17" t="str">
        <f>IF(AND(A421='CP %'!$B$1,J421="CP"),
IF(AND(G421&gt;=DATE(2018,4,1),G421&lt;=DATE(2018,7,25)),2%,IF(AND(G421&gt;=DATE(2018,7,26),G421&lt;=DATE(2018,12,31),R421='CP %'!$I$2),IF(T421=1,'CP %'!$C$8,IF(AND(T421&gt;=2,T421&lt;=3),'CP %'!$C$9,IF(AND(T421&gt;=4,T421&lt;=5),'CP %'!$C$10,IF(AND(T421&gt;=6,T421&lt;=8),'CP %'!$C$11,IF(T421&gt;=9,'CP %'!$C$12,""))))),IF(AND(G421&gt;=DATE(2018,7,26),G421&lt;=DATE(2018,12,31),R421='CP %'!$I$3),IF(T421=1,'CP %'!$D$8,IF(AND(T421&gt;=2,T421&lt;=3),'CP %'!$D$9,IF(AND(T421&gt;=4,T421&lt;=5),'CP %'!$D$10,IF(AND(T421&gt;=6,T421&lt;=8),'CP %'!$D$11,IF(T421&gt;=9,'CP %'!$D$12,""))))),""))),
IF(AND(A421='CP %'!$F$1,J421="CP"),
IF(AND(G421&gt;=DATE(2018,4,1),G421&lt;DATE(2018,5,1)),IF(AND(T421&gt;=1,T421&lt;=3),'CP %'!$G$4,IF(AND(T421&gt;=4,T421&lt;=9),'CP %'!$G$5,IF(T421&gt;=10,'CP %'!$G$6,""))),
IF(AND(G421&gt;=DATE(2018,5,1),G421&lt;DATE(2018,7,1)),'CP %'!$G$8,
IF(AND(G421&gt;=DATE(2018,7,1),G421&lt;DATE(2018,8,1)),IF(AND(T421&gt;=1,T421&lt;=2),'CP %'!$G$11,IF(AND(T421&gt;=3,T421&lt;=5),'CP %'!$G$12,IF(T421&gt;=6,'CP %'!$G$13,""))),
IF(AND(G421&gt;=DATE(2018,8,1),G421&lt;DATE(2018,10,1)),IF(K421='CP %'!$F$18,'CP %'!$G$18,IF(B421='CP %'!$F$15,'CP %'!$G$15,IF(B421='CP %'!$F$16,'CP %'!$G$16,IF(AND(B421='CP %'!$F$17,T421=1),'CP %'!$G$20,IF(AND(B421='CP %'!$F$17,T421&gt;=2,T421&lt;=5),'CP %'!$G$21,IF(AND(B421='CP %'!$F$17,T421&gt;=6),'CP %'!$G$22,"")))))),
IF(AND(G421&gt;=DATE(2018,10,1),G421&lt;=DATE(2018,12,31)),IF(B421='CP %'!$F$25,'CP %'!$G$25,IF(B421='CP %'!$F$26,'CP %'!$G$26,IF(AND(B421='CP %'!$F$27,T421=1),'CP %'!$G$29,IF(AND(B421='CP %'!$F$27,T421&gt;=2,T421&lt;=5),'CP %'!$G$30,IF(AND(B421='CP %'!$F$27,T421&gt;=6),'CP %'!$G$31,"")))))))))),
IF(AND(A421='CP %'!$M$1,J421="CP"),
IF(AND(G421&gt;=DATE(2018,4,1),G421&lt;DATE(2018,10,1)),IF(AND(T421&gt;=1,T421&lt;=3),'CP %'!$N$4,IF(AND(T421&gt;=4,T421&lt;=6),'CP %'!$N$5,IF(T421&gt;=7,'CP %'!$N$6,""))),
IF(AND(G421&gt;=DATE(2018,10,1),G421&lt;=DATE(2018,12,31)),IF(AND(T421&gt;=1,T421&lt;=3),'CP %'!$N$9,IF(AND(T421&gt;=4,T421&lt;=6),'CP %'!$N$10,IF(T421&gt;=7,'CP %'!$N$11,""))),"")),"")))</f>
        <v/>
      </c>
      <c r="T421" s="29" t="str">
        <f>IF(AND(A421='CP %'!$B$1,Master!J421="CP",G421&gt;=DATE(2018,7,26),G421&lt;=DATE(2018,12,31)),COUNTIFS($K$2:$K$999,K421,$A$2:$A$999,'CP %'!$B$1,$G$2:$G$999,"&gt;=26-07-2018",$G$2:$G$999,"&lt;=31-12-2018"),IF(AND(A421='CP %'!$F$1,Master!J421="CP",G421&gt;=DATE(2018,4,1),G421&lt;DATE(2018,5,1)),COUNTIFS($K$2:$K$999,K421,$A$2:$A$999,'CP %'!$F$1,$G$2:$G$999,"&gt;=01-04-2018",$G$2:$G$999,"&lt;01-05-2018"),IF(AND(A421='CP %'!$F$1,Master!J421="CP",G421&gt;=DATE(2018,7,1),G421&lt;DATE(2018,8,1)),COUNTIFS($K$2:$K$999,K421,$A$2:$A$999,'CP %'!$F$1,$G$2:$G$999,"&gt;=01-07-2018",$G$2:$G$999,"&lt;01-08-2018"),IF(AND(A421='CP %'!$F$1,B421='CP %'!$F$17,Master!J421="CP",G421&gt;=DATE(2018,8,1),G421&lt;DATE(2018,10,1)),COUNTIFS($K$2:$K$999,K421,$A$2:$A$999,'CP %'!$F$1,$B$2:$B$999,'CP %'!$F$17,$G$2:$G$999,"&gt;=01-08-2018",$G$2:$G$999,"&lt;01-10-2018"),IF(AND(A421='CP %'!$F$1,B421='CP %'!$F$27,Master!J421="CP",G421&gt;=DATE(2018,10,1),G421&lt;=DATE(2018,12,31)),COUNTIFS($K$2:$K$999,K421,$A$2:$A$999,'CP %'!$F$1,$B$2:$B$999,'CP %'!$F$27,$G$2:$G$999,"&gt;=01-10-2018",$G$2:$G$999,"&lt;=31-12-2018"),IF(AND(A421='CP %'!$M$1,Master!J421="CP",G421&gt;=DATE(2018,4,1),G421&lt;DATE(2018,10,1)),COUNTIFS($K$2:$K$999,K421,$A$2:$A$999,'CP %'!$M$1,$G$2:$G$999,"&gt;=1-04-2018",$G$2:$G$999,"&lt;1-10-2018"),IF(AND(A421='CP %'!$M$1,Master!J421="CP",G421&gt;=DATE(2018,10,1),G421&lt;=DATE(2018,12,31)),COUNTIFS($K$2:$K$999,K421,$A$2:$A$999,'CP %'!$M$1,$G$2:$G$999,"&gt;=1-10-2018",$G$2:$G$999,"&lt;=31-12-2018"),"")))))))</f>
        <v/>
      </c>
    </row>
    <row r="422" spans="19:20" hidden="1" x14ac:dyDescent="0.25">
      <c r="S422" s="17" t="str">
        <f>IF(AND(A422='CP %'!$B$1,J422="CP"),
IF(AND(G422&gt;=DATE(2018,4,1),G422&lt;=DATE(2018,7,25)),2%,IF(AND(G422&gt;=DATE(2018,7,26),G422&lt;=DATE(2018,12,31),R422='CP %'!$I$2),IF(T422=1,'CP %'!$C$8,IF(AND(T422&gt;=2,T422&lt;=3),'CP %'!$C$9,IF(AND(T422&gt;=4,T422&lt;=5),'CP %'!$C$10,IF(AND(T422&gt;=6,T422&lt;=8),'CP %'!$C$11,IF(T422&gt;=9,'CP %'!$C$12,""))))),IF(AND(G422&gt;=DATE(2018,7,26),G422&lt;=DATE(2018,12,31),R422='CP %'!$I$3),IF(T422=1,'CP %'!$D$8,IF(AND(T422&gt;=2,T422&lt;=3),'CP %'!$D$9,IF(AND(T422&gt;=4,T422&lt;=5),'CP %'!$D$10,IF(AND(T422&gt;=6,T422&lt;=8),'CP %'!$D$11,IF(T422&gt;=9,'CP %'!$D$12,""))))),""))),
IF(AND(A422='CP %'!$F$1,J422="CP"),
IF(AND(G422&gt;=DATE(2018,4,1),G422&lt;DATE(2018,5,1)),IF(AND(T422&gt;=1,T422&lt;=3),'CP %'!$G$4,IF(AND(T422&gt;=4,T422&lt;=9),'CP %'!$G$5,IF(T422&gt;=10,'CP %'!$G$6,""))),
IF(AND(G422&gt;=DATE(2018,5,1),G422&lt;DATE(2018,7,1)),'CP %'!$G$8,
IF(AND(G422&gt;=DATE(2018,7,1),G422&lt;DATE(2018,8,1)),IF(AND(T422&gt;=1,T422&lt;=2),'CP %'!$G$11,IF(AND(T422&gt;=3,T422&lt;=5),'CP %'!$G$12,IF(T422&gt;=6,'CP %'!$G$13,""))),
IF(AND(G422&gt;=DATE(2018,8,1),G422&lt;DATE(2018,10,1)),IF(K422='CP %'!$F$18,'CP %'!$G$18,IF(B422='CP %'!$F$15,'CP %'!$G$15,IF(B422='CP %'!$F$16,'CP %'!$G$16,IF(AND(B422='CP %'!$F$17,T422=1),'CP %'!$G$20,IF(AND(B422='CP %'!$F$17,T422&gt;=2,T422&lt;=5),'CP %'!$G$21,IF(AND(B422='CP %'!$F$17,T422&gt;=6),'CP %'!$G$22,"")))))),
IF(AND(G422&gt;=DATE(2018,10,1),G422&lt;=DATE(2018,12,31)),IF(B422='CP %'!$F$25,'CP %'!$G$25,IF(B422='CP %'!$F$26,'CP %'!$G$26,IF(AND(B422='CP %'!$F$27,T422=1),'CP %'!$G$29,IF(AND(B422='CP %'!$F$27,T422&gt;=2,T422&lt;=5),'CP %'!$G$30,IF(AND(B422='CP %'!$F$27,T422&gt;=6),'CP %'!$G$31,"")))))))))),
IF(AND(A422='CP %'!$M$1,J422="CP"),
IF(AND(G422&gt;=DATE(2018,4,1),G422&lt;DATE(2018,10,1)),IF(AND(T422&gt;=1,T422&lt;=3),'CP %'!$N$4,IF(AND(T422&gt;=4,T422&lt;=6),'CP %'!$N$5,IF(T422&gt;=7,'CP %'!$N$6,""))),
IF(AND(G422&gt;=DATE(2018,10,1),G422&lt;=DATE(2018,12,31)),IF(AND(T422&gt;=1,T422&lt;=3),'CP %'!$N$9,IF(AND(T422&gt;=4,T422&lt;=6),'CP %'!$N$10,IF(T422&gt;=7,'CP %'!$N$11,""))),"")),"")))</f>
        <v/>
      </c>
      <c r="T422" s="29" t="str">
        <f>IF(AND(A422='CP %'!$B$1,Master!J422="CP",G422&gt;=DATE(2018,7,26),G422&lt;=DATE(2018,12,31)),COUNTIFS($K$2:$K$999,K422,$A$2:$A$999,'CP %'!$B$1,$G$2:$G$999,"&gt;=26-07-2018",$G$2:$G$999,"&lt;=31-12-2018"),IF(AND(A422='CP %'!$F$1,Master!J422="CP",G422&gt;=DATE(2018,4,1),G422&lt;DATE(2018,5,1)),COUNTIFS($K$2:$K$999,K422,$A$2:$A$999,'CP %'!$F$1,$G$2:$G$999,"&gt;=01-04-2018",$G$2:$G$999,"&lt;01-05-2018"),IF(AND(A422='CP %'!$F$1,Master!J422="CP",G422&gt;=DATE(2018,7,1),G422&lt;DATE(2018,8,1)),COUNTIFS($K$2:$K$999,K422,$A$2:$A$999,'CP %'!$F$1,$G$2:$G$999,"&gt;=01-07-2018",$G$2:$G$999,"&lt;01-08-2018"),IF(AND(A422='CP %'!$F$1,B422='CP %'!$F$17,Master!J422="CP",G422&gt;=DATE(2018,8,1),G422&lt;DATE(2018,10,1)),COUNTIFS($K$2:$K$999,K422,$A$2:$A$999,'CP %'!$F$1,$B$2:$B$999,'CP %'!$F$17,$G$2:$G$999,"&gt;=01-08-2018",$G$2:$G$999,"&lt;01-10-2018"),IF(AND(A422='CP %'!$F$1,B422='CP %'!$F$27,Master!J422="CP",G422&gt;=DATE(2018,10,1),G422&lt;=DATE(2018,12,31)),COUNTIFS($K$2:$K$999,K422,$A$2:$A$999,'CP %'!$F$1,$B$2:$B$999,'CP %'!$F$27,$G$2:$G$999,"&gt;=01-10-2018",$G$2:$G$999,"&lt;=31-12-2018"),IF(AND(A422='CP %'!$M$1,Master!J422="CP",G422&gt;=DATE(2018,4,1),G422&lt;DATE(2018,10,1)),COUNTIFS($K$2:$K$999,K422,$A$2:$A$999,'CP %'!$M$1,$G$2:$G$999,"&gt;=1-04-2018",$G$2:$G$999,"&lt;1-10-2018"),IF(AND(A422='CP %'!$M$1,Master!J422="CP",G422&gt;=DATE(2018,10,1),G422&lt;=DATE(2018,12,31)),COUNTIFS($K$2:$K$999,K422,$A$2:$A$999,'CP %'!$M$1,$G$2:$G$999,"&gt;=1-10-2018",$G$2:$G$999,"&lt;=31-12-2018"),"")))))))</f>
        <v/>
      </c>
    </row>
    <row r="423" spans="19:20" hidden="1" x14ac:dyDescent="0.25">
      <c r="S423" s="17" t="str">
        <f>IF(AND(A423='CP %'!$B$1,J423="CP"),
IF(AND(G423&gt;=DATE(2018,4,1),G423&lt;=DATE(2018,7,25)),2%,IF(AND(G423&gt;=DATE(2018,7,26),G423&lt;=DATE(2018,12,31),R423='CP %'!$I$2),IF(T423=1,'CP %'!$C$8,IF(AND(T423&gt;=2,T423&lt;=3),'CP %'!$C$9,IF(AND(T423&gt;=4,T423&lt;=5),'CP %'!$C$10,IF(AND(T423&gt;=6,T423&lt;=8),'CP %'!$C$11,IF(T423&gt;=9,'CP %'!$C$12,""))))),IF(AND(G423&gt;=DATE(2018,7,26),G423&lt;=DATE(2018,12,31),R423='CP %'!$I$3),IF(T423=1,'CP %'!$D$8,IF(AND(T423&gt;=2,T423&lt;=3),'CP %'!$D$9,IF(AND(T423&gt;=4,T423&lt;=5),'CP %'!$D$10,IF(AND(T423&gt;=6,T423&lt;=8),'CP %'!$D$11,IF(T423&gt;=9,'CP %'!$D$12,""))))),""))),
IF(AND(A423='CP %'!$F$1,J423="CP"),
IF(AND(G423&gt;=DATE(2018,4,1),G423&lt;DATE(2018,5,1)),IF(AND(T423&gt;=1,T423&lt;=3),'CP %'!$G$4,IF(AND(T423&gt;=4,T423&lt;=9),'CP %'!$G$5,IF(T423&gt;=10,'CP %'!$G$6,""))),
IF(AND(G423&gt;=DATE(2018,5,1),G423&lt;DATE(2018,7,1)),'CP %'!$G$8,
IF(AND(G423&gt;=DATE(2018,7,1),G423&lt;DATE(2018,8,1)),IF(AND(T423&gt;=1,T423&lt;=2),'CP %'!$G$11,IF(AND(T423&gt;=3,T423&lt;=5),'CP %'!$G$12,IF(T423&gt;=6,'CP %'!$G$13,""))),
IF(AND(G423&gt;=DATE(2018,8,1),G423&lt;DATE(2018,10,1)),IF(K423='CP %'!$F$18,'CP %'!$G$18,IF(B423='CP %'!$F$15,'CP %'!$G$15,IF(B423='CP %'!$F$16,'CP %'!$G$16,IF(AND(B423='CP %'!$F$17,T423=1),'CP %'!$G$20,IF(AND(B423='CP %'!$F$17,T423&gt;=2,T423&lt;=5),'CP %'!$G$21,IF(AND(B423='CP %'!$F$17,T423&gt;=6),'CP %'!$G$22,"")))))),
IF(AND(G423&gt;=DATE(2018,10,1),G423&lt;=DATE(2018,12,31)),IF(B423='CP %'!$F$25,'CP %'!$G$25,IF(B423='CP %'!$F$26,'CP %'!$G$26,IF(AND(B423='CP %'!$F$27,T423=1),'CP %'!$G$29,IF(AND(B423='CP %'!$F$27,T423&gt;=2,T423&lt;=5),'CP %'!$G$30,IF(AND(B423='CP %'!$F$27,T423&gt;=6),'CP %'!$G$31,"")))))))))),
IF(AND(A423='CP %'!$M$1,J423="CP"),
IF(AND(G423&gt;=DATE(2018,4,1),G423&lt;DATE(2018,10,1)),IF(AND(T423&gt;=1,T423&lt;=3),'CP %'!$N$4,IF(AND(T423&gt;=4,T423&lt;=6),'CP %'!$N$5,IF(T423&gt;=7,'CP %'!$N$6,""))),
IF(AND(G423&gt;=DATE(2018,10,1),G423&lt;=DATE(2018,12,31)),IF(AND(T423&gt;=1,T423&lt;=3),'CP %'!$N$9,IF(AND(T423&gt;=4,T423&lt;=6),'CP %'!$N$10,IF(T423&gt;=7,'CP %'!$N$11,""))),"")),"")))</f>
        <v/>
      </c>
      <c r="T423" s="29" t="str">
        <f>IF(AND(A423='CP %'!$B$1,Master!J423="CP",G423&gt;=DATE(2018,7,26),G423&lt;=DATE(2018,12,31)),COUNTIFS($K$2:$K$999,K423,$A$2:$A$999,'CP %'!$B$1,$G$2:$G$999,"&gt;=26-07-2018",$G$2:$G$999,"&lt;=31-12-2018"),IF(AND(A423='CP %'!$F$1,Master!J423="CP",G423&gt;=DATE(2018,4,1),G423&lt;DATE(2018,5,1)),COUNTIFS($K$2:$K$999,K423,$A$2:$A$999,'CP %'!$F$1,$G$2:$G$999,"&gt;=01-04-2018",$G$2:$G$999,"&lt;01-05-2018"),IF(AND(A423='CP %'!$F$1,Master!J423="CP",G423&gt;=DATE(2018,7,1),G423&lt;DATE(2018,8,1)),COUNTIFS($K$2:$K$999,K423,$A$2:$A$999,'CP %'!$F$1,$G$2:$G$999,"&gt;=01-07-2018",$G$2:$G$999,"&lt;01-08-2018"),IF(AND(A423='CP %'!$F$1,B423='CP %'!$F$17,Master!J423="CP",G423&gt;=DATE(2018,8,1),G423&lt;DATE(2018,10,1)),COUNTIFS($K$2:$K$999,K423,$A$2:$A$999,'CP %'!$F$1,$B$2:$B$999,'CP %'!$F$17,$G$2:$G$999,"&gt;=01-08-2018",$G$2:$G$999,"&lt;01-10-2018"),IF(AND(A423='CP %'!$F$1,B423='CP %'!$F$27,Master!J423="CP",G423&gt;=DATE(2018,10,1),G423&lt;=DATE(2018,12,31)),COUNTIFS($K$2:$K$999,K423,$A$2:$A$999,'CP %'!$F$1,$B$2:$B$999,'CP %'!$F$27,$G$2:$G$999,"&gt;=01-10-2018",$G$2:$G$999,"&lt;=31-12-2018"),IF(AND(A423='CP %'!$M$1,Master!J423="CP",G423&gt;=DATE(2018,4,1),G423&lt;DATE(2018,10,1)),COUNTIFS($K$2:$K$999,K423,$A$2:$A$999,'CP %'!$M$1,$G$2:$G$999,"&gt;=1-04-2018",$G$2:$G$999,"&lt;1-10-2018"),IF(AND(A423='CP %'!$M$1,Master!J423="CP",G423&gt;=DATE(2018,10,1),G423&lt;=DATE(2018,12,31)),COUNTIFS($K$2:$K$999,K423,$A$2:$A$999,'CP %'!$M$1,$G$2:$G$999,"&gt;=1-10-2018",$G$2:$G$999,"&lt;=31-12-2018"),"")))))))</f>
        <v/>
      </c>
    </row>
    <row r="424" spans="19:20" hidden="1" x14ac:dyDescent="0.25">
      <c r="S424" s="17" t="str">
        <f>IF(AND(A424='CP %'!$B$1,J424="CP"),
IF(AND(G424&gt;=DATE(2018,4,1),G424&lt;=DATE(2018,7,25)),2%,IF(AND(G424&gt;=DATE(2018,7,26),G424&lt;=DATE(2018,12,31),R424='CP %'!$I$2),IF(T424=1,'CP %'!$C$8,IF(AND(T424&gt;=2,T424&lt;=3),'CP %'!$C$9,IF(AND(T424&gt;=4,T424&lt;=5),'CP %'!$C$10,IF(AND(T424&gt;=6,T424&lt;=8),'CP %'!$C$11,IF(T424&gt;=9,'CP %'!$C$12,""))))),IF(AND(G424&gt;=DATE(2018,7,26),G424&lt;=DATE(2018,12,31),R424='CP %'!$I$3),IF(T424=1,'CP %'!$D$8,IF(AND(T424&gt;=2,T424&lt;=3),'CP %'!$D$9,IF(AND(T424&gt;=4,T424&lt;=5),'CP %'!$D$10,IF(AND(T424&gt;=6,T424&lt;=8),'CP %'!$D$11,IF(T424&gt;=9,'CP %'!$D$12,""))))),""))),
IF(AND(A424='CP %'!$F$1,J424="CP"),
IF(AND(G424&gt;=DATE(2018,4,1),G424&lt;DATE(2018,5,1)),IF(AND(T424&gt;=1,T424&lt;=3),'CP %'!$G$4,IF(AND(T424&gt;=4,T424&lt;=9),'CP %'!$G$5,IF(T424&gt;=10,'CP %'!$G$6,""))),
IF(AND(G424&gt;=DATE(2018,5,1),G424&lt;DATE(2018,7,1)),'CP %'!$G$8,
IF(AND(G424&gt;=DATE(2018,7,1),G424&lt;DATE(2018,8,1)),IF(AND(T424&gt;=1,T424&lt;=2),'CP %'!$G$11,IF(AND(T424&gt;=3,T424&lt;=5),'CP %'!$G$12,IF(T424&gt;=6,'CP %'!$G$13,""))),
IF(AND(G424&gt;=DATE(2018,8,1),G424&lt;DATE(2018,10,1)),IF(K424='CP %'!$F$18,'CP %'!$G$18,IF(B424='CP %'!$F$15,'CP %'!$G$15,IF(B424='CP %'!$F$16,'CP %'!$G$16,IF(AND(B424='CP %'!$F$17,T424=1),'CP %'!$G$20,IF(AND(B424='CP %'!$F$17,T424&gt;=2,T424&lt;=5),'CP %'!$G$21,IF(AND(B424='CP %'!$F$17,T424&gt;=6),'CP %'!$G$22,"")))))),
IF(AND(G424&gt;=DATE(2018,10,1),G424&lt;=DATE(2018,12,31)),IF(B424='CP %'!$F$25,'CP %'!$G$25,IF(B424='CP %'!$F$26,'CP %'!$G$26,IF(AND(B424='CP %'!$F$27,T424=1),'CP %'!$G$29,IF(AND(B424='CP %'!$F$27,T424&gt;=2,T424&lt;=5),'CP %'!$G$30,IF(AND(B424='CP %'!$F$27,T424&gt;=6),'CP %'!$G$31,"")))))))))),
IF(AND(A424='CP %'!$M$1,J424="CP"),
IF(AND(G424&gt;=DATE(2018,4,1),G424&lt;DATE(2018,10,1)),IF(AND(T424&gt;=1,T424&lt;=3),'CP %'!$N$4,IF(AND(T424&gt;=4,T424&lt;=6),'CP %'!$N$5,IF(T424&gt;=7,'CP %'!$N$6,""))),
IF(AND(G424&gt;=DATE(2018,10,1),G424&lt;=DATE(2018,12,31)),IF(AND(T424&gt;=1,T424&lt;=3),'CP %'!$N$9,IF(AND(T424&gt;=4,T424&lt;=6),'CP %'!$N$10,IF(T424&gt;=7,'CP %'!$N$11,""))),"")),"")))</f>
        <v/>
      </c>
      <c r="T424" s="29" t="str">
        <f>IF(AND(A424='CP %'!$B$1,Master!J424="CP",G424&gt;=DATE(2018,7,26),G424&lt;=DATE(2018,12,31)),COUNTIFS($K$2:$K$999,K424,$A$2:$A$999,'CP %'!$B$1,$G$2:$G$999,"&gt;=26-07-2018",$G$2:$G$999,"&lt;=31-12-2018"),IF(AND(A424='CP %'!$F$1,Master!J424="CP",G424&gt;=DATE(2018,4,1),G424&lt;DATE(2018,5,1)),COUNTIFS($K$2:$K$999,K424,$A$2:$A$999,'CP %'!$F$1,$G$2:$G$999,"&gt;=01-04-2018",$G$2:$G$999,"&lt;01-05-2018"),IF(AND(A424='CP %'!$F$1,Master!J424="CP",G424&gt;=DATE(2018,7,1),G424&lt;DATE(2018,8,1)),COUNTIFS($K$2:$K$999,K424,$A$2:$A$999,'CP %'!$F$1,$G$2:$G$999,"&gt;=01-07-2018",$G$2:$G$999,"&lt;01-08-2018"),IF(AND(A424='CP %'!$F$1,B424='CP %'!$F$17,Master!J424="CP",G424&gt;=DATE(2018,8,1),G424&lt;DATE(2018,10,1)),COUNTIFS($K$2:$K$999,K424,$A$2:$A$999,'CP %'!$F$1,$B$2:$B$999,'CP %'!$F$17,$G$2:$G$999,"&gt;=01-08-2018",$G$2:$G$999,"&lt;01-10-2018"),IF(AND(A424='CP %'!$F$1,B424='CP %'!$F$27,Master!J424="CP",G424&gt;=DATE(2018,10,1),G424&lt;=DATE(2018,12,31)),COUNTIFS($K$2:$K$999,K424,$A$2:$A$999,'CP %'!$F$1,$B$2:$B$999,'CP %'!$F$27,$G$2:$G$999,"&gt;=01-10-2018",$G$2:$G$999,"&lt;=31-12-2018"),IF(AND(A424='CP %'!$M$1,Master!J424="CP",G424&gt;=DATE(2018,4,1),G424&lt;DATE(2018,10,1)),COUNTIFS($K$2:$K$999,K424,$A$2:$A$999,'CP %'!$M$1,$G$2:$G$999,"&gt;=1-04-2018",$G$2:$G$999,"&lt;1-10-2018"),IF(AND(A424='CP %'!$M$1,Master!J424="CP",G424&gt;=DATE(2018,10,1),G424&lt;=DATE(2018,12,31)),COUNTIFS($K$2:$K$999,K424,$A$2:$A$999,'CP %'!$M$1,$G$2:$G$999,"&gt;=1-10-2018",$G$2:$G$999,"&lt;=31-12-2018"),"")))))))</f>
        <v/>
      </c>
    </row>
    <row r="425" spans="19:20" hidden="1" x14ac:dyDescent="0.25">
      <c r="S425" s="17" t="str">
        <f>IF(AND(A425='CP %'!$B$1,J425="CP"),
IF(AND(G425&gt;=DATE(2018,4,1),G425&lt;=DATE(2018,7,25)),2%,IF(AND(G425&gt;=DATE(2018,7,26),G425&lt;=DATE(2018,12,31),R425='CP %'!$I$2),IF(T425=1,'CP %'!$C$8,IF(AND(T425&gt;=2,T425&lt;=3),'CP %'!$C$9,IF(AND(T425&gt;=4,T425&lt;=5),'CP %'!$C$10,IF(AND(T425&gt;=6,T425&lt;=8),'CP %'!$C$11,IF(T425&gt;=9,'CP %'!$C$12,""))))),IF(AND(G425&gt;=DATE(2018,7,26),G425&lt;=DATE(2018,12,31),R425='CP %'!$I$3),IF(T425=1,'CP %'!$D$8,IF(AND(T425&gt;=2,T425&lt;=3),'CP %'!$D$9,IF(AND(T425&gt;=4,T425&lt;=5),'CP %'!$D$10,IF(AND(T425&gt;=6,T425&lt;=8),'CP %'!$D$11,IF(T425&gt;=9,'CP %'!$D$12,""))))),""))),
IF(AND(A425='CP %'!$F$1,J425="CP"),
IF(AND(G425&gt;=DATE(2018,4,1),G425&lt;DATE(2018,5,1)),IF(AND(T425&gt;=1,T425&lt;=3),'CP %'!$G$4,IF(AND(T425&gt;=4,T425&lt;=9),'CP %'!$G$5,IF(T425&gt;=10,'CP %'!$G$6,""))),
IF(AND(G425&gt;=DATE(2018,5,1),G425&lt;DATE(2018,7,1)),'CP %'!$G$8,
IF(AND(G425&gt;=DATE(2018,7,1),G425&lt;DATE(2018,8,1)),IF(AND(T425&gt;=1,T425&lt;=2),'CP %'!$G$11,IF(AND(T425&gt;=3,T425&lt;=5),'CP %'!$G$12,IF(T425&gt;=6,'CP %'!$G$13,""))),
IF(AND(G425&gt;=DATE(2018,8,1),G425&lt;DATE(2018,10,1)),IF(K425='CP %'!$F$18,'CP %'!$G$18,IF(B425='CP %'!$F$15,'CP %'!$G$15,IF(B425='CP %'!$F$16,'CP %'!$G$16,IF(AND(B425='CP %'!$F$17,T425=1),'CP %'!$G$20,IF(AND(B425='CP %'!$F$17,T425&gt;=2,T425&lt;=5),'CP %'!$G$21,IF(AND(B425='CP %'!$F$17,T425&gt;=6),'CP %'!$G$22,"")))))),
IF(AND(G425&gt;=DATE(2018,10,1),G425&lt;=DATE(2018,12,31)),IF(B425='CP %'!$F$25,'CP %'!$G$25,IF(B425='CP %'!$F$26,'CP %'!$G$26,IF(AND(B425='CP %'!$F$27,T425=1),'CP %'!$G$29,IF(AND(B425='CP %'!$F$27,T425&gt;=2,T425&lt;=5),'CP %'!$G$30,IF(AND(B425='CP %'!$F$27,T425&gt;=6),'CP %'!$G$31,"")))))))))),
IF(AND(A425='CP %'!$M$1,J425="CP"),
IF(AND(G425&gt;=DATE(2018,4,1),G425&lt;DATE(2018,10,1)),IF(AND(T425&gt;=1,T425&lt;=3),'CP %'!$N$4,IF(AND(T425&gt;=4,T425&lt;=6),'CP %'!$N$5,IF(T425&gt;=7,'CP %'!$N$6,""))),
IF(AND(G425&gt;=DATE(2018,10,1),G425&lt;=DATE(2018,12,31)),IF(AND(T425&gt;=1,T425&lt;=3),'CP %'!$N$9,IF(AND(T425&gt;=4,T425&lt;=6),'CP %'!$N$10,IF(T425&gt;=7,'CP %'!$N$11,""))),"")),"")))</f>
        <v/>
      </c>
      <c r="T425" s="29" t="str">
        <f>IF(AND(A425='CP %'!$B$1,Master!J425="CP",G425&gt;=DATE(2018,7,26),G425&lt;=DATE(2018,12,31)),COUNTIFS($K$2:$K$999,K425,$A$2:$A$999,'CP %'!$B$1,$G$2:$G$999,"&gt;=26-07-2018",$G$2:$G$999,"&lt;=31-12-2018"),IF(AND(A425='CP %'!$F$1,Master!J425="CP",G425&gt;=DATE(2018,4,1),G425&lt;DATE(2018,5,1)),COUNTIFS($K$2:$K$999,K425,$A$2:$A$999,'CP %'!$F$1,$G$2:$G$999,"&gt;=01-04-2018",$G$2:$G$999,"&lt;01-05-2018"),IF(AND(A425='CP %'!$F$1,Master!J425="CP",G425&gt;=DATE(2018,7,1),G425&lt;DATE(2018,8,1)),COUNTIFS($K$2:$K$999,K425,$A$2:$A$999,'CP %'!$F$1,$G$2:$G$999,"&gt;=01-07-2018",$G$2:$G$999,"&lt;01-08-2018"),IF(AND(A425='CP %'!$F$1,B425='CP %'!$F$17,Master!J425="CP",G425&gt;=DATE(2018,8,1),G425&lt;DATE(2018,10,1)),COUNTIFS($K$2:$K$999,K425,$A$2:$A$999,'CP %'!$F$1,$B$2:$B$999,'CP %'!$F$17,$G$2:$G$999,"&gt;=01-08-2018",$G$2:$G$999,"&lt;01-10-2018"),IF(AND(A425='CP %'!$F$1,B425='CP %'!$F$27,Master!J425="CP",G425&gt;=DATE(2018,10,1),G425&lt;=DATE(2018,12,31)),COUNTIFS($K$2:$K$999,K425,$A$2:$A$999,'CP %'!$F$1,$B$2:$B$999,'CP %'!$F$27,$G$2:$G$999,"&gt;=01-10-2018",$G$2:$G$999,"&lt;=31-12-2018"),IF(AND(A425='CP %'!$M$1,Master!J425="CP",G425&gt;=DATE(2018,4,1),G425&lt;DATE(2018,10,1)),COUNTIFS($K$2:$K$999,K425,$A$2:$A$999,'CP %'!$M$1,$G$2:$G$999,"&gt;=1-04-2018",$G$2:$G$999,"&lt;1-10-2018"),IF(AND(A425='CP %'!$M$1,Master!J425="CP",G425&gt;=DATE(2018,10,1),G425&lt;=DATE(2018,12,31)),COUNTIFS($K$2:$K$999,K425,$A$2:$A$999,'CP %'!$M$1,$G$2:$G$999,"&gt;=1-10-2018",$G$2:$G$999,"&lt;=31-12-2018"),"")))))))</f>
        <v/>
      </c>
    </row>
    <row r="426" spans="19:20" hidden="1" x14ac:dyDescent="0.25">
      <c r="S426" s="17" t="str">
        <f>IF(AND(A426='CP %'!$B$1,J426="CP"),
IF(AND(G426&gt;=DATE(2018,4,1),G426&lt;=DATE(2018,7,25)),2%,IF(AND(G426&gt;=DATE(2018,7,26),G426&lt;=DATE(2018,12,31),R426='CP %'!$I$2),IF(T426=1,'CP %'!$C$8,IF(AND(T426&gt;=2,T426&lt;=3),'CP %'!$C$9,IF(AND(T426&gt;=4,T426&lt;=5),'CP %'!$C$10,IF(AND(T426&gt;=6,T426&lt;=8),'CP %'!$C$11,IF(T426&gt;=9,'CP %'!$C$12,""))))),IF(AND(G426&gt;=DATE(2018,7,26),G426&lt;=DATE(2018,12,31),R426='CP %'!$I$3),IF(T426=1,'CP %'!$D$8,IF(AND(T426&gt;=2,T426&lt;=3),'CP %'!$D$9,IF(AND(T426&gt;=4,T426&lt;=5),'CP %'!$D$10,IF(AND(T426&gt;=6,T426&lt;=8),'CP %'!$D$11,IF(T426&gt;=9,'CP %'!$D$12,""))))),""))),
IF(AND(A426='CP %'!$F$1,J426="CP"),
IF(AND(G426&gt;=DATE(2018,4,1),G426&lt;DATE(2018,5,1)),IF(AND(T426&gt;=1,T426&lt;=3),'CP %'!$G$4,IF(AND(T426&gt;=4,T426&lt;=9),'CP %'!$G$5,IF(T426&gt;=10,'CP %'!$G$6,""))),
IF(AND(G426&gt;=DATE(2018,5,1),G426&lt;DATE(2018,7,1)),'CP %'!$G$8,
IF(AND(G426&gt;=DATE(2018,7,1),G426&lt;DATE(2018,8,1)),IF(AND(T426&gt;=1,T426&lt;=2),'CP %'!$G$11,IF(AND(T426&gt;=3,T426&lt;=5),'CP %'!$G$12,IF(T426&gt;=6,'CP %'!$G$13,""))),
IF(AND(G426&gt;=DATE(2018,8,1),G426&lt;DATE(2018,10,1)),IF(K426='CP %'!$F$18,'CP %'!$G$18,IF(B426='CP %'!$F$15,'CP %'!$G$15,IF(B426='CP %'!$F$16,'CP %'!$G$16,IF(AND(B426='CP %'!$F$17,T426=1),'CP %'!$G$20,IF(AND(B426='CP %'!$F$17,T426&gt;=2,T426&lt;=5),'CP %'!$G$21,IF(AND(B426='CP %'!$F$17,T426&gt;=6),'CP %'!$G$22,"")))))),
IF(AND(G426&gt;=DATE(2018,10,1),G426&lt;=DATE(2018,12,31)),IF(B426='CP %'!$F$25,'CP %'!$G$25,IF(B426='CP %'!$F$26,'CP %'!$G$26,IF(AND(B426='CP %'!$F$27,T426=1),'CP %'!$G$29,IF(AND(B426='CP %'!$F$27,T426&gt;=2,T426&lt;=5),'CP %'!$G$30,IF(AND(B426='CP %'!$F$27,T426&gt;=6),'CP %'!$G$31,"")))))))))),
IF(AND(A426='CP %'!$M$1,J426="CP"),
IF(AND(G426&gt;=DATE(2018,4,1),G426&lt;DATE(2018,10,1)),IF(AND(T426&gt;=1,T426&lt;=3),'CP %'!$N$4,IF(AND(T426&gt;=4,T426&lt;=6),'CP %'!$N$5,IF(T426&gt;=7,'CP %'!$N$6,""))),
IF(AND(G426&gt;=DATE(2018,10,1),G426&lt;=DATE(2018,12,31)),IF(AND(T426&gt;=1,T426&lt;=3),'CP %'!$N$9,IF(AND(T426&gt;=4,T426&lt;=6),'CP %'!$N$10,IF(T426&gt;=7,'CP %'!$N$11,""))),"")),"")))</f>
        <v/>
      </c>
      <c r="T426" s="29" t="str">
        <f>IF(AND(A426='CP %'!$B$1,Master!J426="CP",G426&gt;=DATE(2018,7,26),G426&lt;=DATE(2018,12,31)),COUNTIFS($K$2:$K$999,K426,$A$2:$A$999,'CP %'!$B$1,$G$2:$G$999,"&gt;=26-07-2018",$G$2:$G$999,"&lt;=31-12-2018"),IF(AND(A426='CP %'!$F$1,Master!J426="CP",G426&gt;=DATE(2018,4,1),G426&lt;DATE(2018,5,1)),COUNTIFS($K$2:$K$999,K426,$A$2:$A$999,'CP %'!$F$1,$G$2:$G$999,"&gt;=01-04-2018",$G$2:$G$999,"&lt;01-05-2018"),IF(AND(A426='CP %'!$F$1,Master!J426="CP",G426&gt;=DATE(2018,7,1),G426&lt;DATE(2018,8,1)),COUNTIFS($K$2:$K$999,K426,$A$2:$A$999,'CP %'!$F$1,$G$2:$G$999,"&gt;=01-07-2018",$G$2:$G$999,"&lt;01-08-2018"),IF(AND(A426='CP %'!$F$1,B426='CP %'!$F$17,Master!J426="CP",G426&gt;=DATE(2018,8,1),G426&lt;DATE(2018,10,1)),COUNTIFS($K$2:$K$999,K426,$A$2:$A$999,'CP %'!$F$1,$B$2:$B$999,'CP %'!$F$17,$G$2:$G$999,"&gt;=01-08-2018",$G$2:$G$999,"&lt;01-10-2018"),IF(AND(A426='CP %'!$F$1,B426='CP %'!$F$27,Master!J426="CP",G426&gt;=DATE(2018,10,1),G426&lt;=DATE(2018,12,31)),COUNTIFS($K$2:$K$999,K426,$A$2:$A$999,'CP %'!$F$1,$B$2:$B$999,'CP %'!$F$27,$G$2:$G$999,"&gt;=01-10-2018",$G$2:$G$999,"&lt;=31-12-2018"),IF(AND(A426='CP %'!$M$1,Master!J426="CP",G426&gt;=DATE(2018,4,1),G426&lt;DATE(2018,10,1)),COUNTIFS($K$2:$K$999,K426,$A$2:$A$999,'CP %'!$M$1,$G$2:$G$999,"&gt;=1-04-2018",$G$2:$G$999,"&lt;1-10-2018"),IF(AND(A426='CP %'!$M$1,Master!J426="CP",G426&gt;=DATE(2018,10,1),G426&lt;=DATE(2018,12,31)),COUNTIFS($K$2:$K$999,K426,$A$2:$A$999,'CP %'!$M$1,$G$2:$G$999,"&gt;=1-10-2018",$G$2:$G$999,"&lt;=31-12-2018"),"")))))))</f>
        <v/>
      </c>
    </row>
    <row r="427" spans="19:20" hidden="1" x14ac:dyDescent="0.25">
      <c r="S427" s="17" t="str">
        <f>IF(AND(A427='CP %'!$B$1,J427="CP"),
IF(AND(G427&gt;=DATE(2018,4,1),G427&lt;=DATE(2018,7,25)),2%,IF(AND(G427&gt;=DATE(2018,7,26),G427&lt;=DATE(2018,12,31),R427='CP %'!$I$2),IF(T427=1,'CP %'!$C$8,IF(AND(T427&gt;=2,T427&lt;=3),'CP %'!$C$9,IF(AND(T427&gt;=4,T427&lt;=5),'CP %'!$C$10,IF(AND(T427&gt;=6,T427&lt;=8),'CP %'!$C$11,IF(T427&gt;=9,'CP %'!$C$12,""))))),IF(AND(G427&gt;=DATE(2018,7,26),G427&lt;=DATE(2018,12,31),R427='CP %'!$I$3),IF(T427=1,'CP %'!$D$8,IF(AND(T427&gt;=2,T427&lt;=3),'CP %'!$D$9,IF(AND(T427&gt;=4,T427&lt;=5),'CP %'!$D$10,IF(AND(T427&gt;=6,T427&lt;=8),'CP %'!$D$11,IF(T427&gt;=9,'CP %'!$D$12,""))))),""))),
IF(AND(A427='CP %'!$F$1,J427="CP"),
IF(AND(G427&gt;=DATE(2018,4,1),G427&lt;DATE(2018,5,1)),IF(AND(T427&gt;=1,T427&lt;=3),'CP %'!$G$4,IF(AND(T427&gt;=4,T427&lt;=9),'CP %'!$G$5,IF(T427&gt;=10,'CP %'!$G$6,""))),
IF(AND(G427&gt;=DATE(2018,5,1),G427&lt;DATE(2018,7,1)),'CP %'!$G$8,
IF(AND(G427&gt;=DATE(2018,7,1),G427&lt;DATE(2018,8,1)),IF(AND(T427&gt;=1,T427&lt;=2),'CP %'!$G$11,IF(AND(T427&gt;=3,T427&lt;=5),'CP %'!$G$12,IF(T427&gt;=6,'CP %'!$G$13,""))),
IF(AND(G427&gt;=DATE(2018,8,1),G427&lt;DATE(2018,10,1)),IF(K427='CP %'!$F$18,'CP %'!$G$18,IF(B427='CP %'!$F$15,'CP %'!$G$15,IF(B427='CP %'!$F$16,'CP %'!$G$16,IF(AND(B427='CP %'!$F$17,T427=1),'CP %'!$G$20,IF(AND(B427='CP %'!$F$17,T427&gt;=2,T427&lt;=5),'CP %'!$G$21,IF(AND(B427='CP %'!$F$17,T427&gt;=6),'CP %'!$G$22,"")))))),
IF(AND(G427&gt;=DATE(2018,10,1),G427&lt;=DATE(2018,12,31)),IF(B427='CP %'!$F$25,'CP %'!$G$25,IF(B427='CP %'!$F$26,'CP %'!$G$26,IF(AND(B427='CP %'!$F$27,T427=1),'CP %'!$G$29,IF(AND(B427='CP %'!$F$27,T427&gt;=2,T427&lt;=5),'CP %'!$G$30,IF(AND(B427='CP %'!$F$27,T427&gt;=6),'CP %'!$G$31,"")))))))))),
IF(AND(A427='CP %'!$M$1,J427="CP"),
IF(AND(G427&gt;=DATE(2018,4,1),G427&lt;DATE(2018,10,1)),IF(AND(T427&gt;=1,T427&lt;=3),'CP %'!$N$4,IF(AND(T427&gt;=4,T427&lt;=6),'CP %'!$N$5,IF(T427&gt;=7,'CP %'!$N$6,""))),
IF(AND(G427&gt;=DATE(2018,10,1),G427&lt;=DATE(2018,12,31)),IF(AND(T427&gt;=1,T427&lt;=3),'CP %'!$N$9,IF(AND(T427&gt;=4,T427&lt;=6),'CP %'!$N$10,IF(T427&gt;=7,'CP %'!$N$11,""))),"")),"")))</f>
        <v/>
      </c>
      <c r="T427" s="29" t="str">
        <f>IF(AND(A427='CP %'!$B$1,Master!J427="CP",G427&gt;=DATE(2018,7,26),G427&lt;=DATE(2018,12,31)),COUNTIFS($K$2:$K$999,K427,$A$2:$A$999,'CP %'!$B$1,$G$2:$G$999,"&gt;=26-07-2018",$G$2:$G$999,"&lt;=31-12-2018"),IF(AND(A427='CP %'!$F$1,Master!J427="CP",G427&gt;=DATE(2018,4,1),G427&lt;DATE(2018,5,1)),COUNTIFS($K$2:$K$999,K427,$A$2:$A$999,'CP %'!$F$1,$G$2:$G$999,"&gt;=01-04-2018",$G$2:$G$999,"&lt;01-05-2018"),IF(AND(A427='CP %'!$F$1,Master!J427="CP",G427&gt;=DATE(2018,7,1),G427&lt;DATE(2018,8,1)),COUNTIFS($K$2:$K$999,K427,$A$2:$A$999,'CP %'!$F$1,$G$2:$G$999,"&gt;=01-07-2018",$G$2:$G$999,"&lt;01-08-2018"),IF(AND(A427='CP %'!$F$1,B427='CP %'!$F$17,Master!J427="CP",G427&gt;=DATE(2018,8,1),G427&lt;DATE(2018,10,1)),COUNTIFS($K$2:$K$999,K427,$A$2:$A$999,'CP %'!$F$1,$B$2:$B$999,'CP %'!$F$17,$G$2:$G$999,"&gt;=01-08-2018",$G$2:$G$999,"&lt;01-10-2018"),IF(AND(A427='CP %'!$F$1,B427='CP %'!$F$27,Master!J427="CP",G427&gt;=DATE(2018,10,1),G427&lt;=DATE(2018,12,31)),COUNTIFS($K$2:$K$999,K427,$A$2:$A$999,'CP %'!$F$1,$B$2:$B$999,'CP %'!$F$27,$G$2:$G$999,"&gt;=01-10-2018",$G$2:$G$999,"&lt;=31-12-2018"),IF(AND(A427='CP %'!$M$1,Master!J427="CP",G427&gt;=DATE(2018,4,1),G427&lt;DATE(2018,10,1)),COUNTIFS($K$2:$K$999,K427,$A$2:$A$999,'CP %'!$M$1,$G$2:$G$999,"&gt;=1-04-2018",$G$2:$G$999,"&lt;1-10-2018"),IF(AND(A427='CP %'!$M$1,Master!J427="CP",G427&gt;=DATE(2018,10,1),G427&lt;=DATE(2018,12,31)),COUNTIFS($K$2:$K$999,K427,$A$2:$A$999,'CP %'!$M$1,$G$2:$G$999,"&gt;=1-10-2018",$G$2:$G$999,"&lt;=31-12-2018"),"")))))))</f>
        <v/>
      </c>
    </row>
    <row r="428" spans="19:20" hidden="1" x14ac:dyDescent="0.25">
      <c r="S428" s="17" t="str">
        <f>IF(AND(A428='CP %'!$B$1,J428="CP"),
IF(AND(G428&gt;=DATE(2018,4,1),G428&lt;=DATE(2018,7,25)),2%,IF(AND(G428&gt;=DATE(2018,7,26),G428&lt;=DATE(2018,12,31),R428='CP %'!$I$2),IF(T428=1,'CP %'!$C$8,IF(AND(T428&gt;=2,T428&lt;=3),'CP %'!$C$9,IF(AND(T428&gt;=4,T428&lt;=5),'CP %'!$C$10,IF(AND(T428&gt;=6,T428&lt;=8),'CP %'!$C$11,IF(T428&gt;=9,'CP %'!$C$12,""))))),IF(AND(G428&gt;=DATE(2018,7,26),G428&lt;=DATE(2018,12,31),R428='CP %'!$I$3),IF(T428=1,'CP %'!$D$8,IF(AND(T428&gt;=2,T428&lt;=3),'CP %'!$D$9,IF(AND(T428&gt;=4,T428&lt;=5),'CP %'!$D$10,IF(AND(T428&gt;=6,T428&lt;=8),'CP %'!$D$11,IF(T428&gt;=9,'CP %'!$D$12,""))))),""))),
IF(AND(A428='CP %'!$F$1,J428="CP"),
IF(AND(G428&gt;=DATE(2018,4,1),G428&lt;DATE(2018,5,1)),IF(AND(T428&gt;=1,T428&lt;=3),'CP %'!$G$4,IF(AND(T428&gt;=4,T428&lt;=9),'CP %'!$G$5,IF(T428&gt;=10,'CP %'!$G$6,""))),
IF(AND(G428&gt;=DATE(2018,5,1),G428&lt;DATE(2018,7,1)),'CP %'!$G$8,
IF(AND(G428&gt;=DATE(2018,7,1),G428&lt;DATE(2018,8,1)),IF(AND(T428&gt;=1,T428&lt;=2),'CP %'!$G$11,IF(AND(T428&gt;=3,T428&lt;=5),'CP %'!$G$12,IF(T428&gt;=6,'CP %'!$G$13,""))),
IF(AND(G428&gt;=DATE(2018,8,1),G428&lt;DATE(2018,10,1)),IF(K428='CP %'!$F$18,'CP %'!$G$18,IF(B428='CP %'!$F$15,'CP %'!$G$15,IF(B428='CP %'!$F$16,'CP %'!$G$16,IF(AND(B428='CP %'!$F$17,T428=1),'CP %'!$G$20,IF(AND(B428='CP %'!$F$17,T428&gt;=2,T428&lt;=5),'CP %'!$G$21,IF(AND(B428='CP %'!$F$17,T428&gt;=6),'CP %'!$G$22,"")))))),
IF(AND(G428&gt;=DATE(2018,10,1),G428&lt;=DATE(2018,12,31)),IF(B428='CP %'!$F$25,'CP %'!$G$25,IF(B428='CP %'!$F$26,'CP %'!$G$26,IF(AND(B428='CP %'!$F$27,T428=1),'CP %'!$G$29,IF(AND(B428='CP %'!$F$27,T428&gt;=2,T428&lt;=5),'CP %'!$G$30,IF(AND(B428='CP %'!$F$27,T428&gt;=6),'CP %'!$G$31,"")))))))))),
IF(AND(A428='CP %'!$M$1,J428="CP"),
IF(AND(G428&gt;=DATE(2018,4,1),G428&lt;DATE(2018,10,1)),IF(AND(T428&gt;=1,T428&lt;=3),'CP %'!$N$4,IF(AND(T428&gt;=4,T428&lt;=6),'CP %'!$N$5,IF(T428&gt;=7,'CP %'!$N$6,""))),
IF(AND(G428&gt;=DATE(2018,10,1),G428&lt;=DATE(2018,12,31)),IF(AND(T428&gt;=1,T428&lt;=3),'CP %'!$N$9,IF(AND(T428&gt;=4,T428&lt;=6),'CP %'!$N$10,IF(T428&gt;=7,'CP %'!$N$11,""))),"")),"")))</f>
        <v/>
      </c>
      <c r="T428" s="29" t="str">
        <f>IF(AND(A428='CP %'!$B$1,Master!J428="CP",G428&gt;=DATE(2018,7,26),G428&lt;=DATE(2018,12,31)),COUNTIFS($K$2:$K$999,K428,$A$2:$A$999,'CP %'!$B$1,$G$2:$G$999,"&gt;=26-07-2018",$G$2:$G$999,"&lt;=31-12-2018"),IF(AND(A428='CP %'!$F$1,Master!J428="CP",G428&gt;=DATE(2018,4,1),G428&lt;DATE(2018,5,1)),COUNTIFS($K$2:$K$999,K428,$A$2:$A$999,'CP %'!$F$1,$G$2:$G$999,"&gt;=01-04-2018",$G$2:$G$999,"&lt;01-05-2018"),IF(AND(A428='CP %'!$F$1,Master!J428="CP",G428&gt;=DATE(2018,7,1),G428&lt;DATE(2018,8,1)),COUNTIFS($K$2:$K$999,K428,$A$2:$A$999,'CP %'!$F$1,$G$2:$G$999,"&gt;=01-07-2018",$G$2:$G$999,"&lt;01-08-2018"),IF(AND(A428='CP %'!$F$1,B428='CP %'!$F$17,Master!J428="CP",G428&gt;=DATE(2018,8,1),G428&lt;DATE(2018,10,1)),COUNTIFS($K$2:$K$999,K428,$A$2:$A$999,'CP %'!$F$1,$B$2:$B$999,'CP %'!$F$17,$G$2:$G$999,"&gt;=01-08-2018",$G$2:$G$999,"&lt;01-10-2018"),IF(AND(A428='CP %'!$F$1,B428='CP %'!$F$27,Master!J428="CP",G428&gt;=DATE(2018,10,1),G428&lt;=DATE(2018,12,31)),COUNTIFS($K$2:$K$999,K428,$A$2:$A$999,'CP %'!$F$1,$B$2:$B$999,'CP %'!$F$27,$G$2:$G$999,"&gt;=01-10-2018",$G$2:$G$999,"&lt;=31-12-2018"),IF(AND(A428='CP %'!$M$1,Master!J428="CP",G428&gt;=DATE(2018,4,1),G428&lt;DATE(2018,10,1)),COUNTIFS($K$2:$K$999,K428,$A$2:$A$999,'CP %'!$M$1,$G$2:$G$999,"&gt;=1-04-2018",$G$2:$G$999,"&lt;1-10-2018"),IF(AND(A428='CP %'!$M$1,Master!J428="CP",G428&gt;=DATE(2018,10,1),G428&lt;=DATE(2018,12,31)),COUNTIFS($K$2:$K$999,K428,$A$2:$A$999,'CP %'!$M$1,$G$2:$G$999,"&gt;=1-10-2018",$G$2:$G$999,"&lt;=31-12-2018"),"")))))))</f>
        <v/>
      </c>
    </row>
    <row r="429" spans="19:20" hidden="1" x14ac:dyDescent="0.25">
      <c r="S429" s="17" t="str">
        <f>IF(AND(A429='CP %'!$B$1,J429="CP"),
IF(AND(G429&gt;=DATE(2018,4,1),G429&lt;=DATE(2018,7,25)),2%,IF(AND(G429&gt;=DATE(2018,7,26),G429&lt;=DATE(2018,12,31),R429='CP %'!$I$2),IF(T429=1,'CP %'!$C$8,IF(AND(T429&gt;=2,T429&lt;=3),'CP %'!$C$9,IF(AND(T429&gt;=4,T429&lt;=5),'CP %'!$C$10,IF(AND(T429&gt;=6,T429&lt;=8),'CP %'!$C$11,IF(T429&gt;=9,'CP %'!$C$12,""))))),IF(AND(G429&gt;=DATE(2018,7,26),G429&lt;=DATE(2018,12,31),R429='CP %'!$I$3),IF(T429=1,'CP %'!$D$8,IF(AND(T429&gt;=2,T429&lt;=3),'CP %'!$D$9,IF(AND(T429&gt;=4,T429&lt;=5),'CP %'!$D$10,IF(AND(T429&gt;=6,T429&lt;=8),'CP %'!$D$11,IF(T429&gt;=9,'CP %'!$D$12,""))))),""))),
IF(AND(A429='CP %'!$F$1,J429="CP"),
IF(AND(G429&gt;=DATE(2018,4,1),G429&lt;DATE(2018,5,1)),IF(AND(T429&gt;=1,T429&lt;=3),'CP %'!$G$4,IF(AND(T429&gt;=4,T429&lt;=9),'CP %'!$G$5,IF(T429&gt;=10,'CP %'!$G$6,""))),
IF(AND(G429&gt;=DATE(2018,5,1),G429&lt;DATE(2018,7,1)),'CP %'!$G$8,
IF(AND(G429&gt;=DATE(2018,7,1),G429&lt;DATE(2018,8,1)),IF(AND(T429&gt;=1,T429&lt;=2),'CP %'!$G$11,IF(AND(T429&gt;=3,T429&lt;=5),'CP %'!$G$12,IF(T429&gt;=6,'CP %'!$G$13,""))),
IF(AND(G429&gt;=DATE(2018,8,1),G429&lt;DATE(2018,10,1)),IF(K429='CP %'!$F$18,'CP %'!$G$18,IF(B429='CP %'!$F$15,'CP %'!$G$15,IF(B429='CP %'!$F$16,'CP %'!$G$16,IF(AND(B429='CP %'!$F$17,T429=1),'CP %'!$G$20,IF(AND(B429='CP %'!$F$17,T429&gt;=2,T429&lt;=5),'CP %'!$G$21,IF(AND(B429='CP %'!$F$17,T429&gt;=6),'CP %'!$G$22,"")))))),
IF(AND(G429&gt;=DATE(2018,10,1),G429&lt;=DATE(2018,12,31)),IF(B429='CP %'!$F$25,'CP %'!$G$25,IF(B429='CP %'!$F$26,'CP %'!$G$26,IF(AND(B429='CP %'!$F$27,T429=1),'CP %'!$G$29,IF(AND(B429='CP %'!$F$27,T429&gt;=2,T429&lt;=5),'CP %'!$G$30,IF(AND(B429='CP %'!$F$27,T429&gt;=6),'CP %'!$G$31,"")))))))))),
IF(AND(A429='CP %'!$M$1,J429="CP"),
IF(AND(G429&gt;=DATE(2018,4,1),G429&lt;DATE(2018,10,1)),IF(AND(T429&gt;=1,T429&lt;=3),'CP %'!$N$4,IF(AND(T429&gt;=4,T429&lt;=6),'CP %'!$N$5,IF(T429&gt;=7,'CP %'!$N$6,""))),
IF(AND(G429&gt;=DATE(2018,10,1),G429&lt;=DATE(2018,12,31)),IF(AND(T429&gt;=1,T429&lt;=3),'CP %'!$N$9,IF(AND(T429&gt;=4,T429&lt;=6),'CP %'!$N$10,IF(T429&gt;=7,'CP %'!$N$11,""))),"")),"")))</f>
        <v/>
      </c>
      <c r="T429" s="29" t="str">
        <f>IF(AND(A429='CP %'!$B$1,Master!J429="CP",G429&gt;=DATE(2018,7,26),G429&lt;=DATE(2018,12,31)),COUNTIFS($K$2:$K$999,K429,$A$2:$A$999,'CP %'!$B$1,$G$2:$G$999,"&gt;=26-07-2018",$G$2:$G$999,"&lt;=31-12-2018"),IF(AND(A429='CP %'!$F$1,Master!J429="CP",G429&gt;=DATE(2018,4,1),G429&lt;DATE(2018,5,1)),COUNTIFS($K$2:$K$999,K429,$A$2:$A$999,'CP %'!$F$1,$G$2:$G$999,"&gt;=01-04-2018",$G$2:$G$999,"&lt;01-05-2018"),IF(AND(A429='CP %'!$F$1,Master!J429="CP",G429&gt;=DATE(2018,7,1),G429&lt;DATE(2018,8,1)),COUNTIFS($K$2:$K$999,K429,$A$2:$A$999,'CP %'!$F$1,$G$2:$G$999,"&gt;=01-07-2018",$G$2:$G$999,"&lt;01-08-2018"),IF(AND(A429='CP %'!$F$1,B429='CP %'!$F$17,Master!J429="CP",G429&gt;=DATE(2018,8,1),G429&lt;DATE(2018,10,1)),COUNTIFS($K$2:$K$999,K429,$A$2:$A$999,'CP %'!$F$1,$B$2:$B$999,'CP %'!$F$17,$G$2:$G$999,"&gt;=01-08-2018",$G$2:$G$999,"&lt;01-10-2018"),IF(AND(A429='CP %'!$F$1,B429='CP %'!$F$27,Master!J429="CP",G429&gt;=DATE(2018,10,1),G429&lt;=DATE(2018,12,31)),COUNTIFS($K$2:$K$999,K429,$A$2:$A$999,'CP %'!$F$1,$B$2:$B$999,'CP %'!$F$27,$G$2:$G$999,"&gt;=01-10-2018",$G$2:$G$999,"&lt;=31-12-2018"),IF(AND(A429='CP %'!$M$1,Master!J429="CP",G429&gt;=DATE(2018,4,1),G429&lt;DATE(2018,10,1)),COUNTIFS($K$2:$K$999,K429,$A$2:$A$999,'CP %'!$M$1,$G$2:$G$999,"&gt;=1-04-2018",$G$2:$G$999,"&lt;1-10-2018"),IF(AND(A429='CP %'!$M$1,Master!J429="CP",G429&gt;=DATE(2018,10,1),G429&lt;=DATE(2018,12,31)),COUNTIFS($K$2:$K$999,K429,$A$2:$A$999,'CP %'!$M$1,$G$2:$G$999,"&gt;=1-10-2018",$G$2:$G$999,"&lt;=31-12-2018"),"")))))))</f>
        <v/>
      </c>
    </row>
    <row r="430" spans="19:20" hidden="1" x14ac:dyDescent="0.25">
      <c r="S430" s="17" t="str">
        <f>IF(AND(A430='CP %'!$B$1,J430="CP"),
IF(AND(G430&gt;=DATE(2018,4,1),G430&lt;=DATE(2018,7,25)),2%,IF(AND(G430&gt;=DATE(2018,7,26),G430&lt;=DATE(2018,12,31),R430='CP %'!$I$2),IF(T430=1,'CP %'!$C$8,IF(AND(T430&gt;=2,T430&lt;=3),'CP %'!$C$9,IF(AND(T430&gt;=4,T430&lt;=5),'CP %'!$C$10,IF(AND(T430&gt;=6,T430&lt;=8),'CP %'!$C$11,IF(T430&gt;=9,'CP %'!$C$12,""))))),IF(AND(G430&gt;=DATE(2018,7,26),G430&lt;=DATE(2018,12,31),R430='CP %'!$I$3),IF(T430=1,'CP %'!$D$8,IF(AND(T430&gt;=2,T430&lt;=3),'CP %'!$D$9,IF(AND(T430&gt;=4,T430&lt;=5),'CP %'!$D$10,IF(AND(T430&gt;=6,T430&lt;=8),'CP %'!$D$11,IF(T430&gt;=9,'CP %'!$D$12,""))))),""))),
IF(AND(A430='CP %'!$F$1,J430="CP"),
IF(AND(G430&gt;=DATE(2018,4,1),G430&lt;DATE(2018,5,1)),IF(AND(T430&gt;=1,T430&lt;=3),'CP %'!$G$4,IF(AND(T430&gt;=4,T430&lt;=9),'CP %'!$G$5,IF(T430&gt;=10,'CP %'!$G$6,""))),
IF(AND(G430&gt;=DATE(2018,5,1),G430&lt;DATE(2018,7,1)),'CP %'!$G$8,
IF(AND(G430&gt;=DATE(2018,7,1),G430&lt;DATE(2018,8,1)),IF(AND(T430&gt;=1,T430&lt;=2),'CP %'!$G$11,IF(AND(T430&gt;=3,T430&lt;=5),'CP %'!$G$12,IF(T430&gt;=6,'CP %'!$G$13,""))),
IF(AND(G430&gt;=DATE(2018,8,1),G430&lt;DATE(2018,10,1)),IF(K430='CP %'!$F$18,'CP %'!$G$18,IF(B430='CP %'!$F$15,'CP %'!$G$15,IF(B430='CP %'!$F$16,'CP %'!$G$16,IF(AND(B430='CP %'!$F$17,T430=1),'CP %'!$G$20,IF(AND(B430='CP %'!$F$17,T430&gt;=2,T430&lt;=5),'CP %'!$G$21,IF(AND(B430='CP %'!$F$17,T430&gt;=6),'CP %'!$G$22,"")))))),
IF(AND(G430&gt;=DATE(2018,10,1),G430&lt;=DATE(2018,12,31)),IF(B430='CP %'!$F$25,'CP %'!$G$25,IF(B430='CP %'!$F$26,'CP %'!$G$26,IF(AND(B430='CP %'!$F$27,T430=1),'CP %'!$G$29,IF(AND(B430='CP %'!$F$27,T430&gt;=2,T430&lt;=5),'CP %'!$G$30,IF(AND(B430='CP %'!$F$27,T430&gt;=6),'CP %'!$G$31,"")))))))))),
IF(AND(A430='CP %'!$M$1,J430="CP"),
IF(AND(G430&gt;=DATE(2018,4,1),G430&lt;DATE(2018,10,1)),IF(AND(T430&gt;=1,T430&lt;=3),'CP %'!$N$4,IF(AND(T430&gt;=4,T430&lt;=6),'CP %'!$N$5,IF(T430&gt;=7,'CP %'!$N$6,""))),
IF(AND(G430&gt;=DATE(2018,10,1),G430&lt;=DATE(2018,12,31)),IF(AND(T430&gt;=1,T430&lt;=3),'CP %'!$N$9,IF(AND(T430&gt;=4,T430&lt;=6),'CP %'!$N$10,IF(T430&gt;=7,'CP %'!$N$11,""))),"")),"")))</f>
        <v/>
      </c>
      <c r="T430" s="29" t="str">
        <f>IF(AND(A430='CP %'!$B$1,Master!J430="CP",G430&gt;=DATE(2018,7,26),G430&lt;=DATE(2018,12,31)),COUNTIFS($K$2:$K$999,K430,$A$2:$A$999,'CP %'!$B$1,$G$2:$G$999,"&gt;=26-07-2018",$G$2:$G$999,"&lt;=31-12-2018"),IF(AND(A430='CP %'!$F$1,Master!J430="CP",G430&gt;=DATE(2018,4,1),G430&lt;DATE(2018,5,1)),COUNTIFS($K$2:$K$999,K430,$A$2:$A$999,'CP %'!$F$1,$G$2:$G$999,"&gt;=01-04-2018",$G$2:$G$999,"&lt;01-05-2018"),IF(AND(A430='CP %'!$F$1,Master!J430="CP",G430&gt;=DATE(2018,7,1),G430&lt;DATE(2018,8,1)),COUNTIFS($K$2:$K$999,K430,$A$2:$A$999,'CP %'!$F$1,$G$2:$G$999,"&gt;=01-07-2018",$G$2:$G$999,"&lt;01-08-2018"),IF(AND(A430='CP %'!$F$1,B430='CP %'!$F$17,Master!J430="CP",G430&gt;=DATE(2018,8,1),G430&lt;DATE(2018,10,1)),COUNTIFS($K$2:$K$999,K430,$A$2:$A$999,'CP %'!$F$1,$B$2:$B$999,'CP %'!$F$17,$G$2:$G$999,"&gt;=01-08-2018",$G$2:$G$999,"&lt;01-10-2018"),IF(AND(A430='CP %'!$F$1,B430='CP %'!$F$27,Master!J430="CP",G430&gt;=DATE(2018,10,1),G430&lt;=DATE(2018,12,31)),COUNTIFS($K$2:$K$999,K430,$A$2:$A$999,'CP %'!$F$1,$B$2:$B$999,'CP %'!$F$27,$G$2:$G$999,"&gt;=01-10-2018",$G$2:$G$999,"&lt;=31-12-2018"),IF(AND(A430='CP %'!$M$1,Master!J430="CP",G430&gt;=DATE(2018,4,1),G430&lt;DATE(2018,10,1)),COUNTIFS($K$2:$K$999,K430,$A$2:$A$999,'CP %'!$M$1,$G$2:$G$999,"&gt;=1-04-2018",$G$2:$G$999,"&lt;1-10-2018"),IF(AND(A430='CP %'!$M$1,Master!J430="CP",G430&gt;=DATE(2018,10,1),G430&lt;=DATE(2018,12,31)),COUNTIFS($K$2:$K$999,K430,$A$2:$A$999,'CP %'!$M$1,$G$2:$G$999,"&gt;=1-10-2018",$G$2:$G$999,"&lt;=31-12-2018"),"")))))))</f>
        <v/>
      </c>
    </row>
    <row r="431" spans="19:20" hidden="1" x14ac:dyDescent="0.25">
      <c r="S431" s="17" t="str">
        <f>IF(AND(A431='CP %'!$B$1,J431="CP"),
IF(AND(G431&gt;=DATE(2018,4,1),G431&lt;=DATE(2018,7,25)),2%,IF(AND(G431&gt;=DATE(2018,7,26),G431&lt;=DATE(2018,12,31),R431='CP %'!$I$2),IF(T431=1,'CP %'!$C$8,IF(AND(T431&gt;=2,T431&lt;=3),'CP %'!$C$9,IF(AND(T431&gt;=4,T431&lt;=5),'CP %'!$C$10,IF(AND(T431&gt;=6,T431&lt;=8),'CP %'!$C$11,IF(T431&gt;=9,'CP %'!$C$12,""))))),IF(AND(G431&gt;=DATE(2018,7,26),G431&lt;=DATE(2018,12,31),R431='CP %'!$I$3),IF(T431=1,'CP %'!$D$8,IF(AND(T431&gt;=2,T431&lt;=3),'CP %'!$D$9,IF(AND(T431&gt;=4,T431&lt;=5),'CP %'!$D$10,IF(AND(T431&gt;=6,T431&lt;=8),'CP %'!$D$11,IF(T431&gt;=9,'CP %'!$D$12,""))))),""))),
IF(AND(A431='CP %'!$F$1,J431="CP"),
IF(AND(G431&gt;=DATE(2018,4,1),G431&lt;DATE(2018,5,1)),IF(AND(T431&gt;=1,T431&lt;=3),'CP %'!$G$4,IF(AND(T431&gt;=4,T431&lt;=9),'CP %'!$G$5,IF(T431&gt;=10,'CP %'!$G$6,""))),
IF(AND(G431&gt;=DATE(2018,5,1),G431&lt;DATE(2018,7,1)),'CP %'!$G$8,
IF(AND(G431&gt;=DATE(2018,7,1),G431&lt;DATE(2018,8,1)),IF(AND(T431&gt;=1,T431&lt;=2),'CP %'!$G$11,IF(AND(T431&gt;=3,T431&lt;=5),'CP %'!$G$12,IF(T431&gt;=6,'CP %'!$G$13,""))),
IF(AND(G431&gt;=DATE(2018,8,1),G431&lt;DATE(2018,10,1)),IF(K431='CP %'!$F$18,'CP %'!$G$18,IF(B431='CP %'!$F$15,'CP %'!$G$15,IF(B431='CP %'!$F$16,'CP %'!$G$16,IF(AND(B431='CP %'!$F$17,T431=1),'CP %'!$G$20,IF(AND(B431='CP %'!$F$17,T431&gt;=2,T431&lt;=5),'CP %'!$G$21,IF(AND(B431='CP %'!$F$17,T431&gt;=6),'CP %'!$G$22,"")))))),
IF(AND(G431&gt;=DATE(2018,10,1),G431&lt;=DATE(2018,12,31)),IF(B431='CP %'!$F$25,'CP %'!$G$25,IF(B431='CP %'!$F$26,'CP %'!$G$26,IF(AND(B431='CP %'!$F$27,T431=1),'CP %'!$G$29,IF(AND(B431='CP %'!$F$27,T431&gt;=2,T431&lt;=5),'CP %'!$G$30,IF(AND(B431='CP %'!$F$27,T431&gt;=6),'CP %'!$G$31,"")))))))))),
IF(AND(A431='CP %'!$M$1,J431="CP"),
IF(AND(G431&gt;=DATE(2018,4,1),G431&lt;DATE(2018,10,1)),IF(AND(T431&gt;=1,T431&lt;=3),'CP %'!$N$4,IF(AND(T431&gt;=4,T431&lt;=6),'CP %'!$N$5,IF(T431&gt;=7,'CP %'!$N$6,""))),
IF(AND(G431&gt;=DATE(2018,10,1),G431&lt;=DATE(2018,12,31)),IF(AND(T431&gt;=1,T431&lt;=3),'CP %'!$N$9,IF(AND(T431&gt;=4,T431&lt;=6),'CP %'!$N$10,IF(T431&gt;=7,'CP %'!$N$11,""))),"")),"")))</f>
        <v/>
      </c>
      <c r="T431" s="29" t="str">
        <f>IF(AND(A431='CP %'!$B$1,Master!J431="CP",G431&gt;=DATE(2018,7,26),G431&lt;=DATE(2018,12,31)),COUNTIFS($K$2:$K$999,K431,$A$2:$A$999,'CP %'!$B$1,$G$2:$G$999,"&gt;=26-07-2018",$G$2:$G$999,"&lt;=31-12-2018"),IF(AND(A431='CP %'!$F$1,Master!J431="CP",G431&gt;=DATE(2018,4,1),G431&lt;DATE(2018,5,1)),COUNTIFS($K$2:$K$999,K431,$A$2:$A$999,'CP %'!$F$1,$G$2:$G$999,"&gt;=01-04-2018",$G$2:$G$999,"&lt;01-05-2018"),IF(AND(A431='CP %'!$F$1,Master!J431="CP",G431&gt;=DATE(2018,7,1),G431&lt;DATE(2018,8,1)),COUNTIFS($K$2:$K$999,K431,$A$2:$A$999,'CP %'!$F$1,$G$2:$G$999,"&gt;=01-07-2018",$G$2:$G$999,"&lt;01-08-2018"),IF(AND(A431='CP %'!$F$1,B431='CP %'!$F$17,Master!J431="CP",G431&gt;=DATE(2018,8,1),G431&lt;DATE(2018,10,1)),COUNTIFS($K$2:$K$999,K431,$A$2:$A$999,'CP %'!$F$1,$B$2:$B$999,'CP %'!$F$17,$G$2:$G$999,"&gt;=01-08-2018",$G$2:$G$999,"&lt;01-10-2018"),IF(AND(A431='CP %'!$F$1,B431='CP %'!$F$27,Master!J431="CP",G431&gt;=DATE(2018,10,1),G431&lt;=DATE(2018,12,31)),COUNTIFS($K$2:$K$999,K431,$A$2:$A$999,'CP %'!$F$1,$B$2:$B$999,'CP %'!$F$27,$G$2:$G$999,"&gt;=01-10-2018",$G$2:$G$999,"&lt;=31-12-2018"),IF(AND(A431='CP %'!$M$1,Master!J431="CP",G431&gt;=DATE(2018,4,1),G431&lt;DATE(2018,10,1)),COUNTIFS($K$2:$K$999,K431,$A$2:$A$999,'CP %'!$M$1,$G$2:$G$999,"&gt;=1-04-2018",$G$2:$G$999,"&lt;1-10-2018"),IF(AND(A431='CP %'!$M$1,Master!J431="CP",G431&gt;=DATE(2018,10,1),G431&lt;=DATE(2018,12,31)),COUNTIFS($K$2:$K$999,K431,$A$2:$A$999,'CP %'!$M$1,$G$2:$G$999,"&gt;=1-10-2018",$G$2:$G$999,"&lt;=31-12-2018"),"")))))))</f>
        <v/>
      </c>
    </row>
    <row r="432" spans="19:20" hidden="1" x14ac:dyDescent="0.25">
      <c r="S432" s="17" t="str">
        <f>IF(AND(A432='CP %'!$B$1,J432="CP"),
IF(AND(G432&gt;=DATE(2018,4,1),G432&lt;=DATE(2018,7,25)),2%,IF(AND(G432&gt;=DATE(2018,7,26),G432&lt;=DATE(2018,12,31),R432='CP %'!$I$2),IF(T432=1,'CP %'!$C$8,IF(AND(T432&gt;=2,T432&lt;=3),'CP %'!$C$9,IF(AND(T432&gt;=4,T432&lt;=5),'CP %'!$C$10,IF(AND(T432&gt;=6,T432&lt;=8),'CP %'!$C$11,IF(T432&gt;=9,'CP %'!$C$12,""))))),IF(AND(G432&gt;=DATE(2018,7,26),G432&lt;=DATE(2018,12,31),R432='CP %'!$I$3),IF(T432=1,'CP %'!$D$8,IF(AND(T432&gt;=2,T432&lt;=3),'CP %'!$D$9,IF(AND(T432&gt;=4,T432&lt;=5),'CP %'!$D$10,IF(AND(T432&gt;=6,T432&lt;=8),'CP %'!$D$11,IF(T432&gt;=9,'CP %'!$D$12,""))))),""))),
IF(AND(A432='CP %'!$F$1,J432="CP"),
IF(AND(G432&gt;=DATE(2018,4,1),G432&lt;DATE(2018,5,1)),IF(AND(T432&gt;=1,T432&lt;=3),'CP %'!$G$4,IF(AND(T432&gt;=4,T432&lt;=9),'CP %'!$G$5,IF(T432&gt;=10,'CP %'!$G$6,""))),
IF(AND(G432&gt;=DATE(2018,5,1),G432&lt;DATE(2018,7,1)),'CP %'!$G$8,
IF(AND(G432&gt;=DATE(2018,7,1),G432&lt;DATE(2018,8,1)),IF(AND(T432&gt;=1,T432&lt;=2),'CP %'!$G$11,IF(AND(T432&gt;=3,T432&lt;=5),'CP %'!$G$12,IF(T432&gt;=6,'CP %'!$G$13,""))),
IF(AND(G432&gt;=DATE(2018,8,1),G432&lt;DATE(2018,10,1)),IF(K432='CP %'!$F$18,'CP %'!$G$18,IF(B432='CP %'!$F$15,'CP %'!$G$15,IF(B432='CP %'!$F$16,'CP %'!$G$16,IF(AND(B432='CP %'!$F$17,T432=1),'CP %'!$G$20,IF(AND(B432='CP %'!$F$17,T432&gt;=2,T432&lt;=5),'CP %'!$G$21,IF(AND(B432='CP %'!$F$17,T432&gt;=6),'CP %'!$G$22,"")))))),
IF(AND(G432&gt;=DATE(2018,10,1),G432&lt;=DATE(2018,12,31)),IF(B432='CP %'!$F$25,'CP %'!$G$25,IF(B432='CP %'!$F$26,'CP %'!$G$26,IF(AND(B432='CP %'!$F$27,T432=1),'CP %'!$G$29,IF(AND(B432='CP %'!$F$27,T432&gt;=2,T432&lt;=5),'CP %'!$G$30,IF(AND(B432='CP %'!$F$27,T432&gt;=6),'CP %'!$G$31,"")))))))))),
IF(AND(A432='CP %'!$M$1,J432="CP"),
IF(AND(G432&gt;=DATE(2018,4,1),G432&lt;DATE(2018,10,1)),IF(AND(T432&gt;=1,T432&lt;=3),'CP %'!$N$4,IF(AND(T432&gt;=4,T432&lt;=6),'CP %'!$N$5,IF(T432&gt;=7,'CP %'!$N$6,""))),
IF(AND(G432&gt;=DATE(2018,10,1),G432&lt;=DATE(2018,12,31)),IF(AND(T432&gt;=1,T432&lt;=3),'CP %'!$N$9,IF(AND(T432&gt;=4,T432&lt;=6),'CP %'!$N$10,IF(T432&gt;=7,'CP %'!$N$11,""))),"")),"")))</f>
        <v/>
      </c>
      <c r="T432" s="29" t="str">
        <f>IF(AND(A432='CP %'!$B$1,Master!J432="CP",G432&gt;=DATE(2018,7,26),G432&lt;=DATE(2018,12,31)),COUNTIFS($K$2:$K$999,K432,$A$2:$A$999,'CP %'!$B$1,$G$2:$G$999,"&gt;=26-07-2018",$G$2:$G$999,"&lt;=31-12-2018"),IF(AND(A432='CP %'!$F$1,Master!J432="CP",G432&gt;=DATE(2018,4,1),G432&lt;DATE(2018,5,1)),COUNTIFS($K$2:$K$999,K432,$A$2:$A$999,'CP %'!$F$1,$G$2:$G$999,"&gt;=01-04-2018",$G$2:$G$999,"&lt;01-05-2018"),IF(AND(A432='CP %'!$F$1,Master!J432="CP",G432&gt;=DATE(2018,7,1),G432&lt;DATE(2018,8,1)),COUNTIFS($K$2:$K$999,K432,$A$2:$A$999,'CP %'!$F$1,$G$2:$G$999,"&gt;=01-07-2018",$G$2:$G$999,"&lt;01-08-2018"),IF(AND(A432='CP %'!$F$1,B432='CP %'!$F$17,Master!J432="CP",G432&gt;=DATE(2018,8,1),G432&lt;DATE(2018,10,1)),COUNTIFS($K$2:$K$999,K432,$A$2:$A$999,'CP %'!$F$1,$B$2:$B$999,'CP %'!$F$17,$G$2:$G$999,"&gt;=01-08-2018",$G$2:$G$999,"&lt;01-10-2018"),IF(AND(A432='CP %'!$F$1,B432='CP %'!$F$27,Master!J432="CP",G432&gt;=DATE(2018,10,1),G432&lt;=DATE(2018,12,31)),COUNTIFS($K$2:$K$999,K432,$A$2:$A$999,'CP %'!$F$1,$B$2:$B$999,'CP %'!$F$27,$G$2:$G$999,"&gt;=01-10-2018",$G$2:$G$999,"&lt;=31-12-2018"),IF(AND(A432='CP %'!$M$1,Master!J432="CP",G432&gt;=DATE(2018,4,1),G432&lt;DATE(2018,10,1)),COUNTIFS($K$2:$K$999,K432,$A$2:$A$999,'CP %'!$M$1,$G$2:$G$999,"&gt;=1-04-2018",$G$2:$G$999,"&lt;1-10-2018"),IF(AND(A432='CP %'!$M$1,Master!J432="CP",G432&gt;=DATE(2018,10,1),G432&lt;=DATE(2018,12,31)),COUNTIFS($K$2:$K$999,K432,$A$2:$A$999,'CP %'!$M$1,$G$2:$G$999,"&gt;=1-10-2018",$G$2:$G$999,"&lt;=31-12-2018"),"")))))))</f>
        <v/>
      </c>
    </row>
    <row r="433" spans="19:20" hidden="1" x14ac:dyDescent="0.25">
      <c r="S433" s="17" t="str">
        <f>IF(AND(A433='CP %'!$B$1,J433="CP"),
IF(AND(G433&gt;=DATE(2018,4,1),G433&lt;=DATE(2018,7,25)),2%,IF(AND(G433&gt;=DATE(2018,7,26),G433&lt;=DATE(2018,12,31),R433='CP %'!$I$2),IF(T433=1,'CP %'!$C$8,IF(AND(T433&gt;=2,T433&lt;=3),'CP %'!$C$9,IF(AND(T433&gt;=4,T433&lt;=5),'CP %'!$C$10,IF(AND(T433&gt;=6,T433&lt;=8),'CP %'!$C$11,IF(T433&gt;=9,'CP %'!$C$12,""))))),IF(AND(G433&gt;=DATE(2018,7,26),G433&lt;=DATE(2018,12,31),R433='CP %'!$I$3),IF(T433=1,'CP %'!$D$8,IF(AND(T433&gt;=2,T433&lt;=3),'CP %'!$D$9,IF(AND(T433&gt;=4,T433&lt;=5),'CP %'!$D$10,IF(AND(T433&gt;=6,T433&lt;=8),'CP %'!$D$11,IF(T433&gt;=9,'CP %'!$D$12,""))))),""))),
IF(AND(A433='CP %'!$F$1,J433="CP"),
IF(AND(G433&gt;=DATE(2018,4,1),G433&lt;DATE(2018,5,1)),IF(AND(T433&gt;=1,T433&lt;=3),'CP %'!$G$4,IF(AND(T433&gt;=4,T433&lt;=9),'CP %'!$G$5,IF(T433&gt;=10,'CP %'!$G$6,""))),
IF(AND(G433&gt;=DATE(2018,5,1),G433&lt;DATE(2018,7,1)),'CP %'!$G$8,
IF(AND(G433&gt;=DATE(2018,7,1),G433&lt;DATE(2018,8,1)),IF(AND(T433&gt;=1,T433&lt;=2),'CP %'!$G$11,IF(AND(T433&gt;=3,T433&lt;=5),'CP %'!$G$12,IF(T433&gt;=6,'CP %'!$G$13,""))),
IF(AND(G433&gt;=DATE(2018,8,1),G433&lt;DATE(2018,10,1)),IF(K433='CP %'!$F$18,'CP %'!$G$18,IF(B433='CP %'!$F$15,'CP %'!$G$15,IF(B433='CP %'!$F$16,'CP %'!$G$16,IF(AND(B433='CP %'!$F$17,T433=1),'CP %'!$G$20,IF(AND(B433='CP %'!$F$17,T433&gt;=2,T433&lt;=5),'CP %'!$G$21,IF(AND(B433='CP %'!$F$17,T433&gt;=6),'CP %'!$G$22,"")))))),
IF(AND(G433&gt;=DATE(2018,10,1),G433&lt;=DATE(2018,12,31)),IF(B433='CP %'!$F$25,'CP %'!$G$25,IF(B433='CP %'!$F$26,'CP %'!$G$26,IF(AND(B433='CP %'!$F$27,T433=1),'CP %'!$G$29,IF(AND(B433='CP %'!$F$27,T433&gt;=2,T433&lt;=5),'CP %'!$G$30,IF(AND(B433='CP %'!$F$27,T433&gt;=6),'CP %'!$G$31,"")))))))))),
IF(AND(A433='CP %'!$M$1,J433="CP"),
IF(AND(G433&gt;=DATE(2018,4,1),G433&lt;DATE(2018,10,1)),IF(AND(T433&gt;=1,T433&lt;=3),'CP %'!$N$4,IF(AND(T433&gt;=4,T433&lt;=6),'CP %'!$N$5,IF(T433&gt;=7,'CP %'!$N$6,""))),
IF(AND(G433&gt;=DATE(2018,10,1),G433&lt;=DATE(2018,12,31)),IF(AND(T433&gt;=1,T433&lt;=3),'CP %'!$N$9,IF(AND(T433&gt;=4,T433&lt;=6),'CP %'!$N$10,IF(T433&gt;=7,'CP %'!$N$11,""))),"")),"")))</f>
        <v/>
      </c>
      <c r="T433" s="29" t="str">
        <f>IF(AND(A433='CP %'!$B$1,Master!J433="CP",G433&gt;=DATE(2018,7,26),G433&lt;=DATE(2018,12,31)),COUNTIFS($K$2:$K$999,K433,$A$2:$A$999,'CP %'!$B$1,$G$2:$G$999,"&gt;=26-07-2018",$G$2:$G$999,"&lt;=31-12-2018"),IF(AND(A433='CP %'!$F$1,Master!J433="CP",G433&gt;=DATE(2018,4,1),G433&lt;DATE(2018,5,1)),COUNTIFS($K$2:$K$999,K433,$A$2:$A$999,'CP %'!$F$1,$G$2:$G$999,"&gt;=01-04-2018",$G$2:$G$999,"&lt;01-05-2018"),IF(AND(A433='CP %'!$F$1,Master!J433="CP",G433&gt;=DATE(2018,7,1),G433&lt;DATE(2018,8,1)),COUNTIFS($K$2:$K$999,K433,$A$2:$A$999,'CP %'!$F$1,$G$2:$G$999,"&gt;=01-07-2018",$G$2:$G$999,"&lt;01-08-2018"),IF(AND(A433='CP %'!$F$1,B433='CP %'!$F$17,Master!J433="CP",G433&gt;=DATE(2018,8,1),G433&lt;DATE(2018,10,1)),COUNTIFS($K$2:$K$999,K433,$A$2:$A$999,'CP %'!$F$1,$B$2:$B$999,'CP %'!$F$17,$G$2:$G$999,"&gt;=01-08-2018",$G$2:$G$999,"&lt;01-10-2018"),IF(AND(A433='CP %'!$F$1,B433='CP %'!$F$27,Master!J433="CP",G433&gt;=DATE(2018,10,1),G433&lt;=DATE(2018,12,31)),COUNTIFS($K$2:$K$999,K433,$A$2:$A$999,'CP %'!$F$1,$B$2:$B$999,'CP %'!$F$27,$G$2:$G$999,"&gt;=01-10-2018",$G$2:$G$999,"&lt;=31-12-2018"),IF(AND(A433='CP %'!$M$1,Master!J433="CP",G433&gt;=DATE(2018,4,1),G433&lt;DATE(2018,10,1)),COUNTIFS($K$2:$K$999,K433,$A$2:$A$999,'CP %'!$M$1,$G$2:$G$999,"&gt;=1-04-2018",$G$2:$G$999,"&lt;1-10-2018"),IF(AND(A433='CP %'!$M$1,Master!J433="CP",G433&gt;=DATE(2018,10,1),G433&lt;=DATE(2018,12,31)),COUNTIFS($K$2:$K$999,K433,$A$2:$A$999,'CP %'!$M$1,$G$2:$G$999,"&gt;=1-10-2018",$G$2:$G$999,"&lt;=31-12-2018"),"")))))))</f>
        <v/>
      </c>
    </row>
    <row r="434" spans="19:20" hidden="1" x14ac:dyDescent="0.25">
      <c r="S434" s="17" t="str">
        <f>IF(AND(A434='CP %'!$B$1,J434="CP"),
IF(AND(G434&gt;=DATE(2018,4,1),G434&lt;=DATE(2018,7,25)),2%,IF(AND(G434&gt;=DATE(2018,7,26),G434&lt;=DATE(2018,12,31),R434='CP %'!$I$2),IF(T434=1,'CP %'!$C$8,IF(AND(T434&gt;=2,T434&lt;=3),'CP %'!$C$9,IF(AND(T434&gt;=4,T434&lt;=5),'CP %'!$C$10,IF(AND(T434&gt;=6,T434&lt;=8),'CP %'!$C$11,IF(T434&gt;=9,'CP %'!$C$12,""))))),IF(AND(G434&gt;=DATE(2018,7,26),G434&lt;=DATE(2018,12,31),R434='CP %'!$I$3),IF(T434=1,'CP %'!$D$8,IF(AND(T434&gt;=2,T434&lt;=3),'CP %'!$D$9,IF(AND(T434&gt;=4,T434&lt;=5),'CP %'!$D$10,IF(AND(T434&gt;=6,T434&lt;=8),'CP %'!$D$11,IF(T434&gt;=9,'CP %'!$D$12,""))))),""))),
IF(AND(A434='CP %'!$F$1,J434="CP"),
IF(AND(G434&gt;=DATE(2018,4,1),G434&lt;DATE(2018,5,1)),IF(AND(T434&gt;=1,T434&lt;=3),'CP %'!$G$4,IF(AND(T434&gt;=4,T434&lt;=9),'CP %'!$G$5,IF(T434&gt;=10,'CP %'!$G$6,""))),
IF(AND(G434&gt;=DATE(2018,5,1),G434&lt;DATE(2018,7,1)),'CP %'!$G$8,
IF(AND(G434&gt;=DATE(2018,7,1),G434&lt;DATE(2018,8,1)),IF(AND(T434&gt;=1,T434&lt;=2),'CP %'!$G$11,IF(AND(T434&gt;=3,T434&lt;=5),'CP %'!$G$12,IF(T434&gt;=6,'CP %'!$G$13,""))),
IF(AND(G434&gt;=DATE(2018,8,1),G434&lt;DATE(2018,10,1)),IF(K434='CP %'!$F$18,'CP %'!$G$18,IF(B434='CP %'!$F$15,'CP %'!$G$15,IF(B434='CP %'!$F$16,'CP %'!$G$16,IF(AND(B434='CP %'!$F$17,T434=1),'CP %'!$G$20,IF(AND(B434='CP %'!$F$17,T434&gt;=2,T434&lt;=5),'CP %'!$G$21,IF(AND(B434='CP %'!$F$17,T434&gt;=6),'CP %'!$G$22,"")))))),
IF(AND(G434&gt;=DATE(2018,10,1),G434&lt;=DATE(2018,12,31)),IF(B434='CP %'!$F$25,'CP %'!$G$25,IF(B434='CP %'!$F$26,'CP %'!$G$26,IF(AND(B434='CP %'!$F$27,T434=1),'CP %'!$G$29,IF(AND(B434='CP %'!$F$27,T434&gt;=2,T434&lt;=5),'CP %'!$G$30,IF(AND(B434='CP %'!$F$27,T434&gt;=6),'CP %'!$G$31,"")))))))))),
IF(AND(A434='CP %'!$M$1,J434="CP"),
IF(AND(G434&gt;=DATE(2018,4,1),G434&lt;DATE(2018,10,1)),IF(AND(T434&gt;=1,T434&lt;=3),'CP %'!$N$4,IF(AND(T434&gt;=4,T434&lt;=6),'CP %'!$N$5,IF(T434&gt;=7,'CP %'!$N$6,""))),
IF(AND(G434&gt;=DATE(2018,10,1),G434&lt;=DATE(2018,12,31)),IF(AND(T434&gt;=1,T434&lt;=3),'CP %'!$N$9,IF(AND(T434&gt;=4,T434&lt;=6),'CP %'!$N$10,IF(T434&gt;=7,'CP %'!$N$11,""))),"")),"")))</f>
        <v/>
      </c>
      <c r="T434" s="29" t="str">
        <f>IF(AND(A434='CP %'!$B$1,Master!J434="CP",G434&gt;=DATE(2018,7,26),G434&lt;=DATE(2018,12,31)),COUNTIFS($K$2:$K$999,K434,$A$2:$A$999,'CP %'!$B$1,$G$2:$G$999,"&gt;=26-07-2018",$G$2:$G$999,"&lt;=31-12-2018"),IF(AND(A434='CP %'!$F$1,Master!J434="CP",G434&gt;=DATE(2018,4,1),G434&lt;DATE(2018,5,1)),COUNTIFS($K$2:$K$999,K434,$A$2:$A$999,'CP %'!$F$1,$G$2:$G$999,"&gt;=01-04-2018",$G$2:$G$999,"&lt;01-05-2018"),IF(AND(A434='CP %'!$F$1,Master!J434="CP",G434&gt;=DATE(2018,7,1),G434&lt;DATE(2018,8,1)),COUNTIFS($K$2:$K$999,K434,$A$2:$A$999,'CP %'!$F$1,$G$2:$G$999,"&gt;=01-07-2018",$G$2:$G$999,"&lt;01-08-2018"),IF(AND(A434='CP %'!$F$1,B434='CP %'!$F$17,Master!J434="CP",G434&gt;=DATE(2018,8,1),G434&lt;DATE(2018,10,1)),COUNTIFS($K$2:$K$999,K434,$A$2:$A$999,'CP %'!$F$1,$B$2:$B$999,'CP %'!$F$17,$G$2:$G$999,"&gt;=01-08-2018",$G$2:$G$999,"&lt;01-10-2018"),IF(AND(A434='CP %'!$F$1,B434='CP %'!$F$27,Master!J434="CP",G434&gt;=DATE(2018,10,1),G434&lt;=DATE(2018,12,31)),COUNTIFS($K$2:$K$999,K434,$A$2:$A$999,'CP %'!$F$1,$B$2:$B$999,'CP %'!$F$27,$G$2:$G$999,"&gt;=01-10-2018",$G$2:$G$999,"&lt;=31-12-2018"),IF(AND(A434='CP %'!$M$1,Master!J434="CP",G434&gt;=DATE(2018,4,1),G434&lt;DATE(2018,10,1)),COUNTIFS($K$2:$K$999,K434,$A$2:$A$999,'CP %'!$M$1,$G$2:$G$999,"&gt;=1-04-2018",$G$2:$G$999,"&lt;1-10-2018"),IF(AND(A434='CP %'!$M$1,Master!J434="CP",G434&gt;=DATE(2018,10,1),G434&lt;=DATE(2018,12,31)),COUNTIFS($K$2:$K$999,K434,$A$2:$A$999,'CP %'!$M$1,$G$2:$G$999,"&gt;=1-10-2018",$G$2:$G$999,"&lt;=31-12-2018"),"")))))))</f>
        <v/>
      </c>
    </row>
    <row r="435" spans="19:20" hidden="1" x14ac:dyDescent="0.25">
      <c r="S435" s="17" t="str">
        <f>IF(AND(A435='CP %'!$B$1,J435="CP"),
IF(AND(G435&gt;=DATE(2018,4,1),G435&lt;=DATE(2018,7,25)),2%,IF(AND(G435&gt;=DATE(2018,7,26),G435&lt;=DATE(2018,12,31),R435='CP %'!$I$2),IF(T435=1,'CP %'!$C$8,IF(AND(T435&gt;=2,T435&lt;=3),'CP %'!$C$9,IF(AND(T435&gt;=4,T435&lt;=5),'CP %'!$C$10,IF(AND(T435&gt;=6,T435&lt;=8),'CP %'!$C$11,IF(T435&gt;=9,'CP %'!$C$12,""))))),IF(AND(G435&gt;=DATE(2018,7,26),G435&lt;=DATE(2018,12,31),R435='CP %'!$I$3),IF(T435=1,'CP %'!$D$8,IF(AND(T435&gt;=2,T435&lt;=3),'CP %'!$D$9,IF(AND(T435&gt;=4,T435&lt;=5),'CP %'!$D$10,IF(AND(T435&gt;=6,T435&lt;=8),'CP %'!$D$11,IF(T435&gt;=9,'CP %'!$D$12,""))))),""))),
IF(AND(A435='CP %'!$F$1,J435="CP"),
IF(AND(G435&gt;=DATE(2018,4,1),G435&lt;DATE(2018,5,1)),IF(AND(T435&gt;=1,T435&lt;=3),'CP %'!$G$4,IF(AND(T435&gt;=4,T435&lt;=9),'CP %'!$G$5,IF(T435&gt;=10,'CP %'!$G$6,""))),
IF(AND(G435&gt;=DATE(2018,5,1),G435&lt;DATE(2018,7,1)),'CP %'!$G$8,
IF(AND(G435&gt;=DATE(2018,7,1),G435&lt;DATE(2018,8,1)),IF(AND(T435&gt;=1,T435&lt;=2),'CP %'!$G$11,IF(AND(T435&gt;=3,T435&lt;=5),'CP %'!$G$12,IF(T435&gt;=6,'CP %'!$G$13,""))),
IF(AND(G435&gt;=DATE(2018,8,1),G435&lt;DATE(2018,10,1)),IF(K435='CP %'!$F$18,'CP %'!$G$18,IF(B435='CP %'!$F$15,'CP %'!$G$15,IF(B435='CP %'!$F$16,'CP %'!$G$16,IF(AND(B435='CP %'!$F$17,T435=1),'CP %'!$G$20,IF(AND(B435='CP %'!$F$17,T435&gt;=2,T435&lt;=5),'CP %'!$G$21,IF(AND(B435='CP %'!$F$17,T435&gt;=6),'CP %'!$G$22,"")))))),
IF(AND(G435&gt;=DATE(2018,10,1),G435&lt;=DATE(2018,12,31)),IF(B435='CP %'!$F$25,'CP %'!$G$25,IF(B435='CP %'!$F$26,'CP %'!$G$26,IF(AND(B435='CP %'!$F$27,T435=1),'CP %'!$G$29,IF(AND(B435='CP %'!$F$27,T435&gt;=2,T435&lt;=5),'CP %'!$G$30,IF(AND(B435='CP %'!$F$27,T435&gt;=6),'CP %'!$G$31,"")))))))))),
IF(AND(A435='CP %'!$M$1,J435="CP"),
IF(AND(G435&gt;=DATE(2018,4,1),G435&lt;DATE(2018,10,1)),IF(AND(T435&gt;=1,T435&lt;=3),'CP %'!$N$4,IF(AND(T435&gt;=4,T435&lt;=6),'CP %'!$N$5,IF(T435&gt;=7,'CP %'!$N$6,""))),
IF(AND(G435&gt;=DATE(2018,10,1),G435&lt;=DATE(2018,12,31)),IF(AND(T435&gt;=1,T435&lt;=3),'CP %'!$N$9,IF(AND(T435&gt;=4,T435&lt;=6),'CP %'!$N$10,IF(T435&gt;=7,'CP %'!$N$11,""))),"")),"")))</f>
        <v/>
      </c>
      <c r="T435" s="29" t="str">
        <f>IF(AND(A435='CP %'!$B$1,Master!J435="CP",G435&gt;=DATE(2018,7,26),G435&lt;=DATE(2018,12,31)),COUNTIFS($K$2:$K$999,K435,$A$2:$A$999,'CP %'!$B$1,$G$2:$G$999,"&gt;=26-07-2018",$G$2:$G$999,"&lt;=31-12-2018"),IF(AND(A435='CP %'!$F$1,Master!J435="CP",G435&gt;=DATE(2018,4,1),G435&lt;DATE(2018,5,1)),COUNTIFS($K$2:$K$999,K435,$A$2:$A$999,'CP %'!$F$1,$G$2:$G$999,"&gt;=01-04-2018",$G$2:$G$999,"&lt;01-05-2018"),IF(AND(A435='CP %'!$F$1,Master!J435="CP",G435&gt;=DATE(2018,7,1),G435&lt;DATE(2018,8,1)),COUNTIFS($K$2:$K$999,K435,$A$2:$A$999,'CP %'!$F$1,$G$2:$G$999,"&gt;=01-07-2018",$G$2:$G$999,"&lt;01-08-2018"),IF(AND(A435='CP %'!$F$1,B435='CP %'!$F$17,Master!J435="CP",G435&gt;=DATE(2018,8,1),G435&lt;DATE(2018,10,1)),COUNTIFS($K$2:$K$999,K435,$A$2:$A$999,'CP %'!$F$1,$B$2:$B$999,'CP %'!$F$17,$G$2:$G$999,"&gt;=01-08-2018",$G$2:$G$999,"&lt;01-10-2018"),IF(AND(A435='CP %'!$F$1,B435='CP %'!$F$27,Master!J435="CP",G435&gt;=DATE(2018,10,1),G435&lt;=DATE(2018,12,31)),COUNTIFS($K$2:$K$999,K435,$A$2:$A$999,'CP %'!$F$1,$B$2:$B$999,'CP %'!$F$27,$G$2:$G$999,"&gt;=01-10-2018",$G$2:$G$999,"&lt;=31-12-2018"),IF(AND(A435='CP %'!$M$1,Master!J435="CP",G435&gt;=DATE(2018,4,1),G435&lt;DATE(2018,10,1)),COUNTIFS($K$2:$K$999,K435,$A$2:$A$999,'CP %'!$M$1,$G$2:$G$999,"&gt;=1-04-2018",$G$2:$G$999,"&lt;1-10-2018"),IF(AND(A435='CP %'!$M$1,Master!J435="CP",G435&gt;=DATE(2018,10,1),G435&lt;=DATE(2018,12,31)),COUNTIFS($K$2:$K$999,K435,$A$2:$A$999,'CP %'!$M$1,$G$2:$G$999,"&gt;=1-10-2018",$G$2:$G$999,"&lt;=31-12-2018"),"")))))))</f>
        <v/>
      </c>
    </row>
    <row r="436" spans="19:20" hidden="1" x14ac:dyDescent="0.25">
      <c r="S436" s="17" t="str">
        <f>IF(AND(A436='CP %'!$B$1,J436="CP"),
IF(AND(G436&gt;=DATE(2018,4,1),G436&lt;=DATE(2018,7,25)),2%,IF(AND(G436&gt;=DATE(2018,7,26),G436&lt;=DATE(2018,12,31),R436='CP %'!$I$2),IF(T436=1,'CP %'!$C$8,IF(AND(T436&gt;=2,T436&lt;=3),'CP %'!$C$9,IF(AND(T436&gt;=4,T436&lt;=5),'CP %'!$C$10,IF(AND(T436&gt;=6,T436&lt;=8),'CP %'!$C$11,IF(T436&gt;=9,'CP %'!$C$12,""))))),IF(AND(G436&gt;=DATE(2018,7,26),G436&lt;=DATE(2018,12,31),R436='CP %'!$I$3),IF(T436=1,'CP %'!$D$8,IF(AND(T436&gt;=2,T436&lt;=3),'CP %'!$D$9,IF(AND(T436&gt;=4,T436&lt;=5),'CP %'!$D$10,IF(AND(T436&gt;=6,T436&lt;=8),'CP %'!$D$11,IF(T436&gt;=9,'CP %'!$D$12,""))))),""))),
IF(AND(A436='CP %'!$F$1,J436="CP"),
IF(AND(G436&gt;=DATE(2018,4,1),G436&lt;DATE(2018,5,1)),IF(AND(T436&gt;=1,T436&lt;=3),'CP %'!$G$4,IF(AND(T436&gt;=4,T436&lt;=9),'CP %'!$G$5,IF(T436&gt;=10,'CP %'!$G$6,""))),
IF(AND(G436&gt;=DATE(2018,5,1),G436&lt;DATE(2018,7,1)),'CP %'!$G$8,
IF(AND(G436&gt;=DATE(2018,7,1),G436&lt;DATE(2018,8,1)),IF(AND(T436&gt;=1,T436&lt;=2),'CP %'!$G$11,IF(AND(T436&gt;=3,T436&lt;=5),'CP %'!$G$12,IF(T436&gt;=6,'CP %'!$G$13,""))),
IF(AND(G436&gt;=DATE(2018,8,1),G436&lt;DATE(2018,10,1)),IF(K436='CP %'!$F$18,'CP %'!$G$18,IF(B436='CP %'!$F$15,'CP %'!$G$15,IF(B436='CP %'!$F$16,'CP %'!$G$16,IF(AND(B436='CP %'!$F$17,T436=1),'CP %'!$G$20,IF(AND(B436='CP %'!$F$17,T436&gt;=2,T436&lt;=5),'CP %'!$G$21,IF(AND(B436='CP %'!$F$17,T436&gt;=6),'CP %'!$G$22,"")))))),
IF(AND(G436&gt;=DATE(2018,10,1),G436&lt;=DATE(2018,12,31)),IF(B436='CP %'!$F$25,'CP %'!$G$25,IF(B436='CP %'!$F$26,'CP %'!$G$26,IF(AND(B436='CP %'!$F$27,T436=1),'CP %'!$G$29,IF(AND(B436='CP %'!$F$27,T436&gt;=2,T436&lt;=5),'CP %'!$G$30,IF(AND(B436='CP %'!$F$27,T436&gt;=6),'CP %'!$G$31,"")))))))))),
IF(AND(A436='CP %'!$M$1,J436="CP"),
IF(AND(G436&gt;=DATE(2018,4,1),G436&lt;DATE(2018,10,1)),IF(AND(T436&gt;=1,T436&lt;=3),'CP %'!$N$4,IF(AND(T436&gt;=4,T436&lt;=6),'CP %'!$N$5,IF(T436&gt;=7,'CP %'!$N$6,""))),
IF(AND(G436&gt;=DATE(2018,10,1),G436&lt;=DATE(2018,12,31)),IF(AND(T436&gt;=1,T436&lt;=3),'CP %'!$N$9,IF(AND(T436&gt;=4,T436&lt;=6),'CP %'!$N$10,IF(T436&gt;=7,'CP %'!$N$11,""))),"")),"")))</f>
        <v/>
      </c>
      <c r="T436" s="29" t="str">
        <f>IF(AND(A436='CP %'!$B$1,Master!J436="CP",G436&gt;=DATE(2018,7,26),G436&lt;=DATE(2018,12,31)),COUNTIFS($K$2:$K$999,K436,$A$2:$A$999,'CP %'!$B$1,$G$2:$G$999,"&gt;=26-07-2018",$G$2:$G$999,"&lt;=31-12-2018"),IF(AND(A436='CP %'!$F$1,Master!J436="CP",G436&gt;=DATE(2018,4,1),G436&lt;DATE(2018,5,1)),COUNTIFS($K$2:$K$999,K436,$A$2:$A$999,'CP %'!$F$1,$G$2:$G$999,"&gt;=01-04-2018",$G$2:$G$999,"&lt;01-05-2018"),IF(AND(A436='CP %'!$F$1,Master!J436="CP",G436&gt;=DATE(2018,7,1),G436&lt;DATE(2018,8,1)),COUNTIFS($K$2:$K$999,K436,$A$2:$A$999,'CP %'!$F$1,$G$2:$G$999,"&gt;=01-07-2018",$G$2:$G$999,"&lt;01-08-2018"),IF(AND(A436='CP %'!$F$1,B436='CP %'!$F$17,Master!J436="CP",G436&gt;=DATE(2018,8,1),G436&lt;DATE(2018,10,1)),COUNTIFS($K$2:$K$999,K436,$A$2:$A$999,'CP %'!$F$1,$B$2:$B$999,'CP %'!$F$17,$G$2:$G$999,"&gt;=01-08-2018",$G$2:$G$999,"&lt;01-10-2018"),IF(AND(A436='CP %'!$F$1,B436='CP %'!$F$27,Master!J436="CP",G436&gt;=DATE(2018,10,1),G436&lt;=DATE(2018,12,31)),COUNTIFS($K$2:$K$999,K436,$A$2:$A$999,'CP %'!$F$1,$B$2:$B$999,'CP %'!$F$27,$G$2:$G$999,"&gt;=01-10-2018",$G$2:$G$999,"&lt;=31-12-2018"),IF(AND(A436='CP %'!$M$1,Master!J436="CP",G436&gt;=DATE(2018,4,1),G436&lt;DATE(2018,10,1)),COUNTIFS($K$2:$K$999,K436,$A$2:$A$999,'CP %'!$M$1,$G$2:$G$999,"&gt;=1-04-2018",$G$2:$G$999,"&lt;1-10-2018"),IF(AND(A436='CP %'!$M$1,Master!J436="CP",G436&gt;=DATE(2018,10,1),G436&lt;=DATE(2018,12,31)),COUNTIFS($K$2:$K$999,K436,$A$2:$A$999,'CP %'!$M$1,$G$2:$G$999,"&gt;=1-10-2018",$G$2:$G$999,"&lt;=31-12-2018"),"")))))))</f>
        <v/>
      </c>
    </row>
    <row r="437" spans="19:20" hidden="1" x14ac:dyDescent="0.25">
      <c r="S437" s="17" t="str">
        <f>IF(AND(A437='CP %'!$B$1,J437="CP"),
IF(AND(G437&gt;=DATE(2018,4,1),G437&lt;=DATE(2018,7,25)),2%,IF(AND(G437&gt;=DATE(2018,7,26),G437&lt;=DATE(2018,12,31),R437='CP %'!$I$2),IF(T437=1,'CP %'!$C$8,IF(AND(T437&gt;=2,T437&lt;=3),'CP %'!$C$9,IF(AND(T437&gt;=4,T437&lt;=5),'CP %'!$C$10,IF(AND(T437&gt;=6,T437&lt;=8),'CP %'!$C$11,IF(T437&gt;=9,'CP %'!$C$12,""))))),IF(AND(G437&gt;=DATE(2018,7,26),G437&lt;=DATE(2018,12,31),R437='CP %'!$I$3),IF(T437=1,'CP %'!$D$8,IF(AND(T437&gt;=2,T437&lt;=3),'CP %'!$D$9,IF(AND(T437&gt;=4,T437&lt;=5),'CP %'!$D$10,IF(AND(T437&gt;=6,T437&lt;=8),'CP %'!$D$11,IF(T437&gt;=9,'CP %'!$D$12,""))))),""))),
IF(AND(A437='CP %'!$F$1,J437="CP"),
IF(AND(G437&gt;=DATE(2018,4,1),G437&lt;DATE(2018,5,1)),IF(AND(T437&gt;=1,T437&lt;=3),'CP %'!$G$4,IF(AND(T437&gt;=4,T437&lt;=9),'CP %'!$G$5,IF(T437&gt;=10,'CP %'!$G$6,""))),
IF(AND(G437&gt;=DATE(2018,5,1),G437&lt;DATE(2018,7,1)),'CP %'!$G$8,
IF(AND(G437&gt;=DATE(2018,7,1),G437&lt;DATE(2018,8,1)),IF(AND(T437&gt;=1,T437&lt;=2),'CP %'!$G$11,IF(AND(T437&gt;=3,T437&lt;=5),'CP %'!$G$12,IF(T437&gt;=6,'CP %'!$G$13,""))),
IF(AND(G437&gt;=DATE(2018,8,1),G437&lt;DATE(2018,10,1)),IF(K437='CP %'!$F$18,'CP %'!$G$18,IF(B437='CP %'!$F$15,'CP %'!$G$15,IF(B437='CP %'!$F$16,'CP %'!$G$16,IF(AND(B437='CP %'!$F$17,T437=1),'CP %'!$G$20,IF(AND(B437='CP %'!$F$17,T437&gt;=2,T437&lt;=5),'CP %'!$G$21,IF(AND(B437='CP %'!$F$17,T437&gt;=6),'CP %'!$G$22,"")))))),
IF(AND(G437&gt;=DATE(2018,10,1),G437&lt;=DATE(2018,12,31)),IF(B437='CP %'!$F$25,'CP %'!$G$25,IF(B437='CP %'!$F$26,'CP %'!$G$26,IF(AND(B437='CP %'!$F$27,T437=1),'CP %'!$G$29,IF(AND(B437='CP %'!$F$27,T437&gt;=2,T437&lt;=5),'CP %'!$G$30,IF(AND(B437='CP %'!$F$27,T437&gt;=6),'CP %'!$G$31,"")))))))))),
IF(AND(A437='CP %'!$M$1,J437="CP"),
IF(AND(G437&gt;=DATE(2018,4,1),G437&lt;DATE(2018,10,1)),IF(AND(T437&gt;=1,T437&lt;=3),'CP %'!$N$4,IF(AND(T437&gt;=4,T437&lt;=6),'CP %'!$N$5,IF(T437&gt;=7,'CP %'!$N$6,""))),
IF(AND(G437&gt;=DATE(2018,10,1),G437&lt;=DATE(2018,12,31)),IF(AND(T437&gt;=1,T437&lt;=3),'CP %'!$N$9,IF(AND(T437&gt;=4,T437&lt;=6),'CP %'!$N$10,IF(T437&gt;=7,'CP %'!$N$11,""))),"")),"")))</f>
        <v/>
      </c>
      <c r="T437" s="29" t="str">
        <f>IF(AND(A437='CP %'!$B$1,Master!J437="CP",G437&gt;=DATE(2018,7,26),G437&lt;=DATE(2018,12,31)),COUNTIFS($K$2:$K$999,K437,$A$2:$A$999,'CP %'!$B$1,$G$2:$G$999,"&gt;=26-07-2018",$G$2:$G$999,"&lt;=31-12-2018"),IF(AND(A437='CP %'!$F$1,Master!J437="CP",G437&gt;=DATE(2018,4,1),G437&lt;DATE(2018,5,1)),COUNTIFS($K$2:$K$999,K437,$A$2:$A$999,'CP %'!$F$1,$G$2:$G$999,"&gt;=01-04-2018",$G$2:$G$999,"&lt;01-05-2018"),IF(AND(A437='CP %'!$F$1,Master!J437="CP",G437&gt;=DATE(2018,7,1),G437&lt;DATE(2018,8,1)),COUNTIFS($K$2:$K$999,K437,$A$2:$A$999,'CP %'!$F$1,$G$2:$G$999,"&gt;=01-07-2018",$G$2:$G$999,"&lt;01-08-2018"),IF(AND(A437='CP %'!$F$1,B437='CP %'!$F$17,Master!J437="CP",G437&gt;=DATE(2018,8,1),G437&lt;DATE(2018,10,1)),COUNTIFS($K$2:$K$999,K437,$A$2:$A$999,'CP %'!$F$1,$B$2:$B$999,'CP %'!$F$17,$G$2:$G$999,"&gt;=01-08-2018",$G$2:$G$999,"&lt;01-10-2018"),IF(AND(A437='CP %'!$F$1,B437='CP %'!$F$27,Master!J437="CP",G437&gt;=DATE(2018,10,1),G437&lt;=DATE(2018,12,31)),COUNTIFS($K$2:$K$999,K437,$A$2:$A$999,'CP %'!$F$1,$B$2:$B$999,'CP %'!$F$27,$G$2:$G$999,"&gt;=01-10-2018",$G$2:$G$999,"&lt;=31-12-2018"),IF(AND(A437='CP %'!$M$1,Master!J437="CP",G437&gt;=DATE(2018,4,1),G437&lt;DATE(2018,10,1)),COUNTIFS($K$2:$K$999,K437,$A$2:$A$999,'CP %'!$M$1,$G$2:$G$999,"&gt;=1-04-2018",$G$2:$G$999,"&lt;1-10-2018"),IF(AND(A437='CP %'!$M$1,Master!J437="CP",G437&gt;=DATE(2018,10,1),G437&lt;=DATE(2018,12,31)),COUNTIFS($K$2:$K$999,K437,$A$2:$A$999,'CP %'!$M$1,$G$2:$G$999,"&gt;=1-10-2018",$G$2:$G$999,"&lt;=31-12-2018"),"")))))))</f>
        <v/>
      </c>
    </row>
    <row r="438" spans="19:20" hidden="1" x14ac:dyDescent="0.25">
      <c r="S438" s="17" t="str">
        <f>IF(AND(A438='CP %'!$B$1,J438="CP"),
IF(AND(G438&gt;=DATE(2018,4,1),G438&lt;=DATE(2018,7,25)),2%,IF(AND(G438&gt;=DATE(2018,7,26),G438&lt;=DATE(2018,12,31),R438='CP %'!$I$2),IF(T438=1,'CP %'!$C$8,IF(AND(T438&gt;=2,T438&lt;=3),'CP %'!$C$9,IF(AND(T438&gt;=4,T438&lt;=5),'CP %'!$C$10,IF(AND(T438&gt;=6,T438&lt;=8),'CP %'!$C$11,IF(T438&gt;=9,'CP %'!$C$12,""))))),IF(AND(G438&gt;=DATE(2018,7,26),G438&lt;=DATE(2018,12,31),R438='CP %'!$I$3),IF(T438=1,'CP %'!$D$8,IF(AND(T438&gt;=2,T438&lt;=3),'CP %'!$D$9,IF(AND(T438&gt;=4,T438&lt;=5),'CP %'!$D$10,IF(AND(T438&gt;=6,T438&lt;=8),'CP %'!$D$11,IF(T438&gt;=9,'CP %'!$D$12,""))))),""))),
IF(AND(A438='CP %'!$F$1,J438="CP"),
IF(AND(G438&gt;=DATE(2018,4,1),G438&lt;DATE(2018,5,1)),IF(AND(T438&gt;=1,T438&lt;=3),'CP %'!$G$4,IF(AND(T438&gt;=4,T438&lt;=9),'CP %'!$G$5,IF(T438&gt;=10,'CP %'!$G$6,""))),
IF(AND(G438&gt;=DATE(2018,5,1),G438&lt;DATE(2018,7,1)),'CP %'!$G$8,
IF(AND(G438&gt;=DATE(2018,7,1),G438&lt;DATE(2018,8,1)),IF(AND(T438&gt;=1,T438&lt;=2),'CP %'!$G$11,IF(AND(T438&gt;=3,T438&lt;=5),'CP %'!$G$12,IF(T438&gt;=6,'CP %'!$G$13,""))),
IF(AND(G438&gt;=DATE(2018,8,1),G438&lt;DATE(2018,10,1)),IF(K438='CP %'!$F$18,'CP %'!$G$18,IF(B438='CP %'!$F$15,'CP %'!$G$15,IF(B438='CP %'!$F$16,'CP %'!$G$16,IF(AND(B438='CP %'!$F$17,T438=1),'CP %'!$G$20,IF(AND(B438='CP %'!$F$17,T438&gt;=2,T438&lt;=5),'CP %'!$G$21,IF(AND(B438='CP %'!$F$17,T438&gt;=6),'CP %'!$G$22,"")))))),
IF(AND(G438&gt;=DATE(2018,10,1),G438&lt;=DATE(2018,12,31)),IF(B438='CP %'!$F$25,'CP %'!$G$25,IF(B438='CP %'!$F$26,'CP %'!$G$26,IF(AND(B438='CP %'!$F$27,T438=1),'CP %'!$G$29,IF(AND(B438='CP %'!$F$27,T438&gt;=2,T438&lt;=5),'CP %'!$G$30,IF(AND(B438='CP %'!$F$27,T438&gt;=6),'CP %'!$G$31,"")))))))))),
IF(AND(A438='CP %'!$M$1,J438="CP"),
IF(AND(G438&gt;=DATE(2018,4,1),G438&lt;DATE(2018,10,1)),IF(AND(T438&gt;=1,T438&lt;=3),'CP %'!$N$4,IF(AND(T438&gt;=4,T438&lt;=6),'CP %'!$N$5,IF(T438&gt;=7,'CP %'!$N$6,""))),
IF(AND(G438&gt;=DATE(2018,10,1),G438&lt;=DATE(2018,12,31)),IF(AND(T438&gt;=1,T438&lt;=3),'CP %'!$N$9,IF(AND(T438&gt;=4,T438&lt;=6),'CP %'!$N$10,IF(T438&gt;=7,'CP %'!$N$11,""))),"")),"")))</f>
        <v/>
      </c>
      <c r="T438" s="29" t="str">
        <f>IF(AND(A438='CP %'!$B$1,Master!J438="CP",G438&gt;=DATE(2018,7,26),G438&lt;=DATE(2018,12,31)),COUNTIFS($K$2:$K$999,K438,$A$2:$A$999,'CP %'!$B$1,$G$2:$G$999,"&gt;=26-07-2018",$G$2:$G$999,"&lt;=31-12-2018"),IF(AND(A438='CP %'!$F$1,Master!J438="CP",G438&gt;=DATE(2018,4,1),G438&lt;DATE(2018,5,1)),COUNTIFS($K$2:$K$999,K438,$A$2:$A$999,'CP %'!$F$1,$G$2:$G$999,"&gt;=01-04-2018",$G$2:$G$999,"&lt;01-05-2018"),IF(AND(A438='CP %'!$F$1,Master!J438="CP",G438&gt;=DATE(2018,7,1),G438&lt;DATE(2018,8,1)),COUNTIFS($K$2:$K$999,K438,$A$2:$A$999,'CP %'!$F$1,$G$2:$G$999,"&gt;=01-07-2018",$G$2:$G$999,"&lt;01-08-2018"),IF(AND(A438='CP %'!$F$1,B438='CP %'!$F$17,Master!J438="CP",G438&gt;=DATE(2018,8,1),G438&lt;DATE(2018,10,1)),COUNTIFS($K$2:$K$999,K438,$A$2:$A$999,'CP %'!$F$1,$B$2:$B$999,'CP %'!$F$17,$G$2:$G$999,"&gt;=01-08-2018",$G$2:$G$999,"&lt;01-10-2018"),IF(AND(A438='CP %'!$F$1,B438='CP %'!$F$27,Master!J438="CP",G438&gt;=DATE(2018,10,1),G438&lt;=DATE(2018,12,31)),COUNTIFS($K$2:$K$999,K438,$A$2:$A$999,'CP %'!$F$1,$B$2:$B$999,'CP %'!$F$27,$G$2:$G$999,"&gt;=01-10-2018",$G$2:$G$999,"&lt;=31-12-2018"),IF(AND(A438='CP %'!$M$1,Master!J438="CP",G438&gt;=DATE(2018,4,1),G438&lt;DATE(2018,10,1)),COUNTIFS($K$2:$K$999,K438,$A$2:$A$999,'CP %'!$M$1,$G$2:$G$999,"&gt;=1-04-2018",$G$2:$G$999,"&lt;1-10-2018"),IF(AND(A438='CP %'!$M$1,Master!J438="CP",G438&gt;=DATE(2018,10,1),G438&lt;=DATE(2018,12,31)),COUNTIFS($K$2:$K$999,K438,$A$2:$A$999,'CP %'!$M$1,$G$2:$G$999,"&gt;=1-10-2018",$G$2:$G$999,"&lt;=31-12-2018"),"")))))))</f>
        <v/>
      </c>
    </row>
    <row r="439" spans="19:20" hidden="1" x14ac:dyDescent="0.25">
      <c r="S439" s="17" t="str">
        <f>IF(AND(A439='CP %'!$B$1,J439="CP"),
IF(AND(G439&gt;=DATE(2018,4,1),G439&lt;=DATE(2018,7,25)),2%,IF(AND(G439&gt;=DATE(2018,7,26),G439&lt;=DATE(2018,12,31),R439='CP %'!$I$2),IF(T439=1,'CP %'!$C$8,IF(AND(T439&gt;=2,T439&lt;=3),'CP %'!$C$9,IF(AND(T439&gt;=4,T439&lt;=5),'CP %'!$C$10,IF(AND(T439&gt;=6,T439&lt;=8),'CP %'!$C$11,IF(T439&gt;=9,'CP %'!$C$12,""))))),IF(AND(G439&gt;=DATE(2018,7,26),G439&lt;=DATE(2018,12,31),R439='CP %'!$I$3),IF(T439=1,'CP %'!$D$8,IF(AND(T439&gt;=2,T439&lt;=3),'CP %'!$D$9,IF(AND(T439&gt;=4,T439&lt;=5),'CP %'!$D$10,IF(AND(T439&gt;=6,T439&lt;=8),'CP %'!$D$11,IF(T439&gt;=9,'CP %'!$D$12,""))))),""))),
IF(AND(A439='CP %'!$F$1,J439="CP"),
IF(AND(G439&gt;=DATE(2018,4,1),G439&lt;DATE(2018,5,1)),IF(AND(T439&gt;=1,T439&lt;=3),'CP %'!$G$4,IF(AND(T439&gt;=4,T439&lt;=9),'CP %'!$G$5,IF(T439&gt;=10,'CP %'!$G$6,""))),
IF(AND(G439&gt;=DATE(2018,5,1),G439&lt;DATE(2018,7,1)),'CP %'!$G$8,
IF(AND(G439&gt;=DATE(2018,7,1),G439&lt;DATE(2018,8,1)),IF(AND(T439&gt;=1,T439&lt;=2),'CP %'!$G$11,IF(AND(T439&gt;=3,T439&lt;=5),'CP %'!$G$12,IF(T439&gt;=6,'CP %'!$G$13,""))),
IF(AND(G439&gt;=DATE(2018,8,1),G439&lt;DATE(2018,10,1)),IF(K439='CP %'!$F$18,'CP %'!$G$18,IF(B439='CP %'!$F$15,'CP %'!$G$15,IF(B439='CP %'!$F$16,'CP %'!$G$16,IF(AND(B439='CP %'!$F$17,T439=1),'CP %'!$G$20,IF(AND(B439='CP %'!$F$17,T439&gt;=2,T439&lt;=5),'CP %'!$G$21,IF(AND(B439='CP %'!$F$17,T439&gt;=6),'CP %'!$G$22,"")))))),
IF(AND(G439&gt;=DATE(2018,10,1),G439&lt;=DATE(2018,12,31)),IF(B439='CP %'!$F$25,'CP %'!$G$25,IF(B439='CP %'!$F$26,'CP %'!$G$26,IF(AND(B439='CP %'!$F$27,T439=1),'CP %'!$G$29,IF(AND(B439='CP %'!$F$27,T439&gt;=2,T439&lt;=5),'CP %'!$G$30,IF(AND(B439='CP %'!$F$27,T439&gt;=6),'CP %'!$G$31,"")))))))))),
IF(AND(A439='CP %'!$M$1,J439="CP"),
IF(AND(G439&gt;=DATE(2018,4,1),G439&lt;DATE(2018,10,1)),IF(AND(T439&gt;=1,T439&lt;=3),'CP %'!$N$4,IF(AND(T439&gt;=4,T439&lt;=6),'CP %'!$N$5,IF(T439&gt;=7,'CP %'!$N$6,""))),
IF(AND(G439&gt;=DATE(2018,10,1),G439&lt;=DATE(2018,12,31)),IF(AND(T439&gt;=1,T439&lt;=3),'CP %'!$N$9,IF(AND(T439&gt;=4,T439&lt;=6),'CP %'!$N$10,IF(T439&gt;=7,'CP %'!$N$11,""))),"")),"")))</f>
        <v/>
      </c>
      <c r="T439" s="29" t="str">
        <f>IF(AND(A439='CP %'!$B$1,Master!J439="CP",G439&gt;=DATE(2018,7,26),G439&lt;=DATE(2018,12,31)),COUNTIFS($K$2:$K$999,K439,$A$2:$A$999,'CP %'!$B$1,$G$2:$G$999,"&gt;=26-07-2018",$G$2:$G$999,"&lt;=31-12-2018"),IF(AND(A439='CP %'!$F$1,Master!J439="CP",G439&gt;=DATE(2018,4,1),G439&lt;DATE(2018,5,1)),COUNTIFS($K$2:$K$999,K439,$A$2:$A$999,'CP %'!$F$1,$G$2:$G$999,"&gt;=01-04-2018",$G$2:$G$999,"&lt;01-05-2018"),IF(AND(A439='CP %'!$F$1,Master!J439="CP",G439&gt;=DATE(2018,7,1),G439&lt;DATE(2018,8,1)),COUNTIFS($K$2:$K$999,K439,$A$2:$A$999,'CP %'!$F$1,$G$2:$G$999,"&gt;=01-07-2018",$G$2:$G$999,"&lt;01-08-2018"),IF(AND(A439='CP %'!$F$1,B439='CP %'!$F$17,Master!J439="CP",G439&gt;=DATE(2018,8,1),G439&lt;DATE(2018,10,1)),COUNTIFS($K$2:$K$999,K439,$A$2:$A$999,'CP %'!$F$1,$B$2:$B$999,'CP %'!$F$17,$G$2:$G$999,"&gt;=01-08-2018",$G$2:$G$999,"&lt;01-10-2018"),IF(AND(A439='CP %'!$F$1,B439='CP %'!$F$27,Master!J439="CP",G439&gt;=DATE(2018,10,1),G439&lt;=DATE(2018,12,31)),COUNTIFS($K$2:$K$999,K439,$A$2:$A$999,'CP %'!$F$1,$B$2:$B$999,'CP %'!$F$27,$G$2:$G$999,"&gt;=01-10-2018",$G$2:$G$999,"&lt;=31-12-2018"),IF(AND(A439='CP %'!$M$1,Master!J439="CP",G439&gt;=DATE(2018,4,1),G439&lt;DATE(2018,10,1)),COUNTIFS($K$2:$K$999,K439,$A$2:$A$999,'CP %'!$M$1,$G$2:$G$999,"&gt;=1-04-2018",$G$2:$G$999,"&lt;1-10-2018"),IF(AND(A439='CP %'!$M$1,Master!J439="CP",G439&gt;=DATE(2018,10,1),G439&lt;=DATE(2018,12,31)),COUNTIFS($K$2:$K$999,K439,$A$2:$A$999,'CP %'!$M$1,$G$2:$G$999,"&gt;=1-10-2018",$G$2:$G$999,"&lt;=31-12-2018"),"")))))))</f>
        <v/>
      </c>
    </row>
    <row r="440" spans="19:20" hidden="1" x14ac:dyDescent="0.25">
      <c r="S440" s="17" t="str">
        <f>IF(AND(A440='CP %'!$B$1,J440="CP"),
IF(AND(G440&gt;=DATE(2018,4,1),G440&lt;=DATE(2018,7,25)),2%,IF(AND(G440&gt;=DATE(2018,7,26),G440&lt;=DATE(2018,12,31),R440='CP %'!$I$2),IF(T440=1,'CP %'!$C$8,IF(AND(T440&gt;=2,T440&lt;=3),'CP %'!$C$9,IF(AND(T440&gt;=4,T440&lt;=5),'CP %'!$C$10,IF(AND(T440&gt;=6,T440&lt;=8),'CP %'!$C$11,IF(T440&gt;=9,'CP %'!$C$12,""))))),IF(AND(G440&gt;=DATE(2018,7,26),G440&lt;=DATE(2018,12,31),R440='CP %'!$I$3),IF(T440=1,'CP %'!$D$8,IF(AND(T440&gt;=2,T440&lt;=3),'CP %'!$D$9,IF(AND(T440&gt;=4,T440&lt;=5),'CP %'!$D$10,IF(AND(T440&gt;=6,T440&lt;=8),'CP %'!$D$11,IF(T440&gt;=9,'CP %'!$D$12,""))))),""))),
IF(AND(A440='CP %'!$F$1,J440="CP"),
IF(AND(G440&gt;=DATE(2018,4,1),G440&lt;DATE(2018,5,1)),IF(AND(T440&gt;=1,T440&lt;=3),'CP %'!$G$4,IF(AND(T440&gt;=4,T440&lt;=9),'CP %'!$G$5,IF(T440&gt;=10,'CP %'!$G$6,""))),
IF(AND(G440&gt;=DATE(2018,5,1),G440&lt;DATE(2018,7,1)),'CP %'!$G$8,
IF(AND(G440&gt;=DATE(2018,7,1),G440&lt;DATE(2018,8,1)),IF(AND(T440&gt;=1,T440&lt;=2),'CP %'!$G$11,IF(AND(T440&gt;=3,T440&lt;=5),'CP %'!$G$12,IF(T440&gt;=6,'CP %'!$G$13,""))),
IF(AND(G440&gt;=DATE(2018,8,1),G440&lt;DATE(2018,10,1)),IF(K440='CP %'!$F$18,'CP %'!$G$18,IF(B440='CP %'!$F$15,'CP %'!$G$15,IF(B440='CP %'!$F$16,'CP %'!$G$16,IF(AND(B440='CP %'!$F$17,T440=1),'CP %'!$G$20,IF(AND(B440='CP %'!$F$17,T440&gt;=2,T440&lt;=5),'CP %'!$G$21,IF(AND(B440='CP %'!$F$17,T440&gt;=6),'CP %'!$G$22,"")))))),
IF(AND(G440&gt;=DATE(2018,10,1),G440&lt;=DATE(2018,12,31)),IF(B440='CP %'!$F$25,'CP %'!$G$25,IF(B440='CP %'!$F$26,'CP %'!$G$26,IF(AND(B440='CP %'!$F$27,T440=1),'CP %'!$G$29,IF(AND(B440='CP %'!$F$27,T440&gt;=2,T440&lt;=5),'CP %'!$G$30,IF(AND(B440='CP %'!$F$27,T440&gt;=6),'CP %'!$G$31,"")))))))))),
IF(AND(A440='CP %'!$M$1,J440="CP"),
IF(AND(G440&gt;=DATE(2018,4,1),G440&lt;DATE(2018,10,1)),IF(AND(T440&gt;=1,T440&lt;=3),'CP %'!$N$4,IF(AND(T440&gt;=4,T440&lt;=6),'CP %'!$N$5,IF(T440&gt;=7,'CP %'!$N$6,""))),
IF(AND(G440&gt;=DATE(2018,10,1),G440&lt;=DATE(2018,12,31)),IF(AND(T440&gt;=1,T440&lt;=3),'CP %'!$N$9,IF(AND(T440&gt;=4,T440&lt;=6),'CP %'!$N$10,IF(T440&gt;=7,'CP %'!$N$11,""))),"")),"")))</f>
        <v/>
      </c>
      <c r="T440" s="29" t="str">
        <f>IF(AND(A440='CP %'!$B$1,Master!J440="CP",G440&gt;=DATE(2018,7,26),G440&lt;=DATE(2018,12,31)),COUNTIFS($K$2:$K$999,K440,$A$2:$A$999,'CP %'!$B$1,$G$2:$G$999,"&gt;=26-07-2018",$G$2:$G$999,"&lt;=31-12-2018"),IF(AND(A440='CP %'!$F$1,Master!J440="CP",G440&gt;=DATE(2018,4,1),G440&lt;DATE(2018,5,1)),COUNTIFS($K$2:$K$999,K440,$A$2:$A$999,'CP %'!$F$1,$G$2:$G$999,"&gt;=01-04-2018",$G$2:$G$999,"&lt;01-05-2018"),IF(AND(A440='CP %'!$F$1,Master!J440="CP",G440&gt;=DATE(2018,7,1),G440&lt;DATE(2018,8,1)),COUNTIFS($K$2:$K$999,K440,$A$2:$A$999,'CP %'!$F$1,$G$2:$G$999,"&gt;=01-07-2018",$G$2:$G$999,"&lt;01-08-2018"),IF(AND(A440='CP %'!$F$1,B440='CP %'!$F$17,Master!J440="CP",G440&gt;=DATE(2018,8,1),G440&lt;DATE(2018,10,1)),COUNTIFS($K$2:$K$999,K440,$A$2:$A$999,'CP %'!$F$1,$B$2:$B$999,'CP %'!$F$17,$G$2:$G$999,"&gt;=01-08-2018",$G$2:$G$999,"&lt;01-10-2018"),IF(AND(A440='CP %'!$F$1,B440='CP %'!$F$27,Master!J440="CP",G440&gt;=DATE(2018,10,1),G440&lt;=DATE(2018,12,31)),COUNTIFS($K$2:$K$999,K440,$A$2:$A$999,'CP %'!$F$1,$B$2:$B$999,'CP %'!$F$27,$G$2:$G$999,"&gt;=01-10-2018",$G$2:$G$999,"&lt;=31-12-2018"),IF(AND(A440='CP %'!$M$1,Master!J440="CP",G440&gt;=DATE(2018,4,1),G440&lt;DATE(2018,10,1)),COUNTIFS($K$2:$K$999,K440,$A$2:$A$999,'CP %'!$M$1,$G$2:$G$999,"&gt;=1-04-2018",$G$2:$G$999,"&lt;1-10-2018"),IF(AND(A440='CP %'!$M$1,Master!J440="CP",G440&gt;=DATE(2018,10,1),G440&lt;=DATE(2018,12,31)),COUNTIFS($K$2:$K$999,K440,$A$2:$A$999,'CP %'!$M$1,$G$2:$G$999,"&gt;=1-10-2018",$G$2:$G$999,"&lt;=31-12-2018"),"")))))))</f>
        <v/>
      </c>
    </row>
    <row r="441" spans="19:20" hidden="1" x14ac:dyDescent="0.25">
      <c r="S441" s="17" t="str">
        <f>IF(AND(A441='CP %'!$B$1,J441="CP"),
IF(AND(G441&gt;=DATE(2018,4,1),G441&lt;=DATE(2018,7,25)),2%,IF(AND(G441&gt;=DATE(2018,7,26),G441&lt;=DATE(2018,12,31),R441='CP %'!$I$2),IF(T441=1,'CP %'!$C$8,IF(AND(T441&gt;=2,T441&lt;=3),'CP %'!$C$9,IF(AND(T441&gt;=4,T441&lt;=5),'CP %'!$C$10,IF(AND(T441&gt;=6,T441&lt;=8),'CP %'!$C$11,IF(T441&gt;=9,'CP %'!$C$12,""))))),IF(AND(G441&gt;=DATE(2018,7,26),G441&lt;=DATE(2018,12,31),R441='CP %'!$I$3),IF(T441=1,'CP %'!$D$8,IF(AND(T441&gt;=2,T441&lt;=3),'CP %'!$D$9,IF(AND(T441&gt;=4,T441&lt;=5),'CP %'!$D$10,IF(AND(T441&gt;=6,T441&lt;=8),'CP %'!$D$11,IF(T441&gt;=9,'CP %'!$D$12,""))))),""))),
IF(AND(A441='CP %'!$F$1,J441="CP"),
IF(AND(G441&gt;=DATE(2018,4,1),G441&lt;DATE(2018,5,1)),IF(AND(T441&gt;=1,T441&lt;=3),'CP %'!$G$4,IF(AND(T441&gt;=4,T441&lt;=9),'CP %'!$G$5,IF(T441&gt;=10,'CP %'!$G$6,""))),
IF(AND(G441&gt;=DATE(2018,5,1),G441&lt;DATE(2018,7,1)),'CP %'!$G$8,
IF(AND(G441&gt;=DATE(2018,7,1),G441&lt;DATE(2018,8,1)),IF(AND(T441&gt;=1,T441&lt;=2),'CP %'!$G$11,IF(AND(T441&gt;=3,T441&lt;=5),'CP %'!$G$12,IF(T441&gt;=6,'CP %'!$G$13,""))),
IF(AND(G441&gt;=DATE(2018,8,1),G441&lt;DATE(2018,10,1)),IF(K441='CP %'!$F$18,'CP %'!$G$18,IF(B441='CP %'!$F$15,'CP %'!$G$15,IF(B441='CP %'!$F$16,'CP %'!$G$16,IF(AND(B441='CP %'!$F$17,T441=1),'CP %'!$G$20,IF(AND(B441='CP %'!$F$17,T441&gt;=2,T441&lt;=5),'CP %'!$G$21,IF(AND(B441='CP %'!$F$17,T441&gt;=6),'CP %'!$G$22,"")))))),
IF(AND(G441&gt;=DATE(2018,10,1),G441&lt;=DATE(2018,12,31)),IF(B441='CP %'!$F$25,'CP %'!$G$25,IF(B441='CP %'!$F$26,'CP %'!$G$26,IF(AND(B441='CP %'!$F$27,T441=1),'CP %'!$G$29,IF(AND(B441='CP %'!$F$27,T441&gt;=2,T441&lt;=5),'CP %'!$G$30,IF(AND(B441='CP %'!$F$27,T441&gt;=6),'CP %'!$G$31,"")))))))))),
IF(AND(A441='CP %'!$M$1,J441="CP"),
IF(AND(G441&gt;=DATE(2018,4,1),G441&lt;DATE(2018,10,1)),IF(AND(T441&gt;=1,T441&lt;=3),'CP %'!$N$4,IF(AND(T441&gt;=4,T441&lt;=6),'CP %'!$N$5,IF(T441&gt;=7,'CP %'!$N$6,""))),
IF(AND(G441&gt;=DATE(2018,10,1),G441&lt;=DATE(2018,12,31)),IF(AND(T441&gt;=1,T441&lt;=3),'CP %'!$N$9,IF(AND(T441&gt;=4,T441&lt;=6),'CP %'!$N$10,IF(T441&gt;=7,'CP %'!$N$11,""))),"")),"")))</f>
        <v/>
      </c>
      <c r="T441" s="29" t="str">
        <f>IF(AND(A441='CP %'!$B$1,Master!J441="CP",G441&gt;=DATE(2018,7,26),G441&lt;=DATE(2018,12,31)),COUNTIFS($K$2:$K$999,K441,$A$2:$A$999,'CP %'!$B$1,$G$2:$G$999,"&gt;=26-07-2018",$G$2:$G$999,"&lt;=31-12-2018"),IF(AND(A441='CP %'!$F$1,Master!J441="CP",G441&gt;=DATE(2018,4,1),G441&lt;DATE(2018,5,1)),COUNTIFS($K$2:$K$999,K441,$A$2:$A$999,'CP %'!$F$1,$G$2:$G$999,"&gt;=01-04-2018",$G$2:$G$999,"&lt;01-05-2018"),IF(AND(A441='CP %'!$F$1,Master!J441="CP",G441&gt;=DATE(2018,7,1),G441&lt;DATE(2018,8,1)),COUNTIFS($K$2:$K$999,K441,$A$2:$A$999,'CP %'!$F$1,$G$2:$G$999,"&gt;=01-07-2018",$G$2:$G$999,"&lt;01-08-2018"),IF(AND(A441='CP %'!$F$1,B441='CP %'!$F$17,Master!J441="CP",G441&gt;=DATE(2018,8,1),G441&lt;DATE(2018,10,1)),COUNTIFS($K$2:$K$999,K441,$A$2:$A$999,'CP %'!$F$1,$B$2:$B$999,'CP %'!$F$17,$G$2:$G$999,"&gt;=01-08-2018",$G$2:$G$999,"&lt;01-10-2018"),IF(AND(A441='CP %'!$F$1,B441='CP %'!$F$27,Master!J441="CP",G441&gt;=DATE(2018,10,1),G441&lt;=DATE(2018,12,31)),COUNTIFS($K$2:$K$999,K441,$A$2:$A$999,'CP %'!$F$1,$B$2:$B$999,'CP %'!$F$27,$G$2:$G$999,"&gt;=01-10-2018",$G$2:$G$999,"&lt;=31-12-2018"),IF(AND(A441='CP %'!$M$1,Master!J441="CP",G441&gt;=DATE(2018,4,1),G441&lt;DATE(2018,10,1)),COUNTIFS($K$2:$K$999,K441,$A$2:$A$999,'CP %'!$M$1,$G$2:$G$999,"&gt;=1-04-2018",$G$2:$G$999,"&lt;1-10-2018"),IF(AND(A441='CP %'!$M$1,Master!J441="CP",G441&gt;=DATE(2018,10,1),G441&lt;=DATE(2018,12,31)),COUNTIFS($K$2:$K$999,K441,$A$2:$A$999,'CP %'!$M$1,$G$2:$G$999,"&gt;=1-10-2018",$G$2:$G$999,"&lt;=31-12-2018"),"")))))))</f>
        <v/>
      </c>
    </row>
    <row r="442" spans="19:20" hidden="1" x14ac:dyDescent="0.25">
      <c r="S442" s="17" t="str">
        <f>IF(AND(A442='CP %'!$B$1,J442="CP"),
IF(AND(G442&gt;=DATE(2018,4,1),G442&lt;=DATE(2018,7,25)),2%,IF(AND(G442&gt;=DATE(2018,7,26),G442&lt;=DATE(2018,12,31),R442='CP %'!$I$2),IF(T442=1,'CP %'!$C$8,IF(AND(T442&gt;=2,T442&lt;=3),'CP %'!$C$9,IF(AND(T442&gt;=4,T442&lt;=5),'CP %'!$C$10,IF(AND(T442&gt;=6,T442&lt;=8),'CP %'!$C$11,IF(T442&gt;=9,'CP %'!$C$12,""))))),IF(AND(G442&gt;=DATE(2018,7,26),G442&lt;=DATE(2018,12,31),R442='CP %'!$I$3),IF(T442=1,'CP %'!$D$8,IF(AND(T442&gt;=2,T442&lt;=3),'CP %'!$D$9,IF(AND(T442&gt;=4,T442&lt;=5),'CP %'!$D$10,IF(AND(T442&gt;=6,T442&lt;=8),'CP %'!$D$11,IF(T442&gt;=9,'CP %'!$D$12,""))))),""))),
IF(AND(A442='CP %'!$F$1,J442="CP"),
IF(AND(G442&gt;=DATE(2018,4,1),G442&lt;DATE(2018,5,1)),IF(AND(T442&gt;=1,T442&lt;=3),'CP %'!$G$4,IF(AND(T442&gt;=4,T442&lt;=9),'CP %'!$G$5,IF(T442&gt;=10,'CP %'!$G$6,""))),
IF(AND(G442&gt;=DATE(2018,5,1),G442&lt;DATE(2018,7,1)),'CP %'!$G$8,
IF(AND(G442&gt;=DATE(2018,7,1),G442&lt;DATE(2018,8,1)),IF(AND(T442&gt;=1,T442&lt;=2),'CP %'!$G$11,IF(AND(T442&gt;=3,T442&lt;=5),'CP %'!$G$12,IF(T442&gt;=6,'CP %'!$G$13,""))),
IF(AND(G442&gt;=DATE(2018,8,1),G442&lt;DATE(2018,10,1)),IF(K442='CP %'!$F$18,'CP %'!$G$18,IF(B442='CP %'!$F$15,'CP %'!$G$15,IF(B442='CP %'!$F$16,'CP %'!$G$16,IF(AND(B442='CP %'!$F$17,T442=1),'CP %'!$G$20,IF(AND(B442='CP %'!$F$17,T442&gt;=2,T442&lt;=5),'CP %'!$G$21,IF(AND(B442='CP %'!$F$17,T442&gt;=6),'CP %'!$G$22,"")))))),
IF(AND(G442&gt;=DATE(2018,10,1),G442&lt;=DATE(2018,12,31)),IF(B442='CP %'!$F$25,'CP %'!$G$25,IF(B442='CP %'!$F$26,'CP %'!$G$26,IF(AND(B442='CP %'!$F$27,T442=1),'CP %'!$G$29,IF(AND(B442='CP %'!$F$27,T442&gt;=2,T442&lt;=5),'CP %'!$G$30,IF(AND(B442='CP %'!$F$27,T442&gt;=6),'CP %'!$G$31,"")))))))))),
IF(AND(A442='CP %'!$M$1,J442="CP"),
IF(AND(G442&gt;=DATE(2018,4,1),G442&lt;DATE(2018,10,1)),IF(AND(T442&gt;=1,T442&lt;=3),'CP %'!$N$4,IF(AND(T442&gt;=4,T442&lt;=6),'CP %'!$N$5,IF(T442&gt;=7,'CP %'!$N$6,""))),
IF(AND(G442&gt;=DATE(2018,10,1),G442&lt;=DATE(2018,12,31)),IF(AND(T442&gt;=1,T442&lt;=3),'CP %'!$N$9,IF(AND(T442&gt;=4,T442&lt;=6),'CP %'!$N$10,IF(T442&gt;=7,'CP %'!$N$11,""))),"")),"")))</f>
        <v/>
      </c>
      <c r="T442" s="29" t="str">
        <f>IF(AND(A442='CP %'!$B$1,Master!J442="CP",G442&gt;=DATE(2018,7,26),G442&lt;=DATE(2018,12,31)),COUNTIFS($K$2:$K$999,K442,$A$2:$A$999,'CP %'!$B$1,$G$2:$G$999,"&gt;=26-07-2018",$G$2:$G$999,"&lt;=31-12-2018"),IF(AND(A442='CP %'!$F$1,Master!J442="CP",G442&gt;=DATE(2018,4,1),G442&lt;DATE(2018,5,1)),COUNTIFS($K$2:$K$999,K442,$A$2:$A$999,'CP %'!$F$1,$G$2:$G$999,"&gt;=01-04-2018",$G$2:$G$999,"&lt;01-05-2018"),IF(AND(A442='CP %'!$F$1,Master!J442="CP",G442&gt;=DATE(2018,7,1),G442&lt;DATE(2018,8,1)),COUNTIFS($K$2:$K$999,K442,$A$2:$A$999,'CP %'!$F$1,$G$2:$G$999,"&gt;=01-07-2018",$G$2:$G$999,"&lt;01-08-2018"),IF(AND(A442='CP %'!$F$1,B442='CP %'!$F$17,Master!J442="CP",G442&gt;=DATE(2018,8,1),G442&lt;DATE(2018,10,1)),COUNTIFS($K$2:$K$999,K442,$A$2:$A$999,'CP %'!$F$1,$B$2:$B$999,'CP %'!$F$17,$G$2:$G$999,"&gt;=01-08-2018",$G$2:$G$999,"&lt;01-10-2018"),IF(AND(A442='CP %'!$F$1,B442='CP %'!$F$27,Master!J442="CP",G442&gt;=DATE(2018,10,1),G442&lt;=DATE(2018,12,31)),COUNTIFS($K$2:$K$999,K442,$A$2:$A$999,'CP %'!$F$1,$B$2:$B$999,'CP %'!$F$27,$G$2:$G$999,"&gt;=01-10-2018",$G$2:$G$999,"&lt;=31-12-2018"),IF(AND(A442='CP %'!$M$1,Master!J442="CP",G442&gt;=DATE(2018,4,1),G442&lt;DATE(2018,10,1)),COUNTIFS($K$2:$K$999,K442,$A$2:$A$999,'CP %'!$M$1,$G$2:$G$999,"&gt;=1-04-2018",$G$2:$G$999,"&lt;1-10-2018"),IF(AND(A442='CP %'!$M$1,Master!J442="CP",G442&gt;=DATE(2018,10,1),G442&lt;=DATE(2018,12,31)),COUNTIFS($K$2:$K$999,K442,$A$2:$A$999,'CP %'!$M$1,$G$2:$G$999,"&gt;=1-10-2018",$G$2:$G$999,"&lt;=31-12-2018"),"")))))))</f>
        <v/>
      </c>
    </row>
    <row r="443" spans="19:20" hidden="1" x14ac:dyDescent="0.25">
      <c r="S443" s="17" t="str">
        <f>IF(AND(A443='CP %'!$B$1,J443="CP"),
IF(AND(G443&gt;=DATE(2018,4,1),G443&lt;=DATE(2018,7,25)),2%,IF(AND(G443&gt;=DATE(2018,7,26),G443&lt;=DATE(2018,12,31),R443='CP %'!$I$2),IF(T443=1,'CP %'!$C$8,IF(AND(T443&gt;=2,T443&lt;=3),'CP %'!$C$9,IF(AND(T443&gt;=4,T443&lt;=5),'CP %'!$C$10,IF(AND(T443&gt;=6,T443&lt;=8),'CP %'!$C$11,IF(T443&gt;=9,'CP %'!$C$12,""))))),IF(AND(G443&gt;=DATE(2018,7,26),G443&lt;=DATE(2018,12,31),R443='CP %'!$I$3),IF(T443=1,'CP %'!$D$8,IF(AND(T443&gt;=2,T443&lt;=3),'CP %'!$D$9,IF(AND(T443&gt;=4,T443&lt;=5),'CP %'!$D$10,IF(AND(T443&gt;=6,T443&lt;=8),'CP %'!$D$11,IF(T443&gt;=9,'CP %'!$D$12,""))))),""))),
IF(AND(A443='CP %'!$F$1,J443="CP"),
IF(AND(G443&gt;=DATE(2018,4,1),G443&lt;DATE(2018,5,1)),IF(AND(T443&gt;=1,T443&lt;=3),'CP %'!$G$4,IF(AND(T443&gt;=4,T443&lt;=9),'CP %'!$G$5,IF(T443&gt;=10,'CP %'!$G$6,""))),
IF(AND(G443&gt;=DATE(2018,5,1),G443&lt;DATE(2018,7,1)),'CP %'!$G$8,
IF(AND(G443&gt;=DATE(2018,7,1),G443&lt;DATE(2018,8,1)),IF(AND(T443&gt;=1,T443&lt;=2),'CP %'!$G$11,IF(AND(T443&gt;=3,T443&lt;=5),'CP %'!$G$12,IF(T443&gt;=6,'CP %'!$G$13,""))),
IF(AND(G443&gt;=DATE(2018,8,1),G443&lt;DATE(2018,10,1)),IF(K443='CP %'!$F$18,'CP %'!$G$18,IF(B443='CP %'!$F$15,'CP %'!$G$15,IF(B443='CP %'!$F$16,'CP %'!$G$16,IF(AND(B443='CP %'!$F$17,T443=1),'CP %'!$G$20,IF(AND(B443='CP %'!$F$17,T443&gt;=2,T443&lt;=5),'CP %'!$G$21,IF(AND(B443='CP %'!$F$17,T443&gt;=6),'CP %'!$G$22,"")))))),
IF(AND(G443&gt;=DATE(2018,10,1),G443&lt;=DATE(2018,12,31)),IF(B443='CP %'!$F$25,'CP %'!$G$25,IF(B443='CP %'!$F$26,'CP %'!$G$26,IF(AND(B443='CP %'!$F$27,T443=1),'CP %'!$G$29,IF(AND(B443='CP %'!$F$27,T443&gt;=2,T443&lt;=5),'CP %'!$G$30,IF(AND(B443='CP %'!$F$27,T443&gt;=6),'CP %'!$G$31,"")))))))))),
IF(AND(A443='CP %'!$M$1,J443="CP"),
IF(AND(G443&gt;=DATE(2018,4,1),G443&lt;DATE(2018,10,1)),IF(AND(T443&gt;=1,T443&lt;=3),'CP %'!$N$4,IF(AND(T443&gt;=4,T443&lt;=6),'CP %'!$N$5,IF(T443&gt;=7,'CP %'!$N$6,""))),
IF(AND(G443&gt;=DATE(2018,10,1),G443&lt;=DATE(2018,12,31)),IF(AND(T443&gt;=1,T443&lt;=3),'CP %'!$N$9,IF(AND(T443&gt;=4,T443&lt;=6),'CP %'!$N$10,IF(T443&gt;=7,'CP %'!$N$11,""))),"")),"")))</f>
        <v/>
      </c>
      <c r="T443" s="29" t="str">
        <f>IF(AND(A443='CP %'!$B$1,Master!J443="CP",G443&gt;=DATE(2018,7,26),G443&lt;=DATE(2018,12,31)),COUNTIFS($K$2:$K$999,K443,$A$2:$A$999,'CP %'!$B$1,$G$2:$G$999,"&gt;=26-07-2018",$G$2:$G$999,"&lt;=31-12-2018"),IF(AND(A443='CP %'!$F$1,Master!J443="CP",G443&gt;=DATE(2018,4,1),G443&lt;DATE(2018,5,1)),COUNTIFS($K$2:$K$999,K443,$A$2:$A$999,'CP %'!$F$1,$G$2:$G$999,"&gt;=01-04-2018",$G$2:$G$999,"&lt;01-05-2018"),IF(AND(A443='CP %'!$F$1,Master!J443="CP",G443&gt;=DATE(2018,7,1),G443&lt;DATE(2018,8,1)),COUNTIFS($K$2:$K$999,K443,$A$2:$A$999,'CP %'!$F$1,$G$2:$G$999,"&gt;=01-07-2018",$G$2:$G$999,"&lt;01-08-2018"),IF(AND(A443='CP %'!$F$1,B443='CP %'!$F$17,Master!J443="CP",G443&gt;=DATE(2018,8,1),G443&lt;DATE(2018,10,1)),COUNTIFS($K$2:$K$999,K443,$A$2:$A$999,'CP %'!$F$1,$B$2:$B$999,'CP %'!$F$17,$G$2:$G$999,"&gt;=01-08-2018",$G$2:$G$999,"&lt;01-10-2018"),IF(AND(A443='CP %'!$F$1,B443='CP %'!$F$27,Master!J443="CP",G443&gt;=DATE(2018,10,1),G443&lt;=DATE(2018,12,31)),COUNTIFS($K$2:$K$999,K443,$A$2:$A$999,'CP %'!$F$1,$B$2:$B$999,'CP %'!$F$27,$G$2:$G$999,"&gt;=01-10-2018",$G$2:$G$999,"&lt;=31-12-2018"),IF(AND(A443='CP %'!$M$1,Master!J443="CP",G443&gt;=DATE(2018,4,1),G443&lt;DATE(2018,10,1)),COUNTIFS($K$2:$K$999,K443,$A$2:$A$999,'CP %'!$M$1,$G$2:$G$999,"&gt;=1-04-2018",$G$2:$G$999,"&lt;1-10-2018"),IF(AND(A443='CP %'!$M$1,Master!J443="CP",G443&gt;=DATE(2018,10,1),G443&lt;=DATE(2018,12,31)),COUNTIFS($K$2:$K$999,K443,$A$2:$A$999,'CP %'!$M$1,$G$2:$G$999,"&gt;=1-10-2018",$G$2:$G$999,"&lt;=31-12-2018"),"")))))))</f>
        <v/>
      </c>
    </row>
    <row r="444" spans="19:20" hidden="1" x14ac:dyDescent="0.25">
      <c r="S444" s="17" t="str">
        <f>IF(AND(A444='CP %'!$B$1,J444="CP"),
IF(AND(G444&gt;=DATE(2018,4,1),G444&lt;=DATE(2018,7,25)),2%,IF(AND(G444&gt;=DATE(2018,7,26),G444&lt;=DATE(2018,12,31),R444='CP %'!$I$2),IF(T444=1,'CP %'!$C$8,IF(AND(T444&gt;=2,T444&lt;=3),'CP %'!$C$9,IF(AND(T444&gt;=4,T444&lt;=5),'CP %'!$C$10,IF(AND(T444&gt;=6,T444&lt;=8),'CP %'!$C$11,IF(T444&gt;=9,'CP %'!$C$12,""))))),IF(AND(G444&gt;=DATE(2018,7,26),G444&lt;=DATE(2018,12,31),R444='CP %'!$I$3),IF(T444=1,'CP %'!$D$8,IF(AND(T444&gt;=2,T444&lt;=3),'CP %'!$D$9,IF(AND(T444&gt;=4,T444&lt;=5),'CP %'!$D$10,IF(AND(T444&gt;=6,T444&lt;=8),'CP %'!$D$11,IF(T444&gt;=9,'CP %'!$D$12,""))))),""))),
IF(AND(A444='CP %'!$F$1,J444="CP"),
IF(AND(G444&gt;=DATE(2018,4,1),G444&lt;DATE(2018,5,1)),IF(AND(T444&gt;=1,T444&lt;=3),'CP %'!$G$4,IF(AND(T444&gt;=4,T444&lt;=9),'CP %'!$G$5,IF(T444&gt;=10,'CP %'!$G$6,""))),
IF(AND(G444&gt;=DATE(2018,5,1),G444&lt;DATE(2018,7,1)),'CP %'!$G$8,
IF(AND(G444&gt;=DATE(2018,7,1),G444&lt;DATE(2018,8,1)),IF(AND(T444&gt;=1,T444&lt;=2),'CP %'!$G$11,IF(AND(T444&gt;=3,T444&lt;=5),'CP %'!$G$12,IF(T444&gt;=6,'CP %'!$G$13,""))),
IF(AND(G444&gt;=DATE(2018,8,1),G444&lt;DATE(2018,10,1)),IF(K444='CP %'!$F$18,'CP %'!$G$18,IF(B444='CP %'!$F$15,'CP %'!$G$15,IF(B444='CP %'!$F$16,'CP %'!$G$16,IF(AND(B444='CP %'!$F$17,T444=1),'CP %'!$G$20,IF(AND(B444='CP %'!$F$17,T444&gt;=2,T444&lt;=5),'CP %'!$G$21,IF(AND(B444='CP %'!$F$17,T444&gt;=6),'CP %'!$G$22,"")))))),
IF(AND(G444&gt;=DATE(2018,10,1),G444&lt;=DATE(2018,12,31)),IF(B444='CP %'!$F$25,'CP %'!$G$25,IF(B444='CP %'!$F$26,'CP %'!$G$26,IF(AND(B444='CP %'!$F$27,T444=1),'CP %'!$G$29,IF(AND(B444='CP %'!$F$27,T444&gt;=2,T444&lt;=5),'CP %'!$G$30,IF(AND(B444='CP %'!$F$27,T444&gt;=6),'CP %'!$G$31,"")))))))))),
IF(AND(A444='CP %'!$M$1,J444="CP"),
IF(AND(G444&gt;=DATE(2018,4,1),G444&lt;DATE(2018,10,1)),IF(AND(T444&gt;=1,T444&lt;=3),'CP %'!$N$4,IF(AND(T444&gt;=4,T444&lt;=6),'CP %'!$N$5,IF(T444&gt;=7,'CP %'!$N$6,""))),
IF(AND(G444&gt;=DATE(2018,10,1),G444&lt;=DATE(2018,12,31)),IF(AND(T444&gt;=1,T444&lt;=3),'CP %'!$N$9,IF(AND(T444&gt;=4,T444&lt;=6),'CP %'!$N$10,IF(T444&gt;=7,'CP %'!$N$11,""))),"")),"")))</f>
        <v/>
      </c>
      <c r="T444" s="29" t="str">
        <f>IF(AND(A444='CP %'!$B$1,Master!J444="CP",G444&gt;=DATE(2018,7,26),G444&lt;=DATE(2018,12,31)),COUNTIFS($K$2:$K$999,K444,$A$2:$A$999,'CP %'!$B$1,$G$2:$G$999,"&gt;=26-07-2018",$G$2:$G$999,"&lt;=31-12-2018"),IF(AND(A444='CP %'!$F$1,Master!J444="CP",G444&gt;=DATE(2018,4,1),G444&lt;DATE(2018,5,1)),COUNTIFS($K$2:$K$999,K444,$A$2:$A$999,'CP %'!$F$1,$G$2:$G$999,"&gt;=01-04-2018",$G$2:$G$999,"&lt;01-05-2018"),IF(AND(A444='CP %'!$F$1,Master!J444="CP",G444&gt;=DATE(2018,7,1),G444&lt;DATE(2018,8,1)),COUNTIFS($K$2:$K$999,K444,$A$2:$A$999,'CP %'!$F$1,$G$2:$G$999,"&gt;=01-07-2018",$G$2:$G$999,"&lt;01-08-2018"),IF(AND(A444='CP %'!$F$1,B444='CP %'!$F$17,Master!J444="CP",G444&gt;=DATE(2018,8,1),G444&lt;DATE(2018,10,1)),COUNTIFS($K$2:$K$999,K444,$A$2:$A$999,'CP %'!$F$1,$B$2:$B$999,'CP %'!$F$17,$G$2:$G$999,"&gt;=01-08-2018",$G$2:$G$999,"&lt;01-10-2018"),IF(AND(A444='CP %'!$F$1,B444='CP %'!$F$27,Master!J444="CP",G444&gt;=DATE(2018,10,1),G444&lt;=DATE(2018,12,31)),COUNTIFS($K$2:$K$999,K444,$A$2:$A$999,'CP %'!$F$1,$B$2:$B$999,'CP %'!$F$27,$G$2:$G$999,"&gt;=01-10-2018",$G$2:$G$999,"&lt;=31-12-2018"),IF(AND(A444='CP %'!$M$1,Master!J444="CP",G444&gt;=DATE(2018,4,1),G444&lt;DATE(2018,10,1)),COUNTIFS($K$2:$K$999,K444,$A$2:$A$999,'CP %'!$M$1,$G$2:$G$999,"&gt;=1-04-2018",$G$2:$G$999,"&lt;1-10-2018"),IF(AND(A444='CP %'!$M$1,Master!J444="CP",G444&gt;=DATE(2018,10,1),G444&lt;=DATE(2018,12,31)),COUNTIFS($K$2:$K$999,K444,$A$2:$A$999,'CP %'!$M$1,$G$2:$G$999,"&gt;=1-10-2018",$G$2:$G$999,"&lt;=31-12-2018"),"")))))))</f>
        <v/>
      </c>
    </row>
    <row r="445" spans="19:20" hidden="1" x14ac:dyDescent="0.25">
      <c r="S445" s="17" t="str">
        <f>IF(AND(A445='CP %'!$B$1,J445="CP"),
IF(AND(G445&gt;=DATE(2018,4,1),G445&lt;=DATE(2018,7,25)),2%,IF(AND(G445&gt;=DATE(2018,7,26),G445&lt;=DATE(2018,12,31),R445='CP %'!$I$2),IF(T445=1,'CP %'!$C$8,IF(AND(T445&gt;=2,T445&lt;=3),'CP %'!$C$9,IF(AND(T445&gt;=4,T445&lt;=5),'CP %'!$C$10,IF(AND(T445&gt;=6,T445&lt;=8),'CP %'!$C$11,IF(T445&gt;=9,'CP %'!$C$12,""))))),IF(AND(G445&gt;=DATE(2018,7,26),G445&lt;=DATE(2018,12,31),R445='CP %'!$I$3),IF(T445=1,'CP %'!$D$8,IF(AND(T445&gt;=2,T445&lt;=3),'CP %'!$D$9,IF(AND(T445&gt;=4,T445&lt;=5),'CP %'!$D$10,IF(AND(T445&gt;=6,T445&lt;=8),'CP %'!$D$11,IF(T445&gt;=9,'CP %'!$D$12,""))))),""))),
IF(AND(A445='CP %'!$F$1,J445="CP"),
IF(AND(G445&gt;=DATE(2018,4,1),G445&lt;DATE(2018,5,1)),IF(AND(T445&gt;=1,T445&lt;=3),'CP %'!$G$4,IF(AND(T445&gt;=4,T445&lt;=9),'CP %'!$G$5,IF(T445&gt;=10,'CP %'!$G$6,""))),
IF(AND(G445&gt;=DATE(2018,5,1),G445&lt;DATE(2018,7,1)),'CP %'!$G$8,
IF(AND(G445&gt;=DATE(2018,7,1),G445&lt;DATE(2018,8,1)),IF(AND(T445&gt;=1,T445&lt;=2),'CP %'!$G$11,IF(AND(T445&gt;=3,T445&lt;=5),'CP %'!$G$12,IF(T445&gt;=6,'CP %'!$G$13,""))),
IF(AND(G445&gt;=DATE(2018,8,1),G445&lt;DATE(2018,10,1)),IF(K445='CP %'!$F$18,'CP %'!$G$18,IF(B445='CP %'!$F$15,'CP %'!$G$15,IF(B445='CP %'!$F$16,'CP %'!$G$16,IF(AND(B445='CP %'!$F$17,T445=1),'CP %'!$G$20,IF(AND(B445='CP %'!$F$17,T445&gt;=2,T445&lt;=5),'CP %'!$G$21,IF(AND(B445='CP %'!$F$17,T445&gt;=6),'CP %'!$G$22,"")))))),
IF(AND(G445&gt;=DATE(2018,10,1),G445&lt;=DATE(2018,12,31)),IF(B445='CP %'!$F$25,'CP %'!$G$25,IF(B445='CP %'!$F$26,'CP %'!$G$26,IF(AND(B445='CP %'!$F$27,T445=1),'CP %'!$G$29,IF(AND(B445='CP %'!$F$27,T445&gt;=2,T445&lt;=5),'CP %'!$G$30,IF(AND(B445='CP %'!$F$27,T445&gt;=6),'CP %'!$G$31,"")))))))))),
IF(AND(A445='CP %'!$M$1,J445="CP"),
IF(AND(G445&gt;=DATE(2018,4,1),G445&lt;DATE(2018,10,1)),IF(AND(T445&gt;=1,T445&lt;=3),'CP %'!$N$4,IF(AND(T445&gt;=4,T445&lt;=6),'CP %'!$N$5,IF(T445&gt;=7,'CP %'!$N$6,""))),
IF(AND(G445&gt;=DATE(2018,10,1),G445&lt;=DATE(2018,12,31)),IF(AND(T445&gt;=1,T445&lt;=3),'CP %'!$N$9,IF(AND(T445&gt;=4,T445&lt;=6),'CP %'!$N$10,IF(T445&gt;=7,'CP %'!$N$11,""))),"")),"")))</f>
        <v/>
      </c>
      <c r="T445" s="29" t="str">
        <f>IF(AND(A445='CP %'!$B$1,Master!J445="CP",G445&gt;=DATE(2018,7,26),G445&lt;=DATE(2018,12,31)),COUNTIFS($K$2:$K$999,K445,$A$2:$A$999,'CP %'!$B$1,$G$2:$G$999,"&gt;=26-07-2018",$G$2:$G$999,"&lt;=31-12-2018"),IF(AND(A445='CP %'!$F$1,Master!J445="CP",G445&gt;=DATE(2018,4,1),G445&lt;DATE(2018,5,1)),COUNTIFS($K$2:$K$999,K445,$A$2:$A$999,'CP %'!$F$1,$G$2:$G$999,"&gt;=01-04-2018",$G$2:$G$999,"&lt;01-05-2018"),IF(AND(A445='CP %'!$F$1,Master!J445="CP",G445&gt;=DATE(2018,7,1),G445&lt;DATE(2018,8,1)),COUNTIFS($K$2:$K$999,K445,$A$2:$A$999,'CP %'!$F$1,$G$2:$G$999,"&gt;=01-07-2018",$G$2:$G$999,"&lt;01-08-2018"),IF(AND(A445='CP %'!$F$1,B445='CP %'!$F$17,Master!J445="CP",G445&gt;=DATE(2018,8,1),G445&lt;DATE(2018,10,1)),COUNTIFS($K$2:$K$999,K445,$A$2:$A$999,'CP %'!$F$1,$B$2:$B$999,'CP %'!$F$17,$G$2:$G$999,"&gt;=01-08-2018",$G$2:$G$999,"&lt;01-10-2018"),IF(AND(A445='CP %'!$F$1,B445='CP %'!$F$27,Master!J445="CP",G445&gt;=DATE(2018,10,1),G445&lt;=DATE(2018,12,31)),COUNTIFS($K$2:$K$999,K445,$A$2:$A$999,'CP %'!$F$1,$B$2:$B$999,'CP %'!$F$27,$G$2:$G$999,"&gt;=01-10-2018",$G$2:$G$999,"&lt;=31-12-2018"),IF(AND(A445='CP %'!$M$1,Master!J445="CP",G445&gt;=DATE(2018,4,1),G445&lt;DATE(2018,10,1)),COUNTIFS($K$2:$K$999,K445,$A$2:$A$999,'CP %'!$M$1,$G$2:$G$999,"&gt;=1-04-2018",$G$2:$G$999,"&lt;1-10-2018"),IF(AND(A445='CP %'!$M$1,Master!J445="CP",G445&gt;=DATE(2018,10,1),G445&lt;=DATE(2018,12,31)),COUNTIFS($K$2:$K$999,K445,$A$2:$A$999,'CP %'!$M$1,$G$2:$G$999,"&gt;=1-10-2018",$G$2:$G$999,"&lt;=31-12-2018"),"")))))))</f>
        <v/>
      </c>
    </row>
    <row r="446" spans="19:20" hidden="1" x14ac:dyDescent="0.25">
      <c r="S446" s="17" t="str">
        <f>IF(AND(A446='CP %'!$B$1,J446="CP"),
IF(AND(G446&gt;=DATE(2018,4,1),G446&lt;=DATE(2018,7,25)),2%,IF(AND(G446&gt;=DATE(2018,7,26),G446&lt;=DATE(2018,12,31),R446='CP %'!$I$2),IF(T446=1,'CP %'!$C$8,IF(AND(T446&gt;=2,T446&lt;=3),'CP %'!$C$9,IF(AND(T446&gt;=4,T446&lt;=5),'CP %'!$C$10,IF(AND(T446&gt;=6,T446&lt;=8),'CP %'!$C$11,IF(T446&gt;=9,'CP %'!$C$12,""))))),IF(AND(G446&gt;=DATE(2018,7,26),G446&lt;=DATE(2018,12,31),R446='CP %'!$I$3),IF(T446=1,'CP %'!$D$8,IF(AND(T446&gt;=2,T446&lt;=3),'CP %'!$D$9,IF(AND(T446&gt;=4,T446&lt;=5),'CP %'!$D$10,IF(AND(T446&gt;=6,T446&lt;=8),'CP %'!$D$11,IF(T446&gt;=9,'CP %'!$D$12,""))))),""))),
IF(AND(A446='CP %'!$F$1,J446="CP"),
IF(AND(G446&gt;=DATE(2018,4,1),G446&lt;DATE(2018,5,1)),IF(AND(T446&gt;=1,T446&lt;=3),'CP %'!$G$4,IF(AND(T446&gt;=4,T446&lt;=9),'CP %'!$G$5,IF(T446&gt;=10,'CP %'!$G$6,""))),
IF(AND(G446&gt;=DATE(2018,5,1),G446&lt;DATE(2018,7,1)),'CP %'!$G$8,
IF(AND(G446&gt;=DATE(2018,7,1),G446&lt;DATE(2018,8,1)),IF(AND(T446&gt;=1,T446&lt;=2),'CP %'!$G$11,IF(AND(T446&gt;=3,T446&lt;=5),'CP %'!$G$12,IF(T446&gt;=6,'CP %'!$G$13,""))),
IF(AND(G446&gt;=DATE(2018,8,1),G446&lt;DATE(2018,10,1)),IF(K446='CP %'!$F$18,'CP %'!$G$18,IF(B446='CP %'!$F$15,'CP %'!$G$15,IF(B446='CP %'!$F$16,'CP %'!$G$16,IF(AND(B446='CP %'!$F$17,T446=1),'CP %'!$G$20,IF(AND(B446='CP %'!$F$17,T446&gt;=2,T446&lt;=5),'CP %'!$G$21,IF(AND(B446='CP %'!$F$17,T446&gt;=6),'CP %'!$G$22,"")))))),
IF(AND(G446&gt;=DATE(2018,10,1),G446&lt;=DATE(2018,12,31)),IF(B446='CP %'!$F$25,'CP %'!$G$25,IF(B446='CP %'!$F$26,'CP %'!$G$26,IF(AND(B446='CP %'!$F$27,T446=1),'CP %'!$G$29,IF(AND(B446='CP %'!$F$27,T446&gt;=2,T446&lt;=5),'CP %'!$G$30,IF(AND(B446='CP %'!$F$27,T446&gt;=6),'CP %'!$G$31,"")))))))))),
IF(AND(A446='CP %'!$M$1,J446="CP"),
IF(AND(G446&gt;=DATE(2018,4,1),G446&lt;DATE(2018,10,1)),IF(AND(T446&gt;=1,T446&lt;=3),'CP %'!$N$4,IF(AND(T446&gt;=4,T446&lt;=6),'CP %'!$N$5,IF(T446&gt;=7,'CP %'!$N$6,""))),
IF(AND(G446&gt;=DATE(2018,10,1),G446&lt;=DATE(2018,12,31)),IF(AND(T446&gt;=1,T446&lt;=3),'CP %'!$N$9,IF(AND(T446&gt;=4,T446&lt;=6),'CP %'!$N$10,IF(T446&gt;=7,'CP %'!$N$11,""))),"")),"")))</f>
        <v/>
      </c>
      <c r="T446" s="29" t="str">
        <f>IF(AND(A446='CP %'!$B$1,Master!J446="CP",G446&gt;=DATE(2018,7,26),G446&lt;=DATE(2018,12,31)),COUNTIFS($K$2:$K$999,K446,$A$2:$A$999,'CP %'!$B$1,$G$2:$G$999,"&gt;=26-07-2018",$G$2:$G$999,"&lt;=31-12-2018"),IF(AND(A446='CP %'!$F$1,Master!J446="CP",G446&gt;=DATE(2018,4,1),G446&lt;DATE(2018,5,1)),COUNTIFS($K$2:$K$999,K446,$A$2:$A$999,'CP %'!$F$1,$G$2:$G$999,"&gt;=01-04-2018",$G$2:$G$999,"&lt;01-05-2018"),IF(AND(A446='CP %'!$F$1,Master!J446="CP",G446&gt;=DATE(2018,7,1),G446&lt;DATE(2018,8,1)),COUNTIFS($K$2:$K$999,K446,$A$2:$A$999,'CP %'!$F$1,$G$2:$G$999,"&gt;=01-07-2018",$G$2:$G$999,"&lt;01-08-2018"),IF(AND(A446='CP %'!$F$1,B446='CP %'!$F$17,Master!J446="CP",G446&gt;=DATE(2018,8,1),G446&lt;DATE(2018,10,1)),COUNTIFS($K$2:$K$999,K446,$A$2:$A$999,'CP %'!$F$1,$B$2:$B$999,'CP %'!$F$17,$G$2:$G$999,"&gt;=01-08-2018",$G$2:$G$999,"&lt;01-10-2018"),IF(AND(A446='CP %'!$F$1,B446='CP %'!$F$27,Master!J446="CP",G446&gt;=DATE(2018,10,1),G446&lt;=DATE(2018,12,31)),COUNTIFS($K$2:$K$999,K446,$A$2:$A$999,'CP %'!$F$1,$B$2:$B$999,'CP %'!$F$27,$G$2:$G$999,"&gt;=01-10-2018",$G$2:$G$999,"&lt;=31-12-2018"),IF(AND(A446='CP %'!$M$1,Master!J446="CP",G446&gt;=DATE(2018,4,1),G446&lt;DATE(2018,10,1)),COUNTIFS($K$2:$K$999,K446,$A$2:$A$999,'CP %'!$M$1,$G$2:$G$999,"&gt;=1-04-2018",$G$2:$G$999,"&lt;1-10-2018"),IF(AND(A446='CP %'!$M$1,Master!J446="CP",G446&gt;=DATE(2018,10,1),G446&lt;=DATE(2018,12,31)),COUNTIFS($K$2:$K$999,K446,$A$2:$A$999,'CP %'!$M$1,$G$2:$G$999,"&gt;=1-10-2018",$G$2:$G$999,"&lt;=31-12-2018"),"")))))))</f>
        <v/>
      </c>
    </row>
    <row r="447" spans="19:20" hidden="1" x14ac:dyDescent="0.25">
      <c r="S447" s="17" t="str">
        <f>IF(AND(A447='CP %'!$B$1,J447="CP"),
IF(AND(G447&gt;=DATE(2018,4,1),G447&lt;=DATE(2018,7,25)),2%,IF(AND(G447&gt;=DATE(2018,7,26),G447&lt;=DATE(2018,12,31),R447='CP %'!$I$2),IF(T447=1,'CP %'!$C$8,IF(AND(T447&gt;=2,T447&lt;=3),'CP %'!$C$9,IF(AND(T447&gt;=4,T447&lt;=5),'CP %'!$C$10,IF(AND(T447&gt;=6,T447&lt;=8),'CP %'!$C$11,IF(T447&gt;=9,'CP %'!$C$12,""))))),IF(AND(G447&gt;=DATE(2018,7,26),G447&lt;=DATE(2018,12,31),R447='CP %'!$I$3),IF(T447=1,'CP %'!$D$8,IF(AND(T447&gt;=2,T447&lt;=3),'CP %'!$D$9,IF(AND(T447&gt;=4,T447&lt;=5),'CP %'!$D$10,IF(AND(T447&gt;=6,T447&lt;=8),'CP %'!$D$11,IF(T447&gt;=9,'CP %'!$D$12,""))))),""))),
IF(AND(A447='CP %'!$F$1,J447="CP"),
IF(AND(G447&gt;=DATE(2018,4,1),G447&lt;DATE(2018,5,1)),IF(AND(T447&gt;=1,T447&lt;=3),'CP %'!$G$4,IF(AND(T447&gt;=4,T447&lt;=9),'CP %'!$G$5,IF(T447&gt;=10,'CP %'!$G$6,""))),
IF(AND(G447&gt;=DATE(2018,5,1),G447&lt;DATE(2018,7,1)),'CP %'!$G$8,
IF(AND(G447&gt;=DATE(2018,7,1),G447&lt;DATE(2018,8,1)),IF(AND(T447&gt;=1,T447&lt;=2),'CP %'!$G$11,IF(AND(T447&gt;=3,T447&lt;=5),'CP %'!$G$12,IF(T447&gt;=6,'CP %'!$G$13,""))),
IF(AND(G447&gt;=DATE(2018,8,1),G447&lt;DATE(2018,10,1)),IF(K447='CP %'!$F$18,'CP %'!$G$18,IF(B447='CP %'!$F$15,'CP %'!$G$15,IF(B447='CP %'!$F$16,'CP %'!$G$16,IF(AND(B447='CP %'!$F$17,T447=1),'CP %'!$G$20,IF(AND(B447='CP %'!$F$17,T447&gt;=2,T447&lt;=5),'CP %'!$G$21,IF(AND(B447='CP %'!$F$17,T447&gt;=6),'CP %'!$G$22,"")))))),
IF(AND(G447&gt;=DATE(2018,10,1),G447&lt;=DATE(2018,12,31)),IF(B447='CP %'!$F$25,'CP %'!$G$25,IF(B447='CP %'!$F$26,'CP %'!$G$26,IF(AND(B447='CP %'!$F$27,T447=1),'CP %'!$G$29,IF(AND(B447='CP %'!$F$27,T447&gt;=2,T447&lt;=5),'CP %'!$G$30,IF(AND(B447='CP %'!$F$27,T447&gt;=6),'CP %'!$G$31,"")))))))))),
IF(AND(A447='CP %'!$M$1,J447="CP"),
IF(AND(G447&gt;=DATE(2018,4,1),G447&lt;DATE(2018,10,1)),IF(AND(T447&gt;=1,T447&lt;=3),'CP %'!$N$4,IF(AND(T447&gt;=4,T447&lt;=6),'CP %'!$N$5,IF(T447&gt;=7,'CP %'!$N$6,""))),
IF(AND(G447&gt;=DATE(2018,10,1),G447&lt;=DATE(2018,12,31)),IF(AND(T447&gt;=1,T447&lt;=3),'CP %'!$N$9,IF(AND(T447&gt;=4,T447&lt;=6),'CP %'!$N$10,IF(T447&gt;=7,'CP %'!$N$11,""))),"")),"")))</f>
        <v/>
      </c>
      <c r="T447" s="29" t="str">
        <f>IF(AND(A447='CP %'!$B$1,Master!J447="CP",G447&gt;=DATE(2018,7,26),G447&lt;=DATE(2018,12,31)),COUNTIFS($K$2:$K$999,K447,$A$2:$A$999,'CP %'!$B$1,$G$2:$G$999,"&gt;=26-07-2018",$G$2:$G$999,"&lt;=31-12-2018"),IF(AND(A447='CP %'!$F$1,Master!J447="CP",G447&gt;=DATE(2018,4,1),G447&lt;DATE(2018,5,1)),COUNTIFS($K$2:$K$999,K447,$A$2:$A$999,'CP %'!$F$1,$G$2:$G$999,"&gt;=01-04-2018",$G$2:$G$999,"&lt;01-05-2018"),IF(AND(A447='CP %'!$F$1,Master!J447="CP",G447&gt;=DATE(2018,7,1),G447&lt;DATE(2018,8,1)),COUNTIFS($K$2:$K$999,K447,$A$2:$A$999,'CP %'!$F$1,$G$2:$G$999,"&gt;=01-07-2018",$G$2:$G$999,"&lt;01-08-2018"),IF(AND(A447='CP %'!$F$1,B447='CP %'!$F$17,Master!J447="CP",G447&gt;=DATE(2018,8,1),G447&lt;DATE(2018,10,1)),COUNTIFS($K$2:$K$999,K447,$A$2:$A$999,'CP %'!$F$1,$B$2:$B$999,'CP %'!$F$17,$G$2:$G$999,"&gt;=01-08-2018",$G$2:$G$999,"&lt;01-10-2018"),IF(AND(A447='CP %'!$F$1,B447='CP %'!$F$27,Master!J447="CP",G447&gt;=DATE(2018,10,1),G447&lt;=DATE(2018,12,31)),COUNTIFS($K$2:$K$999,K447,$A$2:$A$999,'CP %'!$F$1,$B$2:$B$999,'CP %'!$F$27,$G$2:$G$999,"&gt;=01-10-2018",$G$2:$G$999,"&lt;=31-12-2018"),IF(AND(A447='CP %'!$M$1,Master!J447="CP",G447&gt;=DATE(2018,4,1),G447&lt;DATE(2018,10,1)),COUNTIFS($K$2:$K$999,K447,$A$2:$A$999,'CP %'!$M$1,$G$2:$G$999,"&gt;=1-04-2018",$G$2:$G$999,"&lt;1-10-2018"),IF(AND(A447='CP %'!$M$1,Master!J447="CP",G447&gt;=DATE(2018,10,1),G447&lt;=DATE(2018,12,31)),COUNTIFS($K$2:$K$999,K447,$A$2:$A$999,'CP %'!$M$1,$G$2:$G$999,"&gt;=1-10-2018",$G$2:$G$999,"&lt;=31-12-2018"),"")))))))</f>
        <v/>
      </c>
    </row>
    <row r="448" spans="19:20" hidden="1" x14ac:dyDescent="0.25">
      <c r="S448" s="17" t="str">
        <f>IF(AND(A448='CP %'!$B$1,J448="CP"),
IF(AND(G448&gt;=DATE(2018,4,1),G448&lt;=DATE(2018,7,25)),2%,IF(AND(G448&gt;=DATE(2018,7,26),G448&lt;=DATE(2018,12,31),R448='CP %'!$I$2),IF(T448=1,'CP %'!$C$8,IF(AND(T448&gt;=2,T448&lt;=3),'CP %'!$C$9,IF(AND(T448&gt;=4,T448&lt;=5),'CP %'!$C$10,IF(AND(T448&gt;=6,T448&lt;=8),'CP %'!$C$11,IF(T448&gt;=9,'CP %'!$C$12,""))))),IF(AND(G448&gt;=DATE(2018,7,26),G448&lt;=DATE(2018,12,31),R448='CP %'!$I$3),IF(T448=1,'CP %'!$D$8,IF(AND(T448&gt;=2,T448&lt;=3),'CP %'!$D$9,IF(AND(T448&gt;=4,T448&lt;=5),'CP %'!$D$10,IF(AND(T448&gt;=6,T448&lt;=8),'CP %'!$D$11,IF(T448&gt;=9,'CP %'!$D$12,""))))),""))),
IF(AND(A448='CP %'!$F$1,J448="CP"),
IF(AND(G448&gt;=DATE(2018,4,1),G448&lt;DATE(2018,5,1)),IF(AND(T448&gt;=1,T448&lt;=3),'CP %'!$G$4,IF(AND(T448&gt;=4,T448&lt;=9),'CP %'!$G$5,IF(T448&gt;=10,'CP %'!$G$6,""))),
IF(AND(G448&gt;=DATE(2018,5,1),G448&lt;DATE(2018,7,1)),'CP %'!$G$8,
IF(AND(G448&gt;=DATE(2018,7,1),G448&lt;DATE(2018,8,1)),IF(AND(T448&gt;=1,T448&lt;=2),'CP %'!$G$11,IF(AND(T448&gt;=3,T448&lt;=5),'CP %'!$G$12,IF(T448&gt;=6,'CP %'!$G$13,""))),
IF(AND(G448&gt;=DATE(2018,8,1),G448&lt;DATE(2018,10,1)),IF(K448='CP %'!$F$18,'CP %'!$G$18,IF(B448='CP %'!$F$15,'CP %'!$G$15,IF(B448='CP %'!$F$16,'CP %'!$G$16,IF(AND(B448='CP %'!$F$17,T448=1),'CP %'!$G$20,IF(AND(B448='CP %'!$F$17,T448&gt;=2,T448&lt;=5),'CP %'!$G$21,IF(AND(B448='CP %'!$F$17,T448&gt;=6),'CP %'!$G$22,"")))))),
IF(AND(G448&gt;=DATE(2018,10,1),G448&lt;=DATE(2018,12,31)),IF(B448='CP %'!$F$25,'CP %'!$G$25,IF(B448='CP %'!$F$26,'CP %'!$G$26,IF(AND(B448='CP %'!$F$27,T448=1),'CP %'!$G$29,IF(AND(B448='CP %'!$F$27,T448&gt;=2,T448&lt;=5),'CP %'!$G$30,IF(AND(B448='CP %'!$F$27,T448&gt;=6),'CP %'!$G$31,"")))))))))),
IF(AND(A448='CP %'!$M$1,J448="CP"),
IF(AND(G448&gt;=DATE(2018,4,1),G448&lt;DATE(2018,10,1)),IF(AND(T448&gt;=1,T448&lt;=3),'CP %'!$N$4,IF(AND(T448&gt;=4,T448&lt;=6),'CP %'!$N$5,IF(T448&gt;=7,'CP %'!$N$6,""))),
IF(AND(G448&gt;=DATE(2018,10,1),G448&lt;=DATE(2018,12,31)),IF(AND(T448&gt;=1,T448&lt;=3),'CP %'!$N$9,IF(AND(T448&gt;=4,T448&lt;=6),'CP %'!$N$10,IF(T448&gt;=7,'CP %'!$N$11,""))),"")),"")))</f>
        <v/>
      </c>
      <c r="T448" s="29" t="str">
        <f>IF(AND(A448='CP %'!$B$1,Master!J448="CP",G448&gt;=DATE(2018,7,26),G448&lt;=DATE(2018,12,31)),COUNTIFS($K$2:$K$999,K448,$A$2:$A$999,'CP %'!$B$1,$G$2:$G$999,"&gt;=26-07-2018",$G$2:$G$999,"&lt;=31-12-2018"),IF(AND(A448='CP %'!$F$1,Master!J448="CP",G448&gt;=DATE(2018,4,1),G448&lt;DATE(2018,5,1)),COUNTIFS($K$2:$K$999,K448,$A$2:$A$999,'CP %'!$F$1,$G$2:$G$999,"&gt;=01-04-2018",$G$2:$G$999,"&lt;01-05-2018"),IF(AND(A448='CP %'!$F$1,Master!J448="CP",G448&gt;=DATE(2018,7,1),G448&lt;DATE(2018,8,1)),COUNTIFS($K$2:$K$999,K448,$A$2:$A$999,'CP %'!$F$1,$G$2:$G$999,"&gt;=01-07-2018",$G$2:$G$999,"&lt;01-08-2018"),IF(AND(A448='CP %'!$F$1,B448='CP %'!$F$17,Master!J448="CP",G448&gt;=DATE(2018,8,1),G448&lt;DATE(2018,10,1)),COUNTIFS($K$2:$K$999,K448,$A$2:$A$999,'CP %'!$F$1,$B$2:$B$999,'CP %'!$F$17,$G$2:$G$999,"&gt;=01-08-2018",$G$2:$G$999,"&lt;01-10-2018"),IF(AND(A448='CP %'!$F$1,B448='CP %'!$F$27,Master!J448="CP",G448&gt;=DATE(2018,10,1),G448&lt;=DATE(2018,12,31)),COUNTIFS($K$2:$K$999,K448,$A$2:$A$999,'CP %'!$F$1,$B$2:$B$999,'CP %'!$F$27,$G$2:$G$999,"&gt;=01-10-2018",$G$2:$G$999,"&lt;=31-12-2018"),IF(AND(A448='CP %'!$M$1,Master!J448="CP",G448&gt;=DATE(2018,4,1),G448&lt;DATE(2018,10,1)),COUNTIFS($K$2:$K$999,K448,$A$2:$A$999,'CP %'!$M$1,$G$2:$G$999,"&gt;=1-04-2018",$G$2:$G$999,"&lt;1-10-2018"),IF(AND(A448='CP %'!$M$1,Master!J448="CP",G448&gt;=DATE(2018,10,1),G448&lt;=DATE(2018,12,31)),COUNTIFS($K$2:$K$999,K448,$A$2:$A$999,'CP %'!$M$1,$G$2:$G$999,"&gt;=1-10-2018",$G$2:$G$999,"&lt;=31-12-2018"),"")))))))</f>
        <v/>
      </c>
    </row>
    <row r="449" spans="19:20" hidden="1" x14ac:dyDescent="0.25">
      <c r="S449" s="17" t="str">
        <f>IF(AND(A449='CP %'!$B$1,J449="CP"),
IF(AND(G449&gt;=DATE(2018,4,1),G449&lt;=DATE(2018,7,25)),2%,IF(AND(G449&gt;=DATE(2018,7,26),G449&lt;=DATE(2018,12,31),R449='CP %'!$I$2),IF(T449=1,'CP %'!$C$8,IF(AND(T449&gt;=2,T449&lt;=3),'CP %'!$C$9,IF(AND(T449&gt;=4,T449&lt;=5),'CP %'!$C$10,IF(AND(T449&gt;=6,T449&lt;=8),'CP %'!$C$11,IF(T449&gt;=9,'CP %'!$C$12,""))))),IF(AND(G449&gt;=DATE(2018,7,26),G449&lt;=DATE(2018,12,31),R449='CP %'!$I$3),IF(T449=1,'CP %'!$D$8,IF(AND(T449&gt;=2,T449&lt;=3),'CP %'!$D$9,IF(AND(T449&gt;=4,T449&lt;=5),'CP %'!$D$10,IF(AND(T449&gt;=6,T449&lt;=8),'CP %'!$D$11,IF(T449&gt;=9,'CP %'!$D$12,""))))),""))),
IF(AND(A449='CP %'!$F$1,J449="CP"),
IF(AND(G449&gt;=DATE(2018,4,1),G449&lt;DATE(2018,5,1)),IF(AND(T449&gt;=1,T449&lt;=3),'CP %'!$G$4,IF(AND(T449&gt;=4,T449&lt;=9),'CP %'!$G$5,IF(T449&gt;=10,'CP %'!$G$6,""))),
IF(AND(G449&gt;=DATE(2018,5,1),G449&lt;DATE(2018,7,1)),'CP %'!$G$8,
IF(AND(G449&gt;=DATE(2018,7,1),G449&lt;DATE(2018,8,1)),IF(AND(T449&gt;=1,T449&lt;=2),'CP %'!$G$11,IF(AND(T449&gt;=3,T449&lt;=5),'CP %'!$G$12,IF(T449&gt;=6,'CP %'!$G$13,""))),
IF(AND(G449&gt;=DATE(2018,8,1),G449&lt;DATE(2018,10,1)),IF(K449='CP %'!$F$18,'CP %'!$G$18,IF(B449='CP %'!$F$15,'CP %'!$G$15,IF(B449='CP %'!$F$16,'CP %'!$G$16,IF(AND(B449='CP %'!$F$17,T449=1),'CP %'!$G$20,IF(AND(B449='CP %'!$F$17,T449&gt;=2,T449&lt;=5),'CP %'!$G$21,IF(AND(B449='CP %'!$F$17,T449&gt;=6),'CP %'!$G$22,"")))))),
IF(AND(G449&gt;=DATE(2018,10,1),G449&lt;=DATE(2018,12,31)),IF(B449='CP %'!$F$25,'CP %'!$G$25,IF(B449='CP %'!$F$26,'CP %'!$G$26,IF(AND(B449='CP %'!$F$27,T449=1),'CP %'!$G$29,IF(AND(B449='CP %'!$F$27,T449&gt;=2,T449&lt;=5),'CP %'!$G$30,IF(AND(B449='CP %'!$F$27,T449&gt;=6),'CP %'!$G$31,"")))))))))),
IF(AND(A449='CP %'!$M$1,J449="CP"),
IF(AND(G449&gt;=DATE(2018,4,1),G449&lt;DATE(2018,10,1)),IF(AND(T449&gt;=1,T449&lt;=3),'CP %'!$N$4,IF(AND(T449&gt;=4,T449&lt;=6),'CP %'!$N$5,IF(T449&gt;=7,'CP %'!$N$6,""))),
IF(AND(G449&gt;=DATE(2018,10,1),G449&lt;=DATE(2018,12,31)),IF(AND(T449&gt;=1,T449&lt;=3),'CP %'!$N$9,IF(AND(T449&gt;=4,T449&lt;=6),'CP %'!$N$10,IF(T449&gt;=7,'CP %'!$N$11,""))),"")),"")))</f>
        <v/>
      </c>
      <c r="T449" s="29" t="str">
        <f>IF(AND(A449='CP %'!$B$1,Master!J449="CP",G449&gt;=DATE(2018,7,26),G449&lt;=DATE(2018,12,31)),COUNTIFS($K$2:$K$999,K449,$A$2:$A$999,'CP %'!$B$1,$G$2:$G$999,"&gt;=26-07-2018",$G$2:$G$999,"&lt;=31-12-2018"),IF(AND(A449='CP %'!$F$1,Master!J449="CP",G449&gt;=DATE(2018,4,1),G449&lt;DATE(2018,5,1)),COUNTIFS($K$2:$K$999,K449,$A$2:$A$999,'CP %'!$F$1,$G$2:$G$999,"&gt;=01-04-2018",$G$2:$G$999,"&lt;01-05-2018"),IF(AND(A449='CP %'!$F$1,Master!J449="CP",G449&gt;=DATE(2018,7,1),G449&lt;DATE(2018,8,1)),COUNTIFS($K$2:$K$999,K449,$A$2:$A$999,'CP %'!$F$1,$G$2:$G$999,"&gt;=01-07-2018",$G$2:$G$999,"&lt;01-08-2018"),IF(AND(A449='CP %'!$F$1,B449='CP %'!$F$17,Master!J449="CP",G449&gt;=DATE(2018,8,1),G449&lt;DATE(2018,10,1)),COUNTIFS($K$2:$K$999,K449,$A$2:$A$999,'CP %'!$F$1,$B$2:$B$999,'CP %'!$F$17,$G$2:$G$999,"&gt;=01-08-2018",$G$2:$G$999,"&lt;01-10-2018"),IF(AND(A449='CP %'!$F$1,B449='CP %'!$F$27,Master!J449="CP",G449&gt;=DATE(2018,10,1),G449&lt;=DATE(2018,12,31)),COUNTIFS($K$2:$K$999,K449,$A$2:$A$999,'CP %'!$F$1,$B$2:$B$999,'CP %'!$F$27,$G$2:$G$999,"&gt;=01-10-2018",$G$2:$G$999,"&lt;=31-12-2018"),IF(AND(A449='CP %'!$M$1,Master!J449="CP",G449&gt;=DATE(2018,4,1),G449&lt;DATE(2018,10,1)),COUNTIFS($K$2:$K$999,K449,$A$2:$A$999,'CP %'!$M$1,$G$2:$G$999,"&gt;=1-04-2018",$G$2:$G$999,"&lt;1-10-2018"),IF(AND(A449='CP %'!$M$1,Master!J449="CP",G449&gt;=DATE(2018,10,1),G449&lt;=DATE(2018,12,31)),COUNTIFS($K$2:$K$999,K449,$A$2:$A$999,'CP %'!$M$1,$G$2:$G$999,"&gt;=1-10-2018",$G$2:$G$999,"&lt;=31-12-2018"),"")))))))</f>
        <v/>
      </c>
    </row>
    <row r="450" spans="19:20" hidden="1" x14ac:dyDescent="0.25">
      <c r="S450" s="17" t="str">
        <f>IF(AND(A450='CP %'!$B$1,J450="CP"),
IF(AND(G450&gt;=DATE(2018,4,1),G450&lt;=DATE(2018,7,25)),2%,IF(AND(G450&gt;=DATE(2018,7,26),G450&lt;=DATE(2018,12,31),R450='CP %'!$I$2),IF(T450=1,'CP %'!$C$8,IF(AND(T450&gt;=2,T450&lt;=3),'CP %'!$C$9,IF(AND(T450&gt;=4,T450&lt;=5),'CP %'!$C$10,IF(AND(T450&gt;=6,T450&lt;=8),'CP %'!$C$11,IF(T450&gt;=9,'CP %'!$C$12,""))))),IF(AND(G450&gt;=DATE(2018,7,26),G450&lt;=DATE(2018,12,31),R450='CP %'!$I$3),IF(T450=1,'CP %'!$D$8,IF(AND(T450&gt;=2,T450&lt;=3),'CP %'!$D$9,IF(AND(T450&gt;=4,T450&lt;=5),'CP %'!$D$10,IF(AND(T450&gt;=6,T450&lt;=8),'CP %'!$D$11,IF(T450&gt;=9,'CP %'!$D$12,""))))),""))),
IF(AND(A450='CP %'!$F$1,J450="CP"),
IF(AND(G450&gt;=DATE(2018,4,1),G450&lt;DATE(2018,5,1)),IF(AND(T450&gt;=1,T450&lt;=3),'CP %'!$G$4,IF(AND(T450&gt;=4,T450&lt;=9),'CP %'!$G$5,IF(T450&gt;=10,'CP %'!$G$6,""))),
IF(AND(G450&gt;=DATE(2018,5,1),G450&lt;DATE(2018,7,1)),'CP %'!$G$8,
IF(AND(G450&gt;=DATE(2018,7,1),G450&lt;DATE(2018,8,1)),IF(AND(T450&gt;=1,T450&lt;=2),'CP %'!$G$11,IF(AND(T450&gt;=3,T450&lt;=5),'CP %'!$G$12,IF(T450&gt;=6,'CP %'!$G$13,""))),
IF(AND(G450&gt;=DATE(2018,8,1),G450&lt;DATE(2018,10,1)),IF(K450='CP %'!$F$18,'CP %'!$G$18,IF(B450='CP %'!$F$15,'CP %'!$G$15,IF(B450='CP %'!$F$16,'CP %'!$G$16,IF(AND(B450='CP %'!$F$17,T450=1),'CP %'!$G$20,IF(AND(B450='CP %'!$F$17,T450&gt;=2,T450&lt;=5),'CP %'!$G$21,IF(AND(B450='CP %'!$F$17,T450&gt;=6),'CP %'!$G$22,"")))))),
IF(AND(G450&gt;=DATE(2018,10,1),G450&lt;=DATE(2018,12,31)),IF(B450='CP %'!$F$25,'CP %'!$G$25,IF(B450='CP %'!$F$26,'CP %'!$G$26,IF(AND(B450='CP %'!$F$27,T450=1),'CP %'!$G$29,IF(AND(B450='CP %'!$F$27,T450&gt;=2,T450&lt;=5),'CP %'!$G$30,IF(AND(B450='CP %'!$F$27,T450&gt;=6),'CP %'!$G$31,"")))))))))),
IF(AND(A450='CP %'!$M$1,J450="CP"),
IF(AND(G450&gt;=DATE(2018,4,1),G450&lt;DATE(2018,10,1)),IF(AND(T450&gt;=1,T450&lt;=3),'CP %'!$N$4,IF(AND(T450&gt;=4,T450&lt;=6),'CP %'!$N$5,IF(T450&gt;=7,'CP %'!$N$6,""))),
IF(AND(G450&gt;=DATE(2018,10,1),G450&lt;=DATE(2018,12,31)),IF(AND(T450&gt;=1,T450&lt;=3),'CP %'!$N$9,IF(AND(T450&gt;=4,T450&lt;=6),'CP %'!$N$10,IF(T450&gt;=7,'CP %'!$N$11,""))),"")),"")))</f>
        <v/>
      </c>
      <c r="T450" s="29" t="str">
        <f>IF(AND(A450='CP %'!$B$1,Master!J450="CP",G450&gt;=DATE(2018,7,26),G450&lt;=DATE(2018,12,31)),COUNTIFS($K$2:$K$999,K450,$A$2:$A$999,'CP %'!$B$1,$G$2:$G$999,"&gt;=26-07-2018",$G$2:$G$999,"&lt;=31-12-2018"),IF(AND(A450='CP %'!$F$1,Master!J450="CP",G450&gt;=DATE(2018,4,1),G450&lt;DATE(2018,5,1)),COUNTIFS($K$2:$K$999,K450,$A$2:$A$999,'CP %'!$F$1,$G$2:$G$999,"&gt;=01-04-2018",$G$2:$G$999,"&lt;01-05-2018"),IF(AND(A450='CP %'!$F$1,Master!J450="CP",G450&gt;=DATE(2018,7,1),G450&lt;DATE(2018,8,1)),COUNTIFS($K$2:$K$999,K450,$A$2:$A$999,'CP %'!$F$1,$G$2:$G$999,"&gt;=01-07-2018",$G$2:$G$999,"&lt;01-08-2018"),IF(AND(A450='CP %'!$F$1,B450='CP %'!$F$17,Master!J450="CP",G450&gt;=DATE(2018,8,1),G450&lt;DATE(2018,10,1)),COUNTIFS($K$2:$K$999,K450,$A$2:$A$999,'CP %'!$F$1,$B$2:$B$999,'CP %'!$F$17,$G$2:$G$999,"&gt;=01-08-2018",$G$2:$G$999,"&lt;01-10-2018"),IF(AND(A450='CP %'!$F$1,B450='CP %'!$F$27,Master!J450="CP",G450&gt;=DATE(2018,10,1),G450&lt;=DATE(2018,12,31)),COUNTIFS($K$2:$K$999,K450,$A$2:$A$999,'CP %'!$F$1,$B$2:$B$999,'CP %'!$F$27,$G$2:$G$999,"&gt;=01-10-2018",$G$2:$G$999,"&lt;=31-12-2018"),IF(AND(A450='CP %'!$M$1,Master!J450="CP",G450&gt;=DATE(2018,4,1),G450&lt;DATE(2018,10,1)),COUNTIFS($K$2:$K$999,K450,$A$2:$A$999,'CP %'!$M$1,$G$2:$G$999,"&gt;=1-04-2018",$G$2:$G$999,"&lt;1-10-2018"),IF(AND(A450='CP %'!$M$1,Master!J450="CP",G450&gt;=DATE(2018,10,1),G450&lt;=DATE(2018,12,31)),COUNTIFS($K$2:$K$999,K450,$A$2:$A$999,'CP %'!$M$1,$G$2:$G$999,"&gt;=1-10-2018",$G$2:$G$999,"&lt;=31-12-2018"),"")))))))</f>
        <v/>
      </c>
    </row>
    <row r="451" spans="19:20" hidden="1" x14ac:dyDescent="0.25">
      <c r="S451" s="17" t="str">
        <f>IF(AND(A451='CP %'!$B$1,J451="CP"),
IF(AND(G451&gt;=DATE(2018,4,1),G451&lt;=DATE(2018,7,25)),2%,IF(AND(G451&gt;=DATE(2018,7,26),G451&lt;=DATE(2018,12,31),R451='CP %'!$I$2),IF(T451=1,'CP %'!$C$8,IF(AND(T451&gt;=2,T451&lt;=3),'CP %'!$C$9,IF(AND(T451&gt;=4,T451&lt;=5),'CP %'!$C$10,IF(AND(T451&gt;=6,T451&lt;=8),'CP %'!$C$11,IF(T451&gt;=9,'CP %'!$C$12,""))))),IF(AND(G451&gt;=DATE(2018,7,26),G451&lt;=DATE(2018,12,31),R451='CP %'!$I$3),IF(T451=1,'CP %'!$D$8,IF(AND(T451&gt;=2,T451&lt;=3),'CP %'!$D$9,IF(AND(T451&gt;=4,T451&lt;=5),'CP %'!$D$10,IF(AND(T451&gt;=6,T451&lt;=8),'CP %'!$D$11,IF(T451&gt;=9,'CP %'!$D$12,""))))),""))),
IF(AND(A451='CP %'!$F$1,J451="CP"),
IF(AND(G451&gt;=DATE(2018,4,1),G451&lt;DATE(2018,5,1)),IF(AND(T451&gt;=1,T451&lt;=3),'CP %'!$G$4,IF(AND(T451&gt;=4,T451&lt;=9),'CP %'!$G$5,IF(T451&gt;=10,'CP %'!$G$6,""))),
IF(AND(G451&gt;=DATE(2018,5,1),G451&lt;DATE(2018,7,1)),'CP %'!$G$8,
IF(AND(G451&gt;=DATE(2018,7,1),G451&lt;DATE(2018,8,1)),IF(AND(T451&gt;=1,T451&lt;=2),'CP %'!$G$11,IF(AND(T451&gt;=3,T451&lt;=5),'CP %'!$G$12,IF(T451&gt;=6,'CP %'!$G$13,""))),
IF(AND(G451&gt;=DATE(2018,8,1),G451&lt;DATE(2018,10,1)),IF(K451='CP %'!$F$18,'CP %'!$G$18,IF(B451='CP %'!$F$15,'CP %'!$G$15,IF(B451='CP %'!$F$16,'CP %'!$G$16,IF(AND(B451='CP %'!$F$17,T451=1),'CP %'!$G$20,IF(AND(B451='CP %'!$F$17,T451&gt;=2,T451&lt;=5),'CP %'!$G$21,IF(AND(B451='CP %'!$F$17,T451&gt;=6),'CP %'!$G$22,"")))))),
IF(AND(G451&gt;=DATE(2018,10,1),G451&lt;=DATE(2018,12,31)),IF(B451='CP %'!$F$25,'CP %'!$G$25,IF(B451='CP %'!$F$26,'CP %'!$G$26,IF(AND(B451='CP %'!$F$27,T451=1),'CP %'!$G$29,IF(AND(B451='CP %'!$F$27,T451&gt;=2,T451&lt;=5),'CP %'!$G$30,IF(AND(B451='CP %'!$F$27,T451&gt;=6),'CP %'!$G$31,"")))))))))),
IF(AND(A451='CP %'!$M$1,J451="CP"),
IF(AND(G451&gt;=DATE(2018,4,1),G451&lt;DATE(2018,10,1)),IF(AND(T451&gt;=1,T451&lt;=3),'CP %'!$N$4,IF(AND(T451&gt;=4,T451&lt;=6),'CP %'!$N$5,IF(T451&gt;=7,'CP %'!$N$6,""))),
IF(AND(G451&gt;=DATE(2018,10,1),G451&lt;=DATE(2018,12,31)),IF(AND(T451&gt;=1,T451&lt;=3),'CP %'!$N$9,IF(AND(T451&gt;=4,T451&lt;=6),'CP %'!$N$10,IF(T451&gt;=7,'CP %'!$N$11,""))),"")),"")))</f>
        <v/>
      </c>
      <c r="T451" s="29" t="str">
        <f>IF(AND(A451='CP %'!$B$1,Master!J451="CP",G451&gt;=DATE(2018,7,26),G451&lt;=DATE(2018,12,31)),COUNTIFS($K$2:$K$999,K451,$A$2:$A$999,'CP %'!$B$1,$G$2:$G$999,"&gt;=26-07-2018",$G$2:$G$999,"&lt;=31-12-2018"),IF(AND(A451='CP %'!$F$1,Master!J451="CP",G451&gt;=DATE(2018,4,1),G451&lt;DATE(2018,5,1)),COUNTIFS($K$2:$K$999,K451,$A$2:$A$999,'CP %'!$F$1,$G$2:$G$999,"&gt;=01-04-2018",$G$2:$G$999,"&lt;01-05-2018"),IF(AND(A451='CP %'!$F$1,Master!J451="CP",G451&gt;=DATE(2018,7,1),G451&lt;DATE(2018,8,1)),COUNTIFS($K$2:$K$999,K451,$A$2:$A$999,'CP %'!$F$1,$G$2:$G$999,"&gt;=01-07-2018",$G$2:$G$999,"&lt;01-08-2018"),IF(AND(A451='CP %'!$F$1,B451='CP %'!$F$17,Master!J451="CP",G451&gt;=DATE(2018,8,1),G451&lt;DATE(2018,10,1)),COUNTIFS($K$2:$K$999,K451,$A$2:$A$999,'CP %'!$F$1,$B$2:$B$999,'CP %'!$F$17,$G$2:$G$999,"&gt;=01-08-2018",$G$2:$G$999,"&lt;01-10-2018"),IF(AND(A451='CP %'!$F$1,B451='CP %'!$F$27,Master!J451="CP",G451&gt;=DATE(2018,10,1),G451&lt;=DATE(2018,12,31)),COUNTIFS($K$2:$K$999,K451,$A$2:$A$999,'CP %'!$F$1,$B$2:$B$999,'CP %'!$F$27,$G$2:$G$999,"&gt;=01-10-2018",$G$2:$G$999,"&lt;=31-12-2018"),IF(AND(A451='CP %'!$M$1,Master!J451="CP",G451&gt;=DATE(2018,4,1),G451&lt;DATE(2018,10,1)),COUNTIFS($K$2:$K$999,K451,$A$2:$A$999,'CP %'!$M$1,$G$2:$G$999,"&gt;=1-04-2018",$G$2:$G$999,"&lt;1-10-2018"),IF(AND(A451='CP %'!$M$1,Master!J451="CP",G451&gt;=DATE(2018,10,1),G451&lt;=DATE(2018,12,31)),COUNTIFS($K$2:$K$999,K451,$A$2:$A$999,'CP %'!$M$1,$G$2:$G$999,"&gt;=1-10-2018",$G$2:$G$999,"&lt;=31-12-2018"),"")))))))</f>
        <v/>
      </c>
    </row>
    <row r="452" spans="19:20" hidden="1" x14ac:dyDescent="0.25">
      <c r="S452" s="17" t="str">
        <f>IF(AND(A452='CP %'!$B$1,J452="CP"),
IF(AND(G452&gt;=DATE(2018,4,1),G452&lt;=DATE(2018,7,25)),2%,IF(AND(G452&gt;=DATE(2018,7,26),G452&lt;=DATE(2018,12,31),R452='CP %'!$I$2),IF(T452=1,'CP %'!$C$8,IF(AND(T452&gt;=2,T452&lt;=3),'CP %'!$C$9,IF(AND(T452&gt;=4,T452&lt;=5),'CP %'!$C$10,IF(AND(T452&gt;=6,T452&lt;=8),'CP %'!$C$11,IF(T452&gt;=9,'CP %'!$C$12,""))))),IF(AND(G452&gt;=DATE(2018,7,26),G452&lt;=DATE(2018,12,31),R452='CP %'!$I$3),IF(T452=1,'CP %'!$D$8,IF(AND(T452&gt;=2,T452&lt;=3),'CP %'!$D$9,IF(AND(T452&gt;=4,T452&lt;=5),'CP %'!$D$10,IF(AND(T452&gt;=6,T452&lt;=8),'CP %'!$D$11,IF(T452&gt;=9,'CP %'!$D$12,""))))),""))),
IF(AND(A452='CP %'!$F$1,J452="CP"),
IF(AND(G452&gt;=DATE(2018,4,1),G452&lt;DATE(2018,5,1)),IF(AND(T452&gt;=1,T452&lt;=3),'CP %'!$G$4,IF(AND(T452&gt;=4,T452&lt;=9),'CP %'!$G$5,IF(T452&gt;=10,'CP %'!$G$6,""))),
IF(AND(G452&gt;=DATE(2018,5,1),G452&lt;DATE(2018,7,1)),'CP %'!$G$8,
IF(AND(G452&gt;=DATE(2018,7,1),G452&lt;DATE(2018,8,1)),IF(AND(T452&gt;=1,T452&lt;=2),'CP %'!$G$11,IF(AND(T452&gt;=3,T452&lt;=5),'CP %'!$G$12,IF(T452&gt;=6,'CP %'!$G$13,""))),
IF(AND(G452&gt;=DATE(2018,8,1),G452&lt;DATE(2018,10,1)),IF(K452='CP %'!$F$18,'CP %'!$G$18,IF(B452='CP %'!$F$15,'CP %'!$G$15,IF(B452='CP %'!$F$16,'CP %'!$G$16,IF(AND(B452='CP %'!$F$17,T452=1),'CP %'!$G$20,IF(AND(B452='CP %'!$F$17,T452&gt;=2,T452&lt;=5),'CP %'!$G$21,IF(AND(B452='CP %'!$F$17,T452&gt;=6),'CP %'!$G$22,"")))))),
IF(AND(G452&gt;=DATE(2018,10,1),G452&lt;=DATE(2018,12,31)),IF(B452='CP %'!$F$25,'CP %'!$G$25,IF(B452='CP %'!$F$26,'CP %'!$G$26,IF(AND(B452='CP %'!$F$27,T452=1),'CP %'!$G$29,IF(AND(B452='CP %'!$F$27,T452&gt;=2,T452&lt;=5),'CP %'!$G$30,IF(AND(B452='CP %'!$F$27,T452&gt;=6),'CP %'!$G$31,"")))))))))),
IF(AND(A452='CP %'!$M$1,J452="CP"),
IF(AND(G452&gt;=DATE(2018,4,1),G452&lt;DATE(2018,10,1)),IF(AND(T452&gt;=1,T452&lt;=3),'CP %'!$N$4,IF(AND(T452&gt;=4,T452&lt;=6),'CP %'!$N$5,IF(T452&gt;=7,'CP %'!$N$6,""))),
IF(AND(G452&gt;=DATE(2018,10,1),G452&lt;=DATE(2018,12,31)),IF(AND(T452&gt;=1,T452&lt;=3),'CP %'!$N$9,IF(AND(T452&gt;=4,T452&lt;=6),'CP %'!$N$10,IF(T452&gt;=7,'CP %'!$N$11,""))),"")),"")))</f>
        <v/>
      </c>
      <c r="T452" s="29" t="str">
        <f>IF(AND(A452='CP %'!$B$1,Master!J452="CP",G452&gt;=DATE(2018,7,26),G452&lt;=DATE(2018,12,31)),COUNTIFS($K$2:$K$999,K452,$A$2:$A$999,'CP %'!$B$1,$G$2:$G$999,"&gt;=26-07-2018",$G$2:$G$999,"&lt;=31-12-2018"),IF(AND(A452='CP %'!$F$1,Master!J452="CP",G452&gt;=DATE(2018,4,1),G452&lt;DATE(2018,5,1)),COUNTIFS($K$2:$K$999,K452,$A$2:$A$999,'CP %'!$F$1,$G$2:$G$999,"&gt;=01-04-2018",$G$2:$G$999,"&lt;01-05-2018"),IF(AND(A452='CP %'!$F$1,Master!J452="CP",G452&gt;=DATE(2018,7,1),G452&lt;DATE(2018,8,1)),COUNTIFS($K$2:$K$999,K452,$A$2:$A$999,'CP %'!$F$1,$G$2:$G$999,"&gt;=01-07-2018",$G$2:$G$999,"&lt;01-08-2018"),IF(AND(A452='CP %'!$F$1,B452='CP %'!$F$17,Master!J452="CP",G452&gt;=DATE(2018,8,1),G452&lt;DATE(2018,10,1)),COUNTIFS($K$2:$K$999,K452,$A$2:$A$999,'CP %'!$F$1,$B$2:$B$999,'CP %'!$F$17,$G$2:$G$999,"&gt;=01-08-2018",$G$2:$G$999,"&lt;01-10-2018"),IF(AND(A452='CP %'!$F$1,B452='CP %'!$F$27,Master!J452="CP",G452&gt;=DATE(2018,10,1),G452&lt;=DATE(2018,12,31)),COUNTIFS($K$2:$K$999,K452,$A$2:$A$999,'CP %'!$F$1,$B$2:$B$999,'CP %'!$F$27,$G$2:$G$999,"&gt;=01-10-2018",$G$2:$G$999,"&lt;=31-12-2018"),IF(AND(A452='CP %'!$M$1,Master!J452="CP",G452&gt;=DATE(2018,4,1),G452&lt;DATE(2018,10,1)),COUNTIFS($K$2:$K$999,K452,$A$2:$A$999,'CP %'!$M$1,$G$2:$G$999,"&gt;=1-04-2018",$G$2:$G$999,"&lt;1-10-2018"),IF(AND(A452='CP %'!$M$1,Master!J452="CP",G452&gt;=DATE(2018,10,1),G452&lt;=DATE(2018,12,31)),COUNTIFS($K$2:$K$999,K452,$A$2:$A$999,'CP %'!$M$1,$G$2:$G$999,"&gt;=1-10-2018",$G$2:$G$999,"&lt;=31-12-2018"),"")))))))</f>
        <v/>
      </c>
    </row>
    <row r="453" spans="19:20" hidden="1" x14ac:dyDescent="0.25">
      <c r="S453" s="17" t="str">
        <f>IF(AND(A453='CP %'!$B$1,J453="CP"),
IF(AND(G453&gt;=DATE(2018,4,1),G453&lt;=DATE(2018,7,25)),2%,IF(AND(G453&gt;=DATE(2018,7,26),G453&lt;=DATE(2018,12,31),R453='CP %'!$I$2),IF(T453=1,'CP %'!$C$8,IF(AND(T453&gt;=2,T453&lt;=3),'CP %'!$C$9,IF(AND(T453&gt;=4,T453&lt;=5),'CP %'!$C$10,IF(AND(T453&gt;=6,T453&lt;=8),'CP %'!$C$11,IF(T453&gt;=9,'CP %'!$C$12,""))))),IF(AND(G453&gt;=DATE(2018,7,26),G453&lt;=DATE(2018,12,31),R453='CP %'!$I$3),IF(T453=1,'CP %'!$D$8,IF(AND(T453&gt;=2,T453&lt;=3),'CP %'!$D$9,IF(AND(T453&gt;=4,T453&lt;=5),'CP %'!$D$10,IF(AND(T453&gt;=6,T453&lt;=8),'CP %'!$D$11,IF(T453&gt;=9,'CP %'!$D$12,""))))),""))),
IF(AND(A453='CP %'!$F$1,J453="CP"),
IF(AND(G453&gt;=DATE(2018,4,1),G453&lt;DATE(2018,5,1)),IF(AND(T453&gt;=1,T453&lt;=3),'CP %'!$G$4,IF(AND(T453&gt;=4,T453&lt;=9),'CP %'!$G$5,IF(T453&gt;=10,'CP %'!$G$6,""))),
IF(AND(G453&gt;=DATE(2018,5,1),G453&lt;DATE(2018,7,1)),'CP %'!$G$8,
IF(AND(G453&gt;=DATE(2018,7,1),G453&lt;DATE(2018,8,1)),IF(AND(T453&gt;=1,T453&lt;=2),'CP %'!$G$11,IF(AND(T453&gt;=3,T453&lt;=5),'CP %'!$G$12,IF(T453&gt;=6,'CP %'!$G$13,""))),
IF(AND(G453&gt;=DATE(2018,8,1),G453&lt;DATE(2018,10,1)),IF(K453='CP %'!$F$18,'CP %'!$G$18,IF(B453='CP %'!$F$15,'CP %'!$G$15,IF(B453='CP %'!$F$16,'CP %'!$G$16,IF(AND(B453='CP %'!$F$17,T453=1),'CP %'!$G$20,IF(AND(B453='CP %'!$F$17,T453&gt;=2,T453&lt;=5),'CP %'!$G$21,IF(AND(B453='CP %'!$F$17,T453&gt;=6),'CP %'!$G$22,"")))))),
IF(AND(G453&gt;=DATE(2018,10,1),G453&lt;=DATE(2018,12,31)),IF(B453='CP %'!$F$25,'CP %'!$G$25,IF(B453='CP %'!$F$26,'CP %'!$G$26,IF(AND(B453='CP %'!$F$27,T453=1),'CP %'!$G$29,IF(AND(B453='CP %'!$F$27,T453&gt;=2,T453&lt;=5),'CP %'!$G$30,IF(AND(B453='CP %'!$F$27,T453&gt;=6),'CP %'!$G$31,"")))))))))),
IF(AND(A453='CP %'!$M$1,J453="CP"),
IF(AND(G453&gt;=DATE(2018,4,1),G453&lt;DATE(2018,10,1)),IF(AND(T453&gt;=1,T453&lt;=3),'CP %'!$N$4,IF(AND(T453&gt;=4,T453&lt;=6),'CP %'!$N$5,IF(T453&gt;=7,'CP %'!$N$6,""))),
IF(AND(G453&gt;=DATE(2018,10,1),G453&lt;=DATE(2018,12,31)),IF(AND(T453&gt;=1,T453&lt;=3),'CP %'!$N$9,IF(AND(T453&gt;=4,T453&lt;=6),'CP %'!$N$10,IF(T453&gt;=7,'CP %'!$N$11,""))),"")),"")))</f>
        <v/>
      </c>
      <c r="T453" s="29" t="str">
        <f>IF(AND(A453='CP %'!$B$1,Master!J453="CP",G453&gt;=DATE(2018,7,26),G453&lt;=DATE(2018,12,31)),COUNTIFS($K$2:$K$999,K453,$A$2:$A$999,'CP %'!$B$1,$G$2:$G$999,"&gt;=26-07-2018",$G$2:$G$999,"&lt;=31-12-2018"),IF(AND(A453='CP %'!$F$1,Master!J453="CP",G453&gt;=DATE(2018,4,1),G453&lt;DATE(2018,5,1)),COUNTIFS($K$2:$K$999,K453,$A$2:$A$999,'CP %'!$F$1,$G$2:$G$999,"&gt;=01-04-2018",$G$2:$G$999,"&lt;01-05-2018"),IF(AND(A453='CP %'!$F$1,Master!J453="CP",G453&gt;=DATE(2018,7,1),G453&lt;DATE(2018,8,1)),COUNTIFS($K$2:$K$999,K453,$A$2:$A$999,'CP %'!$F$1,$G$2:$G$999,"&gt;=01-07-2018",$G$2:$G$999,"&lt;01-08-2018"),IF(AND(A453='CP %'!$F$1,B453='CP %'!$F$17,Master!J453="CP",G453&gt;=DATE(2018,8,1),G453&lt;DATE(2018,10,1)),COUNTIFS($K$2:$K$999,K453,$A$2:$A$999,'CP %'!$F$1,$B$2:$B$999,'CP %'!$F$17,$G$2:$G$999,"&gt;=01-08-2018",$G$2:$G$999,"&lt;01-10-2018"),IF(AND(A453='CP %'!$F$1,B453='CP %'!$F$27,Master!J453="CP",G453&gt;=DATE(2018,10,1),G453&lt;=DATE(2018,12,31)),COUNTIFS($K$2:$K$999,K453,$A$2:$A$999,'CP %'!$F$1,$B$2:$B$999,'CP %'!$F$27,$G$2:$G$999,"&gt;=01-10-2018",$G$2:$G$999,"&lt;=31-12-2018"),IF(AND(A453='CP %'!$M$1,Master!J453="CP",G453&gt;=DATE(2018,4,1),G453&lt;DATE(2018,10,1)),COUNTIFS($K$2:$K$999,K453,$A$2:$A$999,'CP %'!$M$1,$G$2:$G$999,"&gt;=1-04-2018",$G$2:$G$999,"&lt;1-10-2018"),IF(AND(A453='CP %'!$M$1,Master!J453="CP",G453&gt;=DATE(2018,10,1),G453&lt;=DATE(2018,12,31)),COUNTIFS($K$2:$K$999,K453,$A$2:$A$999,'CP %'!$M$1,$G$2:$G$999,"&gt;=1-10-2018",$G$2:$G$999,"&lt;=31-12-2018"),"")))))))</f>
        <v/>
      </c>
    </row>
    <row r="454" spans="19:20" hidden="1" x14ac:dyDescent="0.25">
      <c r="S454" s="17" t="str">
        <f>IF(AND(A454='CP %'!$B$1,J454="CP"),
IF(AND(G454&gt;=DATE(2018,4,1),G454&lt;=DATE(2018,7,25)),2%,IF(AND(G454&gt;=DATE(2018,7,26),G454&lt;=DATE(2018,12,31),R454='CP %'!$I$2),IF(T454=1,'CP %'!$C$8,IF(AND(T454&gt;=2,T454&lt;=3),'CP %'!$C$9,IF(AND(T454&gt;=4,T454&lt;=5),'CP %'!$C$10,IF(AND(T454&gt;=6,T454&lt;=8),'CP %'!$C$11,IF(T454&gt;=9,'CP %'!$C$12,""))))),IF(AND(G454&gt;=DATE(2018,7,26),G454&lt;=DATE(2018,12,31),R454='CP %'!$I$3),IF(T454=1,'CP %'!$D$8,IF(AND(T454&gt;=2,T454&lt;=3),'CP %'!$D$9,IF(AND(T454&gt;=4,T454&lt;=5),'CP %'!$D$10,IF(AND(T454&gt;=6,T454&lt;=8),'CP %'!$D$11,IF(T454&gt;=9,'CP %'!$D$12,""))))),""))),
IF(AND(A454='CP %'!$F$1,J454="CP"),
IF(AND(G454&gt;=DATE(2018,4,1),G454&lt;DATE(2018,5,1)),IF(AND(T454&gt;=1,T454&lt;=3),'CP %'!$G$4,IF(AND(T454&gt;=4,T454&lt;=9),'CP %'!$G$5,IF(T454&gt;=10,'CP %'!$G$6,""))),
IF(AND(G454&gt;=DATE(2018,5,1),G454&lt;DATE(2018,7,1)),'CP %'!$G$8,
IF(AND(G454&gt;=DATE(2018,7,1),G454&lt;DATE(2018,8,1)),IF(AND(T454&gt;=1,T454&lt;=2),'CP %'!$G$11,IF(AND(T454&gt;=3,T454&lt;=5),'CP %'!$G$12,IF(T454&gt;=6,'CP %'!$G$13,""))),
IF(AND(G454&gt;=DATE(2018,8,1),G454&lt;DATE(2018,10,1)),IF(K454='CP %'!$F$18,'CP %'!$G$18,IF(B454='CP %'!$F$15,'CP %'!$G$15,IF(B454='CP %'!$F$16,'CP %'!$G$16,IF(AND(B454='CP %'!$F$17,T454=1),'CP %'!$G$20,IF(AND(B454='CP %'!$F$17,T454&gt;=2,T454&lt;=5),'CP %'!$G$21,IF(AND(B454='CP %'!$F$17,T454&gt;=6),'CP %'!$G$22,"")))))),
IF(AND(G454&gt;=DATE(2018,10,1),G454&lt;=DATE(2018,12,31)),IF(B454='CP %'!$F$25,'CP %'!$G$25,IF(B454='CP %'!$F$26,'CP %'!$G$26,IF(AND(B454='CP %'!$F$27,T454=1),'CP %'!$G$29,IF(AND(B454='CP %'!$F$27,T454&gt;=2,T454&lt;=5),'CP %'!$G$30,IF(AND(B454='CP %'!$F$27,T454&gt;=6),'CP %'!$G$31,"")))))))))),
IF(AND(A454='CP %'!$M$1,J454="CP"),
IF(AND(G454&gt;=DATE(2018,4,1),G454&lt;DATE(2018,10,1)),IF(AND(T454&gt;=1,T454&lt;=3),'CP %'!$N$4,IF(AND(T454&gt;=4,T454&lt;=6),'CP %'!$N$5,IF(T454&gt;=7,'CP %'!$N$6,""))),
IF(AND(G454&gt;=DATE(2018,10,1),G454&lt;=DATE(2018,12,31)),IF(AND(T454&gt;=1,T454&lt;=3),'CP %'!$N$9,IF(AND(T454&gt;=4,T454&lt;=6),'CP %'!$N$10,IF(T454&gt;=7,'CP %'!$N$11,""))),"")),"")))</f>
        <v/>
      </c>
      <c r="T454" s="29" t="str">
        <f>IF(AND(A454='CP %'!$B$1,Master!J454="CP",G454&gt;=DATE(2018,7,26),G454&lt;=DATE(2018,12,31)),COUNTIFS($K$2:$K$999,K454,$A$2:$A$999,'CP %'!$B$1,$G$2:$G$999,"&gt;=26-07-2018",$G$2:$G$999,"&lt;=31-12-2018"),IF(AND(A454='CP %'!$F$1,Master!J454="CP",G454&gt;=DATE(2018,4,1),G454&lt;DATE(2018,5,1)),COUNTIFS($K$2:$K$999,K454,$A$2:$A$999,'CP %'!$F$1,$G$2:$G$999,"&gt;=01-04-2018",$G$2:$G$999,"&lt;01-05-2018"),IF(AND(A454='CP %'!$F$1,Master!J454="CP",G454&gt;=DATE(2018,7,1),G454&lt;DATE(2018,8,1)),COUNTIFS($K$2:$K$999,K454,$A$2:$A$999,'CP %'!$F$1,$G$2:$G$999,"&gt;=01-07-2018",$G$2:$G$999,"&lt;01-08-2018"),IF(AND(A454='CP %'!$F$1,B454='CP %'!$F$17,Master!J454="CP",G454&gt;=DATE(2018,8,1),G454&lt;DATE(2018,10,1)),COUNTIFS($K$2:$K$999,K454,$A$2:$A$999,'CP %'!$F$1,$B$2:$B$999,'CP %'!$F$17,$G$2:$G$999,"&gt;=01-08-2018",$G$2:$G$999,"&lt;01-10-2018"),IF(AND(A454='CP %'!$F$1,B454='CP %'!$F$27,Master!J454="CP",G454&gt;=DATE(2018,10,1),G454&lt;=DATE(2018,12,31)),COUNTIFS($K$2:$K$999,K454,$A$2:$A$999,'CP %'!$F$1,$B$2:$B$999,'CP %'!$F$27,$G$2:$G$999,"&gt;=01-10-2018",$G$2:$G$999,"&lt;=31-12-2018"),IF(AND(A454='CP %'!$M$1,Master!J454="CP",G454&gt;=DATE(2018,4,1),G454&lt;DATE(2018,10,1)),COUNTIFS($K$2:$K$999,K454,$A$2:$A$999,'CP %'!$M$1,$G$2:$G$999,"&gt;=1-04-2018",$G$2:$G$999,"&lt;1-10-2018"),IF(AND(A454='CP %'!$M$1,Master!J454="CP",G454&gt;=DATE(2018,10,1),G454&lt;=DATE(2018,12,31)),COUNTIFS($K$2:$K$999,K454,$A$2:$A$999,'CP %'!$M$1,$G$2:$G$999,"&gt;=1-10-2018",$G$2:$G$999,"&lt;=31-12-2018"),"")))))))</f>
        <v/>
      </c>
    </row>
    <row r="455" spans="19:20" hidden="1" x14ac:dyDescent="0.25">
      <c r="S455" s="17" t="str">
        <f>IF(AND(A455='CP %'!$B$1,J455="CP"),
IF(AND(G455&gt;=DATE(2018,4,1),G455&lt;=DATE(2018,7,25)),2%,IF(AND(G455&gt;=DATE(2018,7,26),G455&lt;=DATE(2018,12,31),R455='CP %'!$I$2),IF(T455=1,'CP %'!$C$8,IF(AND(T455&gt;=2,T455&lt;=3),'CP %'!$C$9,IF(AND(T455&gt;=4,T455&lt;=5),'CP %'!$C$10,IF(AND(T455&gt;=6,T455&lt;=8),'CP %'!$C$11,IF(T455&gt;=9,'CP %'!$C$12,""))))),IF(AND(G455&gt;=DATE(2018,7,26),G455&lt;=DATE(2018,12,31),R455='CP %'!$I$3),IF(T455=1,'CP %'!$D$8,IF(AND(T455&gt;=2,T455&lt;=3),'CP %'!$D$9,IF(AND(T455&gt;=4,T455&lt;=5),'CP %'!$D$10,IF(AND(T455&gt;=6,T455&lt;=8),'CP %'!$D$11,IF(T455&gt;=9,'CP %'!$D$12,""))))),""))),
IF(AND(A455='CP %'!$F$1,J455="CP"),
IF(AND(G455&gt;=DATE(2018,4,1),G455&lt;DATE(2018,5,1)),IF(AND(T455&gt;=1,T455&lt;=3),'CP %'!$G$4,IF(AND(T455&gt;=4,T455&lt;=9),'CP %'!$G$5,IF(T455&gt;=10,'CP %'!$G$6,""))),
IF(AND(G455&gt;=DATE(2018,5,1),G455&lt;DATE(2018,7,1)),'CP %'!$G$8,
IF(AND(G455&gt;=DATE(2018,7,1),G455&lt;DATE(2018,8,1)),IF(AND(T455&gt;=1,T455&lt;=2),'CP %'!$G$11,IF(AND(T455&gt;=3,T455&lt;=5),'CP %'!$G$12,IF(T455&gt;=6,'CP %'!$G$13,""))),
IF(AND(G455&gt;=DATE(2018,8,1),G455&lt;DATE(2018,10,1)),IF(K455='CP %'!$F$18,'CP %'!$G$18,IF(B455='CP %'!$F$15,'CP %'!$G$15,IF(B455='CP %'!$F$16,'CP %'!$G$16,IF(AND(B455='CP %'!$F$17,T455=1),'CP %'!$G$20,IF(AND(B455='CP %'!$F$17,T455&gt;=2,T455&lt;=5),'CP %'!$G$21,IF(AND(B455='CP %'!$F$17,T455&gt;=6),'CP %'!$G$22,"")))))),
IF(AND(G455&gt;=DATE(2018,10,1),G455&lt;=DATE(2018,12,31)),IF(B455='CP %'!$F$25,'CP %'!$G$25,IF(B455='CP %'!$F$26,'CP %'!$G$26,IF(AND(B455='CP %'!$F$27,T455=1),'CP %'!$G$29,IF(AND(B455='CP %'!$F$27,T455&gt;=2,T455&lt;=5),'CP %'!$G$30,IF(AND(B455='CP %'!$F$27,T455&gt;=6),'CP %'!$G$31,"")))))))))),
IF(AND(A455='CP %'!$M$1,J455="CP"),
IF(AND(G455&gt;=DATE(2018,4,1),G455&lt;DATE(2018,10,1)),IF(AND(T455&gt;=1,T455&lt;=3),'CP %'!$N$4,IF(AND(T455&gt;=4,T455&lt;=6),'CP %'!$N$5,IF(T455&gt;=7,'CP %'!$N$6,""))),
IF(AND(G455&gt;=DATE(2018,10,1),G455&lt;=DATE(2018,12,31)),IF(AND(T455&gt;=1,T455&lt;=3),'CP %'!$N$9,IF(AND(T455&gt;=4,T455&lt;=6),'CP %'!$N$10,IF(T455&gt;=7,'CP %'!$N$11,""))),"")),"")))</f>
        <v/>
      </c>
      <c r="T455" s="29" t="str">
        <f>IF(AND(A455='CP %'!$B$1,Master!J455="CP",G455&gt;=DATE(2018,7,26),G455&lt;=DATE(2018,12,31)),COUNTIFS($K$2:$K$999,K455,$A$2:$A$999,'CP %'!$B$1,$G$2:$G$999,"&gt;=26-07-2018",$G$2:$G$999,"&lt;=31-12-2018"),IF(AND(A455='CP %'!$F$1,Master!J455="CP",G455&gt;=DATE(2018,4,1),G455&lt;DATE(2018,5,1)),COUNTIFS($K$2:$K$999,K455,$A$2:$A$999,'CP %'!$F$1,$G$2:$G$999,"&gt;=01-04-2018",$G$2:$G$999,"&lt;01-05-2018"),IF(AND(A455='CP %'!$F$1,Master!J455="CP",G455&gt;=DATE(2018,7,1),G455&lt;DATE(2018,8,1)),COUNTIFS($K$2:$K$999,K455,$A$2:$A$999,'CP %'!$F$1,$G$2:$G$999,"&gt;=01-07-2018",$G$2:$G$999,"&lt;01-08-2018"),IF(AND(A455='CP %'!$F$1,B455='CP %'!$F$17,Master!J455="CP",G455&gt;=DATE(2018,8,1),G455&lt;DATE(2018,10,1)),COUNTIFS($K$2:$K$999,K455,$A$2:$A$999,'CP %'!$F$1,$B$2:$B$999,'CP %'!$F$17,$G$2:$G$999,"&gt;=01-08-2018",$G$2:$G$999,"&lt;01-10-2018"),IF(AND(A455='CP %'!$F$1,B455='CP %'!$F$27,Master!J455="CP",G455&gt;=DATE(2018,10,1),G455&lt;=DATE(2018,12,31)),COUNTIFS($K$2:$K$999,K455,$A$2:$A$999,'CP %'!$F$1,$B$2:$B$999,'CP %'!$F$27,$G$2:$G$999,"&gt;=01-10-2018",$G$2:$G$999,"&lt;=31-12-2018"),IF(AND(A455='CP %'!$M$1,Master!J455="CP",G455&gt;=DATE(2018,4,1),G455&lt;DATE(2018,10,1)),COUNTIFS($K$2:$K$999,K455,$A$2:$A$999,'CP %'!$M$1,$G$2:$G$999,"&gt;=1-04-2018",$G$2:$G$999,"&lt;1-10-2018"),IF(AND(A455='CP %'!$M$1,Master!J455="CP",G455&gt;=DATE(2018,10,1),G455&lt;=DATE(2018,12,31)),COUNTIFS($K$2:$K$999,K455,$A$2:$A$999,'CP %'!$M$1,$G$2:$G$999,"&gt;=1-10-2018",$G$2:$G$999,"&lt;=31-12-2018"),"")))))))</f>
        <v/>
      </c>
    </row>
    <row r="456" spans="19:20" hidden="1" x14ac:dyDescent="0.25">
      <c r="S456" s="17" t="str">
        <f>IF(AND(A456='CP %'!$B$1,J456="CP"),
IF(AND(G456&gt;=DATE(2018,4,1),G456&lt;=DATE(2018,7,25)),2%,IF(AND(G456&gt;=DATE(2018,7,26),G456&lt;=DATE(2018,12,31),R456='CP %'!$I$2),IF(T456=1,'CP %'!$C$8,IF(AND(T456&gt;=2,T456&lt;=3),'CP %'!$C$9,IF(AND(T456&gt;=4,T456&lt;=5),'CP %'!$C$10,IF(AND(T456&gt;=6,T456&lt;=8),'CP %'!$C$11,IF(T456&gt;=9,'CP %'!$C$12,""))))),IF(AND(G456&gt;=DATE(2018,7,26),G456&lt;=DATE(2018,12,31),R456='CP %'!$I$3),IF(T456=1,'CP %'!$D$8,IF(AND(T456&gt;=2,T456&lt;=3),'CP %'!$D$9,IF(AND(T456&gt;=4,T456&lt;=5),'CP %'!$D$10,IF(AND(T456&gt;=6,T456&lt;=8),'CP %'!$D$11,IF(T456&gt;=9,'CP %'!$D$12,""))))),""))),
IF(AND(A456='CP %'!$F$1,J456="CP"),
IF(AND(G456&gt;=DATE(2018,4,1),G456&lt;DATE(2018,5,1)),IF(AND(T456&gt;=1,T456&lt;=3),'CP %'!$G$4,IF(AND(T456&gt;=4,T456&lt;=9),'CP %'!$G$5,IF(T456&gt;=10,'CP %'!$G$6,""))),
IF(AND(G456&gt;=DATE(2018,5,1),G456&lt;DATE(2018,7,1)),'CP %'!$G$8,
IF(AND(G456&gt;=DATE(2018,7,1),G456&lt;DATE(2018,8,1)),IF(AND(T456&gt;=1,T456&lt;=2),'CP %'!$G$11,IF(AND(T456&gt;=3,T456&lt;=5),'CP %'!$G$12,IF(T456&gt;=6,'CP %'!$G$13,""))),
IF(AND(G456&gt;=DATE(2018,8,1),G456&lt;DATE(2018,10,1)),IF(K456='CP %'!$F$18,'CP %'!$G$18,IF(B456='CP %'!$F$15,'CP %'!$G$15,IF(B456='CP %'!$F$16,'CP %'!$G$16,IF(AND(B456='CP %'!$F$17,T456=1),'CP %'!$G$20,IF(AND(B456='CP %'!$F$17,T456&gt;=2,T456&lt;=5),'CP %'!$G$21,IF(AND(B456='CP %'!$F$17,T456&gt;=6),'CP %'!$G$22,"")))))),
IF(AND(G456&gt;=DATE(2018,10,1),G456&lt;=DATE(2018,12,31)),IF(B456='CP %'!$F$25,'CP %'!$G$25,IF(B456='CP %'!$F$26,'CP %'!$G$26,IF(AND(B456='CP %'!$F$27,T456=1),'CP %'!$G$29,IF(AND(B456='CP %'!$F$27,T456&gt;=2,T456&lt;=5),'CP %'!$G$30,IF(AND(B456='CP %'!$F$27,T456&gt;=6),'CP %'!$G$31,"")))))))))),
IF(AND(A456='CP %'!$M$1,J456="CP"),
IF(AND(G456&gt;=DATE(2018,4,1),G456&lt;DATE(2018,10,1)),IF(AND(T456&gt;=1,T456&lt;=3),'CP %'!$N$4,IF(AND(T456&gt;=4,T456&lt;=6),'CP %'!$N$5,IF(T456&gt;=7,'CP %'!$N$6,""))),
IF(AND(G456&gt;=DATE(2018,10,1),G456&lt;=DATE(2018,12,31)),IF(AND(T456&gt;=1,T456&lt;=3),'CP %'!$N$9,IF(AND(T456&gt;=4,T456&lt;=6),'CP %'!$N$10,IF(T456&gt;=7,'CP %'!$N$11,""))),"")),"")))</f>
        <v/>
      </c>
      <c r="T456" s="29" t="str">
        <f>IF(AND(A456='CP %'!$B$1,Master!J456="CP",G456&gt;=DATE(2018,7,26),G456&lt;=DATE(2018,12,31)),COUNTIFS($K$2:$K$999,K456,$A$2:$A$999,'CP %'!$B$1,$G$2:$G$999,"&gt;=26-07-2018",$G$2:$G$999,"&lt;=31-12-2018"),IF(AND(A456='CP %'!$F$1,Master!J456="CP",G456&gt;=DATE(2018,4,1),G456&lt;DATE(2018,5,1)),COUNTIFS($K$2:$K$999,K456,$A$2:$A$999,'CP %'!$F$1,$G$2:$G$999,"&gt;=01-04-2018",$G$2:$G$999,"&lt;01-05-2018"),IF(AND(A456='CP %'!$F$1,Master!J456="CP",G456&gt;=DATE(2018,7,1),G456&lt;DATE(2018,8,1)),COUNTIFS($K$2:$K$999,K456,$A$2:$A$999,'CP %'!$F$1,$G$2:$G$999,"&gt;=01-07-2018",$G$2:$G$999,"&lt;01-08-2018"),IF(AND(A456='CP %'!$F$1,B456='CP %'!$F$17,Master!J456="CP",G456&gt;=DATE(2018,8,1),G456&lt;DATE(2018,10,1)),COUNTIFS($K$2:$K$999,K456,$A$2:$A$999,'CP %'!$F$1,$B$2:$B$999,'CP %'!$F$17,$G$2:$G$999,"&gt;=01-08-2018",$G$2:$G$999,"&lt;01-10-2018"),IF(AND(A456='CP %'!$F$1,B456='CP %'!$F$27,Master!J456="CP",G456&gt;=DATE(2018,10,1),G456&lt;=DATE(2018,12,31)),COUNTIFS($K$2:$K$999,K456,$A$2:$A$999,'CP %'!$F$1,$B$2:$B$999,'CP %'!$F$27,$G$2:$G$999,"&gt;=01-10-2018",$G$2:$G$999,"&lt;=31-12-2018"),IF(AND(A456='CP %'!$M$1,Master!J456="CP",G456&gt;=DATE(2018,4,1),G456&lt;DATE(2018,10,1)),COUNTIFS($K$2:$K$999,K456,$A$2:$A$999,'CP %'!$M$1,$G$2:$G$999,"&gt;=1-04-2018",$G$2:$G$999,"&lt;1-10-2018"),IF(AND(A456='CP %'!$M$1,Master!J456="CP",G456&gt;=DATE(2018,10,1),G456&lt;=DATE(2018,12,31)),COUNTIFS($K$2:$K$999,K456,$A$2:$A$999,'CP %'!$M$1,$G$2:$G$999,"&gt;=1-10-2018",$G$2:$G$999,"&lt;=31-12-2018"),"")))))))</f>
        <v/>
      </c>
    </row>
    <row r="457" spans="19:20" hidden="1" x14ac:dyDescent="0.25">
      <c r="S457" s="17" t="str">
        <f>IF(AND(A457='CP %'!$B$1,J457="CP"),
IF(AND(G457&gt;=DATE(2018,4,1),G457&lt;=DATE(2018,7,25)),2%,IF(AND(G457&gt;=DATE(2018,7,26),G457&lt;=DATE(2018,12,31),R457='CP %'!$I$2),IF(T457=1,'CP %'!$C$8,IF(AND(T457&gt;=2,T457&lt;=3),'CP %'!$C$9,IF(AND(T457&gt;=4,T457&lt;=5),'CP %'!$C$10,IF(AND(T457&gt;=6,T457&lt;=8),'CP %'!$C$11,IF(T457&gt;=9,'CP %'!$C$12,""))))),IF(AND(G457&gt;=DATE(2018,7,26),G457&lt;=DATE(2018,12,31),R457='CP %'!$I$3),IF(T457=1,'CP %'!$D$8,IF(AND(T457&gt;=2,T457&lt;=3),'CP %'!$D$9,IF(AND(T457&gt;=4,T457&lt;=5),'CP %'!$D$10,IF(AND(T457&gt;=6,T457&lt;=8),'CP %'!$D$11,IF(T457&gt;=9,'CP %'!$D$12,""))))),""))),
IF(AND(A457='CP %'!$F$1,J457="CP"),
IF(AND(G457&gt;=DATE(2018,4,1),G457&lt;DATE(2018,5,1)),IF(AND(T457&gt;=1,T457&lt;=3),'CP %'!$G$4,IF(AND(T457&gt;=4,T457&lt;=9),'CP %'!$G$5,IF(T457&gt;=10,'CP %'!$G$6,""))),
IF(AND(G457&gt;=DATE(2018,5,1),G457&lt;DATE(2018,7,1)),'CP %'!$G$8,
IF(AND(G457&gt;=DATE(2018,7,1),G457&lt;DATE(2018,8,1)),IF(AND(T457&gt;=1,T457&lt;=2),'CP %'!$G$11,IF(AND(T457&gt;=3,T457&lt;=5),'CP %'!$G$12,IF(T457&gt;=6,'CP %'!$G$13,""))),
IF(AND(G457&gt;=DATE(2018,8,1),G457&lt;DATE(2018,10,1)),IF(K457='CP %'!$F$18,'CP %'!$G$18,IF(B457='CP %'!$F$15,'CP %'!$G$15,IF(B457='CP %'!$F$16,'CP %'!$G$16,IF(AND(B457='CP %'!$F$17,T457=1),'CP %'!$G$20,IF(AND(B457='CP %'!$F$17,T457&gt;=2,T457&lt;=5),'CP %'!$G$21,IF(AND(B457='CP %'!$F$17,T457&gt;=6),'CP %'!$G$22,"")))))),
IF(AND(G457&gt;=DATE(2018,10,1),G457&lt;=DATE(2018,12,31)),IF(B457='CP %'!$F$25,'CP %'!$G$25,IF(B457='CP %'!$F$26,'CP %'!$G$26,IF(AND(B457='CP %'!$F$27,T457=1),'CP %'!$G$29,IF(AND(B457='CP %'!$F$27,T457&gt;=2,T457&lt;=5),'CP %'!$G$30,IF(AND(B457='CP %'!$F$27,T457&gt;=6),'CP %'!$G$31,"")))))))))),
IF(AND(A457='CP %'!$M$1,J457="CP"),
IF(AND(G457&gt;=DATE(2018,4,1),G457&lt;DATE(2018,10,1)),IF(AND(T457&gt;=1,T457&lt;=3),'CP %'!$N$4,IF(AND(T457&gt;=4,T457&lt;=6),'CP %'!$N$5,IF(T457&gt;=7,'CP %'!$N$6,""))),
IF(AND(G457&gt;=DATE(2018,10,1),G457&lt;=DATE(2018,12,31)),IF(AND(T457&gt;=1,T457&lt;=3),'CP %'!$N$9,IF(AND(T457&gt;=4,T457&lt;=6),'CP %'!$N$10,IF(T457&gt;=7,'CP %'!$N$11,""))),"")),"")))</f>
        <v/>
      </c>
      <c r="T457" s="29" t="str">
        <f>IF(AND(A457='CP %'!$B$1,Master!J457="CP",G457&gt;=DATE(2018,7,26),G457&lt;=DATE(2018,12,31)),COUNTIFS($K$2:$K$999,K457,$A$2:$A$999,'CP %'!$B$1,$G$2:$G$999,"&gt;=26-07-2018",$G$2:$G$999,"&lt;=31-12-2018"),IF(AND(A457='CP %'!$F$1,Master!J457="CP",G457&gt;=DATE(2018,4,1),G457&lt;DATE(2018,5,1)),COUNTIFS($K$2:$K$999,K457,$A$2:$A$999,'CP %'!$F$1,$G$2:$G$999,"&gt;=01-04-2018",$G$2:$G$999,"&lt;01-05-2018"),IF(AND(A457='CP %'!$F$1,Master!J457="CP",G457&gt;=DATE(2018,7,1),G457&lt;DATE(2018,8,1)),COUNTIFS($K$2:$K$999,K457,$A$2:$A$999,'CP %'!$F$1,$G$2:$G$999,"&gt;=01-07-2018",$G$2:$G$999,"&lt;01-08-2018"),IF(AND(A457='CP %'!$F$1,B457='CP %'!$F$17,Master!J457="CP",G457&gt;=DATE(2018,8,1),G457&lt;DATE(2018,10,1)),COUNTIFS($K$2:$K$999,K457,$A$2:$A$999,'CP %'!$F$1,$B$2:$B$999,'CP %'!$F$17,$G$2:$G$999,"&gt;=01-08-2018",$G$2:$G$999,"&lt;01-10-2018"),IF(AND(A457='CP %'!$F$1,B457='CP %'!$F$27,Master!J457="CP",G457&gt;=DATE(2018,10,1),G457&lt;=DATE(2018,12,31)),COUNTIFS($K$2:$K$999,K457,$A$2:$A$999,'CP %'!$F$1,$B$2:$B$999,'CP %'!$F$27,$G$2:$G$999,"&gt;=01-10-2018",$G$2:$G$999,"&lt;=31-12-2018"),IF(AND(A457='CP %'!$M$1,Master!J457="CP",G457&gt;=DATE(2018,4,1),G457&lt;DATE(2018,10,1)),COUNTIFS($K$2:$K$999,K457,$A$2:$A$999,'CP %'!$M$1,$G$2:$G$999,"&gt;=1-04-2018",$G$2:$G$999,"&lt;1-10-2018"),IF(AND(A457='CP %'!$M$1,Master!J457="CP",G457&gt;=DATE(2018,10,1),G457&lt;=DATE(2018,12,31)),COUNTIFS($K$2:$K$999,K457,$A$2:$A$999,'CP %'!$M$1,$G$2:$G$999,"&gt;=1-10-2018",$G$2:$G$999,"&lt;=31-12-2018"),"")))))))</f>
        <v/>
      </c>
    </row>
    <row r="458" spans="19:20" hidden="1" x14ac:dyDescent="0.25">
      <c r="S458" s="17" t="str">
        <f>IF(AND(A458='CP %'!$B$1,J458="CP"),
IF(AND(G458&gt;=DATE(2018,4,1),G458&lt;=DATE(2018,7,25)),2%,IF(AND(G458&gt;=DATE(2018,7,26),G458&lt;=DATE(2018,12,31),R458='CP %'!$I$2),IF(T458=1,'CP %'!$C$8,IF(AND(T458&gt;=2,T458&lt;=3),'CP %'!$C$9,IF(AND(T458&gt;=4,T458&lt;=5),'CP %'!$C$10,IF(AND(T458&gt;=6,T458&lt;=8),'CP %'!$C$11,IF(T458&gt;=9,'CP %'!$C$12,""))))),IF(AND(G458&gt;=DATE(2018,7,26),G458&lt;=DATE(2018,12,31),R458='CP %'!$I$3),IF(T458=1,'CP %'!$D$8,IF(AND(T458&gt;=2,T458&lt;=3),'CP %'!$D$9,IF(AND(T458&gt;=4,T458&lt;=5),'CP %'!$D$10,IF(AND(T458&gt;=6,T458&lt;=8),'CP %'!$D$11,IF(T458&gt;=9,'CP %'!$D$12,""))))),""))),
IF(AND(A458='CP %'!$F$1,J458="CP"),
IF(AND(G458&gt;=DATE(2018,4,1),G458&lt;DATE(2018,5,1)),IF(AND(T458&gt;=1,T458&lt;=3),'CP %'!$G$4,IF(AND(T458&gt;=4,T458&lt;=9),'CP %'!$G$5,IF(T458&gt;=10,'CP %'!$G$6,""))),
IF(AND(G458&gt;=DATE(2018,5,1),G458&lt;DATE(2018,7,1)),'CP %'!$G$8,
IF(AND(G458&gt;=DATE(2018,7,1),G458&lt;DATE(2018,8,1)),IF(AND(T458&gt;=1,T458&lt;=2),'CP %'!$G$11,IF(AND(T458&gt;=3,T458&lt;=5),'CP %'!$G$12,IF(T458&gt;=6,'CP %'!$G$13,""))),
IF(AND(G458&gt;=DATE(2018,8,1),G458&lt;DATE(2018,10,1)),IF(K458='CP %'!$F$18,'CP %'!$G$18,IF(B458='CP %'!$F$15,'CP %'!$G$15,IF(B458='CP %'!$F$16,'CP %'!$G$16,IF(AND(B458='CP %'!$F$17,T458=1),'CP %'!$G$20,IF(AND(B458='CP %'!$F$17,T458&gt;=2,T458&lt;=5),'CP %'!$G$21,IF(AND(B458='CP %'!$F$17,T458&gt;=6),'CP %'!$G$22,"")))))),
IF(AND(G458&gt;=DATE(2018,10,1),G458&lt;=DATE(2018,12,31)),IF(B458='CP %'!$F$25,'CP %'!$G$25,IF(B458='CP %'!$F$26,'CP %'!$G$26,IF(AND(B458='CP %'!$F$27,T458=1),'CP %'!$G$29,IF(AND(B458='CP %'!$F$27,T458&gt;=2,T458&lt;=5),'CP %'!$G$30,IF(AND(B458='CP %'!$F$27,T458&gt;=6),'CP %'!$G$31,"")))))))))),
IF(AND(A458='CP %'!$M$1,J458="CP"),
IF(AND(G458&gt;=DATE(2018,4,1),G458&lt;DATE(2018,10,1)),IF(AND(T458&gt;=1,T458&lt;=3),'CP %'!$N$4,IF(AND(T458&gt;=4,T458&lt;=6),'CP %'!$N$5,IF(T458&gt;=7,'CP %'!$N$6,""))),
IF(AND(G458&gt;=DATE(2018,10,1),G458&lt;=DATE(2018,12,31)),IF(AND(T458&gt;=1,T458&lt;=3),'CP %'!$N$9,IF(AND(T458&gt;=4,T458&lt;=6),'CP %'!$N$10,IF(T458&gt;=7,'CP %'!$N$11,""))),"")),"")))</f>
        <v/>
      </c>
      <c r="T458" s="29" t="str">
        <f>IF(AND(A458='CP %'!$B$1,Master!J458="CP",G458&gt;=DATE(2018,7,26),G458&lt;=DATE(2018,12,31)),COUNTIFS($K$2:$K$999,K458,$A$2:$A$999,'CP %'!$B$1,$G$2:$G$999,"&gt;=26-07-2018",$G$2:$G$999,"&lt;=31-12-2018"),IF(AND(A458='CP %'!$F$1,Master!J458="CP",G458&gt;=DATE(2018,4,1),G458&lt;DATE(2018,5,1)),COUNTIFS($K$2:$K$999,K458,$A$2:$A$999,'CP %'!$F$1,$G$2:$G$999,"&gt;=01-04-2018",$G$2:$G$999,"&lt;01-05-2018"),IF(AND(A458='CP %'!$F$1,Master!J458="CP",G458&gt;=DATE(2018,7,1),G458&lt;DATE(2018,8,1)),COUNTIFS($K$2:$K$999,K458,$A$2:$A$999,'CP %'!$F$1,$G$2:$G$999,"&gt;=01-07-2018",$G$2:$G$999,"&lt;01-08-2018"),IF(AND(A458='CP %'!$F$1,B458='CP %'!$F$17,Master!J458="CP",G458&gt;=DATE(2018,8,1),G458&lt;DATE(2018,10,1)),COUNTIFS($K$2:$K$999,K458,$A$2:$A$999,'CP %'!$F$1,$B$2:$B$999,'CP %'!$F$17,$G$2:$G$999,"&gt;=01-08-2018",$G$2:$G$999,"&lt;01-10-2018"),IF(AND(A458='CP %'!$F$1,B458='CP %'!$F$27,Master!J458="CP",G458&gt;=DATE(2018,10,1),G458&lt;=DATE(2018,12,31)),COUNTIFS($K$2:$K$999,K458,$A$2:$A$999,'CP %'!$F$1,$B$2:$B$999,'CP %'!$F$27,$G$2:$G$999,"&gt;=01-10-2018",$G$2:$G$999,"&lt;=31-12-2018"),IF(AND(A458='CP %'!$M$1,Master!J458="CP",G458&gt;=DATE(2018,4,1),G458&lt;DATE(2018,10,1)),COUNTIFS($K$2:$K$999,K458,$A$2:$A$999,'CP %'!$M$1,$G$2:$G$999,"&gt;=1-04-2018",$G$2:$G$999,"&lt;1-10-2018"),IF(AND(A458='CP %'!$M$1,Master!J458="CP",G458&gt;=DATE(2018,10,1),G458&lt;=DATE(2018,12,31)),COUNTIFS($K$2:$K$999,K458,$A$2:$A$999,'CP %'!$M$1,$G$2:$G$999,"&gt;=1-10-2018",$G$2:$G$999,"&lt;=31-12-2018"),"")))))))</f>
        <v/>
      </c>
    </row>
    <row r="459" spans="19:20" hidden="1" x14ac:dyDescent="0.25">
      <c r="S459" s="17" t="str">
        <f>IF(AND(A459='CP %'!$B$1,J459="CP"),
IF(AND(G459&gt;=DATE(2018,4,1),G459&lt;=DATE(2018,7,25)),2%,IF(AND(G459&gt;=DATE(2018,7,26),G459&lt;=DATE(2018,12,31),R459='CP %'!$I$2),IF(T459=1,'CP %'!$C$8,IF(AND(T459&gt;=2,T459&lt;=3),'CP %'!$C$9,IF(AND(T459&gt;=4,T459&lt;=5),'CP %'!$C$10,IF(AND(T459&gt;=6,T459&lt;=8),'CP %'!$C$11,IF(T459&gt;=9,'CP %'!$C$12,""))))),IF(AND(G459&gt;=DATE(2018,7,26),G459&lt;=DATE(2018,12,31),R459='CP %'!$I$3),IF(T459=1,'CP %'!$D$8,IF(AND(T459&gt;=2,T459&lt;=3),'CP %'!$D$9,IF(AND(T459&gt;=4,T459&lt;=5),'CP %'!$D$10,IF(AND(T459&gt;=6,T459&lt;=8),'CP %'!$D$11,IF(T459&gt;=9,'CP %'!$D$12,""))))),""))),
IF(AND(A459='CP %'!$F$1,J459="CP"),
IF(AND(G459&gt;=DATE(2018,4,1),G459&lt;DATE(2018,5,1)),IF(AND(T459&gt;=1,T459&lt;=3),'CP %'!$G$4,IF(AND(T459&gt;=4,T459&lt;=9),'CP %'!$G$5,IF(T459&gt;=10,'CP %'!$G$6,""))),
IF(AND(G459&gt;=DATE(2018,5,1),G459&lt;DATE(2018,7,1)),'CP %'!$G$8,
IF(AND(G459&gt;=DATE(2018,7,1),G459&lt;DATE(2018,8,1)),IF(AND(T459&gt;=1,T459&lt;=2),'CP %'!$G$11,IF(AND(T459&gt;=3,T459&lt;=5),'CP %'!$G$12,IF(T459&gt;=6,'CP %'!$G$13,""))),
IF(AND(G459&gt;=DATE(2018,8,1),G459&lt;DATE(2018,10,1)),IF(K459='CP %'!$F$18,'CP %'!$G$18,IF(B459='CP %'!$F$15,'CP %'!$G$15,IF(B459='CP %'!$F$16,'CP %'!$G$16,IF(AND(B459='CP %'!$F$17,T459=1),'CP %'!$G$20,IF(AND(B459='CP %'!$F$17,T459&gt;=2,T459&lt;=5),'CP %'!$G$21,IF(AND(B459='CP %'!$F$17,T459&gt;=6),'CP %'!$G$22,"")))))),
IF(AND(G459&gt;=DATE(2018,10,1),G459&lt;=DATE(2018,12,31)),IF(B459='CP %'!$F$25,'CP %'!$G$25,IF(B459='CP %'!$F$26,'CP %'!$G$26,IF(AND(B459='CP %'!$F$27,T459=1),'CP %'!$G$29,IF(AND(B459='CP %'!$F$27,T459&gt;=2,T459&lt;=5),'CP %'!$G$30,IF(AND(B459='CP %'!$F$27,T459&gt;=6),'CP %'!$G$31,"")))))))))),
IF(AND(A459='CP %'!$M$1,J459="CP"),
IF(AND(G459&gt;=DATE(2018,4,1),G459&lt;DATE(2018,10,1)),IF(AND(T459&gt;=1,T459&lt;=3),'CP %'!$N$4,IF(AND(T459&gt;=4,T459&lt;=6),'CP %'!$N$5,IF(T459&gt;=7,'CP %'!$N$6,""))),
IF(AND(G459&gt;=DATE(2018,10,1),G459&lt;=DATE(2018,12,31)),IF(AND(T459&gt;=1,T459&lt;=3),'CP %'!$N$9,IF(AND(T459&gt;=4,T459&lt;=6),'CP %'!$N$10,IF(T459&gt;=7,'CP %'!$N$11,""))),"")),"")))</f>
        <v/>
      </c>
      <c r="T459" s="29" t="str">
        <f>IF(AND(A459='CP %'!$B$1,Master!J459="CP",G459&gt;=DATE(2018,7,26),G459&lt;=DATE(2018,12,31)),COUNTIFS($K$2:$K$999,K459,$A$2:$A$999,'CP %'!$B$1,$G$2:$G$999,"&gt;=26-07-2018",$G$2:$G$999,"&lt;=31-12-2018"),IF(AND(A459='CP %'!$F$1,Master!J459="CP",G459&gt;=DATE(2018,4,1),G459&lt;DATE(2018,5,1)),COUNTIFS($K$2:$K$999,K459,$A$2:$A$999,'CP %'!$F$1,$G$2:$G$999,"&gt;=01-04-2018",$G$2:$G$999,"&lt;01-05-2018"),IF(AND(A459='CP %'!$F$1,Master!J459="CP",G459&gt;=DATE(2018,7,1),G459&lt;DATE(2018,8,1)),COUNTIFS($K$2:$K$999,K459,$A$2:$A$999,'CP %'!$F$1,$G$2:$G$999,"&gt;=01-07-2018",$G$2:$G$999,"&lt;01-08-2018"),IF(AND(A459='CP %'!$F$1,B459='CP %'!$F$17,Master!J459="CP",G459&gt;=DATE(2018,8,1),G459&lt;DATE(2018,10,1)),COUNTIFS($K$2:$K$999,K459,$A$2:$A$999,'CP %'!$F$1,$B$2:$B$999,'CP %'!$F$17,$G$2:$G$999,"&gt;=01-08-2018",$G$2:$G$999,"&lt;01-10-2018"),IF(AND(A459='CP %'!$F$1,B459='CP %'!$F$27,Master!J459="CP",G459&gt;=DATE(2018,10,1),G459&lt;=DATE(2018,12,31)),COUNTIFS($K$2:$K$999,K459,$A$2:$A$999,'CP %'!$F$1,$B$2:$B$999,'CP %'!$F$27,$G$2:$G$999,"&gt;=01-10-2018",$G$2:$G$999,"&lt;=31-12-2018"),IF(AND(A459='CP %'!$M$1,Master!J459="CP",G459&gt;=DATE(2018,4,1),G459&lt;DATE(2018,10,1)),COUNTIFS($K$2:$K$999,K459,$A$2:$A$999,'CP %'!$M$1,$G$2:$G$999,"&gt;=1-04-2018",$G$2:$G$999,"&lt;1-10-2018"),IF(AND(A459='CP %'!$M$1,Master!J459="CP",G459&gt;=DATE(2018,10,1),G459&lt;=DATE(2018,12,31)),COUNTIFS($K$2:$K$999,K459,$A$2:$A$999,'CP %'!$M$1,$G$2:$G$999,"&gt;=1-10-2018",$G$2:$G$999,"&lt;=31-12-2018"),"")))))))</f>
        <v/>
      </c>
    </row>
    <row r="460" spans="19:20" hidden="1" x14ac:dyDescent="0.25">
      <c r="S460" s="17" t="str">
        <f>IF(AND(A460='CP %'!$B$1,J460="CP"),
IF(AND(G460&gt;=DATE(2018,4,1),G460&lt;=DATE(2018,7,25)),2%,IF(AND(G460&gt;=DATE(2018,7,26),G460&lt;=DATE(2018,12,31),R460='CP %'!$I$2),IF(T460=1,'CP %'!$C$8,IF(AND(T460&gt;=2,T460&lt;=3),'CP %'!$C$9,IF(AND(T460&gt;=4,T460&lt;=5),'CP %'!$C$10,IF(AND(T460&gt;=6,T460&lt;=8),'CP %'!$C$11,IF(T460&gt;=9,'CP %'!$C$12,""))))),IF(AND(G460&gt;=DATE(2018,7,26),G460&lt;=DATE(2018,12,31),R460='CP %'!$I$3),IF(T460=1,'CP %'!$D$8,IF(AND(T460&gt;=2,T460&lt;=3),'CP %'!$D$9,IF(AND(T460&gt;=4,T460&lt;=5),'CP %'!$D$10,IF(AND(T460&gt;=6,T460&lt;=8),'CP %'!$D$11,IF(T460&gt;=9,'CP %'!$D$12,""))))),""))),
IF(AND(A460='CP %'!$F$1,J460="CP"),
IF(AND(G460&gt;=DATE(2018,4,1),G460&lt;DATE(2018,5,1)),IF(AND(T460&gt;=1,T460&lt;=3),'CP %'!$G$4,IF(AND(T460&gt;=4,T460&lt;=9),'CP %'!$G$5,IF(T460&gt;=10,'CP %'!$G$6,""))),
IF(AND(G460&gt;=DATE(2018,5,1),G460&lt;DATE(2018,7,1)),'CP %'!$G$8,
IF(AND(G460&gt;=DATE(2018,7,1),G460&lt;DATE(2018,8,1)),IF(AND(T460&gt;=1,T460&lt;=2),'CP %'!$G$11,IF(AND(T460&gt;=3,T460&lt;=5),'CP %'!$G$12,IF(T460&gt;=6,'CP %'!$G$13,""))),
IF(AND(G460&gt;=DATE(2018,8,1),G460&lt;DATE(2018,10,1)),IF(K460='CP %'!$F$18,'CP %'!$G$18,IF(B460='CP %'!$F$15,'CP %'!$G$15,IF(B460='CP %'!$F$16,'CP %'!$G$16,IF(AND(B460='CP %'!$F$17,T460=1),'CP %'!$G$20,IF(AND(B460='CP %'!$F$17,T460&gt;=2,T460&lt;=5),'CP %'!$G$21,IF(AND(B460='CP %'!$F$17,T460&gt;=6),'CP %'!$G$22,"")))))),
IF(AND(G460&gt;=DATE(2018,10,1),G460&lt;=DATE(2018,12,31)),IF(B460='CP %'!$F$25,'CP %'!$G$25,IF(B460='CP %'!$F$26,'CP %'!$G$26,IF(AND(B460='CP %'!$F$27,T460=1),'CP %'!$G$29,IF(AND(B460='CP %'!$F$27,T460&gt;=2,T460&lt;=5),'CP %'!$G$30,IF(AND(B460='CP %'!$F$27,T460&gt;=6),'CP %'!$G$31,"")))))))))),
IF(AND(A460='CP %'!$M$1,J460="CP"),
IF(AND(G460&gt;=DATE(2018,4,1),G460&lt;DATE(2018,10,1)),IF(AND(T460&gt;=1,T460&lt;=3),'CP %'!$N$4,IF(AND(T460&gt;=4,T460&lt;=6),'CP %'!$N$5,IF(T460&gt;=7,'CP %'!$N$6,""))),
IF(AND(G460&gt;=DATE(2018,10,1),G460&lt;=DATE(2018,12,31)),IF(AND(T460&gt;=1,T460&lt;=3),'CP %'!$N$9,IF(AND(T460&gt;=4,T460&lt;=6),'CP %'!$N$10,IF(T460&gt;=7,'CP %'!$N$11,""))),"")),"")))</f>
        <v/>
      </c>
      <c r="T460" s="29" t="str">
        <f>IF(AND(A460='CP %'!$B$1,Master!J460="CP",G460&gt;=DATE(2018,7,26),G460&lt;=DATE(2018,12,31)),COUNTIFS($K$2:$K$999,K460,$A$2:$A$999,'CP %'!$B$1,$G$2:$G$999,"&gt;=26-07-2018",$G$2:$G$999,"&lt;=31-12-2018"),IF(AND(A460='CP %'!$F$1,Master!J460="CP",G460&gt;=DATE(2018,4,1),G460&lt;DATE(2018,5,1)),COUNTIFS($K$2:$K$999,K460,$A$2:$A$999,'CP %'!$F$1,$G$2:$G$999,"&gt;=01-04-2018",$G$2:$G$999,"&lt;01-05-2018"),IF(AND(A460='CP %'!$F$1,Master!J460="CP",G460&gt;=DATE(2018,7,1),G460&lt;DATE(2018,8,1)),COUNTIFS($K$2:$K$999,K460,$A$2:$A$999,'CP %'!$F$1,$G$2:$G$999,"&gt;=01-07-2018",$G$2:$G$999,"&lt;01-08-2018"),IF(AND(A460='CP %'!$F$1,B460='CP %'!$F$17,Master!J460="CP",G460&gt;=DATE(2018,8,1),G460&lt;DATE(2018,10,1)),COUNTIFS($K$2:$K$999,K460,$A$2:$A$999,'CP %'!$F$1,$B$2:$B$999,'CP %'!$F$17,$G$2:$G$999,"&gt;=01-08-2018",$G$2:$G$999,"&lt;01-10-2018"),IF(AND(A460='CP %'!$F$1,B460='CP %'!$F$27,Master!J460="CP",G460&gt;=DATE(2018,10,1),G460&lt;=DATE(2018,12,31)),COUNTIFS($K$2:$K$999,K460,$A$2:$A$999,'CP %'!$F$1,$B$2:$B$999,'CP %'!$F$27,$G$2:$G$999,"&gt;=01-10-2018",$G$2:$G$999,"&lt;=31-12-2018"),IF(AND(A460='CP %'!$M$1,Master!J460="CP",G460&gt;=DATE(2018,4,1),G460&lt;DATE(2018,10,1)),COUNTIFS($K$2:$K$999,K460,$A$2:$A$999,'CP %'!$M$1,$G$2:$G$999,"&gt;=1-04-2018",$G$2:$G$999,"&lt;1-10-2018"),IF(AND(A460='CP %'!$M$1,Master!J460="CP",G460&gt;=DATE(2018,10,1),G460&lt;=DATE(2018,12,31)),COUNTIFS($K$2:$K$999,K460,$A$2:$A$999,'CP %'!$M$1,$G$2:$G$999,"&gt;=1-10-2018",$G$2:$G$999,"&lt;=31-12-2018"),"")))))))</f>
        <v/>
      </c>
    </row>
    <row r="461" spans="19:20" hidden="1" x14ac:dyDescent="0.25">
      <c r="S461" s="17" t="str">
        <f>IF(AND(A461='CP %'!$B$1,J461="CP"),
IF(AND(G461&gt;=DATE(2018,4,1),G461&lt;=DATE(2018,7,25)),2%,IF(AND(G461&gt;=DATE(2018,7,26),G461&lt;=DATE(2018,12,31),R461='CP %'!$I$2),IF(T461=1,'CP %'!$C$8,IF(AND(T461&gt;=2,T461&lt;=3),'CP %'!$C$9,IF(AND(T461&gt;=4,T461&lt;=5),'CP %'!$C$10,IF(AND(T461&gt;=6,T461&lt;=8),'CP %'!$C$11,IF(T461&gt;=9,'CP %'!$C$12,""))))),IF(AND(G461&gt;=DATE(2018,7,26),G461&lt;=DATE(2018,12,31),R461='CP %'!$I$3),IF(T461=1,'CP %'!$D$8,IF(AND(T461&gt;=2,T461&lt;=3),'CP %'!$D$9,IF(AND(T461&gt;=4,T461&lt;=5),'CP %'!$D$10,IF(AND(T461&gt;=6,T461&lt;=8),'CP %'!$D$11,IF(T461&gt;=9,'CP %'!$D$12,""))))),""))),
IF(AND(A461='CP %'!$F$1,J461="CP"),
IF(AND(G461&gt;=DATE(2018,4,1),G461&lt;DATE(2018,5,1)),IF(AND(T461&gt;=1,T461&lt;=3),'CP %'!$G$4,IF(AND(T461&gt;=4,T461&lt;=9),'CP %'!$G$5,IF(T461&gt;=10,'CP %'!$G$6,""))),
IF(AND(G461&gt;=DATE(2018,5,1),G461&lt;DATE(2018,7,1)),'CP %'!$G$8,
IF(AND(G461&gt;=DATE(2018,7,1),G461&lt;DATE(2018,8,1)),IF(AND(T461&gt;=1,T461&lt;=2),'CP %'!$G$11,IF(AND(T461&gt;=3,T461&lt;=5),'CP %'!$G$12,IF(T461&gt;=6,'CP %'!$G$13,""))),
IF(AND(G461&gt;=DATE(2018,8,1),G461&lt;DATE(2018,10,1)),IF(K461='CP %'!$F$18,'CP %'!$G$18,IF(B461='CP %'!$F$15,'CP %'!$G$15,IF(B461='CP %'!$F$16,'CP %'!$G$16,IF(AND(B461='CP %'!$F$17,T461=1),'CP %'!$G$20,IF(AND(B461='CP %'!$F$17,T461&gt;=2,T461&lt;=5),'CP %'!$G$21,IF(AND(B461='CP %'!$F$17,T461&gt;=6),'CP %'!$G$22,"")))))),
IF(AND(G461&gt;=DATE(2018,10,1),G461&lt;=DATE(2018,12,31)),IF(B461='CP %'!$F$25,'CP %'!$G$25,IF(B461='CP %'!$F$26,'CP %'!$G$26,IF(AND(B461='CP %'!$F$27,T461=1),'CP %'!$G$29,IF(AND(B461='CP %'!$F$27,T461&gt;=2,T461&lt;=5),'CP %'!$G$30,IF(AND(B461='CP %'!$F$27,T461&gt;=6),'CP %'!$G$31,"")))))))))),
IF(AND(A461='CP %'!$M$1,J461="CP"),
IF(AND(G461&gt;=DATE(2018,4,1),G461&lt;DATE(2018,10,1)),IF(AND(T461&gt;=1,T461&lt;=3),'CP %'!$N$4,IF(AND(T461&gt;=4,T461&lt;=6),'CP %'!$N$5,IF(T461&gt;=7,'CP %'!$N$6,""))),
IF(AND(G461&gt;=DATE(2018,10,1),G461&lt;=DATE(2018,12,31)),IF(AND(T461&gt;=1,T461&lt;=3),'CP %'!$N$9,IF(AND(T461&gt;=4,T461&lt;=6),'CP %'!$N$10,IF(T461&gt;=7,'CP %'!$N$11,""))),"")),"")))</f>
        <v/>
      </c>
      <c r="T461" s="29" t="str">
        <f>IF(AND(A461='CP %'!$B$1,Master!J461="CP",G461&gt;=DATE(2018,7,26),G461&lt;=DATE(2018,12,31)),COUNTIFS($K$2:$K$999,K461,$A$2:$A$999,'CP %'!$B$1,$G$2:$G$999,"&gt;=26-07-2018",$G$2:$G$999,"&lt;=31-12-2018"),IF(AND(A461='CP %'!$F$1,Master!J461="CP",G461&gt;=DATE(2018,4,1),G461&lt;DATE(2018,5,1)),COUNTIFS($K$2:$K$999,K461,$A$2:$A$999,'CP %'!$F$1,$G$2:$G$999,"&gt;=01-04-2018",$G$2:$G$999,"&lt;01-05-2018"),IF(AND(A461='CP %'!$F$1,Master!J461="CP",G461&gt;=DATE(2018,7,1),G461&lt;DATE(2018,8,1)),COUNTIFS($K$2:$K$999,K461,$A$2:$A$999,'CP %'!$F$1,$G$2:$G$999,"&gt;=01-07-2018",$G$2:$G$999,"&lt;01-08-2018"),IF(AND(A461='CP %'!$F$1,B461='CP %'!$F$17,Master!J461="CP",G461&gt;=DATE(2018,8,1),G461&lt;DATE(2018,10,1)),COUNTIFS($K$2:$K$999,K461,$A$2:$A$999,'CP %'!$F$1,$B$2:$B$999,'CP %'!$F$17,$G$2:$G$999,"&gt;=01-08-2018",$G$2:$G$999,"&lt;01-10-2018"),IF(AND(A461='CP %'!$F$1,B461='CP %'!$F$27,Master!J461="CP",G461&gt;=DATE(2018,10,1),G461&lt;=DATE(2018,12,31)),COUNTIFS($K$2:$K$999,K461,$A$2:$A$999,'CP %'!$F$1,$B$2:$B$999,'CP %'!$F$27,$G$2:$G$999,"&gt;=01-10-2018",$G$2:$G$999,"&lt;=31-12-2018"),IF(AND(A461='CP %'!$M$1,Master!J461="CP",G461&gt;=DATE(2018,4,1),G461&lt;DATE(2018,10,1)),COUNTIFS($K$2:$K$999,K461,$A$2:$A$999,'CP %'!$M$1,$G$2:$G$999,"&gt;=1-04-2018",$G$2:$G$999,"&lt;1-10-2018"),IF(AND(A461='CP %'!$M$1,Master!J461="CP",G461&gt;=DATE(2018,10,1),G461&lt;=DATE(2018,12,31)),COUNTIFS($K$2:$K$999,K461,$A$2:$A$999,'CP %'!$M$1,$G$2:$G$999,"&gt;=1-10-2018",$G$2:$G$999,"&lt;=31-12-2018"),"")))))))</f>
        <v/>
      </c>
    </row>
    <row r="462" spans="19:20" hidden="1" x14ac:dyDescent="0.25">
      <c r="S462" s="17" t="str">
        <f>IF(AND(A462='CP %'!$B$1,J462="CP"),
IF(AND(G462&gt;=DATE(2018,4,1),G462&lt;=DATE(2018,7,25)),2%,IF(AND(G462&gt;=DATE(2018,7,26),G462&lt;=DATE(2018,12,31),R462='CP %'!$I$2),IF(T462=1,'CP %'!$C$8,IF(AND(T462&gt;=2,T462&lt;=3),'CP %'!$C$9,IF(AND(T462&gt;=4,T462&lt;=5),'CP %'!$C$10,IF(AND(T462&gt;=6,T462&lt;=8),'CP %'!$C$11,IF(T462&gt;=9,'CP %'!$C$12,""))))),IF(AND(G462&gt;=DATE(2018,7,26),G462&lt;=DATE(2018,12,31),R462='CP %'!$I$3),IF(T462=1,'CP %'!$D$8,IF(AND(T462&gt;=2,T462&lt;=3),'CP %'!$D$9,IF(AND(T462&gt;=4,T462&lt;=5),'CP %'!$D$10,IF(AND(T462&gt;=6,T462&lt;=8),'CP %'!$D$11,IF(T462&gt;=9,'CP %'!$D$12,""))))),""))),
IF(AND(A462='CP %'!$F$1,J462="CP"),
IF(AND(G462&gt;=DATE(2018,4,1),G462&lt;DATE(2018,5,1)),IF(AND(T462&gt;=1,T462&lt;=3),'CP %'!$G$4,IF(AND(T462&gt;=4,T462&lt;=9),'CP %'!$G$5,IF(T462&gt;=10,'CP %'!$G$6,""))),
IF(AND(G462&gt;=DATE(2018,5,1),G462&lt;DATE(2018,7,1)),'CP %'!$G$8,
IF(AND(G462&gt;=DATE(2018,7,1),G462&lt;DATE(2018,8,1)),IF(AND(T462&gt;=1,T462&lt;=2),'CP %'!$G$11,IF(AND(T462&gt;=3,T462&lt;=5),'CP %'!$G$12,IF(T462&gt;=6,'CP %'!$G$13,""))),
IF(AND(G462&gt;=DATE(2018,8,1),G462&lt;DATE(2018,10,1)),IF(K462='CP %'!$F$18,'CP %'!$G$18,IF(B462='CP %'!$F$15,'CP %'!$G$15,IF(B462='CP %'!$F$16,'CP %'!$G$16,IF(AND(B462='CP %'!$F$17,T462=1),'CP %'!$G$20,IF(AND(B462='CP %'!$F$17,T462&gt;=2,T462&lt;=5),'CP %'!$G$21,IF(AND(B462='CP %'!$F$17,T462&gt;=6),'CP %'!$G$22,"")))))),
IF(AND(G462&gt;=DATE(2018,10,1),G462&lt;=DATE(2018,12,31)),IF(B462='CP %'!$F$25,'CP %'!$G$25,IF(B462='CP %'!$F$26,'CP %'!$G$26,IF(AND(B462='CP %'!$F$27,T462=1),'CP %'!$G$29,IF(AND(B462='CP %'!$F$27,T462&gt;=2,T462&lt;=5),'CP %'!$G$30,IF(AND(B462='CP %'!$F$27,T462&gt;=6),'CP %'!$G$31,"")))))))))),
IF(AND(A462='CP %'!$M$1,J462="CP"),
IF(AND(G462&gt;=DATE(2018,4,1),G462&lt;DATE(2018,10,1)),IF(AND(T462&gt;=1,T462&lt;=3),'CP %'!$N$4,IF(AND(T462&gt;=4,T462&lt;=6),'CP %'!$N$5,IF(T462&gt;=7,'CP %'!$N$6,""))),
IF(AND(G462&gt;=DATE(2018,10,1),G462&lt;=DATE(2018,12,31)),IF(AND(T462&gt;=1,T462&lt;=3),'CP %'!$N$9,IF(AND(T462&gt;=4,T462&lt;=6),'CP %'!$N$10,IF(T462&gt;=7,'CP %'!$N$11,""))),"")),"")))</f>
        <v/>
      </c>
      <c r="T462" s="29" t="str">
        <f>IF(AND(A462='CP %'!$B$1,Master!J462="CP",G462&gt;=DATE(2018,7,26),G462&lt;=DATE(2018,12,31)),COUNTIFS($K$2:$K$999,K462,$A$2:$A$999,'CP %'!$B$1,$G$2:$G$999,"&gt;=26-07-2018",$G$2:$G$999,"&lt;=31-12-2018"),IF(AND(A462='CP %'!$F$1,Master!J462="CP",G462&gt;=DATE(2018,4,1),G462&lt;DATE(2018,5,1)),COUNTIFS($K$2:$K$999,K462,$A$2:$A$999,'CP %'!$F$1,$G$2:$G$999,"&gt;=01-04-2018",$G$2:$G$999,"&lt;01-05-2018"),IF(AND(A462='CP %'!$F$1,Master!J462="CP",G462&gt;=DATE(2018,7,1),G462&lt;DATE(2018,8,1)),COUNTIFS($K$2:$K$999,K462,$A$2:$A$999,'CP %'!$F$1,$G$2:$G$999,"&gt;=01-07-2018",$G$2:$G$999,"&lt;01-08-2018"),IF(AND(A462='CP %'!$F$1,B462='CP %'!$F$17,Master!J462="CP",G462&gt;=DATE(2018,8,1),G462&lt;DATE(2018,10,1)),COUNTIFS($K$2:$K$999,K462,$A$2:$A$999,'CP %'!$F$1,$B$2:$B$999,'CP %'!$F$17,$G$2:$G$999,"&gt;=01-08-2018",$G$2:$G$999,"&lt;01-10-2018"),IF(AND(A462='CP %'!$F$1,B462='CP %'!$F$27,Master!J462="CP",G462&gt;=DATE(2018,10,1),G462&lt;=DATE(2018,12,31)),COUNTIFS($K$2:$K$999,K462,$A$2:$A$999,'CP %'!$F$1,$B$2:$B$999,'CP %'!$F$27,$G$2:$G$999,"&gt;=01-10-2018",$G$2:$G$999,"&lt;=31-12-2018"),IF(AND(A462='CP %'!$M$1,Master!J462="CP",G462&gt;=DATE(2018,4,1),G462&lt;DATE(2018,10,1)),COUNTIFS($K$2:$K$999,K462,$A$2:$A$999,'CP %'!$M$1,$G$2:$G$999,"&gt;=1-04-2018",$G$2:$G$999,"&lt;1-10-2018"),IF(AND(A462='CP %'!$M$1,Master!J462="CP",G462&gt;=DATE(2018,10,1),G462&lt;=DATE(2018,12,31)),COUNTIFS($K$2:$K$999,K462,$A$2:$A$999,'CP %'!$M$1,$G$2:$G$999,"&gt;=1-10-2018",$G$2:$G$999,"&lt;=31-12-2018"),"")))))))</f>
        <v/>
      </c>
    </row>
    <row r="463" spans="19:20" hidden="1" x14ac:dyDescent="0.25">
      <c r="S463" s="17" t="str">
        <f>IF(AND(A463='CP %'!$B$1,J463="CP"),
IF(AND(G463&gt;=DATE(2018,4,1),G463&lt;=DATE(2018,7,25)),2%,IF(AND(G463&gt;=DATE(2018,7,26),G463&lt;=DATE(2018,12,31),R463='CP %'!$I$2),IF(T463=1,'CP %'!$C$8,IF(AND(T463&gt;=2,T463&lt;=3),'CP %'!$C$9,IF(AND(T463&gt;=4,T463&lt;=5),'CP %'!$C$10,IF(AND(T463&gt;=6,T463&lt;=8),'CP %'!$C$11,IF(T463&gt;=9,'CP %'!$C$12,""))))),IF(AND(G463&gt;=DATE(2018,7,26),G463&lt;=DATE(2018,12,31),R463='CP %'!$I$3),IF(T463=1,'CP %'!$D$8,IF(AND(T463&gt;=2,T463&lt;=3),'CP %'!$D$9,IF(AND(T463&gt;=4,T463&lt;=5),'CP %'!$D$10,IF(AND(T463&gt;=6,T463&lt;=8),'CP %'!$D$11,IF(T463&gt;=9,'CP %'!$D$12,""))))),""))),
IF(AND(A463='CP %'!$F$1,J463="CP"),
IF(AND(G463&gt;=DATE(2018,4,1),G463&lt;DATE(2018,5,1)),IF(AND(T463&gt;=1,T463&lt;=3),'CP %'!$G$4,IF(AND(T463&gt;=4,T463&lt;=9),'CP %'!$G$5,IF(T463&gt;=10,'CP %'!$G$6,""))),
IF(AND(G463&gt;=DATE(2018,5,1),G463&lt;DATE(2018,7,1)),'CP %'!$G$8,
IF(AND(G463&gt;=DATE(2018,7,1),G463&lt;DATE(2018,8,1)),IF(AND(T463&gt;=1,T463&lt;=2),'CP %'!$G$11,IF(AND(T463&gt;=3,T463&lt;=5),'CP %'!$G$12,IF(T463&gt;=6,'CP %'!$G$13,""))),
IF(AND(G463&gt;=DATE(2018,8,1),G463&lt;DATE(2018,10,1)),IF(K463='CP %'!$F$18,'CP %'!$G$18,IF(B463='CP %'!$F$15,'CP %'!$G$15,IF(B463='CP %'!$F$16,'CP %'!$G$16,IF(AND(B463='CP %'!$F$17,T463=1),'CP %'!$G$20,IF(AND(B463='CP %'!$F$17,T463&gt;=2,T463&lt;=5),'CP %'!$G$21,IF(AND(B463='CP %'!$F$17,T463&gt;=6),'CP %'!$G$22,"")))))),
IF(AND(G463&gt;=DATE(2018,10,1),G463&lt;=DATE(2018,12,31)),IF(B463='CP %'!$F$25,'CP %'!$G$25,IF(B463='CP %'!$F$26,'CP %'!$G$26,IF(AND(B463='CP %'!$F$27,T463=1),'CP %'!$G$29,IF(AND(B463='CP %'!$F$27,T463&gt;=2,T463&lt;=5),'CP %'!$G$30,IF(AND(B463='CP %'!$F$27,T463&gt;=6),'CP %'!$G$31,"")))))))))),
IF(AND(A463='CP %'!$M$1,J463="CP"),
IF(AND(G463&gt;=DATE(2018,4,1),G463&lt;DATE(2018,10,1)),IF(AND(T463&gt;=1,T463&lt;=3),'CP %'!$N$4,IF(AND(T463&gt;=4,T463&lt;=6),'CP %'!$N$5,IF(T463&gt;=7,'CP %'!$N$6,""))),
IF(AND(G463&gt;=DATE(2018,10,1),G463&lt;=DATE(2018,12,31)),IF(AND(T463&gt;=1,T463&lt;=3),'CP %'!$N$9,IF(AND(T463&gt;=4,T463&lt;=6),'CP %'!$N$10,IF(T463&gt;=7,'CP %'!$N$11,""))),"")),"")))</f>
        <v/>
      </c>
      <c r="T463" s="29" t="str">
        <f>IF(AND(A463='CP %'!$B$1,Master!J463="CP",G463&gt;=DATE(2018,7,26),G463&lt;=DATE(2018,12,31)),COUNTIFS($K$2:$K$999,K463,$A$2:$A$999,'CP %'!$B$1,$G$2:$G$999,"&gt;=26-07-2018",$G$2:$G$999,"&lt;=31-12-2018"),IF(AND(A463='CP %'!$F$1,Master!J463="CP",G463&gt;=DATE(2018,4,1),G463&lt;DATE(2018,5,1)),COUNTIFS($K$2:$K$999,K463,$A$2:$A$999,'CP %'!$F$1,$G$2:$G$999,"&gt;=01-04-2018",$G$2:$G$999,"&lt;01-05-2018"),IF(AND(A463='CP %'!$F$1,Master!J463="CP",G463&gt;=DATE(2018,7,1),G463&lt;DATE(2018,8,1)),COUNTIFS($K$2:$K$999,K463,$A$2:$A$999,'CP %'!$F$1,$G$2:$G$999,"&gt;=01-07-2018",$G$2:$G$999,"&lt;01-08-2018"),IF(AND(A463='CP %'!$F$1,B463='CP %'!$F$17,Master!J463="CP",G463&gt;=DATE(2018,8,1),G463&lt;DATE(2018,10,1)),COUNTIFS($K$2:$K$999,K463,$A$2:$A$999,'CP %'!$F$1,$B$2:$B$999,'CP %'!$F$17,$G$2:$G$999,"&gt;=01-08-2018",$G$2:$G$999,"&lt;01-10-2018"),IF(AND(A463='CP %'!$F$1,B463='CP %'!$F$27,Master!J463="CP",G463&gt;=DATE(2018,10,1),G463&lt;=DATE(2018,12,31)),COUNTIFS($K$2:$K$999,K463,$A$2:$A$999,'CP %'!$F$1,$B$2:$B$999,'CP %'!$F$27,$G$2:$G$999,"&gt;=01-10-2018",$G$2:$G$999,"&lt;=31-12-2018"),IF(AND(A463='CP %'!$M$1,Master!J463="CP",G463&gt;=DATE(2018,4,1),G463&lt;DATE(2018,10,1)),COUNTIFS($K$2:$K$999,K463,$A$2:$A$999,'CP %'!$M$1,$G$2:$G$999,"&gt;=1-04-2018",$G$2:$G$999,"&lt;1-10-2018"),IF(AND(A463='CP %'!$M$1,Master!J463="CP",G463&gt;=DATE(2018,10,1),G463&lt;=DATE(2018,12,31)),COUNTIFS($K$2:$K$999,K463,$A$2:$A$999,'CP %'!$M$1,$G$2:$G$999,"&gt;=1-10-2018",$G$2:$G$999,"&lt;=31-12-2018"),"")))))))</f>
        <v/>
      </c>
    </row>
    <row r="464" spans="19:20" hidden="1" x14ac:dyDescent="0.25">
      <c r="S464" s="17" t="str">
        <f>IF(AND(A464='CP %'!$B$1,J464="CP"),
IF(AND(G464&gt;=DATE(2018,4,1),G464&lt;=DATE(2018,7,25)),2%,IF(AND(G464&gt;=DATE(2018,7,26),G464&lt;=DATE(2018,12,31),R464='CP %'!$I$2),IF(T464=1,'CP %'!$C$8,IF(AND(T464&gt;=2,T464&lt;=3),'CP %'!$C$9,IF(AND(T464&gt;=4,T464&lt;=5),'CP %'!$C$10,IF(AND(T464&gt;=6,T464&lt;=8),'CP %'!$C$11,IF(T464&gt;=9,'CP %'!$C$12,""))))),IF(AND(G464&gt;=DATE(2018,7,26),G464&lt;=DATE(2018,12,31),R464='CP %'!$I$3),IF(T464=1,'CP %'!$D$8,IF(AND(T464&gt;=2,T464&lt;=3),'CP %'!$D$9,IF(AND(T464&gt;=4,T464&lt;=5),'CP %'!$D$10,IF(AND(T464&gt;=6,T464&lt;=8),'CP %'!$D$11,IF(T464&gt;=9,'CP %'!$D$12,""))))),""))),
IF(AND(A464='CP %'!$F$1,J464="CP"),
IF(AND(G464&gt;=DATE(2018,4,1),G464&lt;DATE(2018,5,1)),IF(AND(T464&gt;=1,T464&lt;=3),'CP %'!$G$4,IF(AND(T464&gt;=4,T464&lt;=9),'CP %'!$G$5,IF(T464&gt;=10,'CP %'!$G$6,""))),
IF(AND(G464&gt;=DATE(2018,5,1),G464&lt;DATE(2018,7,1)),'CP %'!$G$8,
IF(AND(G464&gt;=DATE(2018,7,1),G464&lt;DATE(2018,8,1)),IF(AND(T464&gt;=1,T464&lt;=2),'CP %'!$G$11,IF(AND(T464&gt;=3,T464&lt;=5),'CP %'!$G$12,IF(T464&gt;=6,'CP %'!$G$13,""))),
IF(AND(G464&gt;=DATE(2018,8,1),G464&lt;DATE(2018,10,1)),IF(K464='CP %'!$F$18,'CP %'!$G$18,IF(B464='CP %'!$F$15,'CP %'!$G$15,IF(B464='CP %'!$F$16,'CP %'!$G$16,IF(AND(B464='CP %'!$F$17,T464=1),'CP %'!$G$20,IF(AND(B464='CP %'!$F$17,T464&gt;=2,T464&lt;=5),'CP %'!$G$21,IF(AND(B464='CP %'!$F$17,T464&gt;=6),'CP %'!$G$22,"")))))),
IF(AND(G464&gt;=DATE(2018,10,1),G464&lt;=DATE(2018,12,31)),IF(B464='CP %'!$F$25,'CP %'!$G$25,IF(B464='CP %'!$F$26,'CP %'!$G$26,IF(AND(B464='CP %'!$F$27,T464=1),'CP %'!$G$29,IF(AND(B464='CP %'!$F$27,T464&gt;=2,T464&lt;=5),'CP %'!$G$30,IF(AND(B464='CP %'!$F$27,T464&gt;=6),'CP %'!$G$31,"")))))))))),
IF(AND(A464='CP %'!$M$1,J464="CP"),
IF(AND(G464&gt;=DATE(2018,4,1),G464&lt;DATE(2018,10,1)),IF(AND(T464&gt;=1,T464&lt;=3),'CP %'!$N$4,IF(AND(T464&gt;=4,T464&lt;=6),'CP %'!$N$5,IF(T464&gt;=7,'CP %'!$N$6,""))),
IF(AND(G464&gt;=DATE(2018,10,1),G464&lt;=DATE(2018,12,31)),IF(AND(T464&gt;=1,T464&lt;=3),'CP %'!$N$9,IF(AND(T464&gt;=4,T464&lt;=6),'CP %'!$N$10,IF(T464&gt;=7,'CP %'!$N$11,""))),"")),"")))</f>
        <v/>
      </c>
      <c r="T464" s="29" t="str">
        <f>IF(AND(A464='CP %'!$B$1,Master!J464="CP",G464&gt;=DATE(2018,7,26),G464&lt;=DATE(2018,12,31)),COUNTIFS($K$2:$K$999,K464,$A$2:$A$999,'CP %'!$B$1,$G$2:$G$999,"&gt;=26-07-2018",$G$2:$G$999,"&lt;=31-12-2018"),IF(AND(A464='CP %'!$F$1,Master!J464="CP",G464&gt;=DATE(2018,4,1),G464&lt;DATE(2018,5,1)),COUNTIFS($K$2:$K$999,K464,$A$2:$A$999,'CP %'!$F$1,$G$2:$G$999,"&gt;=01-04-2018",$G$2:$G$999,"&lt;01-05-2018"),IF(AND(A464='CP %'!$F$1,Master!J464="CP",G464&gt;=DATE(2018,7,1),G464&lt;DATE(2018,8,1)),COUNTIFS($K$2:$K$999,K464,$A$2:$A$999,'CP %'!$F$1,$G$2:$G$999,"&gt;=01-07-2018",$G$2:$G$999,"&lt;01-08-2018"),IF(AND(A464='CP %'!$F$1,B464='CP %'!$F$17,Master!J464="CP",G464&gt;=DATE(2018,8,1),G464&lt;DATE(2018,10,1)),COUNTIFS($K$2:$K$999,K464,$A$2:$A$999,'CP %'!$F$1,$B$2:$B$999,'CP %'!$F$17,$G$2:$G$999,"&gt;=01-08-2018",$G$2:$G$999,"&lt;01-10-2018"),IF(AND(A464='CP %'!$F$1,B464='CP %'!$F$27,Master!J464="CP",G464&gt;=DATE(2018,10,1),G464&lt;=DATE(2018,12,31)),COUNTIFS($K$2:$K$999,K464,$A$2:$A$999,'CP %'!$F$1,$B$2:$B$999,'CP %'!$F$27,$G$2:$G$999,"&gt;=01-10-2018",$G$2:$G$999,"&lt;=31-12-2018"),IF(AND(A464='CP %'!$M$1,Master!J464="CP",G464&gt;=DATE(2018,4,1),G464&lt;DATE(2018,10,1)),COUNTIFS($K$2:$K$999,K464,$A$2:$A$999,'CP %'!$M$1,$G$2:$G$999,"&gt;=1-04-2018",$G$2:$G$999,"&lt;1-10-2018"),IF(AND(A464='CP %'!$M$1,Master!J464="CP",G464&gt;=DATE(2018,10,1),G464&lt;=DATE(2018,12,31)),COUNTIFS($K$2:$K$999,K464,$A$2:$A$999,'CP %'!$M$1,$G$2:$G$999,"&gt;=1-10-2018",$G$2:$G$999,"&lt;=31-12-2018"),"")))))))</f>
        <v/>
      </c>
    </row>
    <row r="465" spans="19:20" hidden="1" x14ac:dyDescent="0.25">
      <c r="S465" s="17" t="str">
        <f>IF(AND(A465='CP %'!$B$1,J465="CP"),
IF(AND(G465&gt;=DATE(2018,4,1),G465&lt;=DATE(2018,7,25)),2%,IF(AND(G465&gt;=DATE(2018,7,26),G465&lt;=DATE(2018,12,31),R465='CP %'!$I$2),IF(T465=1,'CP %'!$C$8,IF(AND(T465&gt;=2,T465&lt;=3),'CP %'!$C$9,IF(AND(T465&gt;=4,T465&lt;=5),'CP %'!$C$10,IF(AND(T465&gt;=6,T465&lt;=8),'CP %'!$C$11,IF(T465&gt;=9,'CP %'!$C$12,""))))),IF(AND(G465&gt;=DATE(2018,7,26),G465&lt;=DATE(2018,12,31),R465='CP %'!$I$3),IF(T465=1,'CP %'!$D$8,IF(AND(T465&gt;=2,T465&lt;=3),'CP %'!$D$9,IF(AND(T465&gt;=4,T465&lt;=5),'CP %'!$D$10,IF(AND(T465&gt;=6,T465&lt;=8),'CP %'!$D$11,IF(T465&gt;=9,'CP %'!$D$12,""))))),""))),
IF(AND(A465='CP %'!$F$1,J465="CP"),
IF(AND(G465&gt;=DATE(2018,4,1),G465&lt;DATE(2018,5,1)),IF(AND(T465&gt;=1,T465&lt;=3),'CP %'!$G$4,IF(AND(T465&gt;=4,T465&lt;=9),'CP %'!$G$5,IF(T465&gt;=10,'CP %'!$G$6,""))),
IF(AND(G465&gt;=DATE(2018,5,1),G465&lt;DATE(2018,7,1)),'CP %'!$G$8,
IF(AND(G465&gt;=DATE(2018,7,1),G465&lt;DATE(2018,8,1)),IF(AND(T465&gt;=1,T465&lt;=2),'CP %'!$G$11,IF(AND(T465&gt;=3,T465&lt;=5),'CP %'!$G$12,IF(T465&gt;=6,'CP %'!$G$13,""))),
IF(AND(G465&gt;=DATE(2018,8,1),G465&lt;DATE(2018,10,1)),IF(K465='CP %'!$F$18,'CP %'!$G$18,IF(B465='CP %'!$F$15,'CP %'!$G$15,IF(B465='CP %'!$F$16,'CP %'!$G$16,IF(AND(B465='CP %'!$F$17,T465=1),'CP %'!$G$20,IF(AND(B465='CP %'!$F$17,T465&gt;=2,T465&lt;=5),'CP %'!$G$21,IF(AND(B465='CP %'!$F$17,T465&gt;=6),'CP %'!$G$22,"")))))),
IF(AND(G465&gt;=DATE(2018,10,1),G465&lt;=DATE(2018,12,31)),IF(B465='CP %'!$F$25,'CP %'!$G$25,IF(B465='CP %'!$F$26,'CP %'!$G$26,IF(AND(B465='CP %'!$F$27,T465=1),'CP %'!$G$29,IF(AND(B465='CP %'!$F$27,T465&gt;=2,T465&lt;=5),'CP %'!$G$30,IF(AND(B465='CP %'!$F$27,T465&gt;=6),'CP %'!$G$31,"")))))))))),
IF(AND(A465='CP %'!$M$1,J465="CP"),
IF(AND(G465&gt;=DATE(2018,4,1),G465&lt;DATE(2018,10,1)),IF(AND(T465&gt;=1,T465&lt;=3),'CP %'!$N$4,IF(AND(T465&gt;=4,T465&lt;=6),'CP %'!$N$5,IF(T465&gt;=7,'CP %'!$N$6,""))),
IF(AND(G465&gt;=DATE(2018,10,1),G465&lt;=DATE(2018,12,31)),IF(AND(T465&gt;=1,T465&lt;=3),'CP %'!$N$9,IF(AND(T465&gt;=4,T465&lt;=6),'CP %'!$N$10,IF(T465&gt;=7,'CP %'!$N$11,""))),"")),"")))</f>
        <v/>
      </c>
      <c r="T465" s="29" t="str">
        <f>IF(AND(A465='CP %'!$B$1,Master!J465="CP",G465&gt;=DATE(2018,7,26),G465&lt;=DATE(2018,12,31)),COUNTIFS($K$2:$K$999,K465,$A$2:$A$999,'CP %'!$B$1,$G$2:$G$999,"&gt;=26-07-2018",$G$2:$G$999,"&lt;=31-12-2018"),IF(AND(A465='CP %'!$F$1,Master!J465="CP",G465&gt;=DATE(2018,4,1),G465&lt;DATE(2018,5,1)),COUNTIFS($K$2:$K$999,K465,$A$2:$A$999,'CP %'!$F$1,$G$2:$G$999,"&gt;=01-04-2018",$G$2:$G$999,"&lt;01-05-2018"),IF(AND(A465='CP %'!$F$1,Master!J465="CP",G465&gt;=DATE(2018,7,1),G465&lt;DATE(2018,8,1)),COUNTIFS($K$2:$K$999,K465,$A$2:$A$999,'CP %'!$F$1,$G$2:$G$999,"&gt;=01-07-2018",$G$2:$G$999,"&lt;01-08-2018"),IF(AND(A465='CP %'!$F$1,B465='CP %'!$F$17,Master!J465="CP",G465&gt;=DATE(2018,8,1),G465&lt;DATE(2018,10,1)),COUNTIFS($K$2:$K$999,K465,$A$2:$A$999,'CP %'!$F$1,$B$2:$B$999,'CP %'!$F$17,$G$2:$G$999,"&gt;=01-08-2018",$G$2:$G$999,"&lt;01-10-2018"),IF(AND(A465='CP %'!$F$1,B465='CP %'!$F$27,Master!J465="CP",G465&gt;=DATE(2018,10,1),G465&lt;=DATE(2018,12,31)),COUNTIFS($K$2:$K$999,K465,$A$2:$A$999,'CP %'!$F$1,$B$2:$B$999,'CP %'!$F$27,$G$2:$G$999,"&gt;=01-10-2018",$G$2:$G$999,"&lt;=31-12-2018"),IF(AND(A465='CP %'!$M$1,Master!J465="CP",G465&gt;=DATE(2018,4,1),G465&lt;DATE(2018,10,1)),COUNTIFS($K$2:$K$999,K465,$A$2:$A$999,'CP %'!$M$1,$G$2:$G$999,"&gt;=1-04-2018",$G$2:$G$999,"&lt;1-10-2018"),IF(AND(A465='CP %'!$M$1,Master!J465="CP",G465&gt;=DATE(2018,10,1),G465&lt;=DATE(2018,12,31)),COUNTIFS($K$2:$K$999,K465,$A$2:$A$999,'CP %'!$M$1,$G$2:$G$999,"&gt;=1-10-2018",$G$2:$G$999,"&lt;=31-12-2018"),"")))))))</f>
        <v/>
      </c>
    </row>
    <row r="466" spans="19:20" hidden="1" x14ac:dyDescent="0.25">
      <c r="S466" s="17" t="str">
        <f>IF(AND(A466='CP %'!$B$1,J466="CP"),
IF(AND(G466&gt;=DATE(2018,4,1),G466&lt;=DATE(2018,7,25)),2%,IF(AND(G466&gt;=DATE(2018,7,26),G466&lt;=DATE(2018,12,31),R466='CP %'!$I$2),IF(T466=1,'CP %'!$C$8,IF(AND(T466&gt;=2,T466&lt;=3),'CP %'!$C$9,IF(AND(T466&gt;=4,T466&lt;=5),'CP %'!$C$10,IF(AND(T466&gt;=6,T466&lt;=8),'CP %'!$C$11,IF(T466&gt;=9,'CP %'!$C$12,""))))),IF(AND(G466&gt;=DATE(2018,7,26),G466&lt;=DATE(2018,12,31),R466='CP %'!$I$3),IF(T466=1,'CP %'!$D$8,IF(AND(T466&gt;=2,T466&lt;=3),'CP %'!$D$9,IF(AND(T466&gt;=4,T466&lt;=5),'CP %'!$D$10,IF(AND(T466&gt;=6,T466&lt;=8),'CP %'!$D$11,IF(T466&gt;=9,'CP %'!$D$12,""))))),""))),
IF(AND(A466='CP %'!$F$1,J466="CP"),
IF(AND(G466&gt;=DATE(2018,4,1),G466&lt;DATE(2018,5,1)),IF(AND(T466&gt;=1,T466&lt;=3),'CP %'!$G$4,IF(AND(T466&gt;=4,T466&lt;=9),'CP %'!$G$5,IF(T466&gt;=10,'CP %'!$G$6,""))),
IF(AND(G466&gt;=DATE(2018,5,1),G466&lt;DATE(2018,7,1)),'CP %'!$G$8,
IF(AND(G466&gt;=DATE(2018,7,1),G466&lt;DATE(2018,8,1)),IF(AND(T466&gt;=1,T466&lt;=2),'CP %'!$G$11,IF(AND(T466&gt;=3,T466&lt;=5),'CP %'!$G$12,IF(T466&gt;=6,'CP %'!$G$13,""))),
IF(AND(G466&gt;=DATE(2018,8,1),G466&lt;DATE(2018,10,1)),IF(K466='CP %'!$F$18,'CP %'!$G$18,IF(B466='CP %'!$F$15,'CP %'!$G$15,IF(B466='CP %'!$F$16,'CP %'!$G$16,IF(AND(B466='CP %'!$F$17,T466=1),'CP %'!$G$20,IF(AND(B466='CP %'!$F$17,T466&gt;=2,T466&lt;=5),'CP %'!$G$21,IF(AND(B466='CP %'!$F$17,T466&gt;=6),'CP %'!$G$22,"")))))),
IF(AND(G466&gt;=DATE(2018,10,1),G466&lt;=DATE(2018,12,31)),IF(B466='CP %'!$F$25,'CP %'!$G$25,IF(B466='CP %'!$F$26,'CP %'!$G$26,IF(AND(B466='CP %'!$F$27,T466=1),'CP %'!$G$29,IF(AND(B466='CP %'!$F$27,T466&gt;=2,T466&lt;=5),'CP %'!$G$30,IF(AND(B466='CP %'!$F$27,T466&gt;=6),'CP %'!$G$31,"")))))))))),
IF(AND(A466='CP %'!$M$1,J466="CP"),
IF(AND(G466&gt;=DATE(2018,4,1),G466&lt;DATE(2018,10,1)),IF(AND(T466&gt;=1,T466&lt;=3),'CP %'!$N$4,IF(AND(T466&gt;=4,T466&lt;=6),'CP %'!$N$5,IF(T466&gt;=7,'CP %'!$N$6,""))),
IF(AND(G466&gt;=DATE(2018,10,1),G466&lt;=DATE(2018,12,31)),IF(AND(T466&gt;=1,T466&lt;=3),'CP %'!$N$9,IF(AND(T466&gt;=4,T466&lt;=6),'CP %'!$N$10,IF(T466&gt;=7,'CP %'!$N$11,""))),"")),"")))</f>
        <v/>
      </c>
      <c r="T466" s="29" t="str">
        <f>IF(AND(A466='CP %'!$B$1,Master!J466="CP",G466&gt;=DATE(2018,7,26),G466&lt;=DATE(2018,12,31)),COUNTIFS($K$2:$K$999,K466,$A$2:$A$999,'CP %'!$B$1,$G$2:$G$999,"&gt;=26-07-2018",$G$2:$G$999,"&lt;=31-12-2018"),IF(AND(A466='CP %'!$F$1,Master!J466="CP",G466&gt;=DATE(2018,4,1),G466&lt;DATE(2018,5,1)),COUNTIFS($K$2:$K$999,K466,$A$2:$A$999,'CP %'!$F$1,$G$2:$G$999,"&gt;=01-04-2018",$G$2:$G$999,"&lt;01-05-2018"),IF(AND(A466='CP %'!$F$1,Master!J466="CP",G466&gt;=DATE(2018,7,1),G466&lt;DATE(2018,8,1)),COUNTIFS($K$2:$K$999,K466,$A$2:$A$999,'CP %'!$F$1,$G$2:$G$999,"&gt;=01-07-2018",$G$2:$G$999,"&lt;01-08-2018"),IF(AND(A466='CP %'!$F$1,B466='CP %'!$F$17,Master!J466="CP",G466&gt;=DATE(2018,8,1),G466&lt;DATE(2018,10,1)),COUNTIFS($K$2:$K$999,K466,$A$2:$A$999,'CP %'!$F$1,$B$2:$B$999,'CP %'!$F$17,$G$2:$G$999,"&gt;=01-08-2018",$G$2:$G$999,"&lt;01-10-2018"),IF(AND(A466='CP %'!$F$1,B466='CP %'!$F$27,Master!J466="CP",G466&gt;=DATE(2018,10,1),G466&lt;=DATE(2018,12,31)),COUNTIFS($K$2:$K$999,K466,$A$2:$A$999,'CP %'!$F$1,$B$2:$B$999,'CP %'!$F$27,$G$2:$G$999,"&gt;=01-10-2018",$G$2:$G$999,"&lt;=31-12-2018"),IF(AND(A466='CP %'!$M$1,Master!J466="CP",G466&gt;=DATE(2018,4,1),G466&lt;DATE(2018,10,1)),COUNTIFS($K$2:$K$999,K466,$A$2:$A$999,'CP %'!$M$1,$G$2:$G$999,"&gt;=1-04-2018",$G$2:$G$999,"&lt;1-10-2018"),IF(AND(A466='CP %'!$M$1,Master!J466="CP",G466&gt;=DATE(2018,10,1),G466&lt;=DATE(2018,12,31)),COUNTIFS($K$2:$K$999,K466,$A$2:$A$999,'CP %'!$M$1,$G$2:$G$999,"&gt;=1-10-2018",$G$2:$G$999,"&lt;=31-12-2018"),"")))))))</f>
        <v/>
      </c>
    </row>
    <row r="467" spans="19:20" hidden="1" x14ac:dyDescent="0.25">
      <c r="S467" s="17" t="str">
        <f>IF(AND(A467='CP %'!$B$1,J467="CP"),
IF(AND(G467&gt;=DATE(2018,4,1),G467&lt;=DATE(2018,7,25)),2%,IF(AND(G467&gt;=DATE(2018,7,26),G467&lt;=DATE(2018,12,31),R467='CP %'!$I$2),IF(T467=1,'CP %'!$C$8,IF(AND(T467&gt;=2,T467&lt;=3),'CP %'!$C$9,IF(AND(T467&gt;=4,T467&lt;=5),'CP %'!$C$10,IF(AND(T467&gt;=6,T467&lt;=8),'CP %'!$C$11,IF(T467&gt;=9,'CP %'!$C$12,""))))),IF(AND(G467&gt;=DATE(2018,7,26),G467&lt;=DATE(2018,12,31),R467='CP %'!$I$3),IF(T467=1,'CP %'!$D$8,IF(AND(T467&gt;=2,T467&lt;=3),'CP %'!$D$9,IF(AND(T467&gt;=4,T467&lt;=5),'CP %'!$D$10,IF(AND(T467&gt;=6,T467&lt;=8),'CP %'!$D$11,IF(T467&gt;=9,'CP %'!$D$12,""))))),""))),
IF(AND(A467='CP %'!$F$1,J467="CP"),
IF(AND(G467&gt;=DATE(2018,4,1),G467&lt;DATE(2018,5,1)),IF(AND(T467&gt;=1,T467&lt;=3),'CP %'!$G$4,IF(AND(T467&gt;=4,T467&lt;=9),'CP %'!$G$5,IF(T467&gt;=10,'CP %'!$G$6,""))),
IF(AND(G467&gt;=DATE(2018,5,1),G467&lt;DATE(2018,7,1)),'CP %'!$G$8,
IF(AND(G467&gt;=DATE(2018,7,1),G467&lt;DATE(2018,8,1)),IF(AND(T467&gt;=1,T467&lt;=2),'CP %'!$G$11,IF(AND(T467&gt;=3,T467&lt;=5),'CP %'!$G$12,IF(T467&gt;=6,'CP %'!$G$13,""))),
IF(AND(G467&gt;=DATE(2018,8,1),G467&lt;DATE(2018,10,1)),IF(K467='CP %'!$F$18,'CP %'!$G$18,IF(B467='CP %'!$F$15,'CP %'!$G$15,IF(B467='CP %'!$F$16,'CP %'!$G$16,IF(AND(B467='CP %'!$F$17,T467=1),'CP %'!$G$20,IF(AND(B467='CP %'!$F$17,T467&gt;=2,T467&lt;=5),'CP %'!$G$21,IF(AND(B467='CP %'!$F$17,T467&gt;=6),'CP %'!$G$22,"")))))),
IF(AND(G467&gt;=DATE(2018,10,1),G467&lt;=DATE(2018,12,31)),IF(B467='CP %'!$F$25,'CP %'!$G$25,IF(B467='CP %'!$F$26,'CP %'!$G$26,IF(AND(B467='CP %'!$F$27,T467=1),'CP %'!$G$29,IF(AND(B467='CP %'!$F$27,T467&gt;=2,T467&lt;=5),'CP %'!$G$30,IF(AND(B467='CP %'!$F$27,T467&gt;=6),'CP %'!$G$31,"")))))))))),
IF(AND(A467='CP %'!$M$1,J467="CP"),
IF(AND(G467&gt;=DATE(2018,4,1),G467&lt;DATE(2018,10,1)),IF(AND(T467&gt;=1,T467&lt;=3),'CP %'!$N$4,IF(AND(T467&gt;=4,T467&lt;=6),'CP %'!$N$5,IF(T467&gt;=7,'CP %'!$N$6,""))),
IF(AND(G467&gt;=DATE(2018,10,1),G467&lt;=DATE(2018,12,31)),IF(AND(T467&gt;=1,T467&lt;=3),'CP %'!$N$9,IF(AND(T467&gt;=4,T467&lt;=6),'CP %'!$N$10,IF(T467&gt;=7,'CP %'!$N$11,""))),"")),"")))</f>
        <v/>
      </c>
      <c r="T467" s="29" t="str">
        <f>IF(AND(A467='CP %'!$B$1,Master!J467="CP",G467&gt;=DATE(2018,7,26),G467&lt;=DATE(2018,12,31)),COUNTIFS($K$2:$K$999,K467,$A$2:$A$999,'CP %'!$B$1,$G$2:$G$999,"&gt;=26-07-2018",$G$2:$G$999,"&lt;=31-12-2018"),IF(AND(A467='CP %'!$F$1,Master!J467="CP",G467&gt;=DATE(2018,4,1),G467&lt;DATE(2018,5,1)),COUNTIFS($K$2:$K$999,K467,$A$2:$A$999,'CP %'!$F$1,$G$2:$G$999,"&gt;=01-04-2018",$G$2:$G$999,"&lt;01-05-2018"),IF(AND(A467='CP %'!$F$1,Master!J467="CP",G467&gt;=DATE(2018,7,1),G467&lt;DATE(2018,8,1)),COUNTIFS($K$2:$K$999,K467,$A$2:$A$999,'CP %'!$F$1,$G$2:$G$999,"&gt;=01-07-2018",$G$2:$G$999,"&lt;01-08-2018"),IF(AND(A467='CP %'!$F$1,B467='CP %'!$F$17,Master!J467="CP",G467&gt;=DATE(2018,8,1),G467&lt;DATE(2018,10,1)),COUNTIFS($K$2:$K$999,K467,$A$2:$A$999,'CP %'!$F$1,$B$2:$B$999,'CP %'!$F$17,$G$2:$G$999,"&gt;=01-08-2018",$G$2:$G$999,"&lt;01-10-2018"),IF(AND(A467='CP %'!$F$1,B467='CP %'!$F$27,Master!J467="CP",G467&gt;=DATE(2018,10,1),G467&lt;=DATE(2018,12,31)),COUNTIFS($K$2:$K$999,K467,$A$2:$A$999,'CP %'!$F$1,$B$2:$B$999,'CP %'!$F$27,$G$2:$G$999,"&gt;=01-10-2018",$G$2:$G$999,"&lt;=31-12-2018"),IF(AND(A467='CP %'!$M$1,Master!J467="CP",G467&gt;=DATE(2018,4,1),G467&lt;DATE(2018,10,1)),COUNTIFS($K$2:$K$999,K467,$A$2:$A$999,'CP %'!$M$1,$G$2:$G$999,"&gt;=1-04-2018",$G$2:$G$999,"&lt;1-10-2018"),IF(AND(A467='CP %'!$M$1,Master!J467="CP",G467&gt;=DATE(2018,10,1),G467&lt;=DATE(2018,12,31)),COUNTIFS($K$2:$K$999,K467,$A$2:$A$999,'CP %'!$M$1,$G$2:$G$999,"&gt;=1-10-2018",$G$2:$G$999,"&lt;=31-12-2018"),"")))))))</f>
        <v/>
      </c>
    </row>
    <row r="468" spans="19:20" hidden="1" x14ac:dyDescent="0.25">
      <c r="S468" s="17" t="str">
        <f>IF(AND(A468='CP %'!$B$1,J468="CP"),
IF(AND(G468&gt;=DATE(2018,4,1),G468&lt;=DATE(2018,7,25)),2%,IF(AND(G468&gt;=DATE(2018,7,26),G468&lt;=DATE(2018,12,31),R468='CP %'!$I$2),IF(T468=1,'CP %'!$C$8,IF(AND(T468&gt;=2,T468&lt;=3),'CP %'!$C$9,IF(AND(T468&gt;=4,T468&lt;=5),'CP %'!$C$10,IF(AND(T468&gt;=6,T468&lt;=8),'CP %'!$C$11,IF(T468&gt;=9,'CP %'!$C$12,""))))),IF(AND(G468&gt;=DATE(2018,7,26),G468&lt;=DATE(2018,12,31),R468='CP %'!$I$3),IF(T468=1,'CP %'!$D$8,IF(AND(T468&gt;=2,T468&lt;=3),'CP %'!$D$9,IF(AND(T468&gt;=4,T468&lt;=5),'CP %'!$D$10,IF(AND(T468&gt;=6,T468&lt;=8),'CP %'!$D$11,IF(T468&gt;=9,'CP %'!$D$12,""))))),""))),
IF(AND(A468='CP %'!$F$1,J468="CP"),
IF(AND(G468&gt;=DATE(2018,4,1),G468&lt;DATE(2018,5,1)),IF(AND(T468&gt;=1,T468&lt;=3),'CP %'!$G$4,IF(AND(T468&gt;=4,T468&lt;=9),'CP %'!$G$5,IF(T468&gt;=10,'CP %'!$G$6,""))),
IF(AND(G468&gt;=DATE(2018,5,1),G468&lt;DATE(2018,7,1)),'CP %'!$G$8,
IF(AND(G468&gt;=DATE(2018,7,1),G468&lt;DATE(2018,8,1)),IF(AND(T468&gt;=1,T468&lt;=2),'CP %'!$G$11,IF(AND(T468&gt;=3,T468&lt;=5),'CP %'!$G$12,IF(T468&gt;=6,'CP %'!$G$13,""))),
IF(AND(G468&gt;=DATE(2018,8,1),G468&lt;DATE(2018,10,1)),IF(K468='CP %'!$F$18,'CP %'!$G$18,IF(B468='CP %'!$F$15,'CP %'!$G$15,IF(B468='CP %'!$F$16,'CP %'!$G$16,IF(AND(B468='CP %'!$F$17,T468=1),'CP %'!$G$20,IF(AND(B468='CP %'!$F$17,T468&gt;=2,T468&lt;=5),'CP %'!$G$21,IF(AND(B468='CP %'!$F$17,T468&gt;=6),'CP %'!$G$22,"")))))),
IF(AND(G468&gt;=DATE(2018,10,1),G468&lt;=DATE(2018,12,31)),IF(B468='CP %'!$F$25,'CP %'!$G$25,IF(B468='CP %'!$F$26,'CP %'!$G$26,IF(AND(B468='CP %'!$F$27,T468=1),'CP %'!$G$29,IF(AND(B468='CP %'!$F$27,T468&gt;=2,T468&lt;=5),'CP %'!$G$30,IF(AND(B468='CP %'!$F$27,T468&gt;=6),'CP %'!$G$31,"")))))))))),
IF(AND(A468='CP %'!$M$1,J468="CP"),
IF(AND(G468&gt;=DATE(2018,4,1),G468&lt;DATE(2018,10,1)),IF(AND(T468&gt;=1,T468&lt;=3),'CP %'!$N$4,IF(AND(T468&gt;=4,T468&lt;=6),'CP %'!$N$5,IF(T468&gt;=7,'CP %'!$N$6,""))),
IF(AND(G468&gt;=DATE(2018,10,1),G468&lt;=DATE(2018,12,31)),IF(AND(T468&gt;=1,T468&lt;=3),'CP %'!$N$9,IF(AND(T468&gt;=4,T468&lt;=6),'CP %'!$N$10,IF(T468&gt;=7,'CP %'!$N$11,""))),"")),"")))</f>
        <v/>
      </c>
      <c r="T468" s="29" t="str">
        <f>IF(AND(A468='CP %'!$B$1,Master!J468="CP",G468&gt;=DATE(2018,7,26),G468&lt;=DATE(2018,12,31)),COUNTIFS($K$2:$K$999,K468,$A$2:$A$999,'CP %'!$B$1,$G$2:$G$999,"&gt;=26-07-2018",$G$2:$G$999,"&lt;=31-12-2018"),IF(AND(A468='CP %'!$F$1,Master!J468="CP",G468&gt;=DATE(2018,4,1),G468&lt;DATE(2018,5,1)),COUNTIFS($K$2:$K$999,K468,$A$2:$A$999,'CP %'!$F$1,$G$2:$G$999,"&gt;=01-04-2018",$G$2:$G$999,"&lt;01-05-2018"),IF(AND(A468='CP %'!$F$1,Master!J468="CP",G468&gt;=DATE(2018,7,1),G468&lt;DATE(2018,8,1)),COUNTIFS($K$2:$K$999,K468,$A$2:$A$999,'CP %'!$F$1,$G$2:$G$999,"&gt;=01-07-2018",$G$2:$G$999,"&lt;01-08-2018"),IF(AND(A468='CP %'!$F$1,B468='CP %'!$F$17,Master!J468="CP",G468&gt;=DATE(2018,8,1),G468&lt;DATE(2018,10,1)),COUNTIFS($K$2:$K$999,K468,$A$2:$A$999,'CP %'!$F$1,$B$2:$B$999,'CP %'!$F$17,$G$2:$G$999,"&gt;=01-08-2018",$G$2:$G$999,"&lt;01-10-2018"),IF(AND(A468='CP %'!$F$1,B468='CP %'!$F$27,Master!J468="CP",G468&gt;=DATE(2018,10,1),G468&lt;=DATE(2018,12,31)),COUNTIFS($K$2:$K$999,K468,$A$2:$A$999,'CP %'!$F$1,$B$2:$B$999,'CP %'!$F$27,$G$2:$G$999,"&gt;=01-10-2018",$G$2:$G$999,"&lt;=31-12-2018"),IF(AND(A468='CP %'!$M$1,Master!J468="CP",G468&gt;=DATE(2018,4,1),G468&lt;DATE(2018,10,1)),COUNTIFS($K$2:$K$999,K468,$A$2:$A$999,'CP %'!$M$1,$G$2:$G$999,"&gt;=1-04-2018",$G$2:$G$999,"&lt;1-10-2018"),IF(AND(A468='CP %'!$M$1,Master!J468="CP",G468&gt;=DATE(2018,10,1),G468&lt;=DATE(2018,12,31)),COUNTIFS($K$2:$K$999,K468,$A$2:$A$999,'CP %'!$M$1,$G$2:$G$999,"&gt;=1-10-2018",$G$2:$G$999,"&lt;=31-12-2018"),"")))))))</f>
        <v/>
      </c>
    </row>
    <row r="469" spans="19:20" hidden="1" x14ac:dyDescent="0.25">
      <c r="S469" s="17" t="str">
        <f>IF(AND(A469='CP %'!$B$1,J469="CP"),
IF(AND(G469&gt;=DATE(2018,4,1),G469&lt;=DATE(2018,7,25)),2%,IF(AND(G469&gt;=DATE(2018,7,26),G469&lt;=DATE(2018,12,31),R469='CP %'!$I$2),IF(T469=1,'CP %'!$C$8,IF(AND(T469&gt;=2,T469&lt;=3),'CP %'!$C$9,IF(AND(T469&gt;=4,T469&lt;=5),'CP %'!$C$10,IF(AND(T469&gt;=6,T469&lt;=8),'CP %'!$C$11,IF(T469&gt;=9,'CP %'!$C$12,""))))),IF(AND(G469&gt;=DATE(2018,7,26),G469&lt;=DATE(2018,12,31),R469='CP %'!$I$3),IF(T469=1,'CP %'!$D$8,IF(AND(T469&gt;=2,T469&lt;=3),'CP %'!$D$9,IF(AND(T469&gt;=4,T469&lt;=5),'CP %'!$D$10,IF(AND(T469&gt;=6,T469&lt;=8),'CP %'!$D$11,IF(T469&gt;=9,'CP %'!$D$12,""))))),""))),
IF(AND(A469='CP %'!$F$1,J469="CP"),
IF(AND(G469&gt;=DATE(2018,4,1),G469&lt;DATE(2018,5,1)),IF(AND(T469&gt;=1,T469&lt;=3),'CP %'!$G$4,IF(AND(T469&gt;=4,T469&lt;=9),'CP %'!$G$5,IF(T469&gt;=10,'CP %'!$G$6,""))),
IF(AND(G469&gt;=DATE(2018,5,1),G469&lt;DATE(2018,7,1)),'CP %'!$G$8,
IF(AND(G469&gt;=DATE(2018,7,1),G469&lt;DATE(2018,8,1)),IF(AND(T469&gt;=1,T469&lt;=2),'CP %'!$G$11,IF(AND(T469&gt;=3,T469&lt;=5),'CP %'!$G$12,IF(T469&gt;=6,'CP %'!$G$13,""))),
IF(AND(G469&gt;=DATE(2018,8,1),G469&lt;DATE(2018,10,1)),IF(K469='CP %'!$F$18,'CP %'!$G$18,IF(B469='CP %'!$F$15,'CP %'!$G$15,IF(B469='CP %'!$F$16,'CP %'!$G$16,IF(AND(B469='CP %'!$F$17,T469=1),'CP %'!$G$20,IF(AND(B469='CP %'!$F$17,T469&gt;=2,T469&lt;=5),'CP %'!$G$21,IF(AND(B469='CP %'!$F$17,T469&gt;=6),'CP %'!$G$22,"")))))),
IF(AND(G469&gt;=DATE(2018,10,1),G469&lt;=DATE(2018,12,31)),IF(B469='CP %'!$F$25,'CP %'!$G$25,IF(B469='CP %'!$F$26,'CP %'!$G$26,IF(AND(B469='CP %'!$F$27,T469=1),'CP %'!$G$29,IF(AND(B469='CP %'!$F$27,T469&gt;=2,T469&lt;=5),'CP %'!$G$30,IF(AND(B469='CP %'!$F$27,T469&gt;=6),'CP %'!$G$31,"")))))))))),
IF(AND(A469='CP %'!$M$1,J469="CP"),
IF(AND(G469&gt;=DATE(2018,4,1),G469&lt;DATE(2018,10,1)),IF(AND(T469&gt;=1,T469&lt;=3),'CP %'!$N$4,IF(AND(T469&gt;=4,T469&lt;=6),'CP %'!$N$5,IF(T469&gt;=7,'CP %'!$N$6,""))),
IF(AND(G469&gt;=DATE(2018,10,1),G469&lt;=DATE(2018,12,31)),IF(AND(T469&gt;=1,T469&lt;=3),'CP %'!$N$9,IF(AND(T469&gt;=4,T469&lt;=6),'CP %'!$N$10,IF(T469&gt;=7,'CP %'!$N$11,""))),"")),"")))</f>
        <v/>
      </c>
      <c r="T469" s="29" t="str">
        <f>IF(AND(A469='CP %'!$B$1,Master!J469="CP",G469&gt;=DATE(2018,7,26),G469&lt;=DATE(2018,12,31)),COUNTIFS($K$2:$K$999,K469,$A$2:$A$999,'CP %'!$B$1,$G$2:$G$999,"&gt;=26-07-2018",$G$2:$G$999,"&lt;=31-12-2018"),IF(AND(A469='CP %'!$F$1,Master!J469="CP",G469&gt;=DATE(2018,4,1),G469&lt;DATE(2018,5,1)),COUNTIFS($K$2:$K$999,K469,$A$2:$A$999,'CP %'!$F$1,$G$2:$G$999,"&gt;=01-04-2018",$G$2:$G$999,"&lt;01-05-2018"),IF(AND(A469='CP %'!$F$1,Master!J469="CP",G469&gt;=DATE(2018,7,1),G469&lt;DATE(2018,8,1)),COUNTIFS($K$2:$K$999,K469,$A$2:$A$999,'CP %'!$F$1,$G$2:$G$999,"&gt;=01-07-2018",$G$2:$G$999,"&lt;01-08-2018"),IF(AND(A469='CP %'!$F$1,B469='CP %'!$F$17,Master!J469="CP",G469&gt;=DATE(2018,8,1),G469&lt;DATE(2018,10,1)),COUNTIFS($K$2:$K$999,K469,$A$2:$A$999,'CP %'!$F$1,$B$2:$B$999,'CP %'!$F$17,$G$2:$G$999,"&gt;=01-08-2018",$G$2:$G$999,"&lt;01-10-2018"),IF(AND(A469='CP %'!$F$1,B469='CP %'!$F$27,Master!J469="CP",G469&gt;=DATE(2018,10,1),G469&lt;=DATE(2018,12,31)),COUNTIFS($K$2:$K$999,K469,$A$2:$A$999,'CP %'!$F$1,$B$2:$B$999,'CP %'!$F$27,$G$2:$G$999,"&gt;=01-10-2018",$G$2:$G$999,"&lt;=31-12-2018"),IF(AND(A469='CP %'!$M$1,Master!J469="CP",G469&gt;=DATE(2018,4,1),G469&lt;DATE(2018,10,1)),COUNTIFS($K$2:$K$999,K469,$A$2:$A$999,'CP %'!$M$1,$G$2:$G$999,"&gt;=1-04-2018",$G$2:$G$999,"&lt;1-10-2018"),IF(AND(A469='CP %'!$M$1,Master!J469="CP",G469&gt;=DATE(2018,10,1),G469&lt;=DATE(2018,12,31)),COUNTIFS($K$2:$K$999,K469,$A$2:$A$999,'CP %'!$M$1,$G$2:$G$999,"&gt;=1-10-2018",$G$2:$G$999,"&lt;=31-12-2018"),"")))))))</f>
        <v/>
      </c>
    </row>
    <row r="470" spans="19:20" hidden="1" x14ac:dyDescent="0.25">
      <c r="S470" s="17" t="str">
        <f>IF(AND(A470='CP %'!$B$1,J470="CP"),
IF(AND(G470&gt;=DATE(2018,4,1),G470&lt;=DATE(2018,7,25)),2%,IF(AND(G470&gt;=DATE(2018,7,26),G470&lt;=DATE(2018,12,31),R470='CP %'!$I$2),IF(T470=1,'CP %'!$C$8,IF(AND(T470&gt;=2,T470&lt;=3),'CP %'!$C$9,IF(AND(T470&gt;=4,T470&lt;=5),'CP %'!$C$10,IF(AND(T470&gt;=6,T470&lt;=8),'CP %'!$C$11,IF(T470&gt;=9,'CP %'!$C$12,""))))),IF(AND(G470&gt;=DATE(2018,7,26),G470&lt;=DATE(2018,12,31),R470='CP %'!$I$3),IF(T470=1,'CP %'!$D$8,IF(AND(T470&gt;=2,T470&lt;=3),'CP %'!$D$9,IF(AND(T470&gt;=4,T470&lt;=5),'CP %'!$D$10,IF(AND(T470&gt;=6,T470&lt;=8),'CP %'!$D$11,IF(T470&gt;=9,'CP %'!$D$12,""))))),""))),
IF(AND(A470='CP %'!$F$1,J470="CP"),
IF(AND(G470&gt;=DATE(2018,4,1),G470&lt;DATE(2018,5,1)),IF(AND(T470&gt;=1,T470&lt;=3),'CP %'!$G$4,IF(AND(T470&gt;=4,T470&lt;=9),'CP %'!$G$5,IF(T470&gt;=10,'CP %'!$G$6,""))),
IF(AND(G470&gt;=DATE(2018,5,1),G470&lt;DATE(2018,7,1)),'CP %'!$G$8,
IF(AND(G470&gt;=DATE(2018,7,1),G470&lt;DATE(2018,8,1)),IF(AND(T470&gt;=1,T470&lt;=2),'CP %'!$G$11,IF(AND(T470&gt;=3,T470&lt;=5),'CP %'!$G$12,IF(T470&gt;=6,'CP %'!$G$13,""))),
IF(AND(G470&gt;=DATE(2018,8,1),G470&lt;DATE(2018,10,1)),IF(K470='CP %'!$F$18,'CP %'!$G$18,IF(B470='CP %'!$F$15,'CP %'!$G$15,IF(B470='CP %'!$F$16,'CP %'!$G$16,IF(AND(B470='CP %'!$F$17,T470=1),'CP %'!$G$20,IF(AND(B470='CP %'!$F$17,T470&gt;=2,T470&lt;=5),'CP %'!$G$21,IF(AND(B470='CP %'!$F$17,T470&gt;=6),'CP %'!$G$22,"")))))),
IF(AND(G470&gt;=DATE(2018,10,1),G470&lt;=DATE(2018,12,31)),IF(B470='CP %'!$F$25,'CP %'!$G$25,IF(B470='CP %'!$F$26,'CP %'!$G$26,IF(AND(B470='CP %'!$F$27,T470=1),'CP %'!$G$29,IF(AND(B470='CP %'!$F$27,T470&gt;=2,T470&lt;=5),'CP %'!$G$30,IF(AND(B470='CP %'!$F$27,T470&gt;=6),'CP %'!$G$31,"")))))))))),
IF(AND(A470='CP %'!$M$1,J470="CP"),
IF(AND(G470&gt;=DATE(2018,4,1),G470&lt;DATE(2018,10,1)),IF(AND(T470&gt;=1,T470&lt;=3),'CP %'!$N$4,IF(AND(T470&gt;=4,T470&lt;=6),'CP %'!$N$5,IF(T470&gt;=7,'CP %'!$N$6,""))),
IF(AND(G470&gt;=DATE(2018,10,1),G470&lt;=DATE(2018,12,31)),IF(AND(T470&gt;=1,T470&lt;=3),'CP %'!$N$9,IF(AND(T470&gt;=4,T470&lt;=6),'CP %'!$N$10,IF(T470&gt;=7,'CP %'!$N$11,""))),"")),"")))</f>
        <v/>
      </c>
      <c r="T470" s="29" t="str">
        <f>IF(AND(A470='CP %'!$B$1,Master!J470="CP",G470&gt;=DATE(2018,7,26),G470&lt;=DATE(2018,12,31)),COUNTIFS($K$2:$K$999,K470,$A$2:$A$999,'CP %'!$B$1,$G$2:$G$999,"&gt;=26-07-2018",$G$2:$G$999,"&lt;=31-12-2018"),IF(AND(A470='CP %'!$F$1,Master!J470="CP",G470&gt;=DATE(2018,4,1),G470&lt;DATE(2018,5,1)),COUNTIFS($K$2:$K$999,K470,$A$2:$A$999,'CP %'!$F$1,$G$2:$G$999,"&gt;=01-04-2018",$G$2:$G$999,"&lt;01-05-2018"),IF(AND(A470='CP %'!$F$1,Master!J470="CP",G470&gt;=DATE(2018,7,1),G470&lt;DATE(2018,8,1)),COUNTIFS($K$2:$K$999,K470,$A$2:$A$999,'CP %'!$F$1,$G$2:$G$999,"&gt;=01-07-2018",$G$2:$G$999,"&lt;01-08-2018"),IF(AND(A470='CP %'!$F$1,B470='CP %'!$F$17,Master!J470="CP",G470&gt;=DATE(2018,8,1),G470&lt;DATE(2018,10,1)),COUNTIFS($K$2:$K$999,K470,$A$2:$A$999,'CP %'!$F$1,$B$2:$B$999,'CP %'!$F$17,$G$2:$G$999,"&gt;=01-08-2018",$G$2:$G$999,"&lt;01-10-2018"),IF(AND(A470='CP %'!$F$1,B470='CP %'!$F$27,Master!J470="CP",G470&gt;=DATE(2018,10,1),G470&lt;=DATE(2018,12,31)),COUNTIFS($K$2:$K$999,K470,$A$2:$A$999,'CP %'!$F$1,$B$2:$B$999,'CP %'!$F$27,$G$2:$G$999,"&gt;=01-10-2018",$G$2:$G$999,"&lt;=31-12-2018"),IF(AND(A470='CP %'!$M$1,Master!J470="CP",G470&gt;=DATE(2018,4,1),G470&lt;DATE(2018,10,1)),COUNTIFS($K$2:$K$999,K470,$A$2:$A$999,'CP %'!$M$1,$G$2:$G$999,"&gt;=1-04-2018",$G$2:$G$999,"&lt;1-10-2018"),IF(AND(A470='CP %'!$M$1,Master!J470="CP",G470&gt;=DATE(2018,10,1),G470&lt;=DATE(2018,12,31)),COUNTIFS($K$2:$K$999,K470,$A$2:$A$999,'CP %'!$M$1,$G$2:$G$999,"&gt;=1-10-2018",$G$2:$G$999,"&lt;=31-12-2018"),"")))))))</f>
        <v/>
      </c>
    </row>
    <row r="471" spans="19:20" hidden="1" x14ac:dyDescent="0.25">
      <c r="S471" s="17" t="str">
        <f>IF(AND(A471='CP %'!$B$1,J471="CP"),
IF(AND(G471&gt;=DATE(2018,4,1),G471&lt;=DATE(2018,7,25)),2%,IF(AND(G471&gt;=DATE(2018,7,26),G471&lt;=DATE(2018,12,31),R471='CP %'!$I$2),IF(T471=1,'CP %'!$C$8,IF(AND(T471&gt;=2,T471&lt;=3),'CP %'!$C$9,IF(AND(T471&gt;=4,T471&lt;=5),'CP %'!$C$10,IF(AND(T471&gt;=6,T471&lt;=8),'CP %'!$C$11,IF(T471&gt;=9,'CP %'!$C$12,""))))),IF(AND(G471&gt;=DATE(2018,7,26),G471&lt;=DATE(2018,12,31),R471='CP %'!$I$3),IF(T471=1,'CP %'!$D$8,IF(AND(T471&gt;=2,T471&lt;=3),'CP %'!$D$9,IF(AND(T471&gt;=4,T471&lt;=5),'CP %'!$D$10,IF(AND(T471&gt;=6,T471&lt;=8),'CP %'!$D$11,IF(T471&gt;=9,'CP %'!$D$12,""))))),""))),
IF(AND(A471='CP %'!$F$1,J471="CP"),
IF(AND(G471&gt;=DATE(2018,4,1),G471&lt;DATE(2018,5,1)),IF(AND(T471&gt;=1,T471&lt;=3),'CP %'!$G$4,IF(AND(T471&gt;=4,T471&lt;=9),'CP %'!$G$5,IF(T471&gt;=10,'CP %'!$G$6,""))),
IF(AND(G471&gt;=DATE(2018,5,1),G471&lt;DATE(2018,7,1)),'CP %'!$G$8,
IF(AND(G471&gt;=DATE(2018,7,1),G471&lt;DATE(2018,8,1)),IF(AND(T471&gt;=1,T471&lt;=2),'CP %'!$G$11,IF(AND(T471&gt;=3,T471&lt;=5),'CP %'!$G$12,IF(T471&gt;=6,'CP %'!$G$13,""))),
IF(AND(G471&gt;=DATE(2018,8,1),G471&lt;DATE(2018,10,1)),IF(K471='CP %'!$F$18,'CP %'!$G$18,IF(B471='CP %'!$F$15,'CP %'!$G$15,IF(B471='CP %'!$F$16,'CP %'!$G$16,IF(AND(B471='CP %'!$F$17,T471=1),'CP %'!$G$20,IF(AND(B471='CP %'!$F$17,T471&gt;=2,T471&lt;=5),'CP %'!$G$21,IF(AND(B471='CP %'!$F$17,T471&gt;=6),'CP %'!$G$22,"")))))),
IF(AND(G471&gt;=DATE(2018,10,1),G471&lt;=DATE(2018,12,31)),IF(B471='CP %'!$F$25,'CP %'!$G$25,IF(B471='CP %'!$F$26,'CP %'!$G$26,IF(AND(B471='CP %'!$F$27,T471=1),'CP %'!$G$29,IF(AND(B471='CP %'!$F$27,T471&gt;=2,T471&lt;=5),'CP %'!$G$30,IF(AND(B471='CP %'!$F$27,T471&gt;=6),'CP %'!$G$31,"")))))))))),
IF(AND(A471='CP %'!$M$1,J471="CP"),
IF(AND(G471&gt;=DATE(2018,4,1),G471&lt;DATE(2018,10,1)),IF(AND(T471&gt;=1,T471&lt;=3),'CP %'!$N$4,IF(AND(T471&gt;=4,T471&lt;=6),'CP %'!$N$5,IF(T471&gt;=7,'CP %'!$N$6,""))),
IF(AND(G471&gt;=DATE(2018,10,1),G471&lt;=DATE(2018,12,31)),IF(AND(T471&gt;=1,T471&lt;=3),'CP %'!$N$9,IF(AND(T471&gt;=4,T471&lt;=6),'CP %'!$N$10,IF(T471&gt;=7,'CP %'!$N$11,""))),"")),"")))</f>
        <v/>
      </c>
      <c r="T471" s="29" t="str">
        <f>IF(AND(A471='CP %'!$B$1,Master!J471="CP",G471&gt;=DATE(2018,7,26),G471&lt;=DATE(2018,12,31)),COUNTIFS($K$2:$K$999,K471,$A$2:$A$999,'CP %'!$B$1,$G$2:$G$999,"&gt;=26-07-2018",$G$2:$G$999,"&lt;=31-12-2018"),IF(AND(A471='CP %'!$F$1,Master!J471="CP",G471&gt;=DATE(2018,4,1),G471&lt;DATE(2018,5,1)),COUNTIFS($K$2:$K$999,K471,$A$2:$A$999,'CP %'!$F$1,$G$2:$G$999,"&gt;=01-04-2018",$G$2:$G$999,"&lt;01-05-2018"),IF(AND(A471='CP %'!$F$1,Master!J471="CP",G471&gt;=DATE(2018,7,1),G471&lt;DATE(2018,8,1)),COUNTIFS($K$2:$K$999,K471,$A$2:$A$999,'CP %'!$F$1,$G$2:$G$999,"&gt;=01-07-2018",$G$2:$G$999,"&lt;01-08-2018"),IF(AND(A471='CP %'!$F$1,B471='CP %'!$F$17,Master!J471="CP",G471&gt;=DATE(2018,8,1),G471&lt;DATE(2018,10,1)),COUNTIFS($K$2:$K$999,K471,$A$2:$A$999,'CP %'!$F$1,$B$2:$B$999,'CP %'!$F$17,$G$2:$G$999,"&gt;=01-08-2018",$G$2:$G$999,"&lt;01-10-2018"),IF(AND(A471='CP %'!$F$1,B471='CP %'!$F$27,Master!J471="CP",G471&gt;=DATE(2018,10,1),G471&lt;=DATE(2018,12,31)),COUNTIFS($K$2:$K$999,K471,$A$2:$A$999,'CP %'!$F$1,$B$2:$B$999,'CP %'!$F$27,$G$2:$G$999,"&gt;=01-10-2018",$G$2:$G$999,"&lt;=31-12-2018"),IF(AND(A471='CP %'!$M$1,Master!J471="CP",G471&gt;=DATE(2018,4,1),G471&lt;DATE(2018,10,1)),COUNTIFS($K$2:$K$999,K471,$A$2:$A$999,'CP %'!$M$1,$G$2:$G$999,"&gt;=1-04-2018",$G$2:$G$999,"&lt;1-10-2018"),IF(AND(A471='CP %'!$M$1,Master!J471="CP",G471&gt;=DATE(2018,10,1),G471&lt;=DATE(2018,12,31)),COUNTIFS($K$2:$K$999,K471,$A$2:$A$999,'CP %'!$M$1,$G$2:$G$999,"&gt;=1-10-2018",$G$2:$G$999,"&lt;=31-12-2018"),"")))))))</f>
        <v/>
      </c>
    </row>
    <row r="472" spans="19:20" hidden="1" x14ac:dyDescent="0.25">
      <c r="S472" s="17" t="str">
        <f>IF(AND(A472='CP %'!$B$1,J472="CP"),
IF(AND(G472&gt;=DATE(2018,4,1),G472&lt;=DATE(2018,7,25)),2%,IF(AND(G472&gt;=DATE(2018,7,26),G472&lt;=DATE(2018,12,31),R472='CP %'!$I$2),IF(T472=1,'CP %'!$C$8,IF(AND(T472&gt;=2,T472&lt;=3),'CP %'!$C$9,IF(AND(T472&gt;=4,T472&lt;=5),'CP %'!$C$10,IF(AND(T472&gt;=6,T472&lt;=8),'CP %'!$C$11,IF(T472&gt;=9,'CP %'!$C$12,""))))),IF(AND(G472&gt;=DATE(2018,7,26),G472&lt;=DATE(2018,12,31),R472='CP %'!$I$3),IF(T472=1,'CP %'!$D$8,IF(AND(T472&gt;=2,T472&lt;=3),'CP %'!$D$9,IF(AND(T472&gt;=4,T472&lt;=5),'CP %'!$D$10,IF(AND(T472&gt;=6,T472&lt;=8),'CP %'!$D$11,IF(T472&gt;=9,'CP %'!$D$12,""))))),""))),
IF(AND(A472='CP %'!$F$1,J472="CP"),
IF(AND(G472&gt;=DATE(2018,4,1),G472&lt;DATE(2018,5,1)),IF(AND(T472&gt;=1,T472&lt;=3),'CP %'!$G$4,IF(AND(T472&gt;=4,T472&lt;=9),'CP %'!$G$5,IF(T472&gt;=10,'CP %'!$G$6,""))),
IF(AND(G472&gt;=DATE(2018,5,1),G472&lt;DATE(2018,7,1)),'CP %'!$G$8,
IF(AND(G472&gt;=DATE(2018,7,1),G472&lt;DATE(2018,8,1)),IF(AND(T472&gt;=1,T472&lt;=2),'CP %'!$G$11,IF(AND(T472&gt;=3,T472&lt;=5),'CP %'!$G$12,IF(T472&gt;=6,'CP %'!$G$13,""))),
IF(AND(G472&gt;=DATE(2018,8,1),G472&lt;DATE(2018,10,1)),IF(K472='CP %'!$F$18,'CP %'!$G$18,IF(B472='CP %'!$F$15,'CP %'!$G$15,IF(B472='CP %'!$F$16,'CP %'!$G$16,IF(AND(B472='CP %'!$F$17,T472=1),'CP %'!$G$20,IF(AND(B472='CP %'!$F$17,T472&gt;=2,T472&lt;=5),'CP %'!$G$21,IF(AND(B472='CP %'!$F$17,T472&gt;=6),'CP %'!$G$22,"")))))),
IF(AND(G472&gt;=DATE(2018,10,1),G472&lt;=DATE(2018,12,31)),IF(B472='CP %'!$F$25,'CP %'!$G$25,IF(B472='CP %'!$F$26,'CP %'!$G$26,IF(AND(B472='CP %'!$F$27,T472=1),'CP %'!$G$29,IF(AND(B472='CP %'!$F$27,T472&gt;=2,T472&lt;=5),'CP %'!$G$30,IF(AND(B472='CP %'!$F$27,T472&gt;=6),'CP %'!$G$31,"")))))))))),
IF(AND(A472='CP %'!$M$1,J472="CP"),
IF(AND(G472&gt;=DATE(2018,4,1),G472&lt;DATE(2018,10,1)),IF(AND(T472&gt;=1,T472&lt;=3),'CP %'!$N$4,IF(AND(T472&gt;=4,T472&lt;=6),'CP %'!$N$5,IF(T472&gt;=7,'CP %'!$N$6,""))),
IF(AND(G472&gt;=DATE(2018,10,1),G472&lt;=DATE(2018,12,31)),IF(AND(T472&gt;=1,T472&lt;=3),'CP %'!$N$9,IF(AND(T472&gt;=4,T472&lt;=6),'CP %'!$N$10,IF(T472&gt;=7,'CP %'!$N$11,""))),"")),"")))</f>
        <v/>
      </c>
      <c r="T472" s="29" t="str">
        <f>IF(AND(A472='CP %'!$B$1,Master!J472="CP",G472&gt;=DATE(2018,7,26),G472&lt;=DATE(2018,12,31)),COUNTIFS($K$2:$K$999,K472,$A$2:$A$999,'CP %'!$B$1,$G$2:$G$999,"&gt;=26-07-2018",$G$2:$G$999,"&lt;=31-12-2018"),IF(AND(A472='CP %'!$F$1,Master!J472="CP",G472&gt;=DATE(2018,4,1),G472&lt;DATE(2018,5,1)),COUNTIFS($K$2:$K$999,K472,$A$2:$A$999,'CP %'!$F$1,$G$2:$G$999,"&gt;=01-04-2018",$G$2:$G$999,"&lt;01-05-2018"),IF(AND(A472='CP %'!$F$1,Master!J472="CP",G472&gt;=DATE(2018,7,1),G472&lt;DATE(2018,8,1)),COUNTIFS($K$2:$K$999,K472,$A$2:$A$999,'CP %'!$F$1,$G$2:$G$999,"&gt;=01-07-2018",$G$2:$G$999,"&lt;01-08-2018"),IF(AND(A472='CP %'!$F$1,B472='CP %'!$F$17,Master!J472="CP",G472&gt;=DATE(2018,8,1),G472&lt;DATE(2018,10,1)),COUNTIFS($K$2:$K$999,K472,$A$2:$A$999,'CP %'!$F$1,$B$2:$B$999,'CP %'!$F$17,$G$2:$G$999,"&gt;=01-08-2018",$G$2:$G$999,"&lt;01-10-2018"),IF(AND(A472='CP %'!$F$1,B472='CP %'!$F$27,Master!J472="CP",G472&gt;=DATE(2018,10,1),G472&lt;=DATE(2018,12,31)),COUNTIFS($K$2:$K$999,K472,$A$2:$A$999,'CP %'!$F$1,$B$2:$B$999,'CP %'!$F$27,$G$2:$G$999,"&gt;=01-10-2018",$G$2:$G$999,"&lt;=31-12-2018"),IF(AND(A472='CP %'!$M$1,Master!J472="CP",G472&gt;=DATE(2018,4,1),G472&lt;DATE(2018,10,1)),COUNTIFS($K$2:$K$999,K472,$A$2:$A$999,'CP %'!$M$1,$G$2:$G$999,"&gt;=1-04-2018",$G$2:$G$999,"&lt;1-10-2018"),IF(AND(A472='CP %'!$M$1,Master!J472="CP",G472&gt;=DATE(2018,10,1),G472&lt;=DATE(2018,12,31)),COUNTIFS($K$2:$K$999,K472,$A$2:$A$999,'CP %'!$M$1,$G$2:$G$999,"&gt;=1-10-2018",$G$2:$G$999,"&lt;=31-12-2018"),"")))))))</f>
        <v/>
      </c>
    </row>
    <row r="473" spans="19:20" hidden="1" x14ac:dyDescent="0.25">
      <c r="S473" s="17" t="str">
        <f>IF(AND(A473='CP %'!$B$1,J473="CP"),
IF(AND(G473&gt;=DATE(2018,4,1),G473&lt;=DATE(2018,7,25)),2%,IF(AND(G473&gt;=DATE(2018,7,26),G473&lt;=DATE(2018,12,31),R473='CP %'!$I$2),IF(T473=1,'CP %'!$C$8,IF(AND(T473&gt;=2,T473&lt;=3),'CP %'!$C$9,IF(AND(T473&gt;=4,T473&lt;=5),'CP %'!$C$10,IF(AND(T473&gt;=6,T473&lt;=8),'CP %'!$C$11,IF(T473&gt;=9,'CP %'!$C$12,""))))),IF(AND(G473&gt;=DATE(2018,7,26),G473&lt;=DATE(2018,12,31),R473='CP %'!$I$3),IF(T473=1,'CP %'!$D$8,IF(AND(T473&gt;=2,T473&lt;=3),'CP %'!$D$9,IF(AND(T473&gt;=4,T473&lt;=5),'CP %'!$D$10,IF(AND(T473&gt;=6,T473&lt;=8),'CP %'!$D$11,IF(T473&gt;=9,'CP %'!$D$12,""))))),""))),
IF(AND(A473='CP %'!$F$1,J473="CP"),
IF(AND(G473&gt;=DATE(2018,4,1),G473&lt;DATE(2018,5,1)),IF(AND(T473&gt;=1,T473&lt;=3),'CP %'!$G$4,IF(AND(T473&gt;=4,T473&lt;=9),'CP %'!$G$5,IF(T473&gt;=10,'CP %'!$G$6,""))),
IF(AND(G473&gt;=DATE(2018,5,1),G473&lt;DATE(2018,7,1)),'CP %'!$G$8,
IF(AND(G473&gt;=DATE(2018,7,1),G473&lt;DATE(2018,8,1)),IF(AND(T473&gt;=1,T473&lt;=2),'CP %'!$G$11,IF(AND(T473&gt;=3,T473&lt;=5),'CP %'!$G$12,IF(T473&gt;=6,'CP %'!$G$13,""))),
IF(AND(G473&gt;=DATE(2018,8,1),G473&lt;DATE(2018,10,1)),IF(K473='CP %'!$F$18,'CP %'!$G$18,IF(B473='CP %'!$F$15,'CP %'!$G$15,IF(B473='CP %'!$F$16,'CP %'!$G$16,IF(AND(B473='CP %'!$F$17,T473=1),'CP %'!$G$20,IF(AND(B473='CP %'!$F$17,T473&gt;=2,T473&lt;=5),'CP %'!$G$21,IF(AND(B473='CP %'!$F$17,T473&gt;=6),'CP %'!$G$22,"")))))),
IF(AND(G473&gt;=DATE(2018,10,1),G473&lt;=DATE(2018,12,31)),IF(B473='CP %'!$F$25,'CP %'!$G$25,IF(B473='CP %'!$F$26,'CP %'!$G$26,IF(AND(B473='CP %'!$F$27,T473=1),'CP %'!$G$29,IF(AND(B473='CP %'!$F$27,T473&gt;=2,T473&lt;=5),'CP %'!$G$30,IF(AND(B473='CP %'!$F$27,T473&gt;=6),'CP %'!$G$31,"")))))))))),
IF(AND(A473='CP %'!$M$1,J473="CP"),
IF(AND(G473&gt;=DATE(2018,4,1),G473&lt;DATE(2018,10,1)),IF(AND(T473&gt;=1,T473&lt;=3),'CP %'!$N$4,IF(AND(T473&gt;=4,T473&lt;=6),'CP %'!$N$5,IF(T473&gt;=7,'CP %'!$N$6,""))),
IF(AND(G473&gt;=DATE(2018,10,1),G473&lt;=DATE(2018,12,31)),IF(AND(T473&gt;=1,T473&lt;=3),'CP %'!$N$9,IF(AND(T473&gt;=4,T473&lt;=6),'CP %'!$N$10,IF(T473&gt;=7,'CP %'!$N$11,""))),"")),"")))</f>
        <v/>
      </c>
      <c r="T473" s="29" t="str">
        <f>IF(AND(A473='CP %'!$B$1,Master!J473="CP",G473&gt;=DATE(2018,7,26),G473&lt;=DATE(2018,12,31)),COUNTIFS($K$2:$K$999,K473,$A$2:$A$999,'CP %'!$B$1,$G$2:$G$999,"&gt;=26-07-2018",$G$2:$G$999,"&lt;=31-12-2018"),IF(AND(A473='CP %'!$F$1,Master!J473="CP",G473&gt;=DATE(2018,4,1),G473&lt;DATE(2018,5,1)),COUNTIFS($K$2:$K$999,K473,$A$2:$A$999,'CP %'!$F$1,$G$2:$G$999,"&gt;=01-04-2018",$G$2:$G$999,"&lt;01-05-2018"),IF(AND(A473='CP %'!$F$1,Master!J473="CP",G473&gt;=DATE(2018,7,1),G473&lt;DATE(2018,8,1)),COUNTIFS($K$2:$K$999,K473,$A$2:$A$999,'CP %'!$F$1,$G$2:$G$999,"&gt;=01-07-2018",$G$2:$G$999,"&lt;01-08-2018"),IF(AND(A473='CP %'!$F$1,B473='CP %'!$F$17,Master!J473="CP",G473&gt;=DATE(2018,8,1),G473&lt;DATE(2018,10,1)),COUNTIFS($K$2:$K$999,K473,$A$2:$A$999,'CP %'!$F$1,$B$2:$B$999,'CP %'!$F$17,$G$2:$G$999,"&gt;=01-08-2018",$G$2:$G$999,"&lt;01-10-2018"),IF(AND(A473='CP %'!$F$1,B473='CP %'!$F$27,Master!J473="CP",G473&gt;=DATE(2018,10,1),G473&lt;=DATE(2018,12,31)),COUNTIFS($K$2:$K$999,K473,$A$2:$A$999,'CP %'!$F$1,$B$2:$B$999,'CP %'!$F$27,$G$2:$G$999,"&gt;=01-10-2018",$G$2:$G$999,"&lt;=31-12-2018"),IF(AND(A473='CP %'!$M$1,Master!J473="CP",G473&gt;=DATE(2018,4,1),G473&lt;DATE(2018,10,1)),COUNTIFS($K$2:$K$999,K473,$A$2:$A$999,'CP %'!$M$1,$G$2:$G$999,"&gt;=1-04-2018",$G$2:$G$999,"&lt;1-10-2018"),IF(AND(A473='CP %'!$M$1,Master!J473="CP",G473&gt;=DATE(2018,10,1),G473&lt;=DATE(2018,12,31)),COUNTIFS($K$2:$K$999,K473,$A$2:$A$999,'CP %'!$M$1,$G$2:$G$999,"&gt;=1-10-2018",$G$2:$G$999,"&lt;=31-12-2018"),"")))))))</f>
        <v/>
      </c>
    </row>
    <row r="474" spans="19:20" hidden="1" x14ac:dyDescent="0.25">
      <c r="S474" s="17" t="str">
        <f>IF(AND(A474='CP %'!$B$1,J474="CP"),
IF(AND(G474&gt;=DATE(2018,4,1),G474&lt;=DATE(2018,7,25)),2%,IF(AND(G474&gt;=DATE(2018,7,26),G474&lt;=DATE(2018,12,31),R474='CP %'!$I$2),IF(T474=1,'CP %'!$C$8,IF(AND(T474&gt;=2,T474&lt;=3),'CP %'!$C$9,IF(AND(T474&gt;=4,T474&lt;=5),'CP %'!$C$10,IF(AND(T474&gt;=6,T474&lt;=8),'CP %'!$C$11,IF(T474&gt;=9,'CP %'!$C$12,""))))),IF(AND(G474&gt;=DATE(2018,7,26),G474&lt;=DATE(2018,12,31),R474='CP %'!$I$3),IF(T474=1,'CP %'!$D$8,IF(AND(T474&gt;=2,T474&lt;=3),'CP %'!$D$9,IF(AND(T474&gt;=4,T474&lt;=5),'CP %'!$D$10,IF(AND(T474&gt;=6,T474&lt;=8),'CP %'!$D$11,IF(T474&gt;=9,'CP %'!$D$12,""))))),""))),
IF(AND(A474='CP %'!$F$1,J474="CP"),
IF(AND(G474&gt;=DATE(2018,4,1),G474&lt;DATE(2018,5,1)),IF(AND(T474&gt;=1,T474&lt;=3),'CP %'!$G$4,IF(AND(T474&gt;=4,T474&lt;=9),'CP %'!$G$5,IF(T474&gt;=10,'CP %'!$G$6,""))),
IF(AND(G474&gt;=DATE(2018,5,1),G474&lt;DATE(2018,7,1)),'CP %'!$G$8,
IF(AND(G474&gt;=DATE(2018,7,1),G474&lt;DATE(2018,8,1)),IF(AND(T474&gt;=1,T474&lt;=2),'CP %'!$G$11,IF(AND(T474&gt;=3,T474&lt;=5),'CP %'!$G$12,IF(T474&gt;=6,'CP %'!$G$13,""))),
IF(AND(G474&gt;=DATE(2018,8,1),G474&lt;DATE(2018,10,1)),IF(K474='CP %'!$F$18,'CP %'!$G$18,IF(B474='CP %'!$F$15,'CP %'!$G$15,IF(B474='CP %'!$F$16,'CP %'!$G$16,IF(AND(B474='CP %'!$F$17,T474=1),'CP %'!$G$20,IF(AND(B474='CP %'!$F$17,T474&gt;=2,T474&lt;=5),'CP %'!$G$21,IF(AND(B474='CP %'!$F$17,T474&gt;=6),'CP %'!$G$22,"")))))),
IF(AND(G474&gt;=DATE(2018,10,1),G474&lt;=DATE(2018,12,31)),IF(B474='CP %'!$F$25,'CP %'!$G$25,IF(B474='CP %'!$F$26,'CP %'!$G$26,IF(AND(B474='CP %'!$F$27,T474=1),'CP %'!$G$29,IF(AND(B474='CP %'!$F$27,T474&gt;=2,T474&lt;=5),'CP %'!$G$30,IF(AND(B474='CP %'!$F$27,T474&gt;=6),'CP %'!$G$31,"")))))))))),
IF(AND(A474='CP %'!$M$1,J474="CP"),
IF(AND(G474&gt;=DATE(2018,4,1),G474&lt;DATE(2018,10,1)),IF(AND(T474&gt;=1,T474&lt;=3),'CP %'!$N$4,IF(AND(T474&gt;=4,T474&lt;=6),'CP %'!$N$5,IF(T474&gt;=7,'CP %'!$N$6,""))),
IF(AND(G474&gt;=DATE(2018,10,1),G474&lt;=DATE(2018,12,31)),IF(AND(T474&gt;=1,T474&lt;=3),'CP %'!$N$9,IF(AND(T474&gt;=4,T474&lt;=6),'CP %'!$N$10,IF(T474&gt;=7,'CP %'!$N$11,""))),"")),"")))</f>
        <v/>
      </c>
      <c r="T474" s="29" t="str">
        <f>IF(AND(A474='CP %'!$B$1,Master!J474="CP",G474&gt;=DATE(2018,7,26),G474&lt;=DATE(2018,12,31)),COUNTIFS($K$2:$K$999,K474,$A$2:$A$999,'CP %'!$B$1,$G$2:$G$999,"&gt;=26-07-2018",$G$2:$G$999,"&lt;=31-12-2018"),IF(AND(A474='CP %'!$F$1,Master!J474="CP",G474&gt;=DATE(2018,4,1),G474&lt;DATE(2018,5,1)),COUNTIFS($K$2:$K$999,K474,$A$2:$A$999,'CP %'!$F$1,$G$2:$G$999,"&gt;=01-04-2018",$G$2:$G$999,"&lt;01-05-2018"),IF(AND(A474='CP %'!$F$1,Master!J474="CP",G474&gt;=DATE(2018,7,1),G474&lt;DATE(2018,8,1)),COUNTIFS($K$2:$K$999,K474,$A$2:$A$999,'CP %'!$F$1,$G$2:$G$999,"&gt;=01-07-2018",$G$2:$G$999,"&lt;01-08-2018"),IF(AND(A474='CP %'!$F$1,B474='CP %'!$F$17,Master!J474="CP",G474&gt;=DATE(2018,8,1),G474&lt;DATE(2018,10,1)),COUNTIFS($K$2:$K$999,K474,$A$2:$A$999,'CP %'!$F$1,$B$2:$B$999,'CP %'!$F$17,$G$2:$G$999,"&gt;=01-08-2018",$G$2:$G$999,"&lt;01-10-2018"),IF(AND(A474='CP %'!$F$1,B474='CP %'!$F$27,Master!J474="CP",G474&gt;=DATE(2018,10,1),G474&lt;=DATE(2018,12,31)),COUNTIFS($K$2:$K$999,K474,$A$2:$A$999,'CP %'!$F$1,$B$2:$B$999,'CP %'!$F$27,$G$2:$G$999,"&gt;=01-10-2018",$G$2:$G$999,"&lt;=31-12-2018"),IF(AND(A474='CP %'!$M$1,Master!J474="CP",G474&gt;=DATE(2018,4,1),G474&lt;DATE(2018,10,1)),COUNTIFS($K$2:$K$999,K474,$A$2:$A$999,'CP %'!$M$1,$G$2:$G$999,"&gt;=1-04-2018",$G$2:$G$999,"&lt;1-10-2018"),IF(AND(A474='CP %'!$M$1,Master!J474="CP",G474&gt;=DATE(2018,10,1),G474&lt;=DATE(2018,12,31)),COUNTIFS($K$2:$K$999,K474,$A$2:$A$999,'CP %'!$M$1,$G$2:$G$999,"&gt;=1-10-2018",$G$2:$G$999,"&lt;=31-12-2018"),"")))))))</f>
        <v/>
      </c>
    </row>
    <row r="475" spans="19:20" hidden="1" x14ac:dyDescent="0.25">
      <c r="S475" s="17" t="str">
        <f>IF(AND(A475='CP %'!$B$1,J475="CP"),
IF(AND(G475&gt;=DATE(2018,4,1),G475&lt;=DATE(2018,7,25)),2%,IF(AND(G475&gt;=DATE(2018,7,26),G475&lt;=DATE(2018,12,31),R475='CP %'!$I$2),IF(T475=1,'CP %'!$C$8,IF(AND(T475&gt;=2,T475&lt;=3),'CP %'!$C$9,IF(AND(T475&gt;=4,T475&lt;=5),'CP %'!$C$10,IF(AND(T475&gt;=6,T475&lt;=8),'CP %'!$C$11,IF(T475&gt;=9,'CP %'!$C$12,""))))),IF(AND(G475&gt;=DATE(2018,7,26),G475&lt;=DATE(2018,12,31),R475='CP %'!$I$3),IF(T475=1,'CP %'!$D$8,IF(AND(T475&gt;=2,T475&lt;=3),'CP %'!$D$9,IF(AND(T475&gt;=4,T475&lt;=5),'CP %'!$D$10,IF(AND(T475&gt;=6,T475&lt;=8),'CP %'!$D$11,IF(T475&gt;=9,'CP %'!$D$12,""))))),""))),
IF(AND(A475='CP %'!$F$1,J475="CP"),
IF(AND(G475&gt;=DATE(2018,4,1),G475&lt;DATE(2018,5,1)),IF(AND(T475&gt;=1,T475&lt;=3),'CP %'!$G$4,IF(AND(T475&gt;=4,T475&lt;=9),'CP %'!$G$5,IF(T475&gt;=10,'CP %'!$G$6,""))),
IF(AND(G475&gt;=DATE(2018,5,1),G475&lt;DATE(2018,7,1)),'CP %'!$G$8,
IF(AND(G475&gt;=DATE(2018,7,1),G475&lt;DATE(2018,8,1)),IF(AND(T475&gt;=1,T475&lt;=2),'CP %'!$G$11,IF(AND(T475&gt;=3,T475&lt;=5),'CP %'!$G$12,IF(T475&gt;=6,'CP %'!$G$13,""))),
IF(AND(G475&gt;=DATE(2018,8,1),G475&lt;DATE(2018,10,1)),IF(K475='CP %'!$F$18,'CP %'!$G$18,IF(B475='CP %'!$F$15,'CP %'!$G$15,IF(B475='CP %'!$F$16,'CP %'!$G$16,IF(AND(B475='CP %'!$F$17,T475=1),'CP %'!$G$20,IF(AND(B475='CP %'!$F$17,T475&gt;=2,T475&lt;=5),'CP %'!$G$21,IF(AND(B475='CP %'!$F$17,T475&gt;=6),'CP %'!$G$22,"")))))),
IF(AND(G475&gt;=DATE(2018,10,1),G475&lt;=DATE(2018,12,31)),IF(B475='CP %'!$F$25,'CP %'!$G$25,IF(B475='CP %'!$F$26,'CP %'!$G$26,IF(AND(B475='CP %'!$F$27,T475=1),'CP %'!$G$29,IF(AND(B475='CP %'!$F$27,T475&gt;=2,T475&lt;=5),'CP %'!$G$30,IF(AND(B475='CP %'!$F$27,T475&gt;=6),'CP %'!$G$31,"")))))))))),
IF(AND(A475='CP %'!$M$1,J475="CP"),
IF(AND(G475&gt;=DATE(2018,4,1),G475&lt;DATE(2018,10,1)),IF(AND(T475&gt;=1,T475&lt;=3),'CP %'!$N$4,IF(AND(T475&gt;=4,T475&lt;=6),'CP %'!$N$5,IF(T475&gt;=7,'CP %'!$N$6,""))),
IF(AND(G475&gt;=DATE(2018,10,1),G475&lt;=DATE(2018,12,31)),IF(AND(T475&gt;=1,T475&lt;=3),'CP %'!$N$9,IF(AND(T475&gt;=4,T475&lt;=6),'CP %'!$N$10,IF(T475&gt;=7,'CP %'!$N$11,""))),"")),"")))</f>
        <v/>
      </c>
      <c r="T475" s="29" t="str">
        <f>IF(AND(A475='CP %'!$B$1,Master!J475="CP",G475&gt;=DATE(2018,7,26),G475&lt;=DATE(2018,12,31)),COUNTIFS($K$2:$K$999,K475,$A$2:$A$999,'CP %'!$B$1,$G$2:$G$999,"&gt;=26-07-2018",$G$2:$G$999,"&lt;=31-12-2018"),IF(AND(A475='CP %'!$F$1,Master!J475="CP",G475&gt;=DATE(2018,4,1),G475&lt;DATE(2018,5,1)),COUNTIFS($K$2:$K$999,K475,$A$2:$A$999,'CP %'!$F$1,$G$2:$G$999,"&gt;=01-04-2018",$G$2:$G$999,"&lt;01-05-2018"),IF(AND(A475='CP %'!$F$1,Master!J475="CP",G475&gt;=DATE(2018,7,1),G475&lt;DATE(2018,8,1)),COUNTIFS($K$2:$K$999,K475,$A$2:$A$999,'CP %'!$F$1,$G$2:$G$999,"&gt;=01-07-2018",$G$2:$G$999,"&lt;01-08-2018"),IF(AND(A475='CP %'!$F$1,B475='CP %'!$F$17,Master!J475="CP",G475&gt;=DATE(2018,8,1),G475&lt;DATE(2018,10,1)),COUNTIFS($K$2:$K$999,K475,$A$2:$A$999,'CP %'!$F$1,$B$2:$B$999,'CP %'!$F$17,$G$2:$G$999,"&gt;=01-08-2018",$G$2:$G$999,"&lt;01-10-2018"),IF(AND(A475='CP %'!$F$1,B475='CP %'!$F$27,Master!J475="CP",G475&gt;=DATE(2018,10,1),G475&lt;=DATE(2018,12,31)),COUNTIFS($K$2:$K$999,K475,$A$2:$A$999,'CP %'!$F$1,$B$2:$B$999,'CP %'!$F$27,$G$2:$G$999,"&gt;=01-10-2018",$G$2:$G$999,"&lt;=31-12-2018"),IF(AND(A475='CP %'!$M$1,Master!J475="CP",G475&gt;=DATE(2018,4,1),G475&lt;DATE(2018,10,1)),COUNTIFS($K$2:$K$999,K475,$A$2:$A$999,'CP %'!$M$1,$G$2:$G$999,"&gt;=1-04-2018",$G$2:$G$999,"&lt;1-10-2018"),IF(AND(A475='CP %'!$M$1,Master!J475="CP",G475&gt;=DATE(2018,10,1),G475&lt;=DATE(2018,12,31)),COUNTIFS($K$2:$K$999,K475,$A$2:$A$999,'CP %'!$M$1,$G$2:$G$999,"&gt;=1-10-2018",$G$2:$G$999,"&lt;=31-12-2018"),"")))))))</f>
        <v/>
      </c>
    </row>
    <row r="476" spans="19:20" hidden="1" x14ac:dyDescent="0.25">
      <c r="S476" s="17" t="str">
        <f>IF(AND(A476='CP %'!$B$1,J476="CP"),
IF(AND(G476&gt;=DATE(2018,4,1),G476&lt;=DATE(2018,7,25)),2%,IF(AND(G476&gt;=DATE(2018,7,26),G476&lt;=DATE(2018,12,31),R476='CP %'!$I$2),IF(T476=1,'CP %'!$C$8,IF(AND(T476&gt;=2,T476&lt;=3),'CP %'!$C$9,IF(AND(T476&gt;=4,T476&lt;=5),'CP %'!$C$10,IF(AND(T476&gt;=6,T476&lt;=8),'CP %'!$C$11,IF(T476&gt;=9,'CP %'!$C$12,""))))),IF(AND(G476&gt;=DATE(2018,7,26),G476&lt;=DATE(2018,12,31),R476='CP %'!$I$3),IF(T476=1,'CP %'!$D$8,IF(AND(T476&gt;=2,T476&lt;=3),'CP %'!$D$9,IF(AND(T476&gt;=4,T476&lt;=5),'CP %'!$D$10,IF(AND(T476&gt;=6,T476&lt;=8),'CP %'!$D$11,IF(T476&gt;=9,'CP %'!$D$12,""))))),""))),
IF(AND(A476='CP %'!$F$1,J476="CP"),
IF(AND(G476&gt;=DATE(2018,4,1),G476&lt;DATE(2018,5,1)),IF(AND(T476&gt;=1,T476&lt;=3),'CP %'!$G$4,IF(AND(T476&gt;=4,T476&lt;=9),'CP %'!$G$5,IF(T476&gt;=10,'CP %'!$G$6,""))),
IF(AND(G476&gt;=DATE(2018,5,1),G476&lt;DATE(2018,7,1)),'CP %'!$G$8,
IF(AND(G476&gt;=DATE(2018,7,1),G476&lt;DATE(2018,8,1)),IF(AND(T476&gt;=1,T476&lt;=2),'CP %'!$G$11,IF(AND(T476&gt;=3,T476&lt;=5),'CP %'!$G$12,IF(T476&gt;=6,'CP %'!$G$13,""))),
IF(AND(G476&gt;=DATE(2018,8,1),G476&lt;DATE(2018,10,1)),IF(K476='CP %'!$F$18,'CP %'!$G$18,IF(B476='CP %'!$F$15,'CP %'!$G$15,IF(B476='CP %'!$F$16,'CP %'!$G$16,IF(AND(B476='CP %'!$F$17,T476=1),'CP %'!$G$20,IF(AND(B476='CP %'!$F$17,T476&gt;=2,T476&lt;=5),'CP %'!$G$21,IF(AND(B476='CP %'!$F$17,T476&gt;=6),'CP %'!$G$22,"")))))),
IF(AND(G476&gt;=DATE(2018,10,1),G476&lt;=DATE(2018,12,31)),IF(B476='CP %'!$F$25,'CP %'!$G$25,IF(B476='CP %'!$F$26,'CP %'!$G$26,IF(AND(B476='CP %'!$F$27,T476=1),'CP %'!$G$29,IF(AND(B476='CP %'!$F$27,T476&gt;=2,T476&lt;=5),'CP %'!$G$30,IF(AND(B476='CP %'!$F$27,T476&gt;=6),'CP %'!$G$31,"")))))))))),
IF(AND(A476='CP %'!$M$1,J476="CP"),
IF(AND(G476&gt;=DATE(2018,4,1),G476&lt;DATE(2018,10,1)),IF(AND(T476&gt;=1,T476&lt;=3),'CP %'!$N$4,IF(AND(T476&gt;=4,T476&lt;=6),'CP %'!$N$5,IF(T476&gt;=7,'CP %'!$N$6,""))),
IF(AND(G476&gt;=DATE(2018,10,1),G476&lt;=DATE(2018,12,31)),IF(AND(T476&gt;=1,T476&lt;=3),'CP %'!$N$9,IF(AND(T476&gt;=4,T476&lt;=6),'CP %'!$N$10,IF(T476&gt;=7,'CP %'!$N$11,""))),"")),"")))</f>
        <v/>
      </c>
      <c r="T476" s="29" t="str">
        <f>IF(AND(A476='CP %'!$B$1,Master!J476="CP",G476&gt;=DATE(2018,7,26),G476&lt;=DATE(2018,12,31)),COUNTIFS($K$2:$K$999,K476,$A$2:$A$999,'CP %'!$B$1,$G$2:$G$999,"&gt;=26-07-2018",$G$2:$G$999,"&lt;=31-12-2018"),IF(AND(A476='CP %'!$F$1,Master!J476="CP",G476&gt;=DATE(2018,4,1),G476&lt;DATE(2018,5,1)),COUNTIFS($K$2:$K$999,K476,$A$2:$A$999,'CP %'!$F$1,$G$2:$G$999,"&gt;=01-04-2018",$G$2:$G$999,"&lt;01-05-2018"),IF(AND(A476='CP %'!$F$1,Master!J476="CP",G476&gt;=DATE(2018,7,1),G476&lt;DATE(2018,8,1)),COUNTIFS($K$2:$K$999,K476,$A$2:$A$999,'CP %'!$F$1,$G$2:$G$999,"&gt;=01-07-2018",$G$2:$G$999,"&lt;01-08-2018"),IF(AND(A476='CP %'!$F$1,B476='CP %'!$F$17,Master!J476="CP",G476&gt;=DATE(2018,8,1),G476&lt;DATE(2018,10,1)),COUNTIFS($K$2:$K$999,K476,$A$2:$A$999,'CP %'!$F$1,$B$2:$B$999,'CP %'!$F$17,$G$2:$G$999,"&gt;=01-08-2018",$G$2:$G$999,"&lt;01-10-2018"),IF(AND(A476='CP %'!$F$1,B476='CP %'!$F$27,Master!J476="CP",G476&gt;=DATE(2018,10,1),G476&lt;=DATE(2018,12,31)),COUNTIFS($K$2:$K$999,K476,$A$2:$A$999,'CP %'!$F$1,$B$2:$B$999,'CP %'!$F$27,$G$2:$G$999,"&gt;=01-10-2018",$G$2:$G$999,"&lt;=31-12-2018"),IF(AND(A476='CP %'!$M$1,Master!J476="CP",G476&gt;=DATE(2018,4,1),G476&lt;DATE(2018,10,1)),COUNTIFS($K$2:$K$999,K476,$A$2:$A$999,'CP %'!$M$1,$G$2:$G$999,"&gt;=1-04-2018",$G$2:$G$999,"&lt;1-10-2018"),IF(AND(A476='CP %'!$M$1,Master!J476="CP",G476&gt;=DATE(2018,10,1),G476&lt;=DATE(2018,12,31)),COUNTIFS($K$2:$K$999,K476,$A$2:$A$999,'CP %'!$M$1,$G$2:$G$999,"&gt;=1-10-2018",$G$2:$G$999,"&lt;=31-12-2018"),"")))))))</f>
        <v/>
      </c>
    </row>
    <row r="477" spans="19:20" hidden="1" x14ac:dyDescent="0.25">
      <c r="S477" s="17" t="str">
        <f>IF(AND(A477='CP %'!$B$1,J477="CP"),
IF(AND(G477&gt;=DATE(2018,4,1),G477&lt;=DATE(2018,7,25)),2%,IF(AND(G477&gt;=DATE(2018,7,26),G477&lt;=DATE(2018,12,31),R477='CP %'!$I$2),IF(T477=1,'CP %'!$C$8,IF(AND(T477&gt;=2,T477&lt;=3),'CP %'!$C$9,IF(AND(T477&gt;=4,T477&lt;=5),'CP %'!$C$10,IF(AND(T477&gt;=6,T477&lt;=8),'CP %'!$C$11,IF(T477&gt;=9,'CP %'!$C$12,""))))),IF(AND(G477&gt;=DATE(2018,7,26),G477&lt;=DATE(2018,12,31),R477='CP %'!$I$3),IF(T477=1,'CP %'!$D$8,IF(AND(T477&gt;=2,T477&lt;=3),'CP %'!$D$9,IF(AND(T477&gt;=4,T477&lt;=5),'CP %'!$D$10,IF(AND(T477&gt;=6,T477&lt;=8),'CP %'!$D$11,IF(T477&gt;=9,'CP %'!$D$12,""))))),""))),
IF(AND(A477='CP %'!$F$1,J477="CP"),
IF(AND(G477&gt;=DATE(2018,4,1),G477&lt;DATE(2018,5,1)),IF(AND(T477&gt;=1,T477&lt;=3),'CP %'!$G$4,IF(AND(T477&gt;=4,T477&lt;=9),'CP %'!$G$5,IF(T477&gt;=10,'CP %'!$G$6,""))),
IF(AND(G477&gt;=DATE(2018,5,1),G477&lt;DATE(2018,7,1)),'CP %'!$G$8,
IF(AND(G477&gt;=DATE(2018,7,1),G477&lt;DATE(2018,8,1)),IF(AND(T477&gt;=1,T477&lt;=2),'CP %'!$G$11,IF(AND(T477&gt;=3,T477&lt;=5),'CP %'!$G$12,IF(T477&gt;=6,'CP %'!$G$13,""))),
IF(AND(G477&gt;=DATE(2018,8,1),G477&lt;DATE(2018,10,1)),IF(K477='CP %'!$F$18,'CP %'!$G$18,IF(B477='CP %'!$F$15,'CP %'!$G$15,IF(B477='CP %'!$F$16,'CP %'!$G$16,IF(AND(B477='CP %'!$F$17,T477=1),'CP %'!$G$20,IF(AND(B477='CP %'!$F$17,T477&gt;=2,T477&lt;=5),'CP %'!$G$21,IF(AND(B477='CP %'!$F$17,T477&gt;=6),'CP %'!$G$22,"")))))),
IF(AND(G477&gt;=DATE(2018,10,1),G477&lt;=DATE(2018,12,31)),IF(B477='CP %'!$F$25,'CP %'!$G$25,IF(B477='CP %'!$F$26,'CP %'!$G$26,IF(AND(B477='CP %'!$F$27,T477=1),'CP %'!$G$29,IF(AND(B477='CP %'!$F$27,T477&gt;=2,T477&lt;=5),'CP %'!$G$30,IF(AND(B477='CP %'!$F$27,T477&gt;=6),'CP %'!$G$31,"")))))))))),
IF(AND(A477='CP %'!$M$1,J477="CP"),
IF(AND(G477&gt;=DATE(2018,4,1),G477&lt;DATE(2018,10,1)),IF(AND(T477&gt;=1,T477&lt;=3),'CP %'!$N$4,IF(AND(T477&gt;=4,T477&lt;=6),'CP %'!$N$5,IF(T477&gt;=7,'CP %'!$N$6,""))),
IF(AND(G477&gt;=DATE(2018,10,1),G477&lt;=DATE(2018,12,31)),IF(AND(T477&gt;=1,T477&lt;=3),'CP %'!$N$9,IF(AND(T477&gt;=4,T477&lt;=6),'CP %'!$N$10,IF(T477&gt;=7,'CP %'!$N$11,""))),"")),"")))</f>
        <v/>
      </c>
      <c r="T477" s="29" t="str">
        <f>IF(AND(A477='CP %'!$B$1,Master!J477="CP",G477&gt;=DATE(2018,7,26),G477&lt;=DATE(2018,12,31)),COUNTIFS($K$2:$K$999,K477,$A$2:$A$999,'CP %'!$B$1,$G$2:$G$999,"&gt;=26-07-2018",$G$2:$G$999,"&lt;=31-12-2018"),IF(AND(A477='CP %'!$F$1,Master!J477="CP",G477&gt;=DATE(2018,4,1),G477&lt;DATE(2018,5,1)),COUNTIFS($K$2:$K$999,K477,$A$2:$A$999,'CP %'!$F$1,$G$2:$G$999,"&gt;=01-04-2018",$G$2:$G$999,"&lt;01-05-2018"),IF(AND(A477='CP %'!$F$1,Master!J477="CP",G477&gt;=DATE(2018,7,1),G477&lt;DATE(2018,8,1)),COUNTIFS($K$2:$K$999,K477,$A$2:$A$999,'CP %'!$F$1,$G$2:$G$999,"&gt;=01-07-2018",$G$2:$G$999,"&lt;01-08-2018"),IF(AND(A477='CP %'!$F$1,B477='CP %'!$F$17,Master!J477="CP",G477&gt;=DATE(2018,8,1),G477&lt;DATE(2018,10,1)),COUNTIFS($K$2:$K$999,K477,$A$2:$A$999,'CP %'!$F$1,$B$2:$B$999,'CP %'!$F$17,$G$2:$G$999,"&gt;=01-08-2018",$G$2:$G$999,"&lt;01-10-2018"),IF(AND(A477='CP %'!$F$1,B477='CP %'!$F$27,Master!J477="CP",G477&gt;=DATE(2018,10,1),G477&lt;=DATE(2018,12,31)),COUNTIFS($K$2:$K$999,K477,$A$2:$A$999,'CP %'!$F$1,$B$2:$B$999,'CP %'!$F$27,$G$2:$G$999,"&gt;=01-10-2018",$G$2:$G$999,"&lt;=31-12-2018"),IF(AND(A477='CP %'!$M$1,Master!J477="CP",G477&gt;=DATE(2018,4,1),G477&lt;DATE(2018,10,1)),COUNTIFS($K$2:$K$999,K477,$A$2:$A$999,'CP %'!$M$1,$G$2:$G$999,"&gt;=1-04-2018",$G$2:$G$999,"&lt;1-10-2018"),IF(AND(A477='CP %'!$M$1,Master!J477="CP",G477&gt;=DATE(2018,10,1),G477&lt;=DATE(2018,12,31)),COUNTIFS($K$2:$K$999,K477,$A$2:$A$999,'CP %'!$M$1,$G$2:$G$999,"&gt;=1-10-2018",$G$2:$G$999,"&lt;=31-12-2018"),"")))))))</f>
        <v/>
      </c>
    </row>
    <row r="478" spans="19:20" hidden="1" x14ac:dyDescent="0.25">
      <c r="S478" s="17" t="str">
        <f>IF(AND(A478='CP %'!$B$1,J478="CP"),
IF(AND(G478&gt;=DATE(2018,4,1),G478&lt;=DATE(2018,7,25)),2%,IF(AND(G478&gt;=DATE(2018,7,26),G478&lt;=DATE(2018,12,31),R478='CP %'!$I$2),IF(T478=1,'CP %'!$C$8,IF(AND(T478&gt;=2,T478&lt;=3),'CP %'!$C$9,IF(AND(T478&gt;=4,T478&lt;=5),'CP %'!$C$10,IF(AND(T478&gt;=6,T478&lt;=8),'CP %'!$C$11,IF(T478&gt;=9,'CP %'!$C$12,""))))),IF(AND(G478&gt;=DATE(2018,7,26),G478&lt;=DATE(2018,12,31),R478='CP %'!$I$3),IF(T478=1,'CP %'!$D$8,IF(AND(T478&gt;=2,T478&lt;=3),'CP %'!$D$9,IF(AND(T478&gt;=4,T478&lt;=5),'CP %'!$D$10,IF(AND(T478&gt;=6,T478&lt;=8),'CP %'!$D$11,IF(T478&gt;=9,'CP %'!$D$12,""))))),""))),
IF(AND(A478='CP %'!$F$1,J478="CP"),
IF(AND(G478&gt;=DATE(2018,4,1),G478&lt;DATE(2018,5,1)),IF(AND(T478&gt;=1,T478&lt;=3),'CP %'!$G$4,IF(AND(T478&gt;=4,T478&lt;=9),'CP %'!$G$5,IF(T478&gt;=10,'CP %'!$G$6,""))),
IF(AND(G478&gt;=DATE(2018,5,1),G478&lt;DATE(2018,7,1)),'CP %'!$G$8,
IF(AND(G478&gt;=DATE(2018,7,1),G478&lt;DATE(2018,8,1)),IF(AND(T478&gt;=1,T478&lt;=2),'CP %'!$G$11,IF(AND(T478&gt;=3,T478&lt;=5),'CP %'!$G$12,IF(T478&gt;=6,'CP %'!$G$13,""))),
IF(AND(G478&gt;=DATE(2018,8,1),G478&lt;DATE(2018,10,1)),IF(K478='CP %'!$F$18,'CP %'!$G$18,IF(B478='CP %'!$F$15,'CP %'!$G$15,IF(B478='CP %'!$F$16,'CP %'!$G$16,IF(AND(B478='CP %'!$F$17,T478=1),'CP %'!$G$20,IF(AND(B478='CP %'!$F$17,T478&gt;=2,T478&lt;=5),'CP %'!$G$21,IF(AND(B478='CP %'!$F$17,T478&gt;=6),'CP %'!$G$22,"")))))),
IF(AND(G478&gt;=DATE(2018,10,1),G478&lt;=DATE(2018,12,31)),IF(B478='CP %'!$F$25,'CP %'!$G$25,IF(B478='CP %'!$F$26,'CP %'!$G$26,IF(AND(B478='CP %'!$F$27,T478=1),'CP %'!$G$29,IF(AND(B478='CP %'!$F$27,T478&gt;=2,T478&lt;=5),'CP %'!$G$30,IF(AND(B478='CP %'!$F$27,T478&gt;=6),'CP %'!$G$31,"")))))))))),
IF(AND(A478='CP %'!$M$1,J478="CP"),
IF(AND(G478&gt;=DATE(2018,4,1),G478&lt;DATE(2018,10,1)),IF(AND(T478&gt;=1,T478&lt;=3),'CP %'!$N$4,IF(AND(T478&gt;=4,T478&lt;=6),'CP %'!$N$5,IF(T478&gt;=7,'CP %'!$N$6,""))),
IF(AND(G478&gt;=DATE(2018,10,1),G478&lt;=DATE(2018,12,31)),IF(AND(T478&gt;=1,T478&lt;=3),'CP %'!$N$9,IF(AND(T478&gt;=4,T478&lt;=6),'CP %'!$N$10,IF(T478&gt;=7,'CP %'!$N$11,""))),"")),"")))</f>
        <v/>
      </c>
      <c r="T478" s="29" t="str">
        <f>IF(AND(A478='CP %'!$B$1,Master!J478="CP",G478&gt;=DATE(2018,7,26),G478&lt;=DATE(2018,12,31)),COUNTIFS($K$2:$K$999,K478,$A$2:$A$999,'CP %'!$B$1,$G$2:$G$999,"&gt;=26-07-2018",$G$2:$G$999,"&lt;=31-12-2018"),IF(AND(A478='CP %'!$F$1,Master!J478="CP",G478&gt;=DATE(2018,4,1),G478&lt;DATE(2018,5,1)),COUNTIFS($K$2:$K$999,K478,$A$2:$A$999,'CP %'!$F$1,$G$2:$G$999,"&gt;=01-04-2018",$G$2:$G$999,"&lt;01-05-2018"),IF(AND(A478='CP %'!$F$1,Master!J478="CP",G478&gt;=DATE(2018,7,1),G478&lt;DATE(2018,8,1)),COUNTIFS($K$2:$K$999,K478,$A$2:$A$999,'CP %'!$F$1,$G$2:$G$999,"&gt;=01-07-2018",$G$2:$G$999,"&lt;01-08-2018"),IF(AND(A478='CP %'!$F$1,B478='CP %'!$F$17,Master!J478="CP",G478&gt;=DATE(2018,8,1),G478&lt;DATE(2018,10,1)),COUNTIFS($K$2:$K$999,K478,$A$2:$A$999,'CP %'!$F$1,$B$2:$B$999,'CP %'!$F$17,$G$2:$G$999,"&gt;=01-08-2018",$G$2:$G$999,"&lt;01-10-2018"),IF(AND(A478='CP %'!$F$1,B478='CP %'!$F$27,Master!J478="CP",G478&gt;=DATE(2018,10,1),G478&lt;=DATE(2018,12,31)),COUNTIFS($K$2:$K$999,K478,$A$2:$A$999,'CP %'!$F$1,$B$2:$B$999,'CP %'!$F$27,$G$2:$G$999,"&gt;=01-10-2018",$G$2:$G$999,"&lt;=31-12-2018"),IF(AND(A478='CP %'!$M$1,Master!J478="CP",G478&gt;=DATE(2018,4,1),G478&lt;DATE(2018,10,1)),COUNTIFS($K$2:$K$999,K478,$A$2:$A$999,'CP %'!$M$1,$G$2:$G$999,"&gt;=1-04-2018",$G$2:$G$999,"&lt;1-10-2018"),IF(AND(A478='CP %'!$M$1,Master!J478="CP",G478&gt;=DATE(2018,10,1),G478&lt;=DATE(2018,12,31)),COUNTIFS($K$2:$K$999,K478,$A$2:$A$999,'CP %'!$M$1,$G$2:$G$999,"&gt;=1-10-2018",$G$2:$G$999,"&lt;=31-12-2018"),"")))))))</f>
        <v/>
      </c>
    </row>
    <row r="479" spans="19:20" hidden="1" x14ac:dyDescent="0.25">
      <c r="S479" s="17" t="str">
        <f>IF(AND(A479='CP %'!$B$1,J479="CP"),
IF(AND(G479&gt;=DATE(2018,4,1),G479&lt;=DATE(2018,7,25)),2%,IF(AND(G479&gt;=DATE(2018,7,26),G479&lt;=DATE(2018,12,31),R479='CP %'!$I$2),IF(T479=1,'CP %'!$C$8,IF(AND(T479&gt;=2,T479&lt;=3),'CP %'!$C$9,IF(AND(T479&gt;=4,T479&lt;=5),'CP %'!$C$10,IF(AND(T479&gt;=6,T479&lt;=8),'CP %'!$C$11,IF(T479&gt;=9,'CP %'!$C$12,""))))),IF(AND(G479&gt;=DATE(2018,7,26),G479&lt;=DATE(2018,12,31),R479='CP %'!$I$3),IF(T479=1,'CP %'!$D$8,IF(AND(T479&gt;=2,T479&lt;=3),'CP %'!$D$9,IF(AND(T479&gt;=4,T479&lt;=5),'CP %'!$D$10,IF(AND(T479&gt;=6,T479&lt;=8),'CP %'!$D$11,IF(T479&gt;=9,'CP %'!$D$12,""))))),""))),
IF(AND(A479='CP %'!$F$1,J479="CP"),
IF(AND(G479&gt;=DATE(2018,4,1),G479&lt;DATE(2018,5,1)),IF(AND(T479&gt;=1,T479&lt;=3),'CP %'!$G$4,IF(AND(T479&gt;=4,T479&lt;=9),'CP %'!$G$5,IF(T479&gt;=10,'CP %'!$G$6,""))),
IF(AND(G479&gt;=DATE(2018,5,1),G479&lt;DATE(2018,7,1)),'CP %'!$G$8,
IF(AND(G479&gt;=DATE(2018,7,1),G479&lt;DATE(2018,8,1)),IF(AND(T479&gt;=1,T479&lt;=2),'CP %'!$G$11,IF(AND(T479&gt;=3,T479&lt;=5),'CP %'!$G$12,IF(T479&gt;=6,'CP %'!$G$13,""))),
IF(AND(G479&gt;=DATE(2018,8,1),G479&lt;DATE(2018,10,1)),IF(K479='CP %'!$F$18,'CP %'!$G$18,IF(B479='CP %'!$F$15,'CP %'!$G$15,IF(B479='CP %'!$F$16,'CP %'!$G$16,IF(AND(B479='CP %'!$F$17,T479=1),'CP %'!$G$20,IF(AND(B479='CP %'!$F$17,T479&gt;=2,T479&lt;=5),'CP %'!$G$21,IF(AND(B479='CP %'!$F$17,T479&gt;=6),'CP %'!$G$22,"")))))),
IF(AND(G479&gt;=DATE(2018,10,1),G479&lt;=DATE(2018,12,31)),IF(B479='CP %'!$F$25,'CP %'!$G$25,IF(B479='CP %'!$F$26,'CP %'!$G$26,IF(AND(B479='CP %'!$F$27,T479=1),'CP %'!$G$29,IF(AND(B479='CP %'!$F$27,T479&gt;=2,T479&lt;=5),'CP %'!$G$30,IF(AND(B479='CP %'!$F$27,T479&gt;=6),'CP %'!$G$31,"")))))))))),
IF(AND(A479='CP %'!$M$1,J479="CP"),
IF(AND(G479&gt;=DATE(2018,4,1),G479&lt;DATE(2018,10,1)),IF(AND(T479&gt;=1,T479&lt;=3),'CP %'!$N$4,IF(AND(T479&gt;=4,T479&lt;=6),'CP %'!$N$5,IF(T479&gt;=7,'CP %'!$N$6,""))),
IF(AND(G479&gt;=DATE(2018,10,1),G479&lt;=DATE(2018,12,31)),IF(AND(T479&gt;=1,T479&lt;=3),'CP %'!$N$9,IF(AND(T479&gt;=4,T479&lt;=6),'CP %'!$N$10,IF(T479&gt;=7,'CP %'!$N$11,""))),"")),"")))</f>
        <v/>
      </c>
      <c r="T479" s="29" t="str">
        <f>IF(AND(A479='CP %'!$B$1,Master!J479="CP",G479&gt;=DATE(2018,7,26),G479&lt;=DATE(2018,12,31)),COUNTIFS($K$2:$K$999,K479,$A$2:$A$999,'CP %'!$B$1,$G$2:$G$999,"&gt;=26-07-2018",$G$2:$G$999,"&lt;=31-12-2018"),IF(AND(A479='CP %'!$F$1,Master!J479="CP",G479&gt;=DATE(2018,4,1),G479&lt;DATE(2018,5,1)),COUNTIFS($K$2:$K$999,K479,$A$2:$A$999,'CP %'!$F$1,$G$2:$G$999,"&gt;=01-04-2018",$G$2:$G$999,"&lt;01-05-2018"),IF(AND(A479='CP %'!$F$1,Master!J479="CP",G479&gt;=DATE(2018,7,1),G479&lt;DATE(2018,8,1)),COUNTIFS($K$2:$K$999,K479,$A$2:$A$999,'CP %'!$F$1,$G$2:$G$999,"&gt;=01-07-2018",$G$2:$G$999,"&lt;01-08-2018"),IF(AND(A479='CP %'!$F$1,B479='CP %'!$F$17,Master!J479="CP",G479&gt;=DATE(2018,8,1),G479&lt;DATE(2018,10,1)),COUNTIFS($K$2:$K$999,K479,$A$2:$A$999,'CP %'!$F$1,$B$2:$B$999,'CP %'!$F$17,$G$2:$G$999,"&gt;=01-08-2018",$G$2:$G$999,"&lt;01-10-2018"),IF(AND(A479='CP %'!$F$1,B479='CP %'!$F$27,Master!J479="CP",G479&gt;=DATE(2018,10,1),G479&lt;=DATE(2018,12,31)),COUNTIFS($K$2:$K$999,K479,$A$2:$A$999,'CP %'!$F$1,$B$2:$B$999,'CP %'!$F$27,$G$2:$G$999,"&gt;=01-10-2018",$G$2:$G$999,"&lt;=31-12-2018"),IF(AND(A479='CP %'!$M$1,Master!J479="CP",G479&gt;=DATE(2018,4,1),G479&lt;DATE(2018,10,1)),COUNTIFS($K$2:$K$999,K479,$A$2:$A$999,'CP %'!$M$1,$G$2:$G$999,"&gt;=1-04-2018",$G$2:$G$999,"&lt;1-10-2018"),IF(AND(A479='CP %'!$M$1,Master!J479="CP",G479&gt;=DATE(2018,10,1),G479&lt;=DATE(2018,12,31)),COUNTIFS($K$2:$K$999,K479,$A$2:$A$999,'CP %'!$M$1,$G$2:$G$999,"&gt;=1-10-2018",$G$2:$G$999,"&lt;=31-12-2018"),"")))))))</f>
        <v/>
      </c>
    </row>
    <row r="480" spans="19:20" hidden="1" x14ac:dyDescent="0.25">
      <c r="S480" s="17" t="str">
        <f>IF(AND(A480='CP %'!$B$1,J480="CP"),
IF(AND(G480&gt;=DATE(2018,4,1),G480&lt;=DATE(2018,7,25)),2%,IF(AND(G480&gt;=DATE(2018,7,26),G480&lt;=DATE(2018,12,31),R480='CP %'!$I$2),IF(T480=1,'CP %'!$C$8,IF(AND(T480&gt;=2,T480&lt;=3),'CP %'!$C$9,IF(AND(T480&gt;=4,T480&lt;=5),'CP %'!$C$10,IF(AND(T480&gt;=6,T480&lt;=8),'CP %'!$C$11,IF(T480&gt;=9,'CP %'!$C$12,""))))),IF(AND(G480&gt;=DATE(2018,7,26),G480&lt;=DATE(2018,12,31),R480='CP %'!$I$3),IF(T480=1,'CP %'!$D$8,IF(AND(T480&gt;=2,T480&lt;=3),'CP %'!$D$9,IF(AND(T480&gt;=4,T480&lt;=5),'CP %'!$D$10,IF(AND(T480&gt;=6,T480&lt;=8),'CP %'!$D$11,IF(T480&gt;=9,'CP %'!$D$12,""))))),""))),
IF(AND(A480='CP %'!$F$1,J480="CP"),
IF(AND(G480&gt;=DATE(2018,4,1),G480&lt;DATE(2018,5,1)),IF(AND(T480&gt;=1,T480&lt;=3),'CP %'!$G$4,IF(AND(T480&gt;=4,T480&lt;=9),'CP %'!$G$5,IF(T480&gt;=10,'CP %'!$G$6,""))),
IF(AND(G480&gt;=DATE(2018,5,1),G480&lt;DATE(2018,7,1)),'CP %'!$G$8,
IF(AND(G480&gt;=DATE(2018,7,1),G480&lt;DATE(2018,8,1)),IF(AND(T480&gt;=1,T480&lt;=2),'CP %'!$G$11,IF(AND(T480&gt;=3,T480&lt;=5),'CP %'!$G$12,IF(T480&gt;=6,'CP %'!$G$13,""))),
IF(AND(G480&gt;=DATE(2018,8,1),G480&lt;DATE(2018,10,1)),IF(K480='CP %'!$F$18,'CP %'!$G$18,IF(B480='CP %'!$F$15,'CP %'!$G$15,IF(B480='CP %'!$F$16,'CP %'!$G$16,IF(AND(B480='CP %'!$F$17,T480=1),'CP %'!$G$20,IF(AND(B480='CP %'!$F$17,T480&gt;=2,T480&lt;=5),'CP %'!$G$21,IF(AND(B480='CP %'!$F$17,T480&gt;=6),'CP %'!$G$22,"")))))),
IF(AND(G480&gt;=DATE(2018,10,1),G480&lt;=DATE(2018,12,31)),IF(B480='CP %'!$F$25,'CP %'!$G$25,IF(B480='CP %'!$F$26,'CP %'!$G$26,IF(AND(B480='CP %'!$F$27,T480=1),'CP %'!$G$29,IF(AND(B480='CP %'!$F$27,T480&gt;=2,T480&lt;=5),'CP %'!$G$30,IF(AND(B480='CP %'!$F$27,T480&gt;=6),'CP %'!$G$31,"")))))))))),
IF(AND(A480='CP %'!$M$1,J480="CP"),
IF(AND(G480&gt;=DATE(2018,4,1),G480&lt;DATE(2018,10,1)),IF(AND(T480&gt;=1,T480&lt;=3),'CP %'!$N$4,IF(AND(T480&gt;=4,T480&lt;=6),'CP %'!$N$5,IF(T480&gt;=7,'CP %'!$N$6,""))),
IF(AND(G480&gt;=DATE(2018,10,1),G480&lt;=DATE(2018,12,31)),IF(AND(T480&gt;=1,T480&lt;=3),'CP %'!$N$9,IF(AND(T480&gt;=4,T480&lt;=6),'CP %'!$N$10,IF(T480&gt;=7,'CP %'!$N$11,""))),"")),"")))</f>
        <v/>
      </c>
      <c r="T480" s="29" t="str">
        <f>IF(AND(A480='CP %'!$B$1,Master!J480="CP",G480&gt;=DATE(2018,7,26),G480&lt;=DATE(2018,12,31)),COUNTIFS($K$2:$K$999,K480,$A$2:$A$999,'CP %'!$B$1,$G$2:$G$999,"&gt;=26-07-2018",$G$2:$G$999,"&lt;=31-12-2018"),IF(AND(A480='CP %'!$F$1,Master!J480="CP",G480&gt;=DATE(2018,4,1),G480&lt;DATE(2018,5,1)),COUNTIFS($K$2:$K$999,K480,$A$2:$A$999,'CP %'!$F$1,$G$2:$G$999,"&gt;=01-04-2018",$G$2:$G$999,"&lt;01-05-2018"),IF(AND(A480='CP %'!$F$1,Master!J480="CP",G480&gt;=DATE(2018,7,1),G480&lt;DATE(2018,8,1)),COUNTIFS($K$2:$K$999,K480,$A$2:$A$999,'CP %'!$F$1,$G$2:$G$999,"&gt;=01-07-2018",$G$2:$G$999,"&lt;01-08-2018"),IF(AND(A480='CP %'!$F$1,B480='CP %'!$F$17,Master!J480="CP",G480&gt;=DATE(2018,8,1),G480&lt;DATE(2018,10,1)),COUNTIFS($K$2:$K$999,K480,$A$2:$A$999,'CP %'!$F$1,$B$2:$B$999,'CP %'!$F$17,$G$2:$G$999,"&gt;=01-08-2018",$G$2:$G$999,"&lt;01-10-2018"),IF(AND(A480='CP %'!$F$1,B480='CP %'!$F$27,Master!J480="CP",G480&gt;=DATE(2018,10,1),G480&lt;=DATE(2018,12,31)),COUNTIFS($K$2:$K$999,K480,$A$2:$A$999,'CP %'!$F$1,$B$2:$B$999,'CP %'!$F$27,$G$2:$G$999,"&gt;=01-10-2018",$G$2:$G$999,"&lt;=31-12-2018"),IF(AND(A480='CP %'!$M$1,Master!J480="CP",G480&gt;=DATE(2018,4,1),G480&lt;DATE(2018,10,1)),COUNTIFS($K$2:$K$999,K480,$A$2:$A$999,'CP %'!$M$1,$G$2:$G$999,"&gt;=1-04-2018",$G$2:$G$999,"&lt;1-10-2018"),IF(AND(A480='CP %'!$M$1,Master!J480="CP",G480&gt;=DATE(2018,10,1),G480&lt;=DATE(2018,12,31)),COUNTIFS($K$2:$K$999,K480,$A$2:$A$999,'CP %'!$M$1,$G$2:$G$999,"&gt;=1-10-2018",$G$2:$G$999,"&lt;=31-12-2018"),"")))))))</f>
        <v/>
      </c>
    </row>
    <row r="481" spans="19:20" hidden="1" x14ac:dyDescent="0.25">
      <c r="S481" s="17" t="str">
        <f>IF(AND(A481='CP %'!$B$1,J481="CP"),
IF(AND(G481&gt;=DATE(2018,4,1),G481&lt;=DATE(2018,7,25)),2%,IF(AND(G481&gt;=DATE(2018,7,26),G481&lt;=DATE(2018,12,31),R481='CP %'!$I$2),IF(T481=1,'CP %'!$C$8,IF(AND(T481&gt;=2,T481&lt;=3),'CP %'!$C$9,IF(AND(T481&gt;=4,T481&lt;=5),'CP %'!$C$10,IF(AND(T481&gt;=6,T481&lt;=8),'CP %'!$C$11,IF(T481&gt;=9,'CP %'!$C$12,""))))),IF(AND(G481&gt;=DATE(2018,7,26),G481&lt;=DATE(2018,12,31),R481='CP %'!$I$3),IF(T481=1,'CP %'!$D$8,IF(AND(T481&gt;=2,T481&lt;=3),'CP %'!$D$9,IF(AND(T481&gt;=4,T481&lt;=5),'CP %'!$D$10,IF(AND(T481&gt;=6,T481&lt;=8),'CP %'!$D$11,IF(T481&gt;=9,'CP %'!$D$12,""))))),""))),
IF(AND(A481='CP %'!$F$1,J481="CP"),
IF(AND(G481&gt;=DATE(2018,4,1),G481&lt;DATE(2018,5,1)),IF(AND(T481&gt;=1,T481&lt;=3),'CP %'!$G$4,IF(AND(T481&gt;=4,T481&lt;=9),'CP %'!$G$5,IF(T481&gt;=10,'CP %'!$G$6,""))),
IF(AND(G481&gt;=DATE(2018,5,1),G481&lt;DATE(2018,7,1)),'CP %'!$G$8,
IF(AND(G481&gt;=DATE(2018,7,1),G481&lt;DATE(2018,8,1)),IF(AND(T481&gt;=1,T481&lt;=2),'CP %'!$G$11,IF(AND(T481&gt;=3,T481&lt;=5),'CP %'!$G$12,IF(T481&gt;=6,'CP %'!$G$13,""))),
IF(AND(G481&gt;=DATE(2018,8,1),G481&lt;DATE(2018,10,1)),IF(K481='CP %'!$F$18,'CP %'!$G$18,IF(B481='CP %'!$F$15,'CP %'!$G$15,IF(B481='CP %'!$F$16,'CP %'!$G$16,IF(AND(B481='CP %'!$F$17,T481=1),'CP %'!$G$20,IF(AND(B481='CP %'!$F$17,T481&gt;=2,T481&lt;=5),'CP %'!$G$21,IF(AND(B481='CP %'!$F$17,T481&gt;=6),'CP %'!$G$22,"")))))),
IF(AND(G481&gt;=DATE(2018,10,1),G481&lt;=DATE(2018,12,31)),IF(B481='CP %'!$F$25,'CP %'!$G$25,IF(B481='CP %'!$F$26,'CP %'!$G$26,IF(AND(B481='CP %'!$F$27,T481=1),'CP %'!$G$29,IF(AND(B481='CP %'!$F$27,T481&gt;=2,T481&lt;=5),'CP %'!$G$30,IF(AND(B481='CP %'!$F$27,T481&gt;=6),'CP %'!$G$31,"")))))))))),
IF(AND(A481='CP %'!$M$1,J481="CP"),
IF(AND(G481&gt;=DATE(2018,4,1),G481&lt;DATE(2018,10,1)),IF(AND(T481&gt;=1,T481&lt;=3),'CP %'!$N$4,IF(AND(T481&gt;=4,T481&lt;=6),'CP %'!$N$5,IF(T481&gt;=7,'CP %'!$N$6,""))),
IF(AND(G481&gt;=DATE(2018,10,1),G481&lt;=DATE(2018,12,31)),IF(AND(T481&gt;=1,T481&lt;=3),'CP %'!$N$9,IF(AND(T481&gt;=4,T481&lt;=6),'CP %'!$N$10,IF(T481&gt;=7,'CP %'!$N$11,""))),"")),"")))</f>
        <v/>
      </c>
      <c r="T481" s="29" t="str">
        <f>IF(AND(A481='CP %'!$B$1,Master!J481="CP",G481&gt;=DATE(2018,7,26),G481&lt;=DATE(2018,12,31)),COUNTIFS($K$2:$K$999,K481,$A$2:$A$999,'CP %'!$B$1,$G$2:$G$999,"&gt;=26-07-2018",$G$2:$G$999,"&lt;=31-12-2018"),IF(AND(A481='CP %'!$F$1,Master!J481="CP",G481&gt;=DATE(2018,4,1),G481&lt;DATE(2018,5,1)),COUNTIFS($K$2:$K$999,K481,$A$2:$A$999,'CP %'!$F$1,$G$2:$G$999,"&gt;=01-04-2018",$G$2:$G$999,"&lt;01-05-2018"),IF(AND(A481='CP %'!$F$1,Master!J481="CP",G481&gt;=DATE(2018,7,1),G481&lt;DATE(2018,8,1)),COUNTIFS($K$2:$K$999,K481,$A$2:$A$999,'CP %'!$F$1,$G$2:$G$999,"&gt;=01-07-2018",$G$2:$G$999,"&lt;01-08-2018"),IF(AND(A481='CP %'!$F$1,B481='CP %'!$F$17,Master!J481="CP",G481&gt;=DATE(2018,8,1),G481&lt;DATE(2018,10,1)),COUNTIFS($K$2:$K$999,K481,$A$2:$A$999,'CP %'!$F$1,$B$2:$B$999,'CP %'!$F$17,$G$2:$G$999,"&gt;=01-08-2018",$G$2:$G$999,"&lt;01-10-2018"),IF(AND(A481='CP %'!$F$1,B481='CP %'!$F$27,Master!J481="CP",G481&gt;=DATE(2018,10,1),G481&lt;=DATE(2018,12,31)),COUNTIFS($K$2:$K$999,K481,$A$2:$A$999,'CP %'!$F$1,$B$2:$B$999,'CP %'!$F$27,$G$2:$G$999,"&gt;=01-10-2018",$G$2:$G$999,"&lt;=31-12-2018"),IF(AND(A481='CP %'!$M$1,Master!J481="CP",G481&gt;=DATE(2018,4,1),G481&lt;DATE(2018,10,1)),COUNTIFS($K$2:$K$999,K481,$A$2:$A$999,'CP %'!$M$1,$G$2:$G$999,"&gt;=1-04-2018",$G$2:$G$999,"&lt;1-10-2018"),IF(AND(A481='CP %'!$M$1,Master!J481="CP",G481&gt;=DATE(2018,10,1),G481&lt;=DATE(2018,12,31)),COUNTIFS($K$2:$K$999,K481,$A$2:$A$999,'CP %'!$M$1,$G$2:$G$999,"&gt;=1-10-2018",$G$2:$G$999,"&lt;=31-12-2018"),"")))))))</f>
        <v/>
      </c>
    </row>
    <row r="482" spans="19:20" hidden="1" x14ac:dyDescent="0.25">
      <c r="S482" s="17" t="str">
        <f>IF(AND(A482='CP %'!$B$1,J482="CP"),
IF(AND(G482&gt;=DATE(2018,4,1),G482&lt;=DATE(2018,7,25)),2%,IF(AND(G482&gt;=DATE(2018,7,26),G482&lt;=DATE(2018,12,31),R482='CP %'!$I$2),IF(T482=1,'CP %'!$C$8,IF(AND(T482&gt;=2,T482&lt;=3),'CP %'!$C$9,IF(AND(T482&gt;=4,T482&lt;=5),'CP %'!$C$10,IF(AND(T482&gt;=6,T482&lt;=8),'CP %'!$C$11,IF(T482&gt;=9,'CP %'!$C$12,""))))),IF(AND(G482&gt;=DATE(2018,7,26),G482&lt;=DATE(2018,12,31),R482='CP %'!$I$3),IF(T482=1,'CP %'!$D$8,IF(AND(T482&gt;=2,T482&lt;=3),'CP %'!$D$9,IF(AND(T482&gt;=4,T482&lt;=5),'CP %'!$D$10,IF(AND(T482&gt;=6,T482&lt;=8),'CP %'!$D$11,IF(T482&gt;=9,'CP %'!$D$12,""))))),""))),
IF(AND(A482='CP %'!$F$1,J482="CP"),
IF(AND(G482&gt;=DATE(2018,4,1),G482&lt;DATE(2018,5,1)),IF(AND(T482&gt;=1,T482&lt;=3),'CP %'!$G$4,IF(AND(T482&gt;=4,T482&lt;=9),'CP %'!$G$5,IF(T482&gt;=10,'CP %'!$G$6,""))),
IF(AND(G482&gt;=DATE(2018,5,1),G482&lt;DATE(2018,7,1)),'CP %'!$G$8,
IF(AND(G482&gt;=DATE(2018,7,1),G482&lt;DATE(2018,8,1)),IF(AND(T482&gt;=1,T482&lt;=2),'CP %'!$G$11,IF(AND(T482&gt;=3,T482&lt;=5),'CP %'!$G$12,IF(T482&gt;=6,'CP %'!$G$13,""))),
IF(AND(G482&gt;=DATE(2018,8,1),G482&lt;DATE(2018,10,1)),IF(K482='CP %'!$F$18,'CP %'!$G$18,IF(B482='CP %'!$F$15,'CP %'!$G$15,IF(B482='CP %'!$F$16,'CP %'!$G$16,IF(AND(B482='CP %'!$F$17,T482=1),'CP %'!$G$20,IF(AND(B482='CP %'!$F$17,T482&gt;=2,T482&lt;=5),'CP %'!$G$21,IF(AND(B482='CP %'!$F$17,T482&gt;=6),'CP %'!$G$22,"")))))),
IF(AND(G482&gt;=DATE(2018,10,1),G482&lt;=DATE(2018,12,31)),IF(B482='CP %'!$F$25,'CP %'!$G$25,IF(B482='CP %'!$F$26,'CP %'!$G$26,IF(AND(B482='CP %'!$F$27,T482=1),'CP %'!$G$29,IF(AND(B482='CP %'!$F$27,T482&gt;=2,T482&lt;=5),'CP %'!$G$30,IF(AND(B482='CP %'!$F$27,T482&gt;=6),'CP %'!$G$31,"")))))))))),
IF(AND(A482='CP %'!$M$1,J482="CP"),
IF(AND(G482&gt;=DATE(2018,4,1),G482&lt;DATE(2018,10,1)),IF(AND(T482&gt;=1,T482&lt;=3),'CP %'!$N$4,IF(AND(T482&gt;=4,T482&lt;=6),'CP %'!$N$5,IF(T482&gt;=7,'CP %'!$N$6,""))),
IF(AND(G482&gt;=DATE(2018,10,1),G482&lt;=DATE(2018,12,31)),IF(AND(T482&gt;=1,T482&lt;=3),'CP %'!$N$9,IF(AND(T482&gt;=4,T482&lt;=6),'CP %'!$N$10,IF(T482&gt;=7,'CP %'!$N$11,""))),"")),"")))</f>
        <v/>
      </c>
      <c r="T482" s="29" t="str">
        <f>IF(AND(A482='CP %'!$B$1,Master!J482="CP",G482&gt;=DATE(2018,7,26),G482&lt;=DATE(2018,12,31)),COUNTIFS($K$2:$K$999,K482,$A$2:$A$999,'CP %'!$B$1,$G$2:$G$999,"&gt;=26-07-2018",$G$2:$G$999,"&lt;=31-12-2018"),IF(AND(A482='CP %'!$F$1,Master!J482="CP",G482&gt;=DATE(2018,4,1),G482&lt;DATE(2018,5,1)),COUNTIFS($K$2:$K$999,K482,$A$2:$A$999,'CP %'!$F$1,$G$2:$G$999,"&gt;=01-04-2018",$G$2:$G$999,"&lt;01-05-2018"),IF(AND(A482='CP %'!$F$1,Master!J482="CP",G482&gt;=DATE(2018,7,1),G482&lt;DATE(2018,8,1)),COUNTIFS($K$2:$K$999,K482,$A$2:$A$999,'CP %'!$F$1,$G$2:$G$999,"&gt;=01-07-2018",$G$2:$G$999,"&lt;01-08-2018"),IF(AND(A482='CP %'!$F$1,B482='CP %'!$F$17,Master!J482="CP",G482&gt;=DATE(2018,8,1),G482&lt;DATE(2018,10,1)),COUNTIFS($K$2:$K$999,K482,$A$2:$A$999,'CP %'!$F$1,$B$2:$B$999,'CP %'!$F$17,$G$2:$G$999,"&gt;=01-08-2018",$G$2:$G$999,"&lt;01-10-2018"),IF(AND(A482='CP %'!$F$1,B482='CP %'!$F$27,Master!J482="CP",G482&gt;=DATE(2018,10,1),G482&lt;=DATE(2018,12,31)),COUNTIFS($K$2:$K$999,K482,$A$2:$A$999,'CP %'!$F$1,$B$2:$B$999,'CP %'!$F$27,$G$2:$G$999,"&gt;=01-10-2018",$G$2:$G$999,"&lt;=31-12-2018"),IF(AND(A482='CP %'!$M$1,Master!J482="CP",G482&gt;=DATE(2018,4,1),G482&lt;DATE(2018,10,1)),COUNTIFS($K$2:$K$999,K482,$A$2:$A$999,'CP %'!$M$1,$G$2:$G$999,"&gt;=1-04-2018",$G$2:$G$999,"&lt;1-10-2018"),IF(AND(A482='CP %'!$M$1,Master!J482="CP",G482&gt;=DATE(2018,10,1),G482&lt;=DATE(2018,12,31)),COUNTIFS($K$2:$K$999,K482,$A$2:$A$999,'CP %'!$M$1,$G$2:$G$999,"&gt;=1-10-2018",$G$2:$G$999,"&lt;=31-12-2018"),"")))))))</f>
        <v/>
      </c>
    </row>
    <row r="483" spans="19:20" hidden="1" x14ac:dyDescent="0.25">
      <c r="S483" s="17" t="str">
        <f>IF(AND(A483='CP %'!$B$1,J483="CP"),
IF(AND(G483&gt;=DATE(2018,4,1),G483&lt;=DATE(2018,7,25)),2%,IF(AND(G483&gt;=DATE(2018,7,26),G483&lt;=DATE(2018,12,31),R483='CP %'!$I$2),IF(T483=1,'CP %'!$C$8,IF(AND(T483&gt;=2,T483&lt;=3),'CP %'!$C$9,IF(AND(T483&gt;=4,T483&lt;=5),'CP %'!$C$10,IF(AND(T483&gt;=6,T483&lt;=8),'CP %'!$C$11,IF(T483&gt;=9,'CP %'!$C$12,""))))),IF(AND(G483&gt;=DATE(2018,7,26),G483&lt;=DATE(2018,12,31),R483='CP %'!$I$3),IF(T483=1,'CP %'!$D$8,IF(AND(T483&gt;=2,T483&lt;=3),'CP %'!$D$9,IF(AND(T483&gt;=4,T483&lt;=5),'CP %'!$D$10,IF(AND(T483&gt;=6,T483&lt;=8),'CP %'!$D$11,IF(T483&gt;=9,'CP %'!$D$12,""))))),""))),
IF(AND(A483='CP %'!$F$1,J483="CP"),
IF(AND(G483&gt;=DATE(2018,4,1),G483&lt;DATE(2018,5,1)),IF(AND(T483&gt;=1,T483&lt;=3),'CP %'!$G$4,IF(AND(T483&gt;=4,T483&lt;=9),'CP %'!$G$5,IF(T483&gt;=10,'CP %'!$G$6,""))),
IF(AND(G483&gt;=DATE(2018,5,1),G483&lt;DATE(2018,7,1)),'CP %'!$G$8,
IF(AND(G483&gt;=DATE(2018,7,1),G483&lt;DATE(2018,8,1)),IF(AND(T483&gt;=1,T483&lt;=2),'CP %'!$G$11,IF(AND(T483&gt;=3,T483&lt;=5),'CP %'!$G$12,IF(T483&gt;=6,'CP %'!$G$13,""))),
IF(AND(G483&gt;=DATE(2018,8,1),G483&lt;DATE(2018,10,1)),IF(K483='CP %'!$F$18,'CP %'!$G$18,IF(B483='CP %'!$F$15,'CP %'!$G$15,IF(B483='CP %'!$F$16,'CP %'!$G$16,IF(AND(B483='CP %'!$F$17,T483=1),'CP %'!$G$20,IF(AND(B483='CP %'!$F$17,T483&gt;=2,T483&lt;=5),'CP %'!$G$21,IF(AND(B483='CP %'!$F$17,T483&gt;=6),'CP %'!$G$22,"")))))),
IF(AND(G483&gt;=DATE(2018,10,1),G483&lt;=DATE(2018,12,31)),IF(B483='CP %'!$F$25,'CP %'!$G$25,IF(B483='CP %'!$F$26,'CP %'!$G$26,IF(AND(B483='CP %'!$F$27,T483=1),'CP %'!$G$29,IF(AND(B483='CP %'!$F$27,T483&gt;=2,T483&lt;=5),'CP %'!$G$30,IF(AND(B483='CP %'!$F$27,T483&gt;=6),'CP %'!$G$31,"")))))))))),
IF(AND(A483='CP %'!$M$1,J483="CP"),
IF(AND(G483&gt;=DATE(2018,4,1),G483&lt;DATE(2018,10,1)),IF(AND(T483&gt;=1,T483&lt;=3),'CP %'!$N$4,IF(AND(T483&gt;=4,T483&lt;=6),'CP %'!$N$5,IF(T483&gt;=7,'CP %'!$N$6,""))),
IF(AND(G483&gt;=DATE(2018,10,1),G483&lt;=DATE(2018,12,31)),IF(AND(T483&gt;=1,T483&lt;=3),'CP %'!$N$9,IF(AND(T483&gt;=4,T483&lt;=6),'CP %'!$N$10,IF(T483&gt;=7,'CP %'!$N$11,""))),"")),"")))</f>
        <v/>
      </c>
      <c r="T483" s="29" t="str">
        <f>IF(AND(A483='CP %'!$B$1,Master!J483="CP",G483&gt;=DATE(2018,7,26),G483&lt;=DATE(2018,12,31)),COUNTIFS($K$2:$K$999,K483,$A$2:$A$999,'CP %'!$B$1,$G$2:$G$999,"&gt;=26-07-2018",$G$2:$G$999,"&lt;=31-12-2018"),IF(AND(A483='CP %'!$F$1,Master!J483="CP",G483&gt;=DATE(2018,4,1),G483&lt;DATE(2018,5,1)),COUNTIFS($K$2:$K$999,K483,$A$2:$A$999,'CP %'!$F$1,$G$2:$G$999,"&gt;=01-04-2018",$G$2:$G$999,"&lt;01-05-2018"),IF(AND(A483='CP %'!$F$1,Master!J483="CP",G483&gt;=DATE(2018,7,1),G483&lt;DATE(2018,8,1)),COUNTIFS($K$2:$K$999,K483,$A$2:$A$999,'CP %'!$F$1,$G$2:$G$999,"&gt;=01-07-2018",$G$2:$G$999,"&lt;01-08-2018"),IF(AND(A483='CP %'!$F$1,B483='CP %'!$F$17,Master!J483="CP",G483&gt;=DATE(2018,8,1),G483&lt;DATE(2018,10,1)),COUNTIFS($K$2:$K$999,K483,$A$2:$A$999,'CP %'!$F$1,$B$2:$B$999,'CP %'!$F$17,$G$2:$G$999,"&gt;=01-08-2018",$G$2:$G$999,"&lt;01-10-2018"),IF(AND(A483='CP %'!$F$1,B483='CP %'!$F$27,Master!J483="CP",G483&gt;=DATE(2018,10,1),G483&lt;=DATE(2018,12,31)),COUNTIFS($K$2:$K$999,K483,$A$2:$A$999,'CP %'!$F$1,$B$2:$B$999,'CP %'!$F$27,$G$2:$G$999,"&gt;=01-10-2018",$G$2:$G$999,"&lt;=31-12-2018"),IF(AND(A483='CP %'!$M$1,Master!J483="CP",G483&gt;=DATE(2018,4,1),G483&lt;DATE(2018,10,1)),COUNTIFS($K$2:$K$999,K483,$A$2:$A$999,'CP %'!$M$1,$G$2:$G$999,"&gt;=1-04-2018",$G$2:$G$999,"&lt;1-10-2018"),IF(AND(A483='CP %'!$M$1,Master!J483="CP",G483&gt;=DATE(2018,10,1),G483&lt;=DATE(2018,12,31)),COUNTIFS($K$2:$K$999,K483,$A$2:$A$999,'CP %'!$M$1,$G$2:$G$999,"&gt;=1-10-2018",$G$2:$G$999,"&lt;=31-12-2018"),"")))))))</f>
        <v/>
      </c>
    </row>
    <row r="484" spans="19:20" hidden="1" x14ac:dyDescent="0.25">
      <c r="S484" s="17" t="str">
        <f>IF(AND(A484='CP %'!$B$1,J484="CP"),
IF(AND(G484&gt;=DATE(2018,4,1),G484&lt;=DATE(2018,7,25)),2%,IF(AND(G484&gt;=DATE(2018,7,26),G484&lt;=DATE(2018,12,31),R484='CP %'!$I$2),IF(T484=1,'CP %'!$C$8,IF(AND(T484&gt;=2,T484&lt;=3),'CP %'!$C$9,IF(AND(T484&gt;=4,T484&lt;=5),'CP %'!$C$10,IF(AND(T484&gt;=6,T484&lt;=8),'CP %'!$C$11,IF(T484&gt;=9,'CP %'!$C$12,""))))),IF(AND(G484&gt;=DATE(2018,7,26),G484&lt;=DATE(2018,12,31),R484='CP %'!$I$3),IF(T484=1,'CP %'!$D$8,IF(AND(T484&gt;=2,T484&lt;=3),'CP %'!$D$9,IF(AND(T484&gt;=4,T484&lt;=5),'CP %'!$D$10,IF(AND(T484&gt;=6,T484&lt;=8),'CP %'!$D$11,IF(T484&gt;=9,'CP %'!$D$12,""))))),""))),
IF(AND(A484='CP %'!$F$1,J484="CP"),
IF(AND(G484&gt;=DATE(2018,4,1),G484&lt;DATE(2018,5,1)),IF(AND(T484&gt;=1,T484&lt;=3),'CP %'!$G$4,IF(AND(T484&gt;=4,T484&lt;=9),'CP %'!$G$5,IF(T484&gt;=10,'CP %'!$G$6,""))),
IF(AND(G484&gt;=DATE(2018,5,1),G484&lt;DATE(2018,7,1)),'CP %'!$G$8,
IF(AND(G484&gt;=DATE(2018,7,1),G484&lt;DATE(2018,8,1)),IF(AND(T484&gt;=1,T484&lt;=2),'CP %'!$G$11,IF(AND(T484&gt;=3,T484&lt;=5),'CP %'!$G$12,IF(T484&gt;=6,'CP %'!$G$13,""))),
IF(AND(G484&gt;=DATE(2018,8,1),G484&lt;DATE(2018,10,1)),IF(K484='CP %'!$F$18,'CP %'!$G$18,IF(B484='CP %'!$F$15,'CP %'!$G$15,IF(B484='CP %'!$F$16,'CP %'!$G$16,IF(AND(B484='CP %'!$F$17,T484=1),'CP %'!$G$20,IF(AND(B484='CP %'!$F$17,T484&gt;=2,T484&lt;=5),'CP %'!$G$21,IF(AND(B484='CP %'!$F$17,T484&gt;=6),'CP %'!$G$22,"")))))),
IF(AND(G484&gt;=DATE(2018,10,1),G484&lt;=DATE(2018,12,31)),IF(B484='CP %'!$F$25,'CP %'!$G$25,IF(B484='CP %'!$F$26,'CP %'!$G$26,IF(AND(B484='CP %'!$F$27,T484=1),'CP %'!$G$29,IF(AND(B484='CP %'!$F$27,T484&gt;=2,T484&lt;=5),'CP %'!$G$30,IF(AND(B484='CP %'!$F$27,T484&gt;=6),'CP %'!$G$31,"")))))))))),
IF(AND(A484='CP %'!$M$1,J484="CP"),
IF(AND(G484&gt;=DATE(2018,4,1),G484&lt;DATE(2018,10,1)),IF(AND(T484&gt;=1,T484&lt;=3),'CP %'!$N$4,IF(AND(T484&gt;=4,T484&lt;=6),'CP %'!$N$5,IF(T484&gt;=7,'CP %'!$N$6,""))),
IF(AND(G484&gt;=DATE(2018,10,1),G484&lt;=DATE(2018,12,31)),IF(AND(T484&gt;=1,T484&lt;=3),'CP %'!$N$9,IF(AND(T484&gt;=4,T484&lt;=6),'CP %'!$N$10,IF(T484&gt;=7,'CP %'!$N$11,""))),"")),"")))</f>
        <v/>
      </c>
      <c r="T484" s="29" t="str">
        <f>IF(AND(A484='CP %'!$B$1,Master!J484="CP",G484&gt;=DATE(2018,7,26),G484&lt;=DATE(2018,12,31)),COUNTIFS($K$2:$K$999,K484,$A$2:$A$999,'CP %'!$B$1,$G$2:$G$999,"&gt;=26-07-2018",$G$2:$G$999,"&lt;=31-12-2018"),IF(AND(A484='CP %'!$F$1,Master!J484="CP",G484&gt;=DATE(2018,4,1),G484&lt;DATE(2018,5,1)),COUNTIFS($K$2:$K$999,K484,$A$2:$A$999,'CP %'!$F$1,$G$2:$G$999,"&gt;=01-04-2018",$G$2:$G$999,"&lt;01-05-2018"),IF(AND(A484='CP %'!$F$1,Master!J484="CP",G484&gt;=DATE(2018,7,1),G484&lt;DATE(2018,8,1)),COUNTIFS($K$2:$K$999,K484,$A$2:$A$999,'CP %'!$F$1,$G$2:$G$999,"&gt;=01-07-2018",$G$2:$G$999,"&lt;01-08-2018"),IF(AND(A484='CP %'!$F$1,B484='CP %'!$F$17,Master!J484="CP",G484&gt;=DATE(2018,8,1),G484&lt;DATE(2018,10,1)),COUNTIFS($K$2:$K$999,K484,$A$2:$A$999,'CP %'!$F$1,$B$2:$B$999,'CP %'!$F$17,$G$2:$G$999,"&gt;=01-08-2018",$G$2:$G$999,"&lt;01-10-2018"),IF(AND(A484='CP %'!$F$1,B484='CP %'!$F$27,Master!J484="CP",G484&gt;=DATE(2018,10,1),G484&lt;=DATE(2018,12,31)),COUNTIFS($K$2:$K$999,K484,$A$2:$A$999,'CP %'!$F$1,$B$2:$B$999,'CP %'!$F$27,$G$2:$G$999,"&gt;=01-10-2018",$G$2:$G$999,"&lt;=31-12-2018"),IF(AND(A484='CP %'!$M$1,Master!J484="CP",G484&gt;=DATE(2018,4,1),G484&lt;DATE(2018,10,1)),COUNTIFS($K$2:$K$999,K484,$A$2:$A$999,'CP %'!$M$1,$G$2:$G$999,"&gt;=1-04-2018",$G$2:$G$999,"&lt;1-10-2018"),IF(AND(A484='CP %'!$M$1,Master!J484="CP",G484&gt;=DATE(2018,10,1),G484&lt;=DATE(2018,12,31)),COUNTIFS($K$2:$K$999,K484,$A$2:$A$999,'CP %'!$M$1,$G$2:$G$999,"&gt;=1-10-2018",$G$2:$G$999,"&lt;=31-12-2018"),"")))))))</f>
        <v/>
      </c>
    </row>
    <row r="485" spans="19:20" hidden="1" x14ac:dyDescent="0.25">
      <c r="S485" s="17" t="str">
        <f>IF(AND(A485='CP %'!$B$1,J485="CP"),
IF(AND(G485&gt;=DATE(2018,4,1),G485&lt;=DATE(2018,7,25)),2%,IF(AND(G485&gt;=DATE(2018,7,26),G485&lt;=DATE(2018,12,31),R485='CP %'!$I$2),IF(T485=1,'CP %'!$C$8,IF(AND(T485&gt;=2,T485&lt;=3),'CP %'!$C$9,IF(AND(T485&gt;=4,T485&lt;=5),'CP %'!$C$10,IF(AND(T485&gt;=6,T485&lt;=8),'CP %'!$C$11,IF(T485&gt;=9,'CP %'!$C$12,""))))),IF(AND(G485&gt;=DATE(2018,7,26),G485&lt;=DATE(2018,12,31),R485='CP %'!$I$3),IF(T485=1,'CP %'!$D$8,IF(AND(T485&gt;=2,T485&lt;=3),'CP %'!$D$9,IF(AND(T485&gt;=4,T485&lt;=5),'CP %'!$D$10,IF(AND(T485&gt;=6,T485&lt;=8),'CP %'!$D$11,IF(T485&gt;=9,'CP %'!$D$12,""))))),""))),
IF(AND(A485='CP %'!$F$1,J485="CP"),
IF(AND(G485&gt;=DATE(2018,4,1),G485&lt;DATE(2018,5,1)),IF(AND(T485&gt;=1,T485&lt;=3),'CP %'!$G$4,IF(AND(T485&gt;=4,T485&lt;=9),'CP %'!$G$5,IF(T485&gt;=10,'CP %'!$G$6,""))),
IF(AND(G485&gt;=DATE(2018,5,1),G485&lt;DATE(2018,7,1)),'CP %'!$G$8,
IF(AND(G485&gt;=DATE(2018,7,1),G485&lt;DATE(2018,8,1)),IF(AND(T485&gt;=1,T485&lt;=2),'CP %'!$G$11,IF(AND(T485&gt;=3,T485&lt;=5),'CP %'!$G$12,IF(T485&gt;=6,'CP %'!$G$13,""))),
IF(AND(G485&gt;=DATE(2018,8,1),G485&lt;DATE(2018,10,1)),IF(K485='CP %'!$F$18,'CP %'!$G$18,IF(B485='CP %'!$F$15,'CP %'!$G$15,IF(B485='CP %'!$F$16,'CP %'!$G$16,IF(AND(B485='CP %'!$F$17,T485=1),'CP %'!$G$20,IF(AND(B485='CP %'!$F$17,T485&gt;=2,T485&lt;=5),'CP %'!$G$21,IF(AND(B485='CP %'!$F$17,T485&gt;=6),'CP %'!$G$22,"")))))),
IF(AND(G485&gt;=DATE(2018,10,1),G485&lt;=DATE(2018,12,31)),IF(B485='CP %'!$F$25,'CP %'!$G$25,IF(B485='CP %'!$F$26,'CP %'!$G$26,IF(AND(B485='CP %'!$F$27,T485=1),'CP %'!$G$29,IF(AND(B485='CP %'!$F$27,T485&gt;=2,T485&lt;=5),'CP %'!$G$30,IF(AND(B485='CP %'!$F$27,T485&gt;=6),'CP %'!$G$31,"")))))))))),
IF(AND(A485='CP %'!$M$1,J485="CP"),
IF(AND(G485&gt;=DATE(2018,4,1),G485&lt;DATE(2018,10,1)),IF(AND(T485&gt;=1,T485&lt;=3),'CP %'!$N$4,IF(AND(T485&gt;=4,T485&lt;=6),'CP %'!$N$5,IF(T485&gt;=7,'CP %'!$N$6,""))),
IF(AND(G485&gt;=DATE(2018,10,1),G485&lt;=DATE(2018,12,31)),IF(AND(T485&gt;=1,T485&lt;=3),'CP %'!$N$9,IF(AND(T485&gt;=4,T485&lt;=6),'CP %'!$N$10,IF(T485&gt;=7,'CP %'!$N$11,""))),"")),"")))</f>
        <v/>
      </c>
      <c r="T485" s="29" t="str">
        <f>IF(AND(A485='CP %'!$B$1,Master!J485="CP",G485&gt;=DATE(2018,7,26),G485&lt;=DATE(2018,12,31)),COUNTIFS($K$2:$K$999,K485,$A$2:$A$999,'CP %'!$B$1,$G$2:$G$999,"&gt;=26-07-2018",$G$2:$G$999,"&lt;=31-12-2018"),IF(AND(A485='CP %'!$F$1,Master!J485="CP",G485&gt;=DATE(2018,4,1),G485&lt;DATE(2018,5,1)),COUNTIFS($K$2:$K$999,K485,$A$2:$A$999,'CP %'!$F$1,$G$2:$G$999,"&gt;=01-04-2018",$G$2:$G$999,"&lt;01-05-2018"),IF(AND(A485='CP %'!$F$1,Master!J485="CP",G485&gt;=DATE(2018,7,1),G485&lt;DATE(2018,8,1)),COUNTIFS($K$2:$K$999,K485,$A$2:$A$999,'CP %'!$F$1,$G$2:$G$999,"&gt;=01-07-2018",$G$2:$G$999,"&lt;01-08-2018"),IF(AND(A485='CP %'!$F$1,B485='CP %'!$F$17,Master!J485="CP",G485&gt;=DATE(2018,8,1),G485&lt;DATE(2018,10,1)),COUNTIFS($K$2:$K$999,K485,$A$2:$A$999,'CP %'!$F$1,$B$2:$B$999,'CP %'!$F$17,$G$2:$G$999,"&gt;=01-08-2018",$G$2:$G$999,"&lt;01-10-2018"),IF(AND(A485='CP %'!$F$1,B485='CP %'!$F$27,Master!J485="CP",G485&gt;=DATE(2018,10,1),G485&lt;=DATE(2018,12,31)),COUNTIFS($K$2:$K$999,K485,$A$2:$A$999,'CP %'!$F$1,$B$2:$B$999,'CP %'!$F$27,$G$2:$G$999,"&gt;=01-10-2018",$G$2:$G$999,"&lt;=31-12-2018"),IF(AND(A485='CP %'!$M$1,Master!J485="CP",G485&gt;=DATE(2018,4,1),G485&lt;DATE(2018,10,1)),COUNTIFS($K$2:$K$999,K485,$A$2:$A$999,'CP %'!$M$1,$G$2:$G$999,"&gt;=1-04-2018",$G$2:$G$999,"&lt;1-10-2018"),IF(AND(A485='CP %'!$M$1,Master!J485="CP",G485&gt;=DATE(2018,10,1),G485&lt;=DATE(2018,12,31)),COUNTIFS($K$2:$K$999,K485,$A$2:$A$999,'CP %'!$M$1,$G$2:$G$999,"&gt;=1-10-2018",$G$2:$G$999,"&lt;=31-12-2018"),"")))))))</f>
        <v/>
      </c>
    </row>
    <row r="486" spans="19:20" hidden="1" x14ac:dyDescent="0.25">
      <c r="S486" s="17" t="str">
        <f>IF(AND(A486='CP %'!$B$1,J486="CP"),
IF(AND(G486&gt;=DATE(2018,4,1),G486&lt;=DATE(2018,7,25)),2%,IF(AND(G486&gt;=DATE(2018,7,26),G486&lt;=DATE(2018,12,31),R486='CP %'!$I$2),IF(T486=1,'CP %'!$C$8,IF(AND(T486&gt;=2,T486&lt;=3),'CP %'!$C$9,IF(AND(T486&gt;=4,T486&lt;=5),'CP %'!$C$10,IF(AND(T486&gt;=6,T486&lt;=8),'CP %'!$C$11,IF(T486&gt;=9,'CP %'!$C$12,""))))),IF(AND(G486&gt;=DATE(2018,7,26),G486&lt;=DATE(2018,12,31),R486='CP %'!$I$3),IF(T486=1,'CP %'!$D$8,IF(AND(T486&gt;=2,T486&lt;=3),'CP %'!$D$9,IF(AND(T486&gt;=4,T486&lt;=5),'CP %'!$D$10,IF(AND(T486&gt;=6,T486&lt;=8),'CP %'!$D$11,IF(T486&gt;=9,'CP %'!$D$12,""))))),""))),
IF(AND(A486='CP %'!$F$1,J486="CP"),
IF(AND(G486&gt;=DATE(2018,4,1),G486&lt;DATE(2018,5,1)),IF(AND(T486&gt;=1,T486&lt;=3),'CP %'!$G$4,IF(AND(T486&gt;=4,T486&lt;=9),'CP %'!$G$5,IF(T486&gt;=10,'CP %'!$G$6,""))),
IF(AND(G486&gt;=DATE(2018,5,1),G486&lt;DATE(2018,7,1)),'CP %'!$G$8,
IF(AND(G486&gt;=DATE(2018,7,1),G486&lt;DATE(2018,8,1)),IF(AND(T486&gt;=1,T486&lt;=2),'CP %'!$G$11,IF(AND(T486&gt;=3,T486&lt;=5),'CP %'!$G$12,IF(T486&gt;=6,'CP %'!$G$13,""))),
IF(AND(G486&gt;=DATE(2018,8,1),G486&lt;DATE(2018,10,1)),IF(K486='CP %'!$F$18,'CP %'!$G$18,IF(B486='CP %'!$F$15,'CP %'!$G$15,IF(B486='CP %'!$F$16,'CP %'!$G$16,IF(AND(B486='CP %'!$F$17,T486=1),'CP %'!$G$20,IF(AND(B486='CP %'!$F$17,T486&gt;=2,T486&lt;=5),'CP %'!$G$21,IF(AND(B486='CP %'!$F$17,T486&gt;=6),'CP %'!$G$22,"")))))),
IF(AND(G486&gt;=DATE(2018,10,1),G486&lt;=DATE(2018,12,31)),IF(B486='CP %'!$F$25,'CP %'!$G$25,IF(B486='CP %'!$F$26,'CP %'!$G$26,IF(AND(B486='CP %'!$F$27,T486=1),'CP %'!$G$29,IF(AND(B486='CP %'!$F$27,T486&gt;=2,T486&lt;=5),'CP %'!$G$30,IF(AND(B486='CP %'!$F$27,T486&gt;=6),'CP %'!$G$31,"")))))))))),
IF(AND(A486='CP %'!$M$1,J486="CP"),
IF(AND(G486&gt;=DATE(2018,4,1),G486&lt;DATE(2018,10,1)),IF(AND(T486&gt;=1,T486&lt;=3),'CP %'!$N$4,IF(AND(T486&gt;=4,T486&lt;=6),'CP %'!$N$5,IF(T486&gt;=7,'CP %'!$N$6,""))),
IF(AND(G486&gt;=DATE(2018,10,1),G486&lt;=DATE(2018,12,31)),IF(AND(T486&gt;=1,T486&lt;=3),'CP %'!$N$9,IF(AND(T486&gt;=4,T486&lt;=6),'CP %'!$N$10,IF(T486&gt;=7,'CP %'!$N$11,""))),"")),"")))</f>
        <v/>
      </c>
      <c r="T486" s="29" t="str">
        <f>IF(AND(A486='CP %'!$B$1,Master!J486="CP",G486&gt;=DATE(2018,7,26),G486&lt;=DATE(2018,12,31)),COUNTIFS($K$2:$K$999,K486,$A$2:$A$999,'CP %'!$B$1,$G$2:$G$999,"&gt;=26-07-2018",$G$2:$G$999,"&lt;=31-12-2018"),IF(AND(A486='CP %'!$F$1,Master!J486="CP",G486&gt;=DATE(2018,4,1),G486&lt;DATE(2018,5,1)),COUNTIFS($K$2:$K$999,K486,$A$2:$A$999,'CP %'!$F$1,$G$2:$G$999,"&gt;=01-04-2018",$G$2:$G$999,"&lt;01-05-2018"),IF(AND(A486='CP %'!$F$1,Master!J486="CP",G486&gt;=DATE(2018,7,1),G486&lt;DATE(2018,8,1)),COUNTIFS($K$2:$K$999,K486,$A$2:$A$999,'CP %'!$F$1,$G$2:$G$999,"&gt;=01-07-2018",$G$2:$G$999,"&lt;01-08-2018"),IF(AND(A486='CP %'!$F$1,B486='CP %'!$F$17,Master!J486="CP",G486&gt;=DATE(2018,8,1),G486&lt;DATE(2018,10,1)),COUNTIFS($K$2:$K$999,K486,$A$2:$A$999,'CP %'!$F$1,$B$2:$B$999,'CP %'!$F$17,$G$2:$G$999,"&gt;=01-08-2018",$G$2:$G$999,"&lt;01-10-2018"),IF(AND(A486='CP %'!$F$1,B486='CP %'!$F$27,Master!J486="CP",G486&gt;=DATE(2018,10,1),G486&lt;=DATE(2018,12,31)),COUNTIFS($K$2:$K$999,K486,$A$2:$A$999,'CP %'!$F$1,$B$2:$B$999,'CP %'!$F$27,$G$2:$G$999,"&gt;=01-10-2018",$G$2:$G$999,"&lt;=31-12-2018"),IF(AND(A486='CP %'!$M$1,Master!J486="CP",G486&gt;=DATE(2018,4,1),G486&lt;DATE(2018,10,1)),COUNTIFS($K$2:$K$999,K486,$A$2:$A$999,'CP %'!$M$1,$G$2:$G$999,"&gt;=1-04-2018",$G$2:$G$999,"&lt;1-10-2018"),IF(AND(A486='CP %'!$M$1,Master!J486="CP",G486&gt;=DATE(2018,10,1),G486&lt;=DATE(2018,12,31)),COUNTIFS($K$2:$K$999,K486,$A$2:$A$999,'CP %'!$M$1,$G$2:$G$999,"&gt;=1-10-2018",$G$2:$G$999,"&lt;=31-12-2018"),"")))))))</f>
        <v/>
      </c>
    </row>
    <row r="487" spans="19:20" hidden="1" x14ac:dyDescent="0.25">
      <c r="S487" s="17" t="str">
        <f>IF(AND(A487='CP %'!$B$1,J487="CP"),
IF(AND(G487&gt;=DATE(2018,4,1),G487&lt;=DATE(2018,7,25)),2%,IF(AND(G487&gt;=DATE(2018,7,26),G487&lt;=DATE(2018,12,31),R487='CP %'!$I$2),IF(T487=1,'CP %'!$C$8,IF(AND(T487&gt;=2,T487&lt;=3),'CP %'!$C$9,IF(AND(T487&gt;=4,T487&lt;=5),'CP %'!$C$10,IF(AND(T487&gt;=6,T487&lt;=8),'CP %'!$C$11,IF(T487&gt;=9,'CP %'!$C$12,""))))),IF(AND(G487&gt;=DATE(2018,7,26),G487&lt;=DATE(2018,12,31),R487='CP %'!$I$3),IF(T487=1,'CP %'!$D$8,IF(AND(T487&gt;=2,T487&lt;=3),'CP %'!$D$9,IF(AND(T487&gt;=4,T487&lt;=5),'CP %'!$D$10,IF(AND(T487&gt;=6,T487&lt;=8),'CP %'!$D$11,IF(T487&gt;=9,'CP %'!$D$12,""))))),""))),
IF(AND(A487='CP %'!$F$1,J487="CP"),
IF(AND(G487&gt;=DATE(2018,4,1),G487&lt;DATE(2018,5,1)),IF(AND(T487&gt;=1,T487&lt;=3),'CP %'!$G$4,IF(AND(T487&gt;=4,T487&lt;=9),'CP %'!$G$5,IF(T487&gt;=10,'CP %'!$G$6,""))),
IF(AND(G487&gt;=DATE(2018,5,1),G487&lt;DATE(2018,7,1)),'CP %'!$G$8,
IF(AND(G487&gt;=DATE(2018,7,1),G487&lt;DATE(2018,8,1)),IF(AND(T487&gt;=1,T487&lt;=2),'CP %'!$G$11,IF(AND(T487&gt;=3,T487&lt;=5),'CP %'!$G$12,IF(T487&gt;=6,'CP %'!$G$13,""))),
IF(AND(G487&gt;=DATE(2018,8,1),G487&lt;DATE(2018,10,1)),IF(K487='CP %'!$F$18,'CP %'!$G$18,IF(B487='CP %'!$F$15,'CP %'!$G$15,IF(B487='CP %'!$F$16,'CP %'!$G$16,IF(AND(B487='CP %'!$F$17,T487=1),'CP %'!$G$20,IF(AND(B487='CP %'!$F$17,T487&gt;=2,T487&lt;=5),'CP %'!$G$21,IF(AND(B487='CP %'!$F$17,T487&gt;=6),'CP %'!$G$22,"")))))),
IF(AND(G487&gt;=DATE(2018,10,1),G487&lt;=DATE(2018,12,31)),IF(B487='CP %'!$F$25,'CP %'!$G$25,IF(B487='CP %'!$F$26,'CP %'!$G$26,IF(AND(B487='CP %'!$F$27,T487=1),'CP %'!$G$29,IF(AND(B487='CP %'!$F$27,T487&gt;=2,T487&lt;=5),'CP %'!$G$30,IF(AND(B487='CP %'!$F$27,T487&gt;=6),'CP %'!$G$31,"")))))))))),
IF(AND(A487='CP %'!$M$1,J487="CP"),
IF(AND(G487&gt;=DATE(2018,4,1),G487&lt;DATE(2018,10,1)),IF(AND(T487&gt;=1,T487&lt;=3),'CP %'!$N$4,IF(AND(T487&gt;=4,T487&lt;=6),'CP %'!$N$5,IF(T487&gt;=7,'CP %'!$N$6,""))),
IF(AND(G487&gt;=DATE(2018,10,1),G487&lt;=DATE(2018,12,31)),IF(AND(T487&gt;=1,T487&lt;=3),'CP %'!$N$9,IF(AND(T487&gt;=4,T487&lt;=6),'CP %'!$N$10,IF(T487&gt;=7,'CP %'!$N$11,""))),"")),"")))</f>
        <v/>
      </c>
      <c r="T487" s="29" t="str">
        <f>IF(AND(A487='CP %'!$B$1,Master!J487="CP",G487&gt;=DATE(2018,7,26),G487&lt;=DATE(2018,12,31)),COUNTIFS($K$2:$K$999,K487,$A$2:$A$999,'CP %'!$B$1,$G$2:$G$999,"&gt;=26-07-2018",$G$2:$G$999,"&lt;=31-12-2018"),IF(AND(A487='CP %'!$F$1,Master!J487="CP",G487&gt;=DATE(2018,4,1),G487&lt;DATE(2018,5,1)),COUNTIFS($K$2:$K$999,K487,$A$2:$A$999,'CP %'!$F$1,$G$2:$G$999,"&gt;=01-04-2018",$G$2:$G$999,"&lt;01-05-2018"),IF(AND(A487='CP %'!$F$1,Master!J487="CP",G487&gt;=DATE(2018,7,1),G487&lt;DATE(2018,8,1)),COUNTIFS($K$2:$K$999,K487,$A$2:$A$999,'CP %'!$F$1,$G$2:$G$999,"&gt;=01-07-2018",$G$2:$G$999,"&lt;01-08-2018"),IF(AND(A487='CP %'!$F$1,B487='CP %'!$F$17,Master!J487="CP",G487&gt;=DATE(2018,8,1),G487&lt;DATE(2018,10,1)),COUNTIFS($K$2:$K$999,K487,$A$2:$A$999,'CP %'!$F$1,$B$2:$B$999,'CP %'!$F$17,$G$2:$G$999,"&gt;=01-08-2018",$G$2:$G$999,"&lt;01-10-2018"),IF(AND(A487='CP %'!$F$1,B487='CP %'!$F$27,Master!J487="CP",G487&gt;=DATE(2018,10,1),G487&lt;=DATE(2018,12,31)),COUNTIFS($K$2:$K$999,K487,$A$2:$A$999,'CP %'!$F$1,$B$2:$B$999,'CP %'!$F$27,$G$2:$G$999,"&gt;=01-10-2018",$G$2:$G$999,"&lt;=31-12-2018"),IF(AND(A487='CP %'!$M$1,Master!J487="CP",G487&gt;=DATE(2018,4,1),G487&lt;DATE(2018,10,1)),COUNTIFS($K$2:$K$999,K487,$A$2:$A$999,'CP %'!$M$1,$G$2:$G$999,"&gt;=1-04-2018",$G$2:$G$999,"&lt;1-10-2018"),IF(AND(A487='CP %'!$M$1,Master!J487="CP",G487&gt;=DATE(2018,10,1),G487&lt;=DATE(2018,12,31)),COUNTIFS($K$2:$K$999,K487,$A$2:$A$999,'CP %'!$M$1,$G$2:$G$999,"&gt;=1-10-2018",$G$2:$G$999,"&lt;=31-12-2018"),"")))))))</f>
        <v/>
      </c>
    </row>
    <row r="488" spans="19:20" hidden="1" x14ac:dyDescent="0.25">
      <c r="S488" s="17" t="str">
        <f>IF(AND(A488='CP %'!$B$1,J488="CP"),
IF(AND(G488&gt;=DATE(2018,4,1),G488&lt;=DATE(2018,7,25)),2%,IF(AND(G488&gt;=DATE(2018,7,26),G488&lt;=DATE(2018,12,31),R488='CP %'!$I$2),IF(T488=1,'CP %'!$C$8,IF(AND(T488&gt;=2,T488&lt;=3),'CP %'!$C$9,IF(AND(T488&gt;=4,T488&lt;=5),'CP %'!$C$10,IF(AND(T488&gt;=6,T488&lt;=8),'CP %'!$C$11,IF(T488&gt;=9,'CP %'!$C$12,""))))),IF(AND(G488&gt;=DATE(2018,7,26),G488&lt;=DATE(2018,12,31),R488='CP %'!$I$3),IF(T488=1,'CP %'!$D$8,IF(AND(T488&gt;=2,T488&lt;=3),'CP %'!$D$9,IF(AND(T488&gt;=4,T488&lt;=5),'CP %'!$D$10,IF(AND(T488&gt;=6,T488&lt;=8),'CP %'!$D$11,IF(T488&gt;=9,'CP %'!$D$12,""))))),""))),
IF(AND(A488='CP %'!$F$1,J488="CP"),
IF(AND(G488&gt;=DATE(2018,4,1),G488&lt;DATE(2018,5,1)),IF(AND(T488&gt;=1,T488&lt;=3),'CP %'!$G$4,IF(AND(T488&gt;=4,T488&lt;=9),'CP %'!$G$5,IF(T488&gt;=10,'CP %'!$G$6,""))),
IF(AND(G488&gt;=DATE(2018,5,1),G488&lt;DATE(2018,7,1)),'CP %'!$G$8,
IF(AND(G488&gt;=DATE(2018,7,1),G488&lt;DATE(2018,8,1)),IF(AND(T488&gt;=1,T488&lt;=2),'CP %'!$G$11,IF(AND(T488&gt;=3,T488&lt;=5),'CP %'!$G$12,IF(T488&gt;=6,'CP %'!$G$13,""))),
IF(AND(G488&gt;=DATE(2018,8,1),G488&lt;DATE(2018,10,1)),IF(K488='CP %'!$F$18,'CP %'!$G$18,IF(B488='CP %'!$F$15,'CP %'!$G$15,IF(B488='CP %'!$F$16,'CP %'!$G$16,IF(AND(B488='CP %'!$F$17,T488=1),'CP %'!$G$20,IF(AND(B488='CP %'!$F$17,T488&gt;=2,T488&lt;=5),'CP %'!$G$21,IF(AND(B488='CP %'!$F$17,T488&gt;=6),'CP %'!$G$22,"")))))),
IF(AND(G488&gt;=DATE(2018,10,1),G488&lt;=DATE(2018,12,31)),IF(B488='CP %'!$F$25,'CP %'!$G$25,IF(B488='CP %'!$F$26,'CP %'!$G$26,IF(AND(B488='CP %'!$F$27,T488=1),'CP %'!$G$29,IF(AND(B488='CP %'!$F$27,T488&gt;=2,T488&lt;=5),'CP %'!$G$30,IF(AND(B488='CP %'!$F$27,T488&gt;=6),'CP %'!$G$31,"")))))))))),
IF(AND(A488='CP %'!$M$1,J488="CP"),
IF(AND(G488&gt;=DATE(2018,4,1),G488&lt;DATE(2018,10,1)),IF(AND(T488&gt;=1,T488&lt;=3),'CP %'!$N$4,IF(AND(T488&gt;=4,T488&lt;=6),'CP %'!$N$5,IF(T488&gt;=7,'CP %'!$N$6,""))),
IF(AND(G488&gt;=DATE(2018,10,1),G488&lt;=DATE(2018,12,31)),IF(AND(T488&gt;=1,T488&lt;=3),'CP %'!$N$9,IF(AND(T488&gt;=4,T488&lt;=6),'CP %'!$N$10,IF(T488&gt;=7,'CP %'!$N$11,""))),"")),"")))</f>
        <v/>
      </c>
      <c r="T488" s="29" t="str">
        <f>IF(AND(A488='CP %'!$B$1,Master!J488="CP",G488&gt;=DATE(2018,7,26),G488&lt;=DATE(2018,12,31)),COUNTIFS($K$2:$K$999,K488,$A$2:$A$999,'CP %'!$B$1,$G$2:$G$999,"&gt;=26-07-2018",$G$2:$G$999,"&lt;=31-12-2018"),IF(AND(A488='CP %'!$F$1,Master!J488="CP",G488&gt;=DATE(2018,4,1),G488&lt;DATE(2018,5,1)),COUNTIFS($K$2:$K$999,K488,$A$2:$A$999,'CP %'!$F$1,$G$2:$G$999,"&gt;=01-04-2018",$G$2:$G$999,"&lt;01-05-2018"),IF(AND(A488='CP %'!$F$1,Master!J488="CP",G488&gt;=DATE(2018,7,1),G488&lt;DATE(2018,8,1)),COUNTIFS($K$2:$K$999,K488,$A$2:$A$999,'CP %'!$F$1,$G$2:$G$999,"&gt;=01-07-2018",$G$2:$G$999,"&lt;01-08-2018"),IF(AND(A488='CP %'!$F$1,B488='CP %'!$F$17,Master!J488="CP",G488&gt;=DATE(2018,8,1),G488&lt;DATE(2018,10,1)),COUNTIFS($K$2:$K$999,K488,$A$2:$A$999,'CP %'!$F$1,$B$2:$B$999,'CP %'!$F$17,$G$2:$G$999,"&gt;=01-08-2018",$G$2:$G$999,"&lt;01-10-2018"),IF(AND(A488='CP %'!$F$1,B488='CP %'!$F$27,Master!J488="CP",G488&gt;=DATE(2018,10,1),G488&lt;=DATE(2018,12,31)),COUNTIFS($K$2:$K$999,K488,$A$2:$A$999,'CP %'!$F$1,$B$2:$B$999,'CP %'!$F$27,$G$2:$G$999,"&gt;=01-10-2018",$G$2:$G$999,"&lt;=31-12-2018"),IF(AND(A488='CP %'!$M$1,Master!J488="CP",G488&gt;=DATE(2018,4,1),G488&lt;DATE(2018,10,1)),COUNTIFS($K$2:$K$999,K488,$A$2:$A$999,'CP %'!$M$1,$G$2:$G$999,"&gt;=1-04-2018",$G$2:$G$999,"&lt;1-10-2018"),IF(AND(A488='CP %'!$M$1,Master!J488="CP",G488&gt;=DATE(2018,10,1),G488&lt;=DATE(2018,12,31)),COUNTIFS($K$2:$K$999,K488,$A$2:$A$999,'CP %'!$M$1,$G$2:$G$999,"&gt;=1-10-2018",$G$2:$G$999,"&lt;=31-12-2018"),"")))))))</f>
        <v/>
      </c>
    </row>
    <row r="489" spans="19:20" hidden="1" x14ac:dyDescent="0.25">
      <c r="S489" s="17" t="str">
        <f>IF(AND(A489='CP %'!$B$1,J489="CP"),
IF(AND(G489&gt;=DATE(2018,4,1),G489&lt;=DATE(2018,7,25)),2%,IF(AND(G489&gt;=DATE(2018,7,26),G489&lt;=DATE(2018,12,31),R489='CP %'!$I$2),IF(T489=1,'CP %'!$C$8,IF(AND(T489&gt;=2,T489&lt;=3),'CP %'!$C$9,IF(AND(T489&gt;=4,T489&lt;=5),'CP %'!$C$10,IF(AND(T489&gt;=6,T489&lt;=8),'CP %'!$C$11,IF(T489&gt;=9,'CP %'!$C$12,""))))),IF(AND(G489&gt;=DATE(2018,7,26),G489&lt;=DATE(2018,12,31),R489='CP %'!$I$3),IF(T489=1,'CP %'!$D$8,IF(AND(T489&gt;=2,T489&lt;=3),'CP %'!$D$9,IF(AND(T489&gt;=4,T489&lt;=5),'CP %'!$D$10,IF(AND(T489&gt;=6,T489&lt;=8),'CP %'!$D$11,IF(T489&gt;=9,'CP %'!$D$12,""))))),""))),
IF(AND(A489='CP %'!$F$1,J489="CP"),
IF(AND(G489&gt;=DATE(2018,4,1),G489&lt;DATE(2018,5,1)),IF(AND(T489&gt;=1,T489&lt;=3),'CP %'!$G$4,IF(AND(T489&gt;=4,T489&lt;=9),'CP %'!$G$5,IF(T489&gt;=10,'CP %'!$G$6,""))),
IF(AND(G489&gt;=DATE(2018,5,1),G489&lt;DATE(2018,7,1)),'CP %'!$G$8,
IF(AND(G489&gt;=DATE(2018,7,1),G489&lt;DATE(2018,8,1)),IF(AND(T489&gt;=1,T489&lt;=2),'CP %'!$G$11,IF(AND(T489&gt;=3,T489&lt;=5),'CP %'!$G$12,IF(T489&gt;=6,'CP %'!$G$13,""))),
IF(AND(G489&gt;=DATE(2018,8,1),G489&lt;DATE(2018,10,1)),IF(K489='CP %'!$F$18,'CP %'!$G$18,IF(B489='CP %'!$F$15,'CP %'!$G$15,IF(B489='CP %'!$F$16,'CP %'!$G$16,IF(AND(B489='CP %'!$F$17,T489=1),'CP %'!$G$20,IF(AND(B489='CP %'!$F$17,T489&gt;=2,T489&lt;=5),'CP %'!$G$21,IF(AND(B489='CP %'!$F$17,T489&gt;=6),'CP %'!$G$22,"")))))),
IF(AND(G489&gt;=DATE(2018,10,1),G489&lt;=DATE(2018,12,31)),IF(B489='CP %'!$F$25,'CP %'!$G$25,IF(B489='CP %'!$F$26,'CP %'!$G$26,IF(AND(B489='CP %'!$F$27,T489=1),'CP %'!$G$29,IF(AND(B489='CP %'!$F$27,T489&gt;=2,T489&lt;=5),'CP %'!$G$30,IF(AND(B489='CP %'!$F$27,T489&gt;=6),'CP %'!$G$31,"")))))))))),
IF(AND(A489='CP %'!$M$1,J489="CP"),
IF(AND(G489&gt;=DATE(2018,4,1),G489&lt;DATE(2018,10,1)),IF(AND(T489&gt;=1,T489&lt;=3),'CP %'!$N$4,IF(AND(T489&gt;=4,T489&lt;=6),'CP %'!$N$5,IF(T489&gt;=7,'CP %'!$N$6,""))),
IF(AND(G489&gt;=DATE(2018,10,1),G489&lt;=DATE(2018,12,31)),IF(AND(T489&gt;=1,T489&lt;=3),'CP %'!$N$9,IF(AND(T489&gt;=4,T489&lt;=6),'CP %'!$N$10,IF(T489&gt;=7,'CP %'!$N$11,""))),"")),"")))</f>
        <v/>
      </c>
      <c r="T489" s="29" t="str">
        <f>IF(AND(A489='CP %'!$B$1,Master!J489="CP",G489&gt;=DATE(2018,7,26),G489&lt;=DATE(2018,12,31)),COUNTIFS($K$2:$K$999,K489,$A$2:$A$999,'CP %'!$B$1,$G$2:$G$999,"&gt;=26-07-2018",$G$2:$G$999,"&lt;=31-12-2018"),IF(AND(A489='CP %'!$F$1,Master!J489="CP",G489&gt;=DATE(2018,4,1),G489&lt;DATE(2018,5,1)),COUNTIFS($K$2:$K$999,K489,$A$2:$A$999,'CP %'!$F$1,$G$2:$G$999,"&gt;=01-04-2018",$G$2:$G$999,"&lt;01-05-2018"),IF(AND(A489='CP %'!$F$1,Master!J489="CP",G489&gt;=DATE(2018,7,1),G489&lt;DATE(2018,8,1)),COUNTIFS($K$2:$K$999,K489,$A$2:$A$999,'CP %'!$F$1,$G$2:$G$999,"&gt;=01-07-2018",$G$2:$G$999,"&lt;01-08-2018"),IF(AND(A489='CP %'!$F$1,B489='CP %'!$F$17,Master!J489="CP",G489&gt;=DATE(2018,8,1),G489&lt;DATE(2018,10,1)),COUNTIFS($K$2:$K$999,K489,$A$2:$A$999,'CP %'!$F$1,$B$2:$B$999,'CP %'!$F$17,$G$2:$G$999,"&gt;=01-08-2018",$G$2:$G$999,"&lt;01-10-2018"),IF(AND(A489='CP %'!$F$1,B489='CP %'!$F$27,Master!J489="CP",G489&gt;=DATE(2018,10,1),G489&lt;=DATE(2018,12,31)),COUNTIFS($K$2:$K$999,K489,$A$2:$A$999,'CP %'!$F$1,$B$2:$B$999,'CP %'!$F$27,$G$2:$G$999,"&gt;=01-10-2018",$G$2:$G$999,"&lt;=31-12-2018"),IF(AND(A489='CP %'!$M$1,Master!J489="CP",G489&gt;=DATE(2018,4,1),G489&lt;DATE(2018,10,1)),COUNTIFS($K$2:$K$999,K489,$A$2:$A$999,'CP %'!$M$1,$G$2:$G$999,"&gt;=1-04-2018",$G$2:$G$999,"&lt;1-10-2018"),IF(AND(A489='CP %'!$M$1,Master!J489="CP",G489&gt;=DATE(2018,10,1),G489&lt;=DATE(2018,12,31)),COUNTIFS($K$2:$K$999,K489,$A$2:$A$999,'CP %'!$M$1,$G$2:$G$999,"&gt;=1-10-2018",$G$2:$G$999,"&lt;=31-12-2018"),"")))))))</f>
        <v/>
      </c>
    </row>
    <row r="490" spans="19:20" hidden="1" x14ac:dyDescent="0.25">
      <c r="S490" s="17" t="str">
        <f>IF(AND(A490='CP %'!$B$1,J490="CP"),
IF(AND(G490&gt;=DATE(2018,4,1),G490&lt;=DATE(2018,7,25)),2%,IF(AND(G490&gt;=DATE(2018,7,26),G490&lt;=DATE(2018,12,31),R490='CP %'!$I$2),IF(T490=1,'CP %'!$C$8,IF(AND(T490&gt;=2,T490&lt;=3),'CP %'!$C$9,IF(AND(T490&gt;=4,T490&lt;=5),'CP %'!$C$10,IF(AND(T490&gt;=6,T490&lt;=8),'CP %'!$C$11,IF(T490&gt;=9,'CP %'!$C$12,""))))),IF(AND(G490&gt;=DATE(2018,7,26),G490&lt;=DATE(2018,12,31),R490='CP %'!$I$3),IF(T490=1,'CP %'!$D$8,IF(AND(T490&gt;=2,T490&lt;=3),'CP %'!$D$9,IF(AND(T490&gt;=4,T490&lt;=5),'CP %'!$D$10,IF(AND(T490&gt;=6,T490&lt;=8),'CP %'!$D$11,IF(T490&gt;=9,'CP %'!$D$12,""))))),""))),
IF(AND(A490='CP %'!$F$1,J490="CP"),
IF(AND(G490&gt;=DATE(2018,4,1),G490&lt;DATE(2018,5,1)),IF(AND(T490&gt;=1,T490&lt;=3),'CP %'!$G$4,IF(AND(T490&gt;=4,T490&lt;=9),'CP %'!$G$5,IF(T490&gt;=10,'CP %'!$G$6,""))),
IF(AND(G490&gt;=DATE(2018,5,1),G490&lt;DATE(2018,7,1)),'CP %'!$G$8,
IF(AND(G490&gt;=DATE(2018,7,1),G490&lt;DATE(2018,8,1)),IF(AND(T490&gt;=1,T490&lt;=2),'CP %'!$G$11,IF(AND(T490&gt;=3,T490&lt;=5),'CP %'!$G$12,IF(T490&gt;=6,'CP %'!$G$13,""))),
IF(AND(G490&gt;=DATE(2018,8,1),G490&lt;DATE(2018,10,1)),IF(K490='CP %'!$F$18,'CP %'!$G$18,IF(B490='CP %'!$F$15,'CP %'!$G$15,IF(B490='CP %'!$F$16,'CP %'!$G$16,IF(AND(B490='CP %'!$F$17,T490=1),'CP %'!$G$20,IF(AND(B490='CP %'!$F$17,T490&gt;=2,T490&lt;=5),'CP %'!$G$21,IF(AND(B490='CP %'!$F$17,T490&gt;=6),'CP %'!$G$22,"")))))),
IF(AND(G490&gt;=DATE(2018,10,1),G490&lt;=DATE(2018,12,31)),IF(B490='CP %'!$F$25,'CP %'!$G$25,IF(B490='CP %'!$F$26,'CP %'!$G$26,IF(AND(B490='CP %'!$F$27,T490=1),'CP %'!$G$29,IF(AND(B490='CP %'!$F$27,T490&gt;=2,T490&lt;=5),'CP %'!$G$30,IF(AND(B490='CP %'!$F$27,T490&gt;=6),'CP %'!$G$31,"")))))))))),
IF(AND(A490='CP %'!$M$1,J490="CP"),
IF(AND(G490&gt;=DATE(2018,4,1),G490&lt;DATE(2018,10,1)),IF(AND(T490&gt;=1,T490&lt;=3),'CP %'!$N$4,IF(AND(T490&gt;=4,T490&lt;=6),'CP %'!$N$5,IF(T490&gt;=7,'CP %'!$N$6,""))),
IF(AND(G490&gt;=DATE(2018,10,1),G490&lt;=DATE(2018,12,31)),IF(AND(T490&gt;=1,T490&lt;=3),'CP %'!$N$9,IF(AND(T490&gt;=4,T490&lt;=6),'CP %'!$N$10,IF(T490&gt;=7,'CP %'!$N$11,""))),"")),"")))</f>
        <v/>
      </c>
      <c r="T490" s="29" t="str">
        <f>IF(AND(A490='CP %'!$B$1,Master!J490="CP",G490&gt;=DATE(2018,7,26),G490&lt;=DATE(2018,12,31)),COUNTIFS($K$2:$K$999,K490,$A$2:$A$999,'CP %'!$B$1,$G$2:$G$999,"&gt;=26-07-2018",$G$2:$G$999,"&lt;=31-12-2018"),IF(AND(A490='CP %'!$F$1,Master!J490="CP",G490&gt;=DATE(2018,4,1),G490&lt;DATE(2018,5,1)),COUNTIFS($K$2:$K$999,K490,$A$2:$A$999,'CP %'!$F$1,$G$2:$G$999,"&gt;=01-04-2018",$G$2:$G$999,"&lt;01-05-2018"),IF(AND(A490='CP %'!$F$1,Master!J490="CP",G490&gt;=DATE(2018,7,1),G490&lt;DATE(2018,8,1)),COUNTIFS($K$2:$K$999,K490,$A$2:$A$999,'CP %'!$F$1,$G$2:$G$999,"&gt;=01-07-2018",$G$2:$G$999,"&lt;01-08-2018"),IF(AND(A490='CP %'!$F$1,B490='CP %'!$F$17,Master!J490="CP",G490&gt;=DATE(2018,8,1),G490&lt;DATE(2018,10,1)),COUNTIFS($K$2:$K$999,K490,$A$2:$A$999,'CP %'!$F$1,$B$2:$B$999,'CP %'!$F$17,$G$2:$G$999,"&gt;=01-08-2018",$G$2:$G$999,"&lt;01-10-2018"),IF(AND(A490='CP %'!$F$1,B490='CP %'!$F$27,Master!J490="CP",G490&gt;=DATE(2018,10,1),G490&lt;=DATE(2018,12,31)),COUNTIFS($K$2:$K$999,K490,$A$2:$A$999,'CP %'!$F$1,$B$2:$B$999,'CP %'!$F$27,$G$2:$G$999,"&gt;=01-10-2018",$G$2:$G$999,"&lt;=31-12-2018"),IF(AND(A490='CP %'!$M$1,Master!J490="CP",G490&gt;=DATE(2018,4,1),G490&lt;DATE(2018,10,1)),COUNTIFS($K$2:$K$999,K490,$A$2:$A$999,'CP %'!$M$1,$G$2:$G$999,"&gt;=1-04-2018",$G$2:$G$999,"&lt;1-10-2018"),IF(AND(A490='CP %'!$M$1,Master!J490="CP",G490&gt;=DATE(2018,10,1),G490&lt;=DATE(2018,12,31)),COUNTIFS($K$2:$K$999,K490,$A$2:$A$999,'CP %'!$M$1,$G$2:$G$999,"&gt;=1-10-2018",$G$2:$G$999,"&lt;=31-12-2018"),"")))))))</f>
        <v/>
      </c>
    </row>
    <row r="491" spans="19:20" hidden="1" x14ac:dyDescent="0.25">
      <c r="S491" s="17" t="str">
        <f>IF(AND(A491='CP %'!$B$1,J491="CP"),
IF(AND(G491&gt;=DATE(2018,4,1),G491&lt;=DATE(2018,7,25)),2%,IF(AND(G491&gt;=DATE(2018,7,26),G491&lt;=DATE(2018,12,31),R491='CP %'!$I$2),IF(T491=1,'CP %'!$C$8,IF(AND(T491&gt;=2,T491&lt;=3),'CP %'!$C$9,IF(AND(T491&gt;=4,T491&lt;=5),'CP %'!$C$10,IF(AND(T491&gt;=6,T491&lt;=8),'CP %'!$C$11,IF(T491&gt;=9,'CP %'!$C$12,""))))),IF(AND(G491&gt;=DATE(2018,7,26),G491&lt;=DATE(2018,12,31),R491='CP %'!$I$3),IF(T491=1,'CP %'!$D$8,IF(AND(T491&gt;=2,T491&lt;=3),'CP %'!$D$9,IF(AND(T491&gt;=4,T491&lt;=5),'CP %'!$D$10,IF(AND(T491&gt;=6,T491&lt;=8),'CP %'!$D$11,IF(T491&gt;=9,'CP %'!$D$12,""))))),""))),
IF(AND(A491='CP %'!$F$1,J491="CP"),
IF(AND(G491&gt;=DATE(2018,4,1),G491&lt;DATE(2018,5,1)),IF(AND(T491&gt;=1,T491&lt;=3),'CP %'!$G$4,IF(AND(T491&gt;=4,T491&lt;=9),'CP %'!$G$5,IF(T491&gt;=10,'CP %'!$G$6,""))),
IF(AND(G491&gt;=DATE(2018,5,1),G491&lt;DATE(2018,7,1)),'CP %'!$G$8,
IF(AND(G491&gt;=DATE(2018,7,1),G491&lt;DATE(2018,8,1)),IF(AND(T491&gt;=1,T491&lt;=2),'CP %'!$G$11,IF(AND(T491&gt;=3,T491&lt;=5),'CP %'!$G$12,IF(T491&gt;=6,'CP %'!$G$13,""))),
IF(AND(G491&gt;=DATE(2018,8,1),G491&lt;DATE(2018,10,1)),IF(K491='CP %'!$F$18,'CP %'!$G$18,IF(B491='CP %'!$F$15,'CP %'!$G$15,IF(B491='CP %'!$F$16,'CP %'!$G$16,IF(AND(B491='CP %'!$F$17,T491=1),'CP %'!$G$20,IF(AND(B491='CP %'!$F$17,T491&gt;=2,T491&lt;=5),'CP %'!$G$21,IF(AND(B491='CP %'!$F$17,T491&gt;=6),'CP %'!$G$22,"")))))),
IF(AND(G491&gt;=DATE(2018,10,1),G491&lt;=DATE(2018,12,31)),IF(B491='CP %'!$F$25,'CP %'!$G$25,IF(B491='CP %'!$F$26,'CP %'!$G$26,IF(AND(B491='CP %'!$F$27,T491=1),'CP %'!$G$29,IF(AND(B491='CP %'!$F$27,T491&gt;=2,T491&lt;=5),'CP %'!$G$30,IF(AND(B491='CP %'!$F$27,T491&gt;=6),'CP %'!$G$31,"")))))))))),
IF(AND(A491='CP %'!$M$1,J491="CP"),
IF(AND(G491&gt;=DATE(2018,4,1),G491&lt;DATE(2018,10,1)),IF(AND(T491&gt;=1,T491&lt;=3),'CP %'!$N$4,IF(AND(T491&gt;=4,T491&lt;=6),'CP %'!$N$5,IF(T491&gt;=7,'CP %'!$N$6,""))),
IF(AND(G491&gt;=DATE(2018,10,1),G491&lt;=DATE(2018,12,31)),IF(AND(T491&gt;=1,T491&lt;=3),'CP %'!$N$9,IF(AND(T491&gt;=4,T491&lt;=6),'CP %'!$N$10,IF(T491&gt;=7,'CP %'!$N$11,""))),"")),"")))</f>
        <v/>
      </c>
      <c r="T491" s="29" t="str">
        <f>IF(AND(A491='CP %'!$B$1,Master!J491="CP",G491&gt;=DATE(2018,7,26),G491&lt;=DATE(2018,12,31)),COUNTIFS($K$2:$K$999,K491,$A$2:$A$999,'CP %'!$B$1,$G$2:$G$999,"&gt;=26-07-2018",$G$2:$G$999,"&lt;=31-12-2018"),IF(AND(A491='CP %'!$F$1,Master!J491="CP",G491&gt;=DATE(2018,4,1),G491&lt;DATE(2018,5,1)),COUNTIFS($K$2:$K$999,K491,$A$2:$A$999,'CP %'!$F$1,$G$2:$G$999,"&gt;=01-04-2018",$G$2:$G$999,"&lt;01-05-2018"),IF(AND(A491='CP %'!$F$1,Master!J491="CP",G491&gt;=DATE(2018,7,1),G491&lt;DATE(2018,8,1)),COUNTIFS($K$2:$K$999,K491,$A$2:$A$999,'CP %'!$F$1,$G$2:$G$999,"&gt;=01-07-2018",$G$2:$G$999,"&lt;01-08-2018"),IF(AND(A491='CP %'!$F$1,B491='CP %'!$F$17,Master!J491="CP",G491&gt;=DATE(2018,8,1),G491&lt;DATE(2018,10,1)),COUNTIFS($K$2:$K$999,K491,$A$2:$A$999,'CP %'!$F$1,$B$2:$B$999,'CP %'!$F$17,$G$2:$G$999,"&gt;=01-08-2018",$G$2:$G$999,"&lt;01-10-2018"),IF(AND(A491='CP %'!$F$1,B491='CP %'!$F$27,Master!J491="CP",G491&gt;=DATE(2018,10,1),G491&lt;=DATE(2018,12,31)),COUNTIFS($K$2:$K$999,K491,$A$2:$A$999,'CP %'!$F$1,$B$2:$B$999,'CP %'!$F$27,$G$2:$G$999,"&gt;=01-10-2018",$G$2:$G$999,"&lt;=31-12-2018"),IF(AND(A491='CP %'!$M$1,Master!J491="CP",G491&gt;=DATE(2018,4,1),G491&lt;DATE(2018,10,1)),COUNTIFS($K$2:$K$999,K491,$A$2:$A$999,'CP %'!$M$1,$G$2:$G$999,"&gt;=1-04-2018",$G$2:$G$999,"&lt;1-10-2018"),IF(AND(A491='CP %'!$M$1,Master!J491="CP",G491&gt;=DATE(2018,10,1),G491&lt;=DATE(2018,12,31)),COUNTIFS($K$2:$K$999,K491,$A$2:$A$999,'CP %'!$M$1,$G$2:$G$999,"&gt;=1-10-2018",$G$2:$G$999,"&lt;=31-12-2018"),"")))))))</f>
        <v/>
      </c>
    </row>
    <row r="492" spans="19:20" hidden="1" x14ac:dyDescent="0.25">
      <c r="S492" s="17" t="str">
        <f>IF(AND(A492='CP %'!$B$1,J492="CP"),
IF(AND(G492&gt;=DATE(2018,4,1),G492&lt;=DATE(2018,7,25)),2%,IF(AND(G492&gt;=DATE(2018,7,26),G492&lt;=DATE(2018,12,31),R492='CP %'!$I$2),IF(T492=1,'CP %'!$C$8,IF(AND(T492&gt;=2,T492&lt;=3),'CP %'!$C$9,IF(AND(T492&gt;=4,T492&lt;=5),'CP %'!$C$10,IF(AND(T492&gt;=6,T492&lt;=8),'CP %'!$C$11,IF(T492&gt;=9,'CP %'!$C$12,""))))),IF(AND(G492&gt;=DATE(2018,7,26),G492&lt;=DATE(2018,12,31),R492='CP %'!$I$3),IF(T492=1,'CP %'!$D$8,IF(AND(T492&gt;=2,T492&lt;=3),'CP %'!$D$9,IF(AND(T492&gt;=4,T492&lt;=5),'CP %'!$D$10,IF(AND(T492&gt;=6,T492&lt;=8),'CP %'!$D$11,IF(T492&gt;=9,'CP %'!$D$12,""))))),""))),
IF(AND(A492='CP %'!$F$1,J492="CP"),
IF(AND(G492&gt;=DATE(2018,4,1),G492&lt;DATE(2018,5,1)),IF(AND(T492&gt;=1,T492&lt;=3),'CP %'!$G$4,IF(AND(T492&gt;=4,T492&lt;=9),'CP %'!$G$5,IF(T492&gt;=10,'CP %'!$G$6,""))),
IF(AND(G492&gt;=DATE(2018,5,1),G492&lt;DATE(2018,7,1)),'CP %'!$G$8,
IF(AND(G492&gt;=DATE(2018,7,1),G492&lt;DATE(2018,8,1)),IF(AND(T492&gt;=1,T492&lt;=2),'CP %'!$G$11,IF(AND(T492&gt;=3,T492&lt;=5),'CP %'!$G$12,IF(T492&gt;=6,'CP %'!$G$13,""))),
IF(AND(G492&gt;=DATE(2018,8,1),G492&lt;DATE(2018,10,1)),IF(K492='CP %'!$F$18,'CP %'!$G$18,IF(B492='CP %'!$F$15,'CP %'!$G$15,IF(B492='CP %'!$F$16,'CP %'!$G$16,IF(AND(B492='CP %'!$F$17,T492=1),'CP %'!$G$20,IF(AND(B492='CP %'!$F$17,T492&gt;=2,T492&lt;=5),'CP %'!$G$21,IF(AND(B492='CP %'!$F$17,T492&gt;=6),'CP %'!$G$22,"")))))),
IF(AND(G492&gt;=DATE(2018,10,1),G492&lt;=DATE(2018,12,31)),IF(B492='CP %'!$F$25,'CP %'!$G$25,IF(B492='CP %'!$F$26,'CP %'!$G$26,IF(AND(B492='CP %'!$F$27,T492=1),'CP %'!$G$29,IF(AND(B492='CP %'!$F$27,T492&gt;=2,T492&lt;=5),'CP %'!$G$30,IF(AND(B492='CP %'!$F$27,T492&gt;=6),'CP %'!$G$31,"")))))))))),
IF(AND(A492='CP %'!$M$1,J492="CP"),
IF(AND(G492&gt;=DATE(2018,4,1),G492&lt;DATE(2018,10,1)),IF(AND(T492&gt;=1,T492&lt;=3),'CP %'!$N$4,IF(AND(T492&gt;=4,T492&lt;=6),'CP %'!$N$5,IF(T492&gt;=7,'CP %'!$N$6,""))),
IF(AND(G492&gt;=DATE(2018,10,1),G492&lt;=DATE(2018,12,31)),IF(AND(T492&gt;=1,T492&lt;=3),'CP %'!$N$9,IF(AND(T492&gt;=4,T492&lt;=6),'CP %'!$N$10,IF(T492&gt;=7,'CP %'!$N$11,""))),"")),"")))</f>
        <v/>
      </c>
      <c r="T492" s="29" t="str">
        <f>IF(AND(A492='CP %'!$B$1,Master!J492="CP",G492&gt;=DATE(2018,7,26),G492&lt;=DATE(2018,12,31)),COUNTIFS($K$2:$K$999,K492,$A$2:$A$999,'CP %'!$B$1,$G$2:$G$999,"&gt;=26-07-2018",$G$2:$G$999,"&lt;=31-12-2018"),IF(AND(A492='CP %'!$F$1,Master!J492="CP",G492&gt;=DATE(2018,4,1),G492&lt;DATE(2018,5,1)),COUNTIFS($K$2:$K$999,K492,$A$2:$A$999,'CP %'!$F$1,$G$2:$G$999,"&gt;=01-04-2018",$G$2:$G$999,"&lt;01-05-2018"),IF(AND(A492='CP %'!$F$1,Master!J492="CP",G492&gt;=DATE(2018,7,1),G492&lt;DATE(2018,8,1)),COUNTIFS($K$2:$K$999,K492,$A$2:$A$999,'CP %'!$F$1,$G$2:$G$999,"&gt;=01-07-2018",$G$2:$G$999,"&lt;01-08-2018"),IF(AND(A492='CP %'!$F$1,B492='CP %'!$F$17,Master!J492="CP",G492&gt;=DATE(2018,8,1),G492&lt;DATE(2018,10,1)),COUNTIFS($K$2:$K$999,K492,$A$2:$A$999,'CP %'!$F$1,$B$2:$B$999,'CP %'!$F$17,$G$2:$G$999,"&gt;=01-08-2018",$G$2:$G$999,"&lt;01-10-2018"),IF(AND(A492='CP %'!$F$1,B492='CP %'!$F$27,Master!J492="CP",G492&gt;=DATE(2018,10,1),G492&lt;=DATE(2018,12,31)),COUNTIFS($K$2:$K$999,K492,$A$2:$A$999,'CP %'!$F$1,$B$2:$B$999,'CP %'!$F$27,$G$2:$G$999,"&gt;=01-10-2018",$G$2:$G$999,"&lt;=31-12-2018"),IF(AND(A492='CP %'!$M$1,Master!J492="CP",G492&gt;=DATE(2018,4,1),G492&lt;DATE(2018,10,1)),COUNTIFS($K$2:$K$999,K492,$A$2:$A$999,'CP %'!$M$1,$G$2:$G$999,"&gt;=1-04-2018",$G$2:$G$999,"&lt;1-10-2018"),IF(AND(A492='CP %'!$M$1,Master!J492="CP",G492&gt;=DATE(2018,10,1),G492&lt;=DATE(2018,12,31)),COUNTIFS($K$2:$K$999,K492,$A$2:$A$999,'CP %'!$M$1,$G$2:$G$999,"&gt;=1-10-2018",$G$2:$G$999,"&lt;=31-12-2018"),"")))))))</f>
        <v/>
      </c>
    </row>
    <row r="493" spans="19:20" hidden="1" x14ac:dyDescent="0.25">
      <c r="S493" s="17" t="str">
        <f>IF(AND(A493='CP %'!$B$1,J493="CP"),
IF(AND(G493&gt;=DATE(2018,4,1),G493&lt;=DATE(2018,7,25)),2%,IF(AND(G493&gt;=DATE(2018,7,26),G493&lt;=DATE(2018,12,31),R493='CP %'!$I$2),IF(T493=1,'CP %'!$C$8,IF(AND(T493&gt;=2,T493&lt;=3),'CP %'!$C$9,IF(AND(T493&gt;=4,T493&lt;=5),'CP %'!$C$10,IF(AND(T493&gt;=6,T493&lt;=8),'CP %'!$C$11,IF(T493&gt;=9,'CP %'!$C$12,""))))),IF(AND(G493&gt;=DATE(2018,7,26),G493&lt;=DATE(2018,12,31),R493='CP %'!$I$3),IF(T493=1,'CP %'!$D$8,IF(AND(T493&gt;=2,T493&lt;=3),'CP %'!$D$9,IF(AND(T493&gt;=4,T493&lt;=5),'CP %'!$D$10,IF(AND(T493&gt;=6,T493&lt;=8),'CP %'!$D$11,IF(T493&gt;=9,'CP %'!$D$12,""))))),""))),
IF(AND(A493='CP %'!$F$1,J493="CP"),
IF(AND(G493&gt;=DATE(2018,4,1),G493&lt;DATE(2018,5,1)),IF(AND(T493&gt;=1,T493&lt;=3),'CP %'!$G$4,IF(AND(T493&gt;=4,T493&lt;=9),'CP %'!$G$5,IF(T493&gt;=10,'CP %'!$G$6,""))),
IF(AND(G493&gt;=DATE(2018,5,1),G493&lt;DATE(2018,7,1)),'CP %'!$G$8,
IF(AND(G493&gt;=DATE(2018,7,1),G493&lt;DATE(2018,8,1)),IF(AND(T493&gt;=1,T493&lt;=2),'CP %'!$G$11,IF(AND(T493&gt;=3,T493&lt;=5),'CP %'!$G$12,IF(T493&gt;=6,'CP %'!$G$13,""))),
IF(AND(G493&gt;=DATE(2018,8,1),G493&lt;DATE(2018,10,1)),IF(K493='CP %'!$F$18,'CP %'!$G$18,IF(B493='CP %'!$F$15,'CP %'!$G$15,IF(B493='CP %'!$F$16,'CP %'!$G$16,IF(AND(B493='CP %'!$F$17,T493=1),'CP %'!$G$20,IF(AND(B493='CP %'!$F$17,T493&gt;=2,T493&lt;=5),'CP %'!$G$21,IF(AND(B493='CP %'!$F$17,T493&gt;=6),'CP %'!$G$22,"")))))),
IF(AND(G493&gt;=DATE(2018,10,1),G493&lt;=DATE(2018,12,31)),IF(B493='CP %'!$F$25,'CP %'!$G$25,IF(B493='CP %'!$F$26,'CP %'!$G$26,IF(AND(B493='CP %'!$F$27,T493=1),'CP %'!$G$29,IF(AND(B493='CP %'!$F$27,T493&gt;=2,T493&lt;=5),'CP %'!$G$30,IF(AND(B493='CP %'!$F$27,T493&gt;=6),'CP %'!$G$31,"")))))))))),
IF(AND(A493='CP %'!$M$1,J493="CP"),
IF(AND(G493&gt;=DATE(2018,4,1),G493&lt;DATE(2018,10,1)),IF(AND(T493&gt;=1,T493&lt;=3),'CP %'!$N$4,IF(AND(T493&gt;=4,T493&lt;=6),'CP %'!$N$5,IF(T493&gt;=7,'CP %'!$N$6,""))),
IF(AND(G493&gt;=DATE(2018,10,1),G493&lt;=DATE(2018,12,31)),IF(AND(T493&gt;=1,T493&lt;=3),'CP %'!$N$9,IF(AND(T493&gt;=4,T493&lt;=6),'CP %'!$N$10,IF(T493&gt;=7,'CP %'!$N$11,""))),"")),"")))</f>
        <v/>
      </c>
      <c r="T493" s="29" t="str">
        <f>IF(AND(A493='CP %'!$B$1,Master!J493="CP",G493&gt;=DATE(2018,7,26),G493&lt;=DATE(2018,12,31)),COUNTIFS($K$2:$K$999,K493,$A$2:$A$999,'CP %'!$B$1,$G$2:$G$999,"&gt;=26-07-2018",$G$2:$G$999,"&lt;=31-12-2018"),IF(AND(A493='CP %'!$F$1,Master!J493="CP",G493&gt;=DATE(2018,4,1),G493&lt;DATE(2018,5,1)),COUNTIFS($K$2:$K$999,K493,$A$2:$A$999,'CP %'!$F$1,$G$2:$G$999,"&gt;=01-04-2018",$G$2:$G$999,"&lt;01-05-2018"),IF(AND(A493='CP %'!$F$1,Master!J493="CP",G493&gt;=DATE(2018,7,1),G493&lt;DATE(2018,8,1)),COUNTIFS($K$2:$K$999,K493,$A$2:$A$999,'CP %'!$F$1,$G$2:$G$999,"&gt;=01-07-2018",$G$2:$G$999,"&lt;01-08-2018"),IF(AND(A493='CP %'!$F$1,B493='CP %'!$F$17,Master!J493="CP",G493&gt;=DATE(2018,8,1),G493&lt;DATE(2018,10,1)),COUNTIFS($K$2:$K$999,K493,$A$2:$A$999,'CP %'!$F$1,$B$2:$B$999,'CP %'!$F$17,$G$2:$G$999,"&gt;=01-08-2018",$G$2:$G$999,"&lt;01-10-2018"),IF(AND(A493='CP %'!$F$1,B493='CP %'!$F$27,Master!J493="CP",G493&gt;=DATE(2018,10,1),G493&lt;=DATE(2018,12,31)),COUNTIFS($K$2:$K$999,K493,$A$2:$A$999,'CP %'!$F$1,$B$2:$B$999,'CP %'!$F$27,$G$2:$G$999,"&gt;=01-10-2018",$G$2:$G$999,"&lt;=31-12-2018"),IF(AND(A493='CP %'!$M$1,Master!J493="CP",G493&gt;=DATE(2018,4,1),G493&lt;DATE(2018,10,1)),COUNTIFS($K$2:$K$999,K493,$A$2:$A$999,'CP %'!$M$1,$G$2:$G$999,"&gt;=1-04-2018",$G$2:$G$999,"&lt;1-10-2018"),IF(AND(A493='CP %'!$M$1,Master!J493="CP",G493&gt;=DATE(2018,10,1),G493&lt;=DATE(2018,12,31)),COUNTIFS($K$2:$K$999,K493,$A$2:$A$999,'CP %'!$M$1,$G$2:$G$999,"&gt;=1-10-2018",$G$2:$G$999,"&lt;=31-12-2018"),"")))))))</f>
        <v/>
      </c>
    </row>
    <row r="494" spans="19:20" hidden="1" x14ac:dyDescent="0.25">
      <c r="S494" s="17" t="str">
        <f>IF(AND(A494='CP %'!$B$1,J494="CP"),
IF(AND(G494&gt;=DATE(2018,4,1),G494&lt;=DATE(2018,7,25)),2%,IF(AND(G494&gt;=DATE(2018,7,26),G494&lt;=DATE(2018,12,31),R494='CP %'!$I$2),IF(T494=1,'CP %'!$C$8,IF(AND(T494&gt;=2,T494&lt;=3),'CP %'!$C$9,IF(AND(T494&gt;=4,T494&lt;=5),'CP %'!$C$10,IF(AND(T494&gt;=6,T494&lt;=8),'CP %'!$C$11,IF(T494&gt;=9,'CP %'!$C$12,""))))),IF(AND(G494&gt;=DATE(2018,7,26),G494&lt;=DATE(2018,12,31),R494='CP %'!$I$3),IF(T494=1,'CP %'!$D$8,IF(AND(T494&gt;=2,T494&lt;=3),'CP %'!$D$9,IF(AND(T494&gt;=4,T494&lt;=5),'CP %'!$D$10,IF(AND(T494&gt;=6,T494&lt;=8),'CP %'!$D$11,IF(T494&gt;=9,'CP %'!$D$12,""))))),""))),
IF(AND(A494='CP %'!$F$1,J494="CP"),
IF(AND(G494&gt;=DATE(2018,4,1),G494&lt;DATE(2018,5,1)),IF(AND(T494&gt;=1,T494&lt;=3),'CP %'!$G$4,IF(AND(T494&gt;=4,T494&lt;=9),'CP %'!$G$5,IF(T494&gt;=10,'CP %'!$G$6,""))),
IF(AND(G494&gt;=DATE(2018,5,1),G494&lt;DATE(2018,7,1)),'CP %'!$G$8,
IF(AND(G494&gt;=DATE(2018,7,1),G494&lt;DATE(2018,8,1)),IF(AND(T494&gt;=1,T494&lt;=2),'CP %'!$G$11,IF(AND(T494&gt;=3,T494&lt;=5),'CP %'!$G$12,IF(T494&gt;=6,'CP %'!$G$13,""))),
IF(AND(G494&gt;=DATE(2018,8,1),G494&lt;DATE(2018,10,1)),IF(K494='CP %'!$F$18,'CP %'!$G$18,IF(B494='CP %'!$F$15,'CP %'!$G$15,IF(B494='CP %'!$F$16,'CP %'!$G$16,IF(AND(B494='CP %'!$F$17,T494=1),'CP %'!$G$20,IF(AND(B494='CP %'!$F$17,T494&gt;=2,T494&lt;=5),'CP %'!$G$21,IF(AND(B494='CP %'!$F$17,T494&gt;=6),'CP %'!$G$22,"")))))),
IF(AND(G494&gt;=DATE(2018,10,1),G494&lt;=DATE(2018,12,31)),IF(B494='CP %'!$F$25,'CP %'!$G$25,IF(B494='CP %'!$F$26,'CP %'!$G$26,IF(AND(B494='CP %'!$F$27,T494=1),'CP %'!$G$29,IF(AND(B494='CP %'!$F$27,T494&gt;=2,T494&lt;=5),'CP %'!$G$30,IF(AND(B494='CP %'!$F$27,T494&gt;=6),'CP %'!$G$31,"")))))))))),
IF(AND(A494='CP %'!$M$1,J494="CP"),
IF(AND(G494&gt;=DATE(2018,4,1),G494&lt;DATE(2018,10,1)),IF(AND(T494&gt;=1,T494&lt;=3),'CP %'!$N$4,IF(AND(T494&gt;=4,T494&lt;=6),'CP %'!$N$5,IF(T494&gt;=7,'CP %'!$N$6,""))),
IF(AND(G494&gt;=DATE(2018,10,1),G494&lt;=DATE(2018,12,31)),IF(AND(T494&gt;=1,T494&lt;=3),'CP %'!$N$9,IF(AND(T494&gt;=4,T494&lt;=6),'CP %'!$N$10,IF(T494&gt;=7,'CP %'!$N$11,""))),"")),"")))</f>
        <v/>
      </c>
      <c r="T494" s="29" t="str">
        <f>IF(AND(A494='CP %'!$B$1,Master!J494="CP",G494&gt;=DATE(2018,7,26),G494&lt;=DATE(2018,12,31)),COUNTIFS($K$2:$K$999,K494,$A$2:$A$999,'CP %'!$B$1,$G$2:$G$999,"&gt;=26-07-2018",$G$2:$G$999,"&lt;=31-12-2018"),IF(AND(A494='CP %'!$F$1,Master!J494="CP",G494&gt;=DATE(2018,4,1),G494&lt;DATE(2018,5,1)),COUNTIFS($K$2:$K$999,K494,$A$2:$A$999,'CP %'!$F$1,$G$2:$G$999,"&gt;=01-04-2018",$G$2:$G$999,"&lt;01-05-2018"),IF(AND(A494='CP %'!$F$1,Master!J494="CP",G494&gt;=DATE(2018,7,1),G494&lt;DATE(2018,8,1)),COUNTIFS($K$2:$K$999,K494,$A$2:$A$999,'CP %'!$F$1,$G$2:$G$999,"&gt;=01-07-2018",$G$2:$G$999,"&lt;01-08-2018"),IF(AND(A494='CP %'!$F$1,B494='CP %'!$F$17,Master!J494="CP",G494&gt;=DATE(2018,8,1),G494&lt;DATE(2018,10,1)),COUNTIFS($K$2:$K$999,K494,$A$2:$A$999,'CP %'!$F$1,$B$2:$B$999,'CP %'!$F$17,$G$2:$G$999,"&gt;=01-08-2018",$G$2:$G$999,"&lt;01-10-2018"),IF(AND(A494='CP %'!$F$1,B494='CP %'!$F$27,Master!J494="CP",G494&gt;=DATE(2018,10,1),G494&lt;=DATE(2018,12,31)),COUNTIFS($K$2:$K$999,K494,$A$2:$A$999,'CP %'!$F$1,$B$2:$B$999,'CP %'!$F$27,$G$2:$G$999,"&gt;=01-10-2018",$G$2:$G$999,"&lt;=31-12-2018"),IF(AND(A494='CP %'!$M$1,Master!J494="CP",G494&gt;=DATE(2018,4,1),G494&lt;DATE(2018,10,1)),COUNTIFS($K$2:$K$999,K494,$A$2:$A$999,'CP %'!$M$1,$G$2:$G$999,"&gt;=1-04-2018",$G$2:$G$999,"&lt;1-10-2018"),IF(AND(A494='CP %'!$M$1,Master!J494="CP",G494&gt;=DATE(2018,10,1),G494&lt;=DATE(2018,12,31)),COUNTIFS($K$2:$K$999,K494,$A$2:$A$999,'CP %'!$M$1,$G$2:$G$999,"&gt;=1-10-2018",$G$2:$G$999,"&lt;=31-12-2018"),"")))))))</f>
        <v/>
      </c>
    </row>
    <row r="495" spans="19:20" hidden="1" x14ac:dyDescent="0.25">
      <c r="S495" s="17" t="str">
        <f>IF(AND(A495='CP %'!$B$1,J495="CP"),
IF(AND(G495&gt;=DATE(2018,4,1),G495&lt;=DATE(2018,7,25)),2%,IF(AND(G495&gt;=DATE(2018,7,26),G495&lt;=DATE(2018,12,31),R495='CP %'!$I$2),IF(T495=1,'CP %'!$C$8,IF(AND(T495&gt;=2,T495&lt;=3),'CP %'!$C$9,IF(AND(T495&gt;=4,T495&lt;=5),'CP %'!$C$10,IF(AND(T495&gt;=6,T495&lt;=8),'CP %'!$C$11,IF(T495&gt;=9,'CP %'!$C$12,""))))),IF(AND(G495&gt;=DATE(2018,7,26),G495&lt;=DATE(2018,12,31),R495='CP %'!$I$3),IF(T495=1,'CP %'!$D$8,IF(AND(T495&gt;=2,T495&lt;=3),'CP %'!$D$9,IF(AND(T495&gt;=4,T495&lt;=5),'CP %'!$D$10,IF(AND(T495&gt;=6,T495&lt;=8),'CP %'!$D$11,IF(T495&gt;=9,'CP %'!$D$12,""))))),""))),
IF(AND(A495='CP %'!$F$1,J495="CP"),
IF(AND(G495&gt;=DATE(2018,4,1),G495&lt;DATE(2018,5,1)),IF(AND(T495&gt;=1,T495&lt;=3),'CP %'!$G$4,IF(AND(T495&gt;=4,T495&lt;=9),'CP %'!$G$5,IF(T495&gt;=10,'CP %'!$G$6,""))),
IF(AND(G495&gt;=DATE(2018,5,1),G495&lt;DATE(2018,7,1)),'CP %'!$G$8,
IF(AND(G495&gt;=DATE(2018,7,1),G495&lt;DATE(2018,8,1)),IF(AND(T495&gt;=1,T495&lt;=2),'CP %'!$G$11,IF(AND(T495&gt;=3,T495&lt;=5),'CP %'!$G$12,IF(T495&gt;=6,'CP %'!$G$13,""))),
IF(AND(G495&gt;=DATE(2018,8,1),G495&lt;DATE(2018,10,1)),IF(K495='CP %'!$F$18,'CP %'!$G$18,IF(B495='CP %'!$F$15,'CP %'!$G$15,IF(B495='CP %'!$F$16,'CP %'!$G$16,IF(AND(B495='CP %'!$F$17,T495=1),'CP %'!$G$20,IF(AND(B495='CP %'!$F$17,T495&gt;=2,T495&lt;=5),'CP %'!$G$21,IF(AND(B495='CP %'!$F$17,T495&gt;=6),'CP %'!$G$22,"")))))),
IF(AND(G495&gt;=DATE(2018,10,1),G495&lt;=DATE(2018,12,31)),IF(B495='CP %'!$F$25,'CP %'!$G$25,IF(B495='CP %'!$F$26,'CP %'!$G$26,IF(AND(B495='CP %'!$F$27,T495=1),'CP %'!$G$29,IF(AND(B495='CP %'!$F$27,T495&gt;=2,T495&lt;=5),'CP %'!$G$30,IF(AND(B495='CP %'!$F$27,T495&gt;=6),'CP %'!$G$31,"")))))))))),
IF(AND(A495='CP %'!$M$1,J495="CP"),
IF(AND(G495&gt;=DATE(2018,4,1),G495&lt;DATE(2018,10,1)),IF(AND(T495&gt;=1,T495&lt;=3),'CP %'!$N$4,IF(AND(T495&gt;=4,T495&lt;=6),'CP %'!$N$5,IF(T495&gt;=7,'CP %'!$N$6,""))),
IF(AND(G495&gt;=DATE(2018,10,1),G495&lt;=DATE(2018,12,31)),IF(AND(T495&gt;=1,T495&lt;=3),'CP %'!$N$9,IF(AND(T495&gt;=4,T495&lt;=6),'CP %'!$N$10,IF(T495&gt;=7,'CP %'!$N$11,""))),"")),"")))</f>
        <v/>
      </c>
      <c r="T495" s="29" t="str">
        <f>IF(AND(A495='CP %'!$B$1,Master!J495="CP",G495&gt;=DATE(2018,7,26),G495&lt;=DATE(2018,12,31)),COUNTIFS($K$2:$K$999,K495,$A$2:$A$999,'CP %'!$B$1,$G$2:$G$999,"&gt;=26-07-2018",$G$2:$G$999,"&lt;=31-12-2018"),IF(AND(A495='CP %'!$F$1,Master!J495="CP",G495&gt;=DATE(2018,4,1),G495&lt;DATE(2018,5,1)),COUNTIFS($K$2:$K$999,K495,$A$2:$A$999,'CP %'!$F$1,$G$2:$G$999,"&gt;=01-04-2018",$G$2:$G$999,"&lt;01-05-2018"),IF(AND(A495='CP %'!$F$1,Master!J495="CP",G495&gt;=DATE(2018,7,1),G495&lt;DATE(2018,8,1)),COUNTIFS($K$2:$K$999,K495,$A$2:$A$999,'CP %'!$F$1,$G$2:$G$999,"&gt;=01-07-2018",$G$2:$G$999,"&lt;01-08-2018"),IF(AND(A495='CP %'!$F$1,B495='CP %'!$F$17,Master!J495="CP",G495&gt;=DATE(2018,8,1),G495&lt;DATE(2018,10,1)),COUNTIFS($K$2:$K$999,K495,$A$2:$A$999,'CP %'!$F$1,$B$2:$B$999,'CP %'!$F$17,$G$2:$G$999,"&gt;=01-08-2018",$G$2:$G$999,"&lt;01-10-2018"),IF(AND(A495='CP %'!$F$1,B495='CP %'!$F$27,Master!J495="CP",G495&gt;=DATE(2018,10,1),G495&lt;=DATE(2018,12,31)),COUNTIFS($K$2:$K$999,K495,$A$2:$A$999,'CP %'!$F$1,$B$2:$B$999,'CP %'!$F$27,$G$2:$G$999,"&gt;=01-10-2018",$G$2:$G$999,"&lt;=31-12-2018"),IF(AND(A495='CP %'!$M$1,Master!J495="CP",G495&gt;=DATE(2018,4,1),G495&lt;DATE(2018,10,1)),COUNTIFS($K$2:$K$999,K495,$A$2:$A$999,'CP %'!$M$1,$G$2:$G$999,"&gt;=1-04-2018",$G$2:$G$999,"&lt;1-10-2018"),IF(AND(A495='CP %'!$M$1,Master!J495="CP",G495&gt;=DATE(2018,10,1),G495&lt;=DATE(2018,12,31)),COUNTIFS($K$2:$K$999,K495,$A$2:$A$999,'CP %'!$M$1,$G$2:$G$999,"&gt;=1-10-2018",$G$2:$G$999,"&lt;=31-12-2018"),"")))))))</f>
        <v/>
      </c>
    </row>
    <row r="496" spans="19:20" hidden="1" x14ac:dyDescent="0.25">
      <c r="S496" s="17" t="str">
        <f>IF(AND(A496='CP %'!$B$1,J496="CP"),
IF(AND(G496&gt;=DATE(2018,4,1),G496&lt;=DATE(2018,7,25)),2%,IF(AND(G496&gt;=DATE(2018,7,26),G496&lt;=DATE(2018,12,31),R496='CP %'!$I$2),IF(T496=1,'CP %'!$C$8,IF(AND(T496&gt;=2,T496&lt;=3),'CP %'!$C$9,IF(AND(T496&gt;=4,T496&lt;=5),'CP %'!$C$10,IF(AND(T496&gt;=6,T496&lt;=8),'CP %'!$C$11,IF(T496&gt;=9,'CP %'!$C$12,""))))),IF(AND(G496&gt;=DATE(2018,7,26),G496&lt;=DATE(2018,12,31),R496='CP %'!$I$3),IF(T496=1,'CP %'!$D$8,IF(AND(T496&gt;=2,T496&lt;=3),'CP %'!$D$9,IF(AND(T496&gt;=4,T496&lt;=5),'CP %'!$D$10,IF(AND(T496&gt;=6,T496&lt;=8),'CP %'!$D$11,IF(T496&gt;=9,'CP %'!$D$12,""))))),""))),
IF(AND(A496='CP %'!$F$1,J496="CP"),
IF(AND(G496&gt;=DATE(2018,4,1),G496&lt;DATE(2018,5,1)),IF(AND(T496&gt;=1,T496&lt;=3),'CP %'!$G$4,IF(AND(T496&gt;=4,T496&lt;=9),'CP %'!$G$5,IF(T496&gt;=10,'CP %'!$G$6,""))),
IF(AND(G496&gt;=DATE(2018,5,1),G496&lt;DATE(2018,7,1)),'CP %'!$G$8,
IF(AND(G496&gt;=DATE(2018,7,1),G496&lt;DATE(2018,8,1)),IF(AND(T496&gt;=1,T496&lt;=2),'CP %'!$G$11,IF(AND(T496&gt;=3,T496&lt;=5),'CP %'!$G$12,IF(T496&gt;=6,'CP %'!$G$13,""))),
IF(AND(G496&gt;=DATE(2018,8,1),G496&lt;DATE(2018,10,1)),IF(K496='CP %'!$F$18,'CP %'!$G$18,IF(B496='CP %'!$F$15,'CP %'!$G$15,IF(B496='CP %'!$F$16,'CP %'!$G$16,IF(AND(B496='CP %'!$F$17,T496=1),'CP %'!$G$20,IF(AND(B496='CP %'!$F$17,T496&gt;=2,T496&lt;=5),'CP %'!$G$21,IF(AND(B496='CP %'!$F$17,T496&gt;=6),'CP %'!$G$22,"")))))),
IF(AND(G496&gt;=DATE(2018,10,1),G496&lt;=DATE(2018,12,31)),IF(B496='CP %'!$F$25,'CP %'!$G$25,IF(B496='CP %'!$F$26,'CP %'!$G$26,IF(AND(B496='CP %'!$F$27,T496=1),'CP %'!$G$29,IF(AND(B496='CP %'!$F$27,T496&gt;=2,T496&lt;=5),'CP %'!$G$30,IF(AND(B496='CP %'!$F$27,T496&gt;=6),'CP %'!$G$31,"")))))))))),
IF(AND(A496='CP %'!$M$1,J496="CP"),
IF(AND(G496&gt;=DATE(2018,4,1),G496&lt;DATE(2018,10,1)),IF(AND(T496&gt;=1,T496&lt;=3),'CP %'!$N$4,IF(AND(T496&gt;=4,T496&lt;=6),'CP %'!$N$5,IF(T496&gt;=7,'CP %'!$N$6,""))),
IF(AND(G496&gt;=DATE(2018,10,1),G496&lt;=DATE(2018,12,31)),IF(AND(T496&gt;=1,T496&lt;=3),'CP %'!$N$9,IF(AND(T496&gt;=4,T496&lt;=6),'CP %'!$N$10,IF(T496&gt;=7,'CP %'!$N$11,""))),"")),"")))</f>
        <v/>
      </c>
      <c r="T496" s="29" t="str">
        <f>IF(AND(A496='CP %'!$B$1,Master!J496="CP",G496&gt;=DATE(2018,7,26),G496&lt;=DATE(2018,12,31)),COUNTIFS($K$2:$K$999,K496,$A$2:$A$999,'CP %'!$B$1,$G$2:$G$999,"&gt;=26-07-2018",$G$2:$G$999,"&lt;=31-12-2018"),IF(AND(A496='CP %'!$F$1,Master!J496="CP",G496&gt;=DATE(2018,4,1),G496&lt;DATE(2018,5,1)),COUNTIFS($K$2:$K$999,K496,$A$2:$A$999,'CP %'!$F$1,$G$2:$G$999,"&gt;=01-04-2018",$G$2:$G$999,"&lt;01-05-2018"),IF(AND(A496='CP %'!$F$1,Master!J496="CP",G496&gt;=DATE(2018,7,1),G496&lt;DATE(2018,8,1)),COUNTIFS($K$2:$K$999,K496,$A$2:$A$999,'CP %'!$F$1,$G$2:$G$999,"&gt;=01-07-2018",$G$2:$G$999,"&lt;01-08-2018"),IF(AND(A496='CP %'!$F$1,B496='CP %'!$F$17,Master!J496="CP",G496&gt;=DATE(2018,8,1),G496&lt;DATE(2018,10,1)),COUNTIFS($K$2:$K$999,K496,$A$2:$A$999,'CP %'!$F$1,$B$2:$B$999,'CP %'!$F$17,$G$2:$G$999,"&gt;=01-08-2018",$G$2:$G$999,"&lt;01-10-2018"),IF(AND(A496='CP %'!$F$1,B496='CP %'!$F$27,Master!J496="CP",G496&gt;=DATE(2018,10,1),G496&lt;=DATE(2018,12,31)),COUNTIFS($K$2:$K$999,K496,$A$2:$A$999,'CP %'!$F$1,$B$2:$B$999,'CP %'!$F$27,$G$2:$G$999,"&gt;=01-10-2018",$G$2:$G$999,"&lt;=31-12-2018"),IF(AND(A496='CP %'!$M$1,Master!J496="CP",G496&gt;=DATE(2018,4,1),G496&lt;DATE(2018,10,1)),COUNTIFS($K$2:$K$999,K496,$A$2:$A$999,'CP %'!$M$1,$G$2:$G$999,"&gt;=1-04-2018",$G$2:$G$999,"&lt;1-10-2018"),IF(AND(A496='CP %'!$M$1,Master!J496="CP",G496&gt;=DATE(2018,10,1),G496&lt;=DATE(2018,12,31)),COUNTIFS($K$2:$K$999,K496,$A$2:$A$999,'CP %'!$M$1,$G$2:$G$999,"&gt;=1-10-2018",$G$2:$G$999,"&lt;=31-12-2018"),"")))))))</f>
        <v/>
      </c>
    </row>
    <row r="497" spans="19:20" hidden="1" x14ac:dyDescent="0.25">
      <c r="S497" s="17" t="str">
        <f>IF(AND(A497='CP %'!$B$1,J497="CP"),
IF(AND(G497&gt;=DATE(2018,4,1),G497&lt;=DATE(2018,7,25)),2%,IF(AND(G497&gt;=DATE(2018,7,26),G497&lt;=DATE(2018,12,31),R497='CP %'!$I$2),IF(T497=1,'CP %'!$C$8,IF(AND(T497&gt;=2,T497&lt;=3),'CP %'!$C$9,IF(AND(T497&gt;=4,T497&lt;=5),'CP %'!$C$10,IF(AND(T497&gt;=6,T497&lt;=8),'CP %'!$C$11,IF(T497&gt;=9,'CP %'!$C$12,""))))),IF(AND(G497&gt;=DATE(2018,7,26),G497&lt;=DATE(2018,12,31),R497='CP %'!$I$3),IF(T497=1,'CP %'!$D$8,IF(AND(T497&gt;=2,T497&lt;=3),'CP %'!$D$9,IF(AND(T497&gt;=4,T497&lt;=5),'CP %'!$D$10,IF(AND(T497&gt;=6,T497&lt;=8),'CP %'!$D$11,IF(T497&gt;=9,'CP %'!$D$12,""))))),""))),
IF(AND(A497='CP %'!$F$1,J497="CP"),
IF(AND(G497&gt;=DATE(2018,4,1),G497&lt;DATE(2018,5,1)),IF(AND(T497&gt;=1,T497&lt;=3),'CP %'!$G$4,IF(AND(T497&gt;=4,T497&lt;=9),'CP %'!$G$5,IF(T497&gt;=10,'CP %'!$G$6,""))),
IF(AND(G497&gt;=DATE(2018,5,1),G497&lt;DATE(2018,7,1)),'CP %'!$G$8,
IF(AND(G497&gt;=DATE(2018,7,1),G497&lt;DATE(2018,8,1)),IF(AND(T497&gt;=1,T497&lt;=2),'CP %'!$G$11,IF(AND(T497&gt;=3,T497&lt;=5),'CP %'!$G$12,IF(T497&gt;=6,'CP %'!$G$13,""))),
IF(AND(G497&gt;=DATE(2018,8,1),G497&lt;DATE(2018,10,1)),IF(K497='CP %'!$F$18,'CP %'!$G$18,IF(B497='CP %'!$F$15,'CP %'!$G$15,IF(B497='CP %'!$F$16,'CP %'!$G$16,IF(AND(B497='CP %'!$F$17,T497=1),'CP %'!$G$20,IF(AND(B497='CP %'!$F$17,T497&gt;=2,T497&lt;=5),'CP %'!$G$21,IF(AND(B497='CP %'!$F$17,T497&gt;=6),'CP %'!$G$22,"")))))),
IF(AND(G497&gt;=DATE(2018,10,1),G497&lt;=DATE(2018,12,31)),IF(B497='CP %'!$F$25,'CP %'!$G$25,IF(B497='CP %'!$F$26,'CP %'!$G$26,IF(AND(B497='CP %'!$F$27,T497=1),'CP %'!$G$29,IF(AND(B497='CP %'!$F$27,T497&gt;=2,T497&lt;=5),'CP %'!$G$30,IF(AND(B497='CP %'!$F$27,T497&gt;=6),'CP %'!$G$31,"")))))))))),
IF(AND(A497='CP %'!$M$1,J497="CP"),
IF(AND(G497&gt;=DATE(2018,4,1),G497&lt;DATE(2018,10,1)),IF(AND(T497&gt;=1,T497&lt;=3),'CP %'!$N$4,IF(AND(T497&gt;=4,T497&lt;=6),'CP %'!$N$5,IF(T497&gt;=7,'CP %'!$N$6,""))),
IF(AND(G497&gt;=DATE(2018,10,1),G497&lt;=DATE(2018,12,31)),IF(AND(T497&gt;=1,T497&lt;=3),'CP %'!$N$9,IF(AND(T497&gt;=4,T497&lt;=6),'CP %'!$N$10,IF(T497&gt;=7,'CP %'!$N$11,""))),"")),"")))</f>
        <v/>
      </c>
      <c r="T497" s="29" t="str">
        <f>IF(AND(A497='CP %'!$B$1,Master!J497="CP",G497&gt;=DATE(2018,7,26),G497&lt;=DATE(2018,12,31)),COUNTIFS($K$2:$K$999,K497,$A$2:$A$999,'CP %'!$B$1,$G$2:$G$999,"&gt;=26-07-2018",$G$2:$G$999,"&lt;=31-12-2018"),IF(AND(A497='CP %'!$F$1,Master!J497="CP",G497&gt;=DATE(2018,4,1),G497&lt;DATE(2018,5,1)),COUNTIFS($K$2:$K$999,K497,$A$2:$A$999,'CP %'!$F$1,$G$2:$G$999,"&gt;=01-04-2018",$G$2:$G$999,"&lt;01-05-2018"),IF(AND(A497='CP %'!$F$1,Master!J497="CP",G497&gt;=DATE(2018,7,1),G497&lt;DATE(2018,8,1)),COUNTIFS($K$2:$K$999,K497,$A$2:$A$999,'CP %'!$F$1,$G$2:$G$999,"&gt;=01-07-2018",$G$2:$G$999,"&lt;01-08-2018"),IF(AND(A497='CP %'!$F$1,B497='CP %'!$F$17,Master!J497="CP",G497&gt;=DATE(2018,8,1),G497&lt;DATE(2018,10,1)),COUNTIFS($K$2:$K$999,K497,$A$2:$A$999,'CP %'!$F$1,$B$2:$B$999,'CP %'!$F$17,$G$2:$G$999,"&gt;=01-08-2018",$G$2:$G$999,"&lt;01-10-2018"),IF(AND(A497='CP %'!$F$1,B497='CP %'!$F$27,Master!J497="CP",G497&gt;=DATE(2018,10,1),G497&lt;=DATE(2018,12,31)),COUNTIFS($K$2:$K$999,K497,$A$2:$A$999,'CP %'!$F$1,$B$2:$B$999,'CP %'!$F$27,$G$2:$G$999,"&gt;=01-10-2018",$G$2:$G$999,"&lt;=31-12-2018"),IF(AND(A497='CP %'!$M$1,Master!J497="CP",G497&gt;=DATE(2018,4,1),G497&lt;DATE(2018,10,1)),COUNTIFS($K$2:$K$999,K497,$A$2:$A$999,'CP %'!$M$1,$G$2:$G$999,"&gt;=1-04-2018",$G$2:$G$999,"&lt;1-10-2018"),IF(AND(A497='CP %'!$M$1,Master!J497="CP",G497&gt;=DATE(2018,10,1),G497&lt;=DATE(2018,12,31)),COUNTIFS($K$2:$K$999,K497,$A$2:$A$999,'CP %'!$M$1,$G$2:$G$999,"&gt;=1-10-2018",$G$2:$G$999,"&lt;=31-12-2018"),"")))))))</f>
        <v/>
      </c>
    </row>
    <row r="498" spans="19:20" hidden="1" x14ac:dyDescent="0.25">
      <c r="S498" s="17" t="str">
        <f>IF(AND(A498='CP %'!$B$1,J498="CP"),
IF(AND(G498&gt;=DATE(2018,4,1),G498&lt;=DATE(2018,7,25)),2%,IF(AND(G498&gt;=DATE(2018,7,26),G498&lt;=DATE(2018,12,31),R498='CP %'!$I$2),IF(T498=1,'CP %'!$C$8,IF(AND(T498&gt;=2,T498&lt;=3),'CP %'!$C$9,IF(AND(T498&gt;=4,T498&lt;=5),'CP %'!$C$10,IF(AND(T498&gt;=6,T498&lt;=8),'CP %'!$C$11,IF(T498&gt;=9,'CP %'!$C$12,""))))),IF(AND(G498&gt;=DATE(2018,7,26),G498&lt;=DATE(2018,12,31),R498='CP %'!$I$3),IF(T498=1,'CP %'!$D$8,IF(AND(T498&gt;=2,T498&lt;=3),'CP %'!$D$9,IF(AND(T498&gt;=4,T498&lt;=5),'CP %'!$D$10,IF(AND(T498&gt;=6,T498&lt;=8),'CP %'!$D$11,IF(T498&gt;=9,'CP %'!$D$12,""))))),""))),
IF(AND(A498='CP %'!$F$1,J498="CP"),
IF(AND(G498&gt;=DATE(2018,4,1),G498&lt;DATE(2018,5,1)),IF(AND(T498&gt;=1,T498&lt;=3),'CP %'!$G$4,IF(AND(T498&gt;=4,T498&lt;=9),'CP %'!$G$5,IF(T498&gt;=10,'CP %'!$G$6,""))),
IF(AND(G498&gt;=DATE(2018,5,1),G498&lt;DATE(2018,7,1)),'CP %'!$G$8,
IF(AND(G498&gt;=DATE(2018,7,1),G498&lt;DATE(2018,8,1)),IF(AND(T498&gt;=1,T498&lt;=2),'CP %'!$G$11,IF(AND(T498&gt;=3,T498&lt;=5),'CP %'!$G$12,IF(T498&gt;=6,'CP %'!$G$13,""))),
IF(AND(G498&gt;=DATE(2018,8,1),G498&lt;DATE(2018,10,1)),IF(K498='CP %'!$F$18,'CP %'!$G$18,IF(B498='CP %'!$F$15,'CP %'!$G$15,IF(B498='CP %'!$F$16,'CP %'!$G$16,IF(AND(B498='CP %'!$F$17,T498=1),'CP %'!$G$20,IF(AND(B498='CP %'!$F$17,T498&gt;=2,T498&lt;=5),'CP %'!$G$21,IF(AND(B498='CP %'!$F$17,T498&gt;=6),'CP %'!$G$22,"")))))),
IF(AND(G498&gt;=DATE(2018,10,1),G498&lt;=DATE(2018,12,31)),IF(B498='CP %'!$F$25,'CP %'!$G$25,IF(B498='CP %'!$F$26,'CP %'!$G$26,IF(AND(B498='CP %'!$F$27,T498=1),'CP %'!$G$29,IF(AND(B498='CP %'!$F$27,T498&gt;=2,T498&lt;=5),'CP %'!$G$30,IF(AND(B498='CP %'!$F$27,T498&gt;=6),'CP %'!$G$31,"")))))))))),
IF(AND(A498='CP %'!$M$1,J498="CP"),
IF(AND(G498&gt;=DATE(2018,4,1),G498&lt;DATE(2018,10,1)),IF(AND(T498&gt;=1,T498&lt;=3),'CP %'!$N$4,IF(AND(T498&gt;=4,T498&lt;=6),'CP %'!$N$5,IF(T498&gt;=7,'CP %'!$N$6,""))),
IF(AND(G498&gt;=DATE(2018,10,1),G498&lt;=DATE(2018,12,31)),IF(AND(T498&gt;=1,T498&lt;=3),'CP %'!$N$9,IF(AND(T498&gt;=4,T498&lt;=6),'CP %'!$N$10,IF(T498&gt;=7,'CP %'!$N$11,""))),"")),"")))</f>
        <v/>
      </c>
      <c r="T498" s="29" t="str">
        <f>IF(AND(A498='CP %'!$B$1,Master!J498="CP",G498&gt;=DATE(2018,7,26),G498&lt;=DATE(2018,12,31)),COUNTIFS($K$2:$K$999,K498,$A$2:$A$999,'CP %'!$B$1,$G$2:$G$999,"&gt;=26-07-2018",$G$2:$G$999,"&lt;=31-12-2018"),IF(AND(A498='CP %'!$F$1,Master!J498="CP",G498&gt;=DATE(2018,4,1),G498&lt;DATE(2018,5,1)),COUNTIFS($K$2:$K$999,K498,$A$2:$A$999,'CP %'!$F$1,$G$2:$G$999,"&gt;=01-04-2018",$G$2:$G$999,"&lt;01-05-2018"),IF(AND(A498='CP %'!$F$1,Master!J498="CP",G498&gt;=DATE(2018,7,1),G498&lt;DATE(2018,8,1)),COUNTIFS($K$2:$K$999,K498,$A$2:$A$999,'CP %'!$F$1,$G$2:$G$999,"&gt;=01-07-2018",$G$2:$G$999,"&lt;01-08-2018"),IF(AND(A498='CP %'!$F$1,B498='CP %'!$F$17,Master!J498="CP",G498&gt;=DATE(2018,8,1),G498&lt;DATE(2018,10,1)),COUNTIFS($K$2:$K$999,K498,$A$2:$A$999,'CP %'!$F$1,$B$2:$B$999,'CP %'!$F$17,$G$2:$G$999,"&gt;=01-08-2018",$G$2:$G$999,"&lt;01-10-2018"),IF(AND(A498='CP %'!$F$1,B498='CP %'!$F$27,Master!J498="CP",G498&gt;=DATE(2018,10,1),G498&lt;=DATE(2018,12,31)),COUNTIFS($K$2:$K$999,K498,$A$2:$A$999,'CP %'!$F$1,$B$2:$B$999,'CP %'!$F$27,$G$2:$G$999,"&gt;=01-10-2018",$G$2:$G$999,"&lt;=31-12-2018"),IF(AND(A498='CP %'!$M$1,Master!J498="CP",G498&gt;=DATE(2018,4,1),G498&lt;DATE(2018,10,1)),COUNTIFS($K$2:$K$999,K498,$A$2:$A$999,'CP %'!$M$1,$G$2:$G$999,"&gt;=1-04-2018",$G$2:$G$999,"&lt;1-10-2018"),IF(AND(A498='CP %'!$M$1,Master!J498="CP",G498&gt;=DATE(2018,10,1),G498&lt;=DATE(2018,12,31)),COUNTIFS($K$2:$K$999,K498,$A$2:$A$999,'CP %'!$M$1,$G$2:$G$999,"&gt;=1-10-2018",$G$2:$G$999,"&lt;=31-12-2018"),"")))))))</f>
        <v/>
      </c>
    </row>
    <row r="499" spans="19:20" hidden="1" x14ac:dyDescent="0.25">
      <c r="S499" s="17" t="str">
        <f>IF(AND(A499='CP %'!$B$1,J499="CP"),
IF(AND(G499&gt;=DATE(2018,4,1),G499&lt;=DATE(2018,7,25)),2%,IF(AND(G499&gt;=DATE(2018,7,26),G499&lt;=DATE(2018,12,31),R499='CP %'!$I$2),IF(T499=1,'CP %'!$C$8,IF(AND(T499&gt;=2,T499&lt;=3),'CP %'!$C$9,IF(AND(T499&gt;=4,T499&lt;=5),'CP %'!$C$10,IF(AND(T499&gt;=6,T499&lt;=8),'CP %'!$C$11,IF(T499&gt;=9,'CP %'!$C$12,""))))),IF(AND(G499&gt;=DATE(2018,7,26),G499&lt;=DATE(2018,12,31),R499='CP %'!$I$3),IF(T499=1,'CP %'!$D$8,IF(AND(T499&gt;=2,T499&lt;=3),'CP %'!$D$9,IF(AND(T499&gt;=4,T499&lt;=5),'CP %'!$D$10,IF(AND(T499&gt;=6,T499&lt;=8),'CP %'!$D$11,IF(T499&gt;=9,'CP %'!$D$12,""))))),""))),
IF(AND(A499='CP %'!$F$1,J499="CP"),
IF(AND(G499&gt;=DATE(2018,4,1),G499&lt;DATE(2018,5,1)),IF(AND(T499&gt;=1,T499&lt;=3),'CP %'!$G$4,IF(AND(T499&gt;=4,T499&lt;=9),'CP %'!$G$5,IF(T499&gt;=10,'CP %'!$G$6,""))),
IF(AND(G499&gt;=DATE(2018,5,1),G499&lt;DATE(2018,7,1)),'CP %'!$G$8,
IF(AND(G499&gt;=DATE(2018,7,1),G499&lt;DATE(2018,8,1)),IF(AND(T499&gt;=1,T499&lt;=2),'CP %'!$G$11,IF(AND(T499&gt;=3,T499&lt;=5),'CP %'!$G$12,IF(T499&gt;=6,'CP %'!$G$13,""))),
IF(AND(G499&gt;=DATE(2018,8,1),G499&lt;DATE(2018,10,1)),IF(K499='CP %'!$F$18,'CP %'!$G$18,IF(B499='CP %'!$F$15,'CP %'!$G$15,IF(B499='CP %'!$F$16,'CP %'!$G$16,IF(AND(B499='CP %'!$F$17,T499=1),'CP %'!$G$20,IF(AND(B499='CP %'!$F$17,T499&gt;=2,T499&lt;=5),'CP %'!$G$21,IF(AND(B499='CP %'!$F$17,T499&gt;=6),'CP %'!$G$22,"")))))),
IF(AND(G499&gt;=DATE(2018,10,1),G499&lt;=DATE(2018,12,31)),IF(B499='CP %'!$F$25,'CP %'!$G$25,IF(B499='CP %'!$F$26,'CP %'!$G$26,IF(AND(B499='CP %'!$F$27,T499=1),'CP %'!$G$29,IF(AND(B499='CP %'!$F$27,T499&gt;=2,T499&lt;=5),'CP %'!$G$30,IF(AND(B499='CP %'!$F$27,T499&gt;=6),'CP %'!$G$31,"")))))))))),
IF(AND(A499='CP %'!$M$1,J499="CP"),
IF(AND(G499&gt;=DATE(2018,4,1),G499&lt;DATE(2018,10,1)),IF(AND(T499&gt;=1,T499&lt;=3),'CP %'!$N$4,IF(AND(T499&gt;=4,T499&lt;=6),'CP %'!$N$5,IF(T499&gt;=7,'CP %'!$N$6,""))),
IF(AND(G499&gt;=DATE(2018,10,1),G499&lt;=DATE(2018,12,31)),IF(AND(T499&gt;=1,T499&lt;=3),'CP %'!$N$9,IF(AND(T499&gt;=4,T499&lt;=6),'CP %'!$N$10,IF(T499&gt;=7,'CP %'!$N$11,""))),"")),"")))</f>
        <v/>
      </c>
      <c r="T499" s="29" t="str">
        <f>IF(AND(A499='CP %'!$B$1,Master!J499="CP",G499&gt;=DATE(2018,7,26),G499&lt;=DATE(2018,12,31)),COUNTIFS($K$2:$K$999,K499,$A$2:$A$999,'CP %'!$B$1,$G$2:$G$999,"&gt;=26-07-2018",$G$2:$G$999,"&lt;=31-12-2018"),IF(AND(A499='CP %'!$F$1,Master!J499="CP",G499&gt;=DATE(2018,4,1),G499&lt;DATE(2018,5,1)),COUNTIFS($K$2:$K$999,K499,$A$2:$A$999,'CP %'!$F$1,$G$2:$G$999,"&gt;=01-04-2018",$G$2:$G$999,"&lt;01-05-2018"),IF(AND(A499='CP %'!$F$1,Master!J499="CP",G499&gt;=DATE(2018,7,1),G499&lt;DATE(2018,8,1)),COUNTIFS($K$2:$K$999,K499,$A$2:$A$999,'CP %'!$F$1,$G$2:$G$999,"&gt;=01-07-2018",$G$2:$G$999,"&lt;01-08-2018"),IF(AND(A499='CP %'!$F$1,B499='CP %'!$F$17,Master!J499="CP",G499&gt;=DATE(2018,8,1),G499&lt;DATE(2018,10,1)),COUNTIFS($K$2:$K$999,K499,$A$2:$A$999,'CP %'!$F$1,$B$2:$B$999,'CP %'!$F$17,$G$2:$G$999,"&gt;=01-08-2018",$G$2:$G$999,"&lt;01-10-2018"),IF(AND(A499='CP %'!$F$1,B499='CP %'!$F$27,Master!J499="CP",G499&gt;=DATE(2018,10,1),G499&lt;=DATE(2018,12,31)),COUNTIFS($K$2:$K$999,K499,$A$2:$A$999,'CP %'!$F$1,$B$2:$B$999,'CP %'!$F$27,$G$2:$G$999,"&gt;=01-10-2018",$G$2:$G$999,"&lt;=31-12-2018"),IF(AND(A499='CP %'!$M$1,Master!J499="CP",G499&gt;=DATE(2018,4,1),G499&lt;DATE(2018,10,1)),COUNTIFS($K$2:$K$999,K499,$A$2:$A$999,'CP %'!$M$1,$G$2:$G$999,"&gt;=1-04-2018",$G$2:$G$999,"&lt;1-10-2018"),IF(AND(A499='CP %'!$M$1,Master!J499="CP",G499&gt;=DATE(2018,10,1),G499&lt;=DATE(2018,12,31)),COUNTIFS($K$2:$K$999,K499,$A$2:$A$999,'CP %'!$M$1,$G$2:$G$999,"&gt;=1-10-2018",$G$2:$G$999,"&lt;=31-12-2018"),"")))))))</f>
        <v/>
      </c>
    </row>
    <row r="500" spans="19:20" hidden="1" x14ac:dyDescent="0.25">
      <c r="S500" s="17" t="str">
        <f>IF(AND(A500='CP %'!$B$1,J500="CP"),
IF(AND(G500&gt;=DATE(2018,4,1),G500&lt;=DATE(2018,7,25)),2%,IF(AND(G500&gt;=DATE(2018,7,26),G500&lt;=DATE(2018,12,31),R500='CP %'!$I$2),IF(T500=1,'CP %'!$C$8,IF(AND(T500&gt;=2,T500&lt;=3),'CP %'!$C$9,IF(AND(T500&gt;=4,T500&lt;=5),'CP %'!$C$10,IF(AND(T500&gt;=6,T500&lt;=8),'CP %'!$C$11,IF(T500&gt;=9,'CP %'!$C$12,""))))),IF(AND(G500&gt;=DATE(2018,7,26),G500&lt;=DATE(2018,12,31),R500='CP %'!$I$3),IF(T500=1,'CP %'!$D$8,IF(AND(T500&gt;=2,T500&lt;=3),'CP %'!$D$9,IF(AND(T500&gt;=4,T500&lt;=5),'CP %'!$D$10,IF(AND(T500&gt;=6,T500&lt;=8),'CP %'!$D$11,IF(T500&gt;=9,'CP %'!$D$12,""))))),""))),
IF(AND(A500='CP %'!$F$1,J500="CP"),
IF(AND(G500&gt;=DATE(2018,4,1),G500&lt;DATE(2018,5,1)),IF(AND(T500&gt;=1,T500&lt;=3),'CP %'!$G$4,IF(AND(T500&gt;=4,T500&lt;=9),'CP %'!$G$5,IF(T500&gt;=10,'CP %'!$G$6,""))),
IF(AND(G500&gt;=DATE(2018,5,1),G500&lt;DATE(2018,7,1)),'CP %'!$G$8,
IF(AND(G500&gt;=DATE(2018,7,1),G500&lt;DATE(2018,8,1)),IF(AND(T500&gt;=1,T500&lt;=2),'CP %'!$G$11,IF(AND(T500&gt;=3,T500&lt;=5),'CP %'!$G$12,IF(T500&gt;=6,'CP %'!$G$13,""))),
IF(AND(G500&gt;=DATE(2018,8,1),G500&lt;DATE(2018,10,1)),IF(K500='CP %'!$F$18,'CP %'!$G$18,IF(B500='CP %'!$F$15,'CP %'!$G$15,IF(B500='CP %'!$F$16,'CP %'!$G$16,IF(AND(B500='CP %'!$F$17,T500=1),'CP %'!$G$20,IF(AND(B500='CP %'!$F$17,T500&gt;=2,T500&lt;=5),'CP %'!$G$21,IF(AND(B500='CP %'!$F$17,T500&gt;=6),'CP %'!$G$22,"")))))),
IF(AND(G500&gt;=DATE(2018,10,1),G500&lt;=DATE(2018,12,31)),IF(B500='CP %'!$F$25,'CP %'!$G$25,IF(B500='CP %'!$F$26,'CP %'!$G$26,IF(AND(B500='CP %'!$F$27,T500=1),'CP %'!$G$29,IF(AND(B500='CP %'!$F$27,T500&gt;=2,T500&lt;=5),'CP %'!$G$30,IF(AND(B500='CP %'!$F$27,T500&gt;=6),'CP %'!$G$31,"")))))))))),
IF(AND(A500='CP %'!$M$1,J500="CP"),
IF(AND(G500&gt;=DATE(2018,4,1),G500&lt;DATE(2018,10,1)),IF(AND(T500&gt;=1,T500&lt;=3),'CP %'!$N$4,IF(AND(T500&gt;=4,T500&lt;=6),'CP %'!$N$5,IF(T500&gt;=7,'CP %'!$N$6,""))),
IF(AND(G500&gt;=DATE(2018,10,1),G500&lt;=DATE(2018,12,31)),IF(AND(T500&gt;=1,T500&lt;=3),'CP %'!$N$9,IF(AND(T500&gt;=4,T500&lt;=6),'CP %'!$N$10,IF(T500&gt;=7,'CP %'!$N$11,""))),"")),"")))</f>
        <v/>
      </c>
      <c r="T500" s="29" t="str">
        <f>IF(AND(A500='CP %'!$B$1,Master!J500="CP",G500&gt;=DATE(2018,7,26),G500&lt;=DATE(2018,12,31)),COUNTIFS($K$2:$K$999,K500,$A$2:$A$999,'CP %'!$B$1,$G$2:$G$999,"&gt;=26-07-2018",$G$2:$G$999,"&lt;=31-12-2018"),IF(AND(A500='CP %'!$F$1,Master!J500="CP",G500&gt;=DATE(2018,4,1),G500&lt;DATE(2018,5,1)),COUNTIFS($K$2:$K$999,K500,$A$2:$A$999,'CP %'!$F$1,$G$2:$G$999,"&gt;=01-04-2018",$G$2:$G$999,"&lt;01-05-2018"),IF(AND(A500='CP %'!$F$1,Master!J500="CP",G500&gt;=DATE(2018,7,1),G500&lt;DATE(2018,8,1)),COUNTIFS($K$2:$K$999,K500,$A$2:$A$999,'CP %'!$F$1,$G$2:$G$999,"&gt;=01-07-2018",$G$2:$G$999,"&lt;01-08-2018"),IF(AND(A500='CP %'!$F$1,B500='CP %'!$F$17,Master!J500="CP",G500&gt;=DATE(2018,8,1),G500&lt;DATE(2018,10,1)),COUNTIFS($K$2:$K$999,K500,$A$2:$A$999,'CP %'!$F$1,$B$2:$B$999,'CP %'!$F$17,$G$2:$G$999,"&gt;=01-08-2018",$G$2:$G$999,"&lt;01-10-2018"),IF(AND(A500='CP %'!$F$1,B500='CP %'!$F$27,Master!J500="CP",G500&gt;=DATE(2018,10,1),G500&lt;=DATE(2018,12,31)),COUNTIFS($K$2:$K$999,K500,$A$2:$A$999,'CP %'!$F$1,$B$2:$B$999,'CP %'!$F$27,$G$2:$G$999,"&gt;=01-10-2018",$G$2:$G$999,"&lt;=31-12-2018"),IF(AND(A500='CP %'!$M$1,Master!J500="CP",G500&gt;=DATE(2018,4,1),G500&lt;DATE(2018,10,1)),COUNTIFS($K$2:$K$999,K500,$A$2:$A$999,'CP %'!$M$1,$G$2:$G$999,"&gt;=1-04-2018",$G$2:$G$999,"&lt;1-10-2018"),IF(AND(A500='CP %'!$M$1,Master!J500="CP",G500&gt;=DATE(2018,10,1),G500&lt;=DATE(2018,12,31)),COUNTIFS($K$2:$K$999,K500,$A$2:$A$999,'CP %'!$M$1,$G$2:$G$999,"&gt;=1-10-2018",$G$2:$G$999,"&lt;=31-12-2018"),"")))))))</f>
        <v/>
      </c>
    </row>
    <row r="501" spans="19:20" hidden="1" x14ac:dyDescent="0.25">
      <c r="S501" s="17" t="str">
        <f>IF(AND(A501='CP %'!$B$1,J501="CP"),
IF(AND(G501&gt;=DATE(2018,4,1),G501&lt;=DATE(2018,7,25)),2%,IF(AND(G501&gt;=DATE(2018,7,26),G501&lt;=DATE(2018,12,31),R501='CP %'!$I$2),IF(T501=1,'CP %'!$C$8,IF(AND(T501&gt;=2,T501&lt;=3),'CP %'!$C$9,IF(AND(T501&gt;=4,T501&lt;=5),'CP %'!$C$10,IF(AND(T501&gt;=6,T501&lt;=8),'CP %'!$C$11,IF(T501&gt;=9,'CP %'!$C$12,""))))),IF(AND(G501&gt;=DATE(2018,7,26),G501&lt;=DATE(2018,12,31),R501='CP %'!$I$3),IF(T501=1,'CP %'!$D$8,IF(AND(T501&gt;=2,T501&lt;=3),'CP %'!$D$9,IF(AND(T501&gt;=4,T501&lt;=5),'CP %'!$D$10,IF(AND(T501&gt;=6,T501&lt;=8),'CP %'!$D$11,IF(T501&gt;=9,'CP %'!$D$12,""))))),""))),
IF(AND(A501='CP %'!$F$1,J501="CP"),
IF(AND(G501&gt;=DATE(2018,4,1),G501&lt;DATE(2018,5,1)),IF(AND(T501&gt;=1,T501&lt;=3),'CP %'!$G$4,IF(AND(T501&gt;=4,T501&lt;=9),'CP %'!$G$5,IF(T501&gt;=10,'CP %'!$G$6,""))),
IF(AND(G501&gt;=DATE(2018,5,1),G501&lt;DATE(2018,7,1)),'CP %'!$G$8,
IF(AND(G501&gt;=DATE(2018,7,1),G501&lt;DATE(2018,8,1)),IF(AND(T501&gt;=1,T501&lt;=2),'CP %'!$G$11,IF(AND(T501&gt;=3,T501&lt;=5),'CP %'!$G$12,IF(T501&gt;=6,'CP %'!$G$13,""))),
IF(AND(G501&gt;=DATE(2018,8,1),G501&lt;DATE(2018,10,1)),IF(K501='CP %'!$F$18,'CP %'!$G$18,IF(B501='CP %'!$F$15,'CP %'!$G$15,IF(B501='CP %'!$F$16,'CP %'!$G$16,IF(AND(B501='CP %'!$F$17,T501=1),'CP %'!$G$20,IF(AND(B501='CP %'!$F$17,T501&gt;=2,T501&lt;=5),'CP %'!$G$21,IF(AND(B501='CP %'!$F$17,T501&gt;=6),'CP %'!$G$22,"")))))),
IF(AND(G501&gt;=DATE(2018,10,1),G501&lt;=DATE(2018,12,31)),IF(B501='CP %'!$F$25,'CP %'!$G$25,IF(B501='CP %'!$F$26,'CP %'!$G$26,IF(AND(B501='CP %'!$F$27,T501=1),'CP %'!$G$29,IF(AND(B501='CP %'!$F$27,T501&gt;=2,T501&lt;=5),'CP %'!$G$30,IF(AND(B501='CP %'!$F$27,T501&gt;=6),'CP %'!$G$31,"")))))))))),
IF(AND(A501='CP %'!$M$1,J501="CP"),
IF(AND(G501&gt;=DATE(2018,4,1),G501&lt;DATE(2018,10,1)),IF(AND(T501&gt;=1,T501&lt;=3),'CP %'!$N$4,IF(AND(T501&gt;=4,T501&lt;=6),'CP %'!$N$5,IF(T501&gt;=7,'CP %'!$N$6,""))),
IF(AND(G501&gt;=DATE(2018,10,1),G501&lt;=DATE(2018,12,31)),IF(AND(T501&gt;=1,T501&lt;=3),'CP %'!$N$9,IF(AND(T501&gt;=4,T501&lt;=6),'CP %'!$N$10,IF(T501&gt;=7,'CP %'!$N$11,""))),"")),"")))</f>
        <v/>
      </c>
      <c r="T501" s="29" t="str">
        <f>IF(AND(A501='CP %'!$B$1,Master!J501="CP",G501&gt;=DATE(2018,7,26),G501&lt;=DATE(2018,12,31)),COUNTIFS($K$2:$K$999,K501,$A$2:$A$999,'CP %'!$B$1,$G$2:$G$999,"&gt;=26-07-2018",$G$2:$G$999,"&lt;=31-12-2018"),IF(AND(A501='CP %'!$F$1,Master!J501="CP",G501&gt;=DATE(2018,4,1),G501&lt;DATE(2018,5,1)),COUNTIFS($K$2:$K$999,K501,$A$2:$A$999,'CP %'!$F$1,$G$2:$G$999,"&gt;=01-04-2018",$G$2:$G$999,"&lt;01-05-2018"),IF(AND(A501='CP %'!$F$1,Master!J501="CP",G501&gt;=DATE(2018,7,1),G501&lt;DATE(2018,8,1)),COUNTIFS($K$2:$K$999,K501,$A$2:$A$999,'CP %'!$F$1,$G$2:$G$999,"&gt;=01-07-2018",$G$2:$G$999,"&lt;01-08-2018"),IF(AND(A501='CP %'!$F$1,B501='CP %'!$F$17,Master!J501="CP",G501&gt;=DATE(2018,8,1),G501&lt;DATE(2018,10,1)),COUNTIFS($K$2:$K$999,K501,$A$2:$A$999,'CP %'!$F$1,$B$2:$B$999,'CP %'!$F$17,$G$2:$G$999,"&gt;=01-08-2018",$G$2:$G$999,"&lt;01-10-2018"),IF(AND(A501='CP %'!$F$1,B501='CP %'!$F$27,Master!J501="CP",G501&gt;=DATE(2018,10,1),G501&lt;=DATE(2018,12,31)),COUNTIFS($K$2:$K$999,K501,$A$2:$A$999,'CP %'!$F$1,$B$2:$B$999,'CP %'!$F$27,$G$2:$G$999,"&gt;=01-10-2018",$G$2:$G$999,"&lt;=31-12-2018"),IF(AND(A501='CP %'!$M$1,Master!J501="CP",G501&gt;=DATE(2018,4,1),G501&lt;DATE(2018,10,1)),COUNTIFS($K$2:$K$999,K501,$A$2:$A$999,'CP %'!$M$1,$G$2:$G$999,"&gt;=1-04-2018",$G$2:$G$999,"&lt;1-10-2018"),IF(AND(A501='CP %'!$M$1,Master!J501="CP",G501&gt;=DATE(2018,10,1),G501&lt;=DATE(2018,12,31)),COUNTIFS($K$2:$K$999,K501,$A$2:$A$999,'CP %'!$M$1,$G$2:$G$999,"&gt;=1-10-2018",$G$2:$G$999,"&lt;=31-12-2018"),"")))))))</f>
        <v/>
      </c>
    </row>
    <row r="502" spans="19:20" hidden="1" x14ac:dyDescent="0.25">
      <c r="S502" s="17" t="str">
        <f>IF(AND(A502='CP %'!$B$1,J502="CP"),
IF(AND(G502&gt;=DATE(2018,4,1),G502&lt;=DATE(2018,7,25)),2%,IF(AND(G502&gt;=DATE(2018,7,26),G502&lt;=DATE(2018,12,31),R502='CP %'!$I$2),IF(T502=1,'CP %'!$C$8,IF(AND(T502&gt;=2,T502&lt;=3),'CP %'!$C$9,IF(AND(T502&gt;=4,T502&lt;=5),'CP %'!$C$10,IF(AND(T502&gt;=6,T502&lt;=8),'CP %'!$C$11,IF(T502&gt;=9,'CP %'!$C$12,""))))),IF(AND(G502&gt;=DATE(2018,7,26),G502&lt;=DATE(2018,12,31),R502='CP %'!$I$3),IF(T502=1,'CP %'!$D$8,IF(AND(T502&gt;=2,T502&lt;=3),'CP %'!$D$9,IF(AND(T502&gt;=4,T502&lt;=5),'CP %'!$D$10,IF(AND(T502&gt;=6,T502&lt;=8),'CP %'!$D$11,IF(T502&gt;=9,'CP %'!$D$12,""))))),""))),
IF(AND(A502='CP %'!$F$1,J502="CP"),
IF(AND(G502&gt;=DATE(2018,4,1),G502&lt;DATE(2018,5,1)),IF(AND(T502&gt;=1,T502&lt;=3),'CP %'!$G$4,IF(AND(T502&gt;=4,T502&lt;=9),'CP %'!$G$5,IF(T502&gt;=10,'CP %'!$G$6,""))),
IF(AND(G502&gt;=DATE(2018,5,1),G502&lt;DATE(2018,7,1)),'CP %'!$G$8,
IF(AND(G502&gt;=DATE(2018,7,1),G502&lt;DATE(2018,8,1)),IF(AND(T502&gt;=1,T502&lt;=2),'CP %'!$G$11,IF(AND(T502&gt;=3,T502&lt;=5),'CP %'!$G$12,IF(T502&gt;=6,'CP %'!$G$13,""))),
IF(AND(G502&gt;=DATE(2018,8,1),G502&lt;DATE(2018,10,1)),IF(K502='CP %'!$F$18,'CP %'!$G$18,IF(B502='CP %'!$F$15,'CP %'!$G$15,IF(B502='CP %'!$F$16,'CP %'!$G$16,IF(AND(B502='CP %'!$F$17,T502=1),'CP %'!$G$20,IF(AND(B502='CP %'!$F$17,T502&gt;=2,T502&lt;=5),'CP %'!$G$21,IF(AND(B502='CP %'!$F$17,T502&gt;=6),'CP %'!$G$22,"")))))),
IF(AND(G502&gt;=DATE(2018,10,1),G502&lt;=DATE(2018,12,31)),IF(B502='CP %'!$F$25,'CP %'!$G$25,IF(B502='CP %'!$F$26,'CP %'!$G$26,IF(AND(B502='CP %'!$F$27,T502=1),'CP %'!$G$29,IF(AND(B502='CP %'!$F$27,T502&gt;=2,T502&lt;=5),'CP %'!$G$30,IF(AND(B502='CP %'!$F$27,T502&gt;=6),'CP %'!$G$31,"")))))))))),
IF(AND(A502='CP %'!$M$1,J502="CP"),
IF(AND(G502&gt;=DATE(2018,4,1),G502&lt;DATE(2018,10,1)),IF(AND(T502&gt;=1,T502&lt;=3),'CP %'!$N$4,IF(AND(T502&gt;=4,T502&lt;=6),'CP %'!$N$5,IF(T502&gt;=7,'CP %'!$N$6,""))),
IF(AND(G502&gt;=DATE(2018,10,1),G502&lt;=DATE(2018,12,31)),IF(AND(T502&gt;=1,T502&lt;=3),'CP %'!$N$9,IF(AND(T502&gt;=4,T502&lt;=6),'CP %'!$N$10,IF(T502&gt;=7,'CP %'!$N$11,""))),"")),"")))</f>
        <v/>
      </c>
      <c r="T502" s="29" t="str">
        <f>IF(AND(A502='CP %'!$B$1,Master!J502="CP",G502&gt;=DATE(2018,7,26),G502&lt;=DATE(2018,12,31)),COUNTIFS($K$2:$K$999,K502,$A$2:$A$999,'CP %'!$B$1,$G$2:$G$999,"&gt;=26-07-2018",$G$2:$G$999,"&lt;=31-12-2018"),IF(AND(A502='CP %'!$F$1,Master!J502="CP",G502&gt;=DATE(2018,4,1),G502&lt;DATE(2018,5,1)),COUNTIFS($K$2:$K$999,K502,$A$2:$A$999,'CP %'!$F$1,$G$2:$G$999,"&gt;=01-04-2018",$G$2:$G$999,"&lt;01-05-2018"),IF(AND(A502='CP %'!$F$1,Master!J502="CP",G502&gt;=DATE(2018,7,1),G502&lt;DATE(2018,8,1)),COUNTIFS($K$2:$K$999,K502,$A$2:$A$999,'CP %'!$F$1,$G$2:$G$999,"&gt;=01-07-2018",$G$2:$G$999,"&lt;01-08-2018"),IF(AND(A502='CP %'!$F$1,B502='CP %'!$F$17,Master!J502="CP",G502&gt;=DATE(2018,8,1),G502&lt;DATE(2018,10,1)),COUNTIFS($K$2:$K$999,K502,$A$2:$A$999,'CP %'!$F$1,$B$2:$B$999,'CP %'!$F$17,$G$2:$G$999,"&gt;=01-08-2018",$G$2:$G$999,"&lt;01-10-2018"),IF(AND(A502='CP %'!$F$1,B502='CP %'!$F$27,Master!J502="CP",G502&gt;=DATE(2018,10,1),G502&lt;=DATE(2018,12,31)),COUNTIFS($K$2:$K$999,K502,$A$2:$A$999,'CP %'!$F$1,$B$2:$B$999,'CP %'!$F$27,$G$2:$G$999,"&gt;=01-10-2018",$G$2:$G$999,"&lt;=31-12-2018"),IF(AND(A502='CP %'!$M$1,Master!J502="CP",G502&gt;=DATE(2018,4,1),G502&lt;DATE(2018,10,1)),COUNTIFS($K$2:$K$999,K502,$A$2:$A$999,'CP %'!$M$1,$G$2:$G$999,"&gt;=1-04-2018",$G$2:$G$999,"&lt;1-10-2018"),IF(AND(A502='CP %'!$M$1,Master!J502="CP",G502&gt;=DATE(2018,10,1),G502&lt;=DATE(2018,12,31)),COUNTIFS($K$2:$K$999,K502,$A$2:$A$999,'CP %'!$M$1,$G$2:$G$999,"&gt;=1-10-2018",$G$2:$G$999,"&lt;=31-12-2018"),"")))))))</f>
        <v/>
      </c>
    </row>
    <row r="503" spans="19:20" hidden="1" x14ac:dyDescent="0.25">
      <c r="S503" s="17" t="str">
        <f>IF(AND(A503='CP %'!$B$1,J503="CP"),
IF(AND(G503&gt;=DATE(2018,4,1),G503&lt;=DATE(2018,7,25)),2%,IF(AND(G503&gt;=DATE(2018,7,26),G503&lt;=DATE(2018,12,31),R503='CP %'!$I$2),IF(T503=1,'CP %'!$C$8,IF(AND(T503&gt;=2,T503&lt;=3),'CP %'!$C$9,IF(AND(T503&gt;=4,T503&lt;=5),'CP %'!$C$10,IF(AND(T503&gt;=6,T503&lt;=8),'CP %'!$C$11,IF(T503&gt;=9,'CP %'!$C$12,""))))),IF(AND(G503&gt;=DATE(2018,7,26),G503&lt;=DATE(2018,12,31),R503='CP %'!$I$3),IF(T503=1,'CP %'!$D$8,IF(AND(T503&gt;=2,T503&lt;=3),'CP %'!$D$9,IF(AND(T503&gt;=4,T503&lt;=5),'CP %'!$D$10,IF(AND(T503&gt;=6,T503&lt;=8),'CP %'!$D$11,IF(T503&gt;=9,'CP %'!$D$12,""))))),""))),
IF(AND(A503='CP %'!$F$1,J503="CP"),
IF(AND(G503&gt;=DATE(2018,4,1),G503&lt;DATE(2018,5,1)),IF(AND(T503&gt;=1,T503&lt;=3),'CP %'!$G$4,IF(AND(T503&gt;=4,T503&lt;=9),'CP %'!$G$5,IF(T503&gt;=10,'CP %'!$G$6,""))),
IF(AND(G503&gt;=DATE(2018,5,1),G503&lt;DATE(2018,7,1)),'CP %'!$G$8,
IF(AND(G503&gt;=DATE(2018,7,1),G503&lt;DATE(2018,8,1)),IF(AND(T503&gt;=1,T503&lt;=2),'CP %'!$G$11,IF(AND(T503&gt;=3,T503&lt;=5),'CP %'!$G$12,IF(T503&gt;=6,'CP %'!$G$13,""))),
IF(AND(G503&gt;=DATE(2018,8,1),G503&lt;DATE(2018,10,1)),IF(K503='CP %'!$F$18,'CP %'!$G$18,IF(B503='CP %'!$F$15,'CP %'!$G$15,IF(B503='CP %'!$F$16,'CP %'!$G$16,IF(AND(B503='CP %'!$F$17,T503=1),'CP %'!$G$20,IF(AND(B503='CP %'!$F$17,T503&gt;=2,T503&lt;=5),'CP %'!$G$21,IF(AND(B503='CP %'!$F$17,T503&gt;=6),'CP %'!$G$22,"")))))),
IF(AND(G503&gt;=DATE(2018,10,1),G503&lt;=DATE(2018,12,31)),IF(B503='CP %'!$F$25,'CP %'!$G$25,IF(B503='CP %'!$F$26,'CP %'!$G$26,IF(AND(B503='CP %'!$F$27,T503=1),'CP %'!$G$29,IF(AND(B503='CP %'!$F$27,T503&gt;=2,T503&lt;=5),'CP %'!$G$30,IF(AND(B503='CP %'!$F$27,T503&gt;=6),'CP %'!$G$31,"")))))))))),
IF(AND(A503='CP %'!$M$1,J503="CP"),
IF(AND(G503&gt;=DATE(2018,4,1),G503&lt;DATE(2018,10,1)),IF(AND(T503&gt;=1,T503&lt;=3),'CP %'!$N$4,IF(AND(T503&gt;=4,T503&lt;=6),'CP %'!$N$5,IF(T503&gt;=7,'CP %'!$N$6,""))),
IF(AND(G503&gt;=DATE(2018,10,1),G503&lt;=DATE(2018,12,31)),IF(AND(T503&gt;=1,T503&lt;=3),'CP %'!$N$9,IF(AND(T503&gt;=4,T503&lt;=6),'CP %'!$N$10,IF(T503&gt;=7,'CP %'!$N$11,""))),"")),"")))</f>
        <v/>
      </c>
      <c r="T503" s="29" t="str">
        <f>IF(AND(A503='CP %'!$B$1,Master!J503="CP",G503&gt;=DATE(2018,7,26),G503&lt;=DATE(2018,12,31)),COUNTIFS($K$2:$K$999,K503,$A$2:$A$999,'CP %'!$B$1,$G$2:$G$999,"&gt;=26-07-2018",$G$2:$G$999,"&lt;=31-12-2018"),IF(AND(A503='CP %'!$F$1,Master!J503="CP",G503&gt;=DATE(2018,4,1),G503&lt;DATE(2018,5,1)),COUNTIFS($K$2:$K$999,K503,$A$2:$A$999,'CP %'!$F$1,$G$2:$G$999,"&gt;=01-04-2018",$G$2:$G$999,"&lt;01-05-2018"),IF(AND(A503='CP %'!$F$1,Master!J503="CP",G503&gt;=DATE(2018,7,1),G503&lt;DATE(2018,8,1)),COUNTIFS($K$2:$K$999,K503,$A$2:$A$999,'CP %'!$F$1,$G$2:$G$999,"&gt;=01-07-2018",$G$2:$G$999,"&lt;01-08-2018"),IF(AND(A503='CP %'!$F$1,B503='CP %'!$F$17,Master!J503="CP",G503&gt;=DATE(2018,8,1),G503&lt;DATE(2018,10,1)),COUNTIFS($K$2:$K$999,K503,$A$2:$A$999,'CP %'!$F$1,$B$2:$B$999,'CP %'!$F$17,$G$2:$G$999,"&gt;=01-08-2018",$G$2:$G$999,"&lt;01-10-2018"),IF(AND(A503='CP %'!$F$1,B503='CP %'!$F$27,Master!J503="CP",G503&gt;=DATE(2018,10,1),G503&lt;=DATE(2018,12,31)),COUNTIFS($K$2:$K$999,K503,$A$2:$A$999,'CP %'!$F$1,$B$2:$B$999,'CP %'!$F$27,$G$2:$G$999,"&gt;=01-10-2018",$G$2:$G$999,"&lt;=31-12-2018"),IF(AND(A503='CP %'!$M$1,Master!J503="CP",G503&gt;=DATE(2018,4,1),G503&lt;DATE(2018,10,1)),COUNTIFS($K$2:$K$999,K503,$A$2:$A$999,'CP %'!$M$1,$G$2:$G$999,"&gt;=1-04-2018",$G$2:$G$999,"&lt;1-10-2018"),IF(AND(A503='CP %'!$M$1,Master!J503="CP",G503&gt;=DATE(2018,10,1),G503&lt;=DATE(2018,12,31)),COUNTIFS($K$2:$K$999,K503,$A$2:$A$999,'CP %'!$M$1,$G$2:$G$999,"&gt;=1-10-2018",$G$2:$G$999,"&lt;=31-12-2018"),"")))))))</f>
        <v/>
      </c>
    </row>
    <row r="504" spans="19:20" hidden="1" x14ac:dyDescent="0.25">
      <c r="S504" s="17" t="str">
        <f>IF(AND(A504='CP %'!$B$1,J504="CP"),
IF(AND(G504&gt;=DATE(2018,4,1),G504&lt;=DATE(2018,7,25)),2%,IF(AND(G504&gt;=DATE(2018,7,26),G504&lt;=DATE(2018,12,31),R504='CP %'!$I$2),IF(T504=1,'CP %'!$C$8,IF(AND(T504&gt;=2,T504&lt;=3),'CP %'!$C$9,IF(AND(T504&gt;=4,T504&lt;=5),'CP %'!$C$10,IF(AND(T504&gt;=6,T504&lt;=8),'CP %'!$C$11,IF(T504&gt;=9,'CP %'!$C$12,""))))),IF(AND(G504&gt;=DATE(2018,7,26),G504&lt;=DATE(2018,12,31),R504='CP %'!$I$3),IF(T504=1,'CP %'!$D$8,IF(AND(T504&gt;=2,T504&lt;=3),'CP %'!$D$9,IF(AND(T504&gt;=4,T504&lt;=5),'CP %'!$D$10,IF(AND(T504&gt;=6,T504&lt;=8),'CP %'!$D$11,IF(T504&gt;=9,'CP %'!$D$12,""))))),""))),
IF(AND(A504='CP %'!$F$1,J504="CP"),
IF(AND(G504&gt;=DATE(2018,4,1),G504&lt;DATE(2018,5,1)),IF(AND(T504&gt;=1,T504&lt;=3),'CP %'!$G$4,IF(AND(T504&gt;=4,T504&lt;=9),'CP %'!$G$5,IF(T504&gt;=10,'CP %'!$G$6,""))),
IF(AND(G504&gt;=DATE(2018,5,1),G504&lt;DATE(2018,7,1)),'CP %'!$G$8,
IF(AND(G504&gt;=DATE(2018,7,1),G504&lt;DATE(2018,8,1)),IF(AND(T504&gt;=1,T504&lt;=2),'CP %'!$G$11,IF(AND(T504&gt;=3,T504&lt;=5),'CP %'!$G$12,IF(T504&gt;=6,'CP %'!$G$13,""))),
IF(AND(G504&gt;=DATE(2018,8,1),G504&lt;DATE(2018,10,1)),IF(K504='CP %'!$F$18,'CP %'!$G$18,IF(B504='CP %'!$F$15,'CP %'!$G$15,IF(B504='CP %'!$F$16,'CP %'!$G$16,IF(AND(B504='CP %'!$F$17,T504=1),'CP %'!$G$20,IF(AND(B504='CP %'!$F$17,T504&gt;=2,T504&lt;=5),'CP %'!$G$21,IF(AND(B504='CP %'!$F$17,T504&gt;=6),'CP %'!$G$22,"")))))),
IF(AND(G504&gt;=DATE(2018,10,1),G504&lt;=DATE(2018,12,31)),IF(B504='CP %'!$F$25,'CP %'!$G$25,IF(B504='CP %'!$F$26,'CP %'!$G$26,IF(AND(B504='CP %'!$F$27,T504=1),'CP %'!$G$29,IF(AND(B504='CP %'!$F$27,T504&gt;=2,T504&lt;=5),'CP %'!$G$30,IF(AND(B504='CP %'!$F$27,T504&gt;=6),'CP %'!$G$31,"")))))))))),
IF(AND(A504='CP %'!$M$1,J504="CP"),
IF(AND(G504&gt;=DATE(2018,4,1),G504&lt;DATE(2018,10,1)),IF(AND(T504&gt;=1,T504&lt;=3),'CP %'!$N$4,IF(AND(T504&gt;=4,T504&lt;=6),'CP %'!$N$5,IF(T504&gt;=7,'CP %'!$N$6,""))),
IF(AND(G504&gt;=DATE(2018,10,1),G504&lt;=DATE(2018,12,31)),IF(AND(T504&gt;=1,T504&lt;=3),'CP %'!$N$9,IF(AND(T504&gt;=4,T504&lt;=6),'CP %'!$N$10,IF(T504&gt;=7,'CP %'!$N$11,""))),"")),"")))</f>
        <v/>
      </c>
      <c r="T504" s="29" t="str">
        <f>IF(AND(A504='CP %'!$B$1,Master!J504="CP",G504&gt;=DATE(2018,7,26),G504&lt;=DATE(2018,12,31)),COUNTIFS($K$2:$K$999,K504,$A$2:$A$999,'CP %'!$B$1,$G$2:$G$999,"&gt;=26-07-2018",$G$2:$G$999,"&lt;=31-12-2018"),IF(AND(A504='CP %'!$F$1,Master!J504="CP",G504&gt;=DATE(2018,4,1),G504&lt;DATE(2018,5,1)),COUNTIFS($K$2:$K$999,K504,$A$2:$A$999,'CP %'!$F$1,$G$2:$G$999,"&gt;=01-04-2018",$G$2:$G$999,"&lt;01-05-2018"),IF(AND(A504='CP %'!$F$1,Master!J504="CP",G504&gt;=DATE(2018,7,1),G504&lt;DATE(2018,8,1)),COUNTIFS($K$2:$K$999,K504,$A$2:$A$999,'CP %'!$F$1,$G$2:$G$999,"&gt;=01-07-2018",$G$2:$G$999,"&lt;01-08-2018"),IF(AND(A504='CP %'!$F$1,B504='CP %'!$F$17,Master!J504="CP",G504&gt;=DATE(2018,8,1),G504&lt;DATE(2018,10,1)),COUNTIFS($K$2:$K$999,K504,$A$2:$A$999,'CP %'!$F$1,$B$2:$B$999,'CP %'!$F$17,$G$2:$G$999,"&gt;=01-08-2018",$G$2:$G$999,"&lt;01-10-2018"),IF(AND(A504='CP %'!$F$1,B504='CP %'!$F$27,Master!J504="CP",G504&gt;=DATE(2018,10,1),G504&lt;=DATE(2018,12,31)),COUNTIFS($K$2:$K$999,K504,$A$2:$A$999,'CP %'!$F$1,$B$2:$B$999,'CP %'!$F$27,$G$2:$G$999,"&gt;=01-10-2018",$G$2:$G$999,"&lt;=31-12-2018"),IF(AND(A504='CP %'!$M$1,Master!J504="CP",G504&gt;=DATE(2018,4,1),G504&lt;DATE(2018,10,1)),COUNTIFS($K$2:$K$999,K504,$A$2:$A$999,'CP %'!$M$1,$G$2:$G$999,"&gt;=1-04-2018",$G$2:$G$999,"&lt;1-10-2018"),IF(AND(A504='CP %'!$M$1,Master!J504="CP",G504&gt;=DATE(2018,10,1),G504&lt;=DATE(2018,12,31)),COUNTIFS($K$2:$K$999,K504,$A$2:$A$999,'CP %'!$M$1,$G$2:$G$999,"&gt;=1-10-2018",$G$2:$G$999,"&lt;=31-12-2018"),"")))))))</f>
        <v/>
      </c>
    </row>
    <row r="505" spans="19:20" hidden="1" x14ac:dyDescent="0.25">
      <c r="S505" s="17" t="str">
        <f>IF(AND(A505='CP %'!$B$1,J505="CP"),
IF(AND(G505&gt;=DATE(2018,4,1),G505&lt;=DATE(2018,7,25)),2%,IF(AND(G505&gt;=DATE(2018,7,26),G505&lt;=DATE(2018,12,31),R505='CP %'!$I$2),IF(T505=1,'CP %'!$C$8,IF(AND(T505&gt;=2,T505&lt;=3),'CP %'!$C$9,IF(AND(T505&gt;=4,T505&lt;=5),'CP %'!$C$10,IF(AND(T505&gt;=6,T505&lt;=8),'CP %'!$C$11,IF(T505&gt;=9,'CP %'!$C$12,""))))),IF(AND(G505&gt;=DATE(2018,7,26),G505&lt;=DATE(2018,12,31),R505='CP %'!$I$3),IF(T505=1,'CP %'!$D$8,IF(AND(T505&gt;=2,T505&lt;=3),'CP %'!$D$9,IF(AND(T505&gt;=4,T505&lt;=5),'CP %'!$D$10,IF(AND(T505&gt;=6,T505&lt;=8),'CP %'!$D$11,IF(T505&gt;=9,'CP %'!$D$12,""))))),""))),
IF(AND(A505='CP %'!$F$1,J505="CP"),
IF(AND(G505&gt;=DATE(2018,4,1),G505&lt;DATE(2018,5,1)),IF(AND(T505&gt;=1,T505&lt;=3),'CP %'!$G$4,IF(AND(T505&gt;=4,T505&lt;=9),'CP %'!$G$5,IF(T505&gt;=10,'CP %'!$G$6,""))),
IF(AND(G505&gt;=DATE(2018,5,1),G505&lt;DATE(2018,7,1)),'CP %'!$G$8,
IF(AND(G505&gt;=DATE(2018,7,1),G505&lt;DATE(2018,8,1)),IF(AND(T505&gt;=1,T505&lt;=2),'CP %'!$G$11,IF(AND(T505&gt;=3,T505&lt;=5),'CP %'!$G$12,IF(T505&gt;=6,'CP %'!$G$13,""))),
IF(AND(G505&gt;=DATE(2018,8,1),G505&lt;DATE(2018,10,1)),IF(K505='CP %'!$F$18,'CP %'!$G$18,IF(B505='CP %'!$F$15,'CP %'!$G$15,IF(B505='CP %'!$F$16,'CP %'!$G$16,IF(AND(B505='CP %'!$F$17,T505=1),'CP %'!$G$20,IF(AND(B505='CP %'!$F$17,T505&gt;=2,T505&lt;=5),'CP %'!$G$21,IF(AND(B505='CP %'!$F$17,T505&gt;=6),'CP %'!$G$22,"")))))),
IF(AND(G505&gt;=DATE(2018,10,1),G505&lt;=DATE(2018,12,31)),IF(B505='CP %'!$F$25,'CP %'!$G$25,IF(B505='CP %'!$F$26,'CP %'!$G$26,IF(AND(B505='CP %'!$F$27,T505=1),'CP %'!$G$29,IF(AND(B505='CP %'!$F$27,T505&gt;=2,T505&lt;=5),'CP %'!$G$30,IF(AND(B505='CP %'!$F$27,T505&gt;=6),'CP %'!$G$31,"")))))))))),
IF(AND(A505='CP %'!$M$1,J505="CP"),
IF(AND(G505&gt;=DATE(2018,4,1),G505&lt;DATE(2018,10,1)),IF(AND(T505&gt;=1,T505&lt;=3),'CP %'!$N$4,IF(AND(T505&gt;=4,T505&lt;=6),'CP %'!$N$5,IF(T505&gt;=7,'CP %'!$N$6,""))),
IF(AND(G505&gt;=DATE(2018,10,1),G505&lt;=DATE(2018,12,31)),IF(AND(T505&gt;=1,T505&lt;=3),'CP %'!$N$9,IF(AND(T505&gt;=4,T505&lt;=6),'CP %'!$N$10,IF(T505&gt;=7,'CP %'!$N$11,""))),"")),"")))</f>
        <v/>
      </c>
      <c r="T505" s="29" t="str">
        <f>IF(AND(A505='CP %'!$B$1,Master!J505="CP",G505&gt;=DATE(2018,7,26),G505&lt;=DATE(2018,12,31)),COUNTIFS($K$2:$K$999,K505,$A$2:$A$999,'CP %'!$B$1,$G$2:$G$999,"&gt;=26-07-2018",$G$2:$G$999,"&lt;=31-12-2018"),IF(AND(A505='CP %'!$F$1,Master!J505="CP",G505&gt;=DATE(2018,4,1),G505&lt;DATE(2018,5,1)),COUNTIFS($K$2:$K$999,K505,$A$2:$A$999,'CP %'!$F$1,$G$2:$G$999,"&gt;=01-04-2018",$G$2:$G$999,"&lt;01-05-2018"),IF(AND(A505='CP %'!$F$1,Master!J505="CP",G505&gt;=DATE(2018,7,1),G505&lt;DATE(2018,8,1)),COUNTIFS($K$2:$K$999,K505,$A$2:$A$999,'CP %'!$F$1,$G$2:$G$999,"&gt;=01-07-2018",$G$2:$G$999,"&lt;01-08-2018"),IF(AND(A505='CP %'!$F$1,B505='CP %'!$F$17,Master!J505="CP",G505&gt;=DATE(2018,8,1),G505&lt;DATE(2018,10,1)),COUNTIFS($K$2:$K$999,K505,$A$2:$A$999,'CP %'!$F$1,$B$2:$B$999,'CP %'!$F$17,$G$2:$G$999,"&gt;=01-08-2018",$G$2:$G$999,"&lt;01-10-2018"),IF(AND(A505='CP %'!$F$1,B505='CP %'!$F$27,Master!J505="CP",G505&gt;=DATE(2018,10,1),G505&lt;=DATE(2018,12,31)),COUNTIFS($K$2:$K$999,K505,$A$2:$A$999,'CP %'!$F$1,$B$2:$B$999,'CP %'!$F$27,$G$2:$G$999,"&gt;=01-10-2018",$G$2:$G$999,"&lt;=31-12-2018"),IF(AND(A505='CP %'!$M$1,Master!J505="CP",G505&gt;=DATE(2018,4,1),G505&lt;DATE(2018,10,1)),COUNTIFS($K$2:$K$999,K505,$A$2:$A$999,'CP %'!$M$1,$G$2:$G$999,"&gt;=1-04-2018",$G$2:$G$999,"&lt;1-10-2018"),IF(AND(A505='CP %'!$M$1,Master!J505="CP",G505&gt;=DATE(2018,10,1),G505&lt;=DATE(2018,12,31)),COUNTIFS($K$2:$K$999,K505,$A$2:$A$999,'CP %'!$M$1,$G$2:$G$999,"&gt;=1-10-2018",$G$2:$G$999,"&lt;=31-12-2018"),"")))))))</f>
        <v/>
      </c>
    </row>
    <row r="506" spans="19:20" hidden="1" x14ac:dyDescent="0.25">
      <c r="S506" s="17" t="str">
        <f>IF(AND(A506='CP %'!$B$1,J506="CP"),
IF(AND(G506&gt;=DATE(2018,4,1),G506&lt;=DATE(2018,7,25)),2%,IF(AND(G506&gt;=DATE(2018,7,26),G506&lt;=DATE(2018,12,31),R506='CP %'!$I$2),IF(T506=1,'CP %'!$C$8,IF(AND(T506&gt;=2,T506&lt;=3),'CP %'!$C$9,IF(AND(T506&gt;=4,T506&lt;=5),'CP %'!$C$10,IF(AND(T506&gt;=6,T506&lt;=8),'CP %'!$C$11,IF(T506&gt;=9,'CP %'!$C$12,""))))),IF(AND(G506&gt;=DATE(2018,7,26),G506&lt;=DATE(2018,12,31),R506='CP %'!$I$3),IF(T506=1,'CP %'!$D$8,IF(AND(T506&gt;=2,T506&lt;=3),'CP %'!$D$9,IF(AND(T506&gt;=4,T506&lt;=5),'CP %'!$D$10,IF(AND(T506&gt;=6,T506&lt;=8),'CP %'!$D$11,IF(T506&gt;=9,'CP %'!$D$12,""))))),""))),
IF(AND(A506='CP %'!$F$1,J506="CP"),
IF(AND(G506&gt;=DATE(2018,4,1),G506&lt;DATE(2018,5,1)),IF(AND(T506&gt;=1,T506&lt;=3),'CP %'!$G$4,IF(AND(T506&gt;=4,T506&lt;=9),'CP %'!$G$5,IF(T506&gt;=10,'CP %'!$G$6,""))),
IF(AND(G506&gt;=DATE(2018,5,1),G506&lt;DATE(2018,7,1)),'CP %'!$G$8,
IF(AND(G506&gt;=DATE(2018,7,1),G506&lt;DATE(2018,8,1)),IF(AND(T506&gt;=1,T506&lt;=2),'CP %'!$G$11,IF(AND(T506&gt;=3,T506&lt;=5),'CP %'!$G$12,IF(T506&gt;=6,'CP %'!$G$13,""))),
IF(AND(G506&gt;=DATE(2018,8,1),G506&lt;DATE(2018,10,1)),IF(K506='CP %'!$F$18,'CP %'!$G$18,IF(B506='CP %'!$F$15,'CP %'!$G$15,IF(B506='CP %'!$F$16,'CP %'!$G$16,IF(AND(B506='CP %'!$F$17,T506=1),'CP %'!$G$20,IF(AND(B506='CP %'!$F$17,T506&gt;=2,T506&lt;=5),'CP %'!$G$21,IF(AND(B506='CP %'!$F$17,T506&gt;=6),'CP %'!$G$22,"")))))),
IF(AND(G506&gt;=DATE(2018,10,1),G506&lt;=DATE(2018,12,31)),IF(B506='CP %'!$F$25,'CP %'!$G$25,IF(B506='CP %'!$F$26,'CP %'!$G$26,IF(AND(B506='CP %'!$F$27,T506=1),'CP %'!$G$29,IF(AND(B506='CP %'!$F$27,T506&gt;=2,T506&lt;=5),'CP %'!$G$30,IF(AND(B506='CP %'!$F$27,T506&gt;=6),'CP %'!$G$31,"")))))))))),
IF(AND(A506='CP %'!$M$1,J506="CP"),
IF(AND(G506&gt;=DATE(2018,4,1),G506&lt;DATE(2018,10,1)),IF(AND(T506&gt;=1,T506&lt;=3),'CP %'!$N$4,IF(AND(T506&gt;=4,T506&lt;=6),'CP %'!$N$5,IF(T506&gt;=7,'CP %'!$N$6,""))),
IF(AND(G506&gt;=DATE(2018,10,1),G506&lt;=DATE(2018,12,31)),IF(AND(T506&gt;=1,T506&lt;=3),'CP %'!$N$9,IF(AND(T506&gt;=4,T506&lt;=6),'CP %'!$N$10,IF(T506&gt;=7,'CP %'!$N$11,""))),"")),"")))</f>
        <v/>
      </c>
      <c r="T506" s="29" t="str">
        <f>IF(AND(A506='CP %'!$B$1,Master!J506="CP",G506&gt;=DATE(2018,7,26),G506&lt;=DATE(2018,12,31)),COUNTIFS($K$2:$K$999,K506,$A$2:$A$999,'CP %'!$B$1,$G$2:$G$999,"&gt;=26-07-2018",$G$2:$G$999,"&lt;=31-12-2018"),IF(AND(A506='CP %'!$F$1,Master!J506="CP",G506&gt;=DATE(2018,4,1),G506&lt;DATE(2018,5,1)),COUNTIFS($K$2:$K$999,K506,$A$2:$A$999,'CP %'!$F$1,$G$2:$G$999,"&gt;=01-04-2018",$G$2:$G$999,"&lt;01-05-2018"),IF(AND(A506='CP %'!$F$1,Master!J506="CP",G506&gt;=DATE(2018,7,1),G506&lt;DATE(2018,8,1)),COUNTIFS($K$2:$K$999,K506,$A$2:$A$999,'CP %'!$F$1,$G$2:$G$999,"&gt;=01-07-2018",$G$2:$G$999,"&lt;01-08-2018"),IF(AND(A506='CP %'!$F$1,B506='CP %'!$F$17,Master!J506="CP",G506&gt;=DATE(2018,8,1),G506&lt;DATE(2018,10,1)),COUNTIFS($K$2:$K$999,K506,$A$2:$A$999,'CP %'!$F$1,$B$2:$B$999,'CP %'!$F$17,$G$2:$G$999,"&gt;=01-08-2018",$G$2:$G$999,"&lt;01-10-2018"),IF(AND(A506='CP %'!$F$1,B506='CP %'!$F$27,Master!J506="CP",G506&gt;=DATE(2018,10,1),G506&lt;=DATE(2018,12,31)),COUNTIFS($K$2:$K$999,K506,$A$2:$A$999,'CP %'!$F$1,$B$2:$B$999,'CP %'!$F$27,$G$2:$G$999,"&gt;=01-10-2018",$G$2:$G$999,"&lt;=31-12-2018"),IF(AND(A506='CP %'!$M$1,Master!J506="CP",G506&gt;=DATE(2018,4,1),G506&lt;DATE(2018,10,1)),COUNTIFS($K$2:$K$999,K506,$A$2:$A$999,'CP %'!$M$1,$G$2:$G$999,"&gt;=1-04-2018",$G$2:$G$999,"&lt;1-10-2018"),IF(AND(A506='CP %'!$M$1,Master!J506="CP",G506&gt;=DATE(2018,10,1),G506&lt;=DATE(2018,12,31)),COUNTIFS($K$2:$K$999,K506,$A$2:$A$999,'CP %'!$M$1,$G$2:$G$999,"&gt;=1-10-2018",$G$2:$G$999,"&lt;=31-12-2018"),"")))))))</f>
        <v/>
      </c>
    </row>
    <row r="507" spans="19:20" hidden="1" x14ac:dyDescent="0.25">
      <c r="S507" s="17" t="str">
        <f>IF(AND(A507='CP %'!$B$1,J507="CP"),
IF(AND(G507&gt;=DATE(2018,4,1),G507&lt;=DATE(2018,7,25)),2%,IF(AND(G507&gt;=DATE(2018,7,26),G507&lt;=DATE(2018,12,31),R507='CP %'!$I$2),IF(T507=1,'CP %'!$C$8,IF(AND(T507&gt;=2,T507&lt;=3),'CP %'!$C$9,IF(AND(T507&gt;=4,T507&lt;=5),'CP %'!$C$10,IF(AND(T507&gt;=6,T507&lt;=8),'CP %'!$C$11,IF(T507&gt;=9,'CP %'!$C$12,""))))),IF(AND(G507&gt;=DATE(2018,7,26),G507&lt;=DATE(2018,12,31),R507='CP %'!$I$3),IF(T507=1,'CP %'!$D$8,IF(AND(T507&gt;=2,T507&lt;=3),'CP %'!$D$9,IF(AND(T507&gt;=4,T507&lt;=5),'CP %'!$D$10,IF(AND(T507&gt;=6,T507&lt;=8),'CP %'!$D$11,IF(T507&gt;=9,'CP %'!$D$12,""))))),""))),
IF(AND(A507='CP %'!$F$1,J507="CP"),
IF(AND(G507&gt;=DATE(2018,4,1),G507&lt;DATE(2018,5,1)),IF(AND(T507&gt;=1,T507&lt;=3),'CP %'!$G$4,IF(AND(T507&gt;=4,T507&lt;=9),'CP %'!$G$5,IF(T507&gt;=10,'CP %'!$G$6,""))),
IF(AND(G507&gt;=DATE(2018,5,1),G507&lt;DATE(2018,7,1)),'CP %'!$G$8,
IF(AND(G507&gt;=DATE(2018,7,1),G507&lt;DATE(2018,8,1)),IF(AND(T507&gt;=1,T507&lt;=2),'CP %'!$G$11,IF(AND(T507&gt;=3,T507&lt;=5),'CP %'!$G$12,IF(T507&gt;=6,'CP %'!$G$13,""))),
IF(AND(G507&gt;=DATE(2018,8,1),G507&lt;DATE(2018,10,1)),IF(K507='CP %'!$F$18,'CP %'!$G$18,IF(B507='CP %'!$F$15,'CP %'!$G$15,IF(B507='CP %'!$F$16,'CP %'!$G$16,IF(AND(B507='CP %'!$F$17,T507=1),'CP %'!$G$20,IF(AND(B507='CP %'!$F$17,T507&gt;=2,T507&lt;=5),'CP %'!$G$21,IF(AND(B507='CP %'!$F$17,T507&gt;=6),'CP %'!$G$22,"")))))),
IF(AND(G507&gt;=DATE(2018,10,1),G507&lt;=DATE(2018,12,31)),IF(B507='CP %'!$F$25,'CP %'!$G$25,IF(B507='CP %'!$F$26,'CP %'!$G$26,IF(AND(B507='CP %'!$F$27,T507=1),'CP %'!$G$29,IF(AND(B507='CP %'!$F$27,T507&gt;=2,T507&lt;=5),'CP %'!$G$30,IF(AND(B507='CP %'!$F$27,T507&gt;=6),'CP %'!$G$31,"")))))))))),
IF(AND(A507='CP %'!$M$1,J507="CP"),
IF(AND(G507&gt;=DATE(2018,4,1),G507&lt;DATE(2018,10,1)),IF(AND(T507&gt;=1,T507&lt;=3),'CP %'!$N$4,IF(AND(T507&gt;=4,T507&lt;=6),'CP %'!$N$5,IF(T507&gt;=7,'CP %'!$N$6,""))),
IF(AND(G507&gt;=DATE(2018,10,1),G507&lt;=DATE(2018,12,31)),IF(AND(T507&gt;=1,T507&lt;=3),'CP %'!$N$9,IF(AND(T507&gt;=4,T507&lt;=6),'CP %'!$N$10,IF(T507&gt;=7,'CP %'!$N$11,""))),"")),"")))</f>
        <v/>
      </c>
      <c r="T507" s="29" t="str">
        <f>IF(AND(A507='CP %'!$B$1,Master!J507="CP",G507&gt;=DATE(2018,7,26),G507&lt;=DATE(2018,12,31)),COUNTIFS($K$2:$K$999,K507,$A$2:$A$999,'CP %'!$B$1,$G$2:$G$999,"&gt;=26-07-2018",$G$2:$G$999,"&lt;=31-12-2018"),IF(AND(A507='CP %'!$F$1,Master!J507="CP",G507&gt;=DATE(2018,4,1),G507&lt;DATE(2018,5,1)),COUNTIFS($K$2:$K$999,K507,$A$2:$A$999,'CP %'!$F$1,$G$2:$G$999,"&gt;=01-04-2018",$G$2:$G$999,"&lt;01-05-2018"),IF(AND(A507='CP %'!$F$1,Master!J507="CP",G507&gt;=DATE(2018,7,1),G507&lt;DATE(2018,8,1)),COUNTIFS($K$2:$K$999,K507,$A$2:$A$999,'CP %'!$F$1,$G$2:$G$999,"&gt;=01-07-2018",$G$2:$G$999,"&lt;01-08-2018"),IF(AND(A507='CP %'!$F$1,B507='CP %'!$F$17,Master!J507="CP",G507&gt;=DATE(2018,8,1),G507&lt;DATE(2018,10,1)),COUNTIFS($K$2:$K$999,K507,$A$2:$A$999,'CP %'!$F$1,$B$2:$B$999,'CP %'!$F$17,$G$2:$G$999,"&gt;=01-08-2018",$G$2:$G$999,"&lt;01-10-2018"),IF(AND(A507='CP %'!$F$1,B507='CP %'!$F$27,Master!J507="CP",G507&gt;=DATE(2018,10,1),G507&lt;=DATE(2018,12,31)),COUNTIFS($K$2:$K$999,K507,$A$2:$A$999,'CP %'!$F$1,$B$2:$B$999,'CP %'!$F$27,$G$2:$G$999,"&gt;=01-10-2018",$G$2:$G$999,"&lt;=31-12-2018"),IF(AND(A507='CP %'!$M$1,Master!J507="CP",G507&gt;=DATE(2018,4,1),G507&lt;DATE(2018,10,1)),COUNTIFS($K$2:$K$999,K507,$A$2:$A$999,'CP %'!$M$1,$G$2:$G$999,"&gt;=1-04-2018",$G$2:$G$999,"&lt;1-10-2018"),IF(AND(A507='CP %'!$M$1,Master!J507="CP",G507&gt;=DATE(2018,10,1),G507&lt;=DATE(2018,12,31)),COUNTIFS($K$2:$K$999,K507,$A$2:$A$999,'CP %'!$M$1,$G$2:$G$999,"&gt;=1-10-2018",$G$2:$G$999,"&lt;=31-12-2018"),"")))))))</f>
        <v/>
      </c>
    </row>
    <row r="508" spans="19:20" hidden="1" x14ac:dyDescent="0.25">
      <c r="S508" s="17" t="str">
        <f>IF(AND(A508='CP %'!$B$1,J508="CP"),
IF(AND(G508&gt;=DATE(2018,4,1),G508&lt;=DATE(2018,7,25)),2%,IF(AND(G508&gt;=DATE(2018,7,26),G508&lt;=DATE(2018,12,31),R508='CP %'!$I$2),IF(T508=1,'CP %'!$C$8,IF(AND(T508&gt;=2,T508&lt;=3),'CP %'!$C$9,IF(AND(T508&gt;=4,T508&lt;=5),'CP %'!$C$10,IF(AND(T508&gt;=6,T508&lt;=8),'CP %'!$C$11,IF(T508&gt;=9,'CP %'!$C$12,""))))),IF(AND(G508&gt;=DATE(2018,7,26),G508&lt;=DATE(2018,12,31),R508='CP %'!$I$3),IF(T508=1,'CP %'!$D$8,IF(AND(T508&gt;=2,T508&lt;=3),'CP %'!$D$9,IF(AND(T508&gt;=4,T508&lt;=5),'CP %'!$D$10,IF(AND(T508&gt;=6,T508&lt;=8),'CP %'!$D$11,IF(T508&gt;=9,'CP %'!$D$12,""))))),""))),
IF(AND(A508='CP %'!$F$1,J508="CP"),
IF(AND(G508&gt;=DATE(2018,4,1),G508&lt;DATE(2018,5,1)),IF(AND(T508&gt;=1,T508&lt;=3),'CP %'!$G$4,IF(AND(T508&gt;=4,T508&lt;=9),'CP %'!$G$5,IF(T508&gt;=10,'CP %'!$G$6,""))),
IF(AND(G508&gt;=DATE(2018,5,1),G508&lt;DATE(2018,7,1)),'CP %'!$G$8,
IF(AND(G508&gt;=DATE(2018,7,1),G508&lt;DATE(2018,8,1)),IF(AND(T508&gt;=1,T508&lt;=2),'CP %'!$G$11,IF(AND(T508&gt;=3,T508&lt;=5),'CP %'!$G$12,IF(T508&gt;=6,'CP %'!$G$13,""))),
IF(AND(G508&gt;=DATE(2018,8,1),G508&lt;DATE(2018,10,1)),IF(K508='CP %'!$F$18,'CP %'!$G$18,IF(B508='CP %'!$F$15,'CP %'!$G$15,IF(B508='CP %'!$F$16,'CP %'!$G$16,IF(AND(B508='CP %'!$F$17,T508=1),'CP %'!$G$20,IF(AND(B508='CP %'!$F$17,T508&gt;=2,T508&lt;=5),'CP %'!$G$21,IF(AND(B508='CP %'!$F$17,T508&gt;=6),'CP %'!$G$22,"")))))),
IF(AND(G508&gt;=DATE(2018,10,1),G508&lt;=DATE(2018,12,31)),IF(B508='CP %'!$F$25,'CP %'!$G$25,IF(B508='CP %'!$F$26,'CP %'!$G$26,IF(AND(B508='CP %'!$F$27,T508=1),'CP %'!$G$29,IF(AND(B508='CP %'!$F$27,T508&gt;=2,T508&lt;=5),'CP %'!$G$30,IF(AND(B508='CP %'!$F$27,T508&gt;=6),'CP %'!$G$31,"")))))))))),
IF(AND(A508='CP %'!$M$1,J508="CP"),
IF(AND(G508&gt;=DATE(2018,4,1),G508&lt;DATE(2018,10,1)),IF(AND(T508&gt;=1,T508&lt;=3),'CP %'!$N$4,IF(AND(T508&gt;=4,T508&lt;=6),'CP %'!$N$5,IF(T508&gt;=7,'CP %'!$N$6,""))),
IF(AND(G508&gt;=DATE(2018,10,1),G508&lt;=DATE(2018,12,31)),IF(AND(T508&gt;=1,T508&lt;=3),'CP %'!$N$9,IF(AND(T508&gt;=4,T508&lt;=6),'CP %'!$N$10,IF(T508&gt;=7,'CP %'!$N$11,""))),"")),"")))</f>
        <v/>
      </c>
      <c r="T508" s="29" t="str">
        <f>IF(AND(A508='CP %'!$B$1,Master!J508="CP",G508&gt;=DATE(2018,7,26),G508&lt;=DATE(2018,12,31)),COUNTIFS($K$2:$K$999,K508,$A$2:$A$999,'CP %'!$B$1,$G$2:$G$999,"&gt;=26-07-2018",$G$2:$G$999,"&lt;=31-12-2018"),IF(AND(A508='CP %'!$F$1,Master!J508="CP",G508&gt;=DATE(2018,4,1),G508&lt;DATE(2018,5,1)),COUNTIFS($K$2:$K$999,K508,$A$2:$A$999,'CP %'!$F$1,$G$2:$G$999,"&gt;=01-04-2018",$G$2:$G$999,"&lt;01-05-2018"),IF(AND(A508='CP %'!$F$1,Master!J508="CP",G508&gt;=DATE(2018,7,1),G508&lt;DATE(2018,8,1)),COUNTIFS($K$2:$K$999,K508,$A$2:$A$999,'CP %'!$F$1,$G$2:$G$999,"&gt;=01-07-2018",$G$2:$G$999,"&lt;01-08-2018"),IF(AND(A508='CP %'!$F$1,B508='CP %'!$F$17,Master!J508="CP",G508&gt;=DATE(2018,8,1),G508&lt;DATE(2018,10,1)),COUNTIFS($K$2:$K$999,K508,$A$2:$A$999,'CP %'!$F$1,$B$2:$B$999,'CP %'!$F$17,$G$2:$G$999,"&gt;=01-08-2018",$G$2:$G$999,"&lt;01-10-2018"),IF(AND(A508='CP %'!$F$1,B508='CP %'!$F$27,Master!J508="CP",G508&gt;=DATE(2018,10,1),G508&lt;=DATE(2018,12,31)),COUNTIFS($K$2:$K$999,K508,$A$2:$A$999,'CP %'!$F$1,$B$2:$B$999,'CP %'!$F$27,$G$2:$G$999,"&gt;=01-10-2018",$G$2:$G$999,"&lt;=31-12-2018"),IF(AND(A508='CP %'!$M$1,Master!J508="CP",G508&gt;=DATE(2018,4,1),G508&lt;DATE(2018,10,1)),COUNTIFS($K$2:$K$999,K508,$A$2:$A$999,'CP %'!$M$1,$G$2:$G$999,"&gt;=1-04-2018",$G$2:$G$999,"&lt;1-10-2018"),IF(AND(A508='CP %'!$M$1,Master!J508="CP",G508&gt;=DATE(2018,10,1),G508&lt;=DATE(2018,12,31)),COUNTIFS($K$2:$K$999,K508,$A$2:$A$999,'CP %'!$M$1,$G$2:$G$999,"&gt;=1-10-2018",$G$2:$G$999,"&lt;=31-12-2018"),"")))))))</f>
        <v/>
      </c>
    </row>
    <row r="509" spans="19:20" hidden="1" x14ac:dyDescent="0.25">
      <c r="S509" s="17" t="str">
        <f>IF(AND(A509='CP %'!$B$1,J509="CP"),
IF(AND(G509&gt;=DATE(2018,4,1),G509&lt;=DATE(2018,7,25)),2%,IF(AND(G509&gt;=DATE(2018,7,26),G509&lt;=DATE(2018,12,31),R509='CP %'!$I$2),IF(T509=1,'CP %'!$C$8,IF(AND(T509&gt;=2,T509&lt;=3),'CP %'!$C$9,IF(AND(T509&gt;=4,T509&lt;=5),'CP %'!$C$10,IF(AND(T509&gt;=6,T509&lt;=8),'CP %'!$C$11,IF(T509&gt;=9,'CP %'!$C$12,""))))),IF(AND(G509&gt;=DATE(2018,7,26),G509&lt;=DATE(2018,12,31),R509='CP %'!$I$3),IF(T509=1,'CP %'!$D$8,IF(AND(T509&gt;=2,T509&lt;=3),'CP %'!$D$9,IF(AND(T509&gt;=4,T509&lt;=5),'CP %'!$D$10,IF(AND(T509&gt;=6,T509&lt;=8),'CP %'!$D$11,IF(T509&gt;=9,'CP %'!$D$12,""))))),""))),
IF(AND(A509='CP %'!$F$1,J509="CP"),
IF(AND(G509&gt;=DATE(2018,4,1),G509&lt;DATE(2018,5,1)),IF(AND(T509&gt;=1,T509&lt;=3),'CP %'!$G$4,IF(AND(T509&gt;=4,T509&lt;=9),'CP %'!$G$5,IF(T509&gt;=10,'CP %'!$G$6,""))),
IF(AND(G509&gt;=DATE(2018,5,1),G509&lt;DATE(2018,7,1)),'CP %'!$G$8,
IF(AND(G509&gt;=DATE(2018,7,1),G509&lt;DATE(2018,8,1)),IF(AND(T509&gt;=1,T509&lt;=2),'CP %'!$G$11,IF(AND(T509&gt;=3,T509&lt;=5),'CP %'!$G$12,IF(T509&gt;=6,'CP %'!$G$13,""))),
IF(AND(G509&gt;=DATE(2018,8,1),G509&lt;DATE(2018,10,1)),IF(K509='CP %'!$F$18,'CP %'!$G$18,IF(B509='CP %'!$F$15,'CP %'!$G$15,IF(B509='CP %'!$F$16,'CP %'!$G$16,IF(AND(B509='CP %'!$F$17,T509=1),'CP %'!$G$20,IF(AND(B509='CP %'!$F$17,T509&gt;=2,T509&lt;=5),'CP %'!$G$21,IF(AND(B509='CP %'!$F$17,T509&gt;=6),'CP %'!$G$22,"")))))),
IF(AND(G509&gt;=DATE(2018,10,1),G509&lt;=DATE(2018,12,31)),IF(B509='CP %'!$F$25,'CP %'!$G$25,IF(B509='CP %'!$F$26,'CP %'!$G$26,IF(AND(B509='CP %'!$F$27,T509=1),'CP %'!$G$29,IF(AND(B509='CP %'!$F$27,T509&gt;=2,T509&lt;=5),'CP %'!$G$30,IF(AND(B509='CP %'!$F$27,T509&gt;=6),'CP %'!$G$31,"")))))))))),
IF(AND(A509='CP %'!$M$1,J509="CP"),
IF(AND(G509&gt;=DATE(2018,4,1),G509&lt;DATE(2018,10,1)),IF(AND(T509&gt;=1,T509&lt;=3),'CP %'!$N$4,IF(AND(T509&gt;=4,T509&lt;=6),'CP %'!$N$5,IF(T509&gt;=7,'CP %'!$N$6,""))),
IF(AND(G509&gt;=DATE(2018,10,1),G509&lt;=DATE(2018,12,31)),IF(AND(T509&gt;=1,T509&lt;=3),'CP %'!$N$9,IF(AND(T509&gt;=4,T509&lt;=6),'CP %'!$N$10,IF(T509&gt;=7,'CP %'!$N$11,""))),"")),"")))</f>
        <v/>
      </c>
      <c r="T509" s="29" t="str">
        <f>IF(AND(A509='CP %'!$B$1,Master!J509="CP",G509&gt;=DATE(2018,7,26),G509&lt;=DATE(2018,12,31)),COUNTIFS($K$2:$K$999,K509,$A$2:$A$999,'CP %'!$B$1,$G$2:$G$999,"&gt;=26-07-2018",$G$2:$G$999,"&lt;=31-12-2018"),IF(AND(A509='CP %'!$F$1,Master!J509="CP",G509&gt;=DATE(2018,4,1),G509&lt;DATE(2018,5,1)),COUNTIFS($K$2:$K$999,K509,$A$2:$A$999,'CP %'!$F$1,$G$2:$G$999,"&gt;=01-04-2018",$G$2:$G$999,"&lt;01-05-2018"),IF(AND(A509='CP %'!$F$1,Master!J509="CP",G509&gt;=DATE(2018,7,1),G509&lt;DATE(2018,8,1)),COUNTIFS($K$2:$K$999,K509,$A$2:$A$999,'CP %'!$F$1,$G$2:$G$999,"&gt;=01-07-2018",$G$2:$G$999,"&lt;01-08-2018"),IF(AND(A509='CP %'!$F$1,B509='CP %'!$F$17,Master!J509="CP",G509&gt;=DATE(2018,8,1),G509&lt;DATE(2018,10,1)),COUNTIFS($K$2:$K$999,K509,$A$2:$A$999,'CP %'!$F$1,$B$2:$B$999,'CP %'!$F$17,$G$2:$G$999,"&gt;=01-08-2018",$G$2:$G$999,"&lt;01-10-2018"),IF(AND(A509='CP %'!$F$1,B509='CP %'!$F$27,Master!J509="CP",G509&gt;=DATE(2018,10,1),G509&lt;=DATE(2018,12,31)),COUNTIFS($K$2:$K$999,K509,$A$2:$A$999,'CP %'!$F$1,$B$2:$B$999,'CP %'!$F$27,$G$2:$G$999,"&gt;=01-10-2018",$G$2:$G$999,"&lt;=31-12-2018"),IF(AND(A509='CP %'!$M$1,Master!J509="CP",G509&gt;=DATE(2018,4,1),G509&lt;DATE(2018,10,1)),COUNTIFS($K$2:$K$999,K509,$A$2:$A$999,'CP %'!$M$1,$G$2:$G$999,"&gt;=1-04-2018",$G$2:$G$999,"&lt;1-10-2018"),IF(AND(A509='CP %'!$M$1,Master!J509="CP",G509&gt;=DATE(2018,10,1),G509&lt;=DATE(2018,12,31)),COUNTIFS($K$2:$K$999,K509,$A$2:$A$999,'CP %'!$M$1,$G$2:$G$999,"&gt;=1-10-2018",$G$2:$G$999,"&lt;=31-12-2018"),"")))))))</f>
        <v/>
      </c>
    </row>
    <row r="510" spans="19:20" hidden="1" x14ac:dyDescent="0.25">
      <c r="S510" s="17" t="str">
        <f>IF(AND(A510='CP %'!$B$1,J510="CP"),
IF(AND(G510&gt;=DATE(2018,4,1),G510&lt;=DATE(2018,7,25)),2%,IF(AND(G510&gt;=DATE(2018,7,26),G510&lt;=DATE(2018,12,31),R510='CP %'!$I$2),IF(T510=1,'CP %'!$C$8,IF(AND(T510&gt;=2,T510&lt;=3),'CP %'!$C$9,IF(AND(T510&gt;=4,T510&lt;=5),'CP %'!$C$10,IF(AND(T510&gt;=6,T510&lt;=8),'CP %'!$C$11,IF(T510&gt;=9,'CP %'!$C$12,""))))),IF(AND(G510&gt;=DATE(2018,7,26),G510&lt;=DATE(2018,12,31),R510='CP %'!$I$3),IF(T510=1,'CP %'!$D$8,IF(AND(T510&gt;=2,T510&lt;=3),'CP %'!$D$9,IF(AND(T510&gt;=4,T510&lt;=5),'CP %'!$D$10,IF(AND(T510&gt;=6,T510&lt;=8),'CP %'!$D$11,IF(T510&gt;=9,'CP %'!$D$12,""))))),""))),
IF(AND(A510='CP %'!$F$1,J510="CP"),
IF(AND(G510&gt;=DATE(2018,4,1),G510&lt;DATE(2018,5,1)),IF(AND(T510&gt;=1,T510&lt;=3),'CP %'!$G$4,IF(AND(T510&gt;=4,T510&lt;=9),'CP %'!$G$5,IF(T510&gt;=10,'CP %'!$G$6,""))),
IF(AND(G510&gt;=DATE(2018,5,1),G510&lt;DATE(2018,7,1)),'CP %'!$G$8,
IF(AND(G510&gt;=DATE(2018,7,1),G510&lt;DATE(2018,8,1)),IF(AND(T510&gt;=1,T510&lt;=2),'CP %'!$G$11,IF(AND(T510&gt;=3,T510&lt;=5),'CP %'!$G$12,IF(T510&gt;=6,'CP %'!$G$13,""))),
IF(AND(G510&gt;=DATE(2018,8,1),G510&lt;DATE(2018,10,1)),IF(K510='CP %'!$F$18,'CP %'!$G$18,IF(B510='CP %'!$F$15,'CP %'!$G$15,IF(B510='CP %'!$F$16,'CP %'!$G$16,IF(AND(B510='CP %'!$F$17,T510=1),'CP %'!$G$20,IF(AND(B510='CP %'!$F$17,T510&gt;=2,T510&lt;=5),'CP %'!$G$21,IF(AND(B510='CP %'!$F$17,T510&gt;=6),'CP %'!$G$22,"")))))),
IF(AND(G510&gt;=DATE(2018,10,1),G510&lt;=DATE(2018,12,31)),IF(B510='CP %'!$F$25,'CP %'!$G$25,IF(B510='CP %'!$F$26,'CP %'!$G$26,IF(AND(B510='CP %'!$F$27,T510=1),'CP %'!$G$29,IF(AND(B510='CP %'!$F$27,T510&gt;=2,T510&lt;=5),'CP %'!$G$30,IF(AND(B510='CP %'!$F$27,T510&gt;=6),'CP %'!$G$31,"")))))))))),
IF(AND(A510='CP %'!$M$1,J510="CP"),
IF(AND(G510&gt;=DATE(2018,4,1),G510&lt;DATE(2018,10,1)),IF(AND(T510&gt;=1,T510&lt;=3),'CP %'!$N$4,IF(AND(T510&gt;=4,T510&lt;=6),'CP %'!$N$5,IF(T510&gt;=7,'CP %'!$N$6,""))),
IF(AND(G510&gt;=DATE(2018,10,1),G510&lt;=DATE(2018,12,31)),IF(AND(T510&gt;=1,T510&lt;=3),'CP %'!$N$9,IF(AND(T510&gt;=4,T510&lt;=6),'CP %'!$N$10,IF(T510&gt;=7,'CP %'!$N$11,""))),"")),"")))</f>
        <v/>
      </c>
      <c r="T510" s="29" t="str">
        <f>IF(AND(A510='CP %'!$B$1,Master!J510="CP",G510&gt;=DATE(2018,7,26),G510&lt;=DATE(2018,12,31)),COUNTIFS($K$2:$K$999,K510,$A$2:$A$999,'CP %'!$B$1,$G$2:$G$999,"&gt;=26-07-2018",$G$2:$G$999,"&lt;=31-12-2018"),IF(AND(A510='CP %'!$F$1,Master!J510="CP",G510&gt;=DATE(2018,4,1),G510&lt;DATE(2018,5,1)),COUNTIFS($K$2:$K$999,K510,$A$2:$A$999,'CP %'!$F$1,$G$2:$G$999,"&gt;=01-04-2018",$G$2:$G$999,"&lt;01-05-2018"),IF(AND(A510='CP %'!$F$1,Master!J510="CP",G510&gt;=DATE(2018,7,1),G510&lt;DATE(2018,8,1)),COUNTIFS($K$2:$K$999,K510,$A$2:$A$999,'CP %'!$F$1,$G$2:$G$999,"&gt;=01-07-2018",$G$2:$G$999,"&lt;01-08-2018"),IF(AND(A510='CP %'!$F$1,B510='CP %'!$F$17,Master!J510="CP",G510&gt;=DATE(2018,8,1),G510&lt;DATE(2018,10,1)),COUNTIFS($K$2:$K$999,K510,$A$2:$A$999,'CP %'!$F$1,$B$2:$B$999,'CP %'!$F$17,$G$2:$G$999,"&gt;=01-08-2018",$G$2:$G$999,"&lt;01-10-2018"),IF(AND(A510='CP %'!$F$1,B510='CP %'!$F$27,Master!J510="CP",G510&gt;=DATE(2018,10,1),G510&lt;=DATE(2018,12,31)),COUNTIFS($K$2:$K$999,K510,$A$2:$A$999,'CP %'!$F$1,$B$2:$B$999,'CP %'!$F$27,$G$2:$G$999,"&gt;=01-10-2018",$G$2:$G$999,"&lt;=31-12-2018"),IF(AND(A510='CP %'!$M$1,Master!J510="CP",G510&gt;=DATE(2018,4,1),G510&lt;DATE(2018,10,1)),COUNTIFS($K$2:$K$999,K510,$A$2:$A$999,'CP %'!$M$1,$G$2:$G$999,"&gt;=1-04-2018",$G$2:$G$999,"&lt;1-10-2018"),IF(AND(A510='CP %'!$M$1,Master!J510="CP",G510&gt;=DATE(2018,10,1),G510&lt;=DATE(2018,12,31)),COUNTIFS($K$2:$K$999,K510,$A$2:$A$999,'CP %'!$M$1,$G$2:$G$999,"&gt;=1-10-2018",$G$2:$G$999,"&lt;=31-12-2018"),"")))))))</f>
        <v/>
      </c>
    </row>
    <row r="511" spans="19:20" hidden="1" x14ac:dyDescent="0.25">
      <c r="S511" s="17" t="str">
        <f>IF(AND(A511='CP %'!$B$1,J511="CP"),
IF(AND(G511&gt;=DATE(2018,4,1),G511&lt;=DATE(2018,7,25)),2%,IF(AND(G511&gt;=DATE(2018,7,26),G511&lt;=DATE(2018,12,31),R511='CP %'!$I$2),IF(T511=1,'CP %'!$C$8,IF(AND(T511&gt;=2,T511&lt;=3),'CP %'!$C$9,IF(AND(T511&gt;=4,T511&lt;=5),'CP %'!$C$10,IF(AND(T511&gt;=6,T511&lt;=8),'CP %'!$C$11,IF(T511&gt;=9,'CP %'!$C$12,""))))),IF(AND(G511&gt;=DATE(2018,7,26),G511&lt;=DATE(2018,12,31),R511='CP %'!$I$3),IF(T511=1,'CP %'!$D$8,IF(AND(T511&gt;=2,T511&lt;=3),'CP %'!$D$9,IF(AND(T511&gt;=4,T511&lt;=5),'CP %'!$D$10,IF(AND(T511&gt;=6,T511&lt;=8),'CP %'!$D$11,IF(T511&gt;=9,'CP %'!$D$12,""))))),""))),
IF(AND(A511='CP %'!$F$1,J511="CP"),
IF(AND(G511&gt;=DATE(2018,4,1),G511&lt;DATE(2018,5,1)),IF(AND(T511&gt;=1,T511&lt;=3),'CP %'!$G$4,IF(AND(T511&gt;=4,T511&lt;=9),'CP %'!$G$5,IF(T511&gt;=10,'CP %'!$G$6,""))),
IF(AND(G511&gt;=DATE(2018,5,1),G511&lt;DATE(2018,7,1)),'CP %'!$G$8,
IF(AND(G511&gt;=DATE(2018,7,1),G511&lt;DATE(2018,8,1)),IF(AND(T511&gt;=1,T511&lt;=2),'CP %'!$G$11,IF(AND(T511&gt;=3,T511&lt;=5),'CP %'!$G$12,IF(T511&gt;=6,'CP %'!$G$13,""))),
IF(AND(G511&gt;=DATE(2018,8,1),G511&lt;DATE(2018,10,1)),IF(K511='CP %'!$F$18,'CP %'!$G$18,IF(B511='CP %'!$F$15,'CP %'!$G$15,IF(B511='CP %'!$F$16,'CP %'!$G$16,IF(AND(B511='CP %'!$F$17,T511=1),'CP %'!$G$20,IF(AND(B511='CP %'!$F$17,T511&gt;=2,T511&lt;=5),'CP %'!$G$21,IF(AND(B511='CP %'!$F$17,T511&gt;=6),'CP %'!$G$22,"")))))),
IF(AND(G511&gt;=DATE(2018,10,1),G511&lt;=DATE(2018,12,31)),IF(B511='CP %'!$F$25,'CP %'!$G$25,IF(B511='CP %'!$F$26,'CP %'!$G$26,IF(AND(B511='CP %'!$F$27,T511=1),'CP %'!$G$29,IF(AND(B511='CP %'!$F$27,T511&gt;=2,T511&lt;=5),'CP %'!$G$30,IF(AND(B511='CP %'!$F$27,T511&gt;=6),'CP %'!$G$31,"")))))))))),
IF(AND(A511='CP %'!$M$1,J511="CP"),
IF(AND(G511&gt;=DATE(2018,4,1),G511&lt;DATE(2018,10,1)),IF(AND(T511&gt;=1,T511&lt;=3),'CP %'!$N$4,IF(AND(T511&gt;=4,T511&lt;=6),'CP %'!$N$5,IF(T511&gt;=7,'CP %'!$N$6,""))),
IF(AND(G511&gt;=DATE(2018,10,1),G511&lt;=DATE(2018,12,31)),IF(AND(T511&gt;=1,T511&lt;=3),'CP %'!$N$9,IF(AND(T511&gt;=4,T511&lt;=6),'CP %'!$N$10,IF(T511&gt;=7,'CP %'!$N$11,""))),"")),"")))</f>
        <v/>
      </c>
      <c r="T511" s="29" t="str">
        <f>IF(AND(A511='CP %'!$B$1,Master!J511="CP",G511&gt;=DATE(2018,7,26),G511&lt;=DATE(2018,12,31)),COUNTIFS($K$2:$K$999,K511,$A$2:$A$999,'CP %'!$B$1,$G$2:$G$999,"&gt;=26-07-2018",$G$2:$G$999,"&lt;=31-12-2018"),IF(AND(A511='CP %'!$F$1,Master!J511="CP",G511&gt;=DATE(2018,4,1),G511&lt;DATE(2018,5,1)),COUNTIFS($K$2:$K$999,K511,$A$2:$A$999,'CP %'!$F$1,$G$2:$G$999,"&gt;=01-04-2018",$G$2:$G$999,"&lt;01-05-2018"),IF(AND(A511='CP %'!$F$1,Master!J511="CP",G511&gt;=DATE(2018,7,1),G511&lt;DATE(2018,8,1)),COUNTIFS($K$2:$K$999,K511,$A$2:$A$999,'CP %'!$F$1,$G$2:$G$999,"&gt;=01-07-2018",$G$2:$G$999,"&lt;01-08-2018"),IF(AND(A511='CP %'!$F$1,B511='CP %'!$F$17,Master!J511="CP",G511&gt;=DATE(2018,8,1),G511&lt;DATE(2018,10,1)),COUNTIFS($K$2:$K$999,K511,$A$2:$A$999,'CP %'!$F$1,$B$2:$B$999,'CP %'!$F$17,$G$2:$G$999,"&gt;=01-08-2018",$G$2:$G$999,"&lt;01-10-2018"),IF(AND(A511='CP %'!$F$1,B511='CP %'!$F$27,Master!J511="CP",G511&gt;=DATE(2018,10,1),G511&lt;=DATE(2018,12,31)),COUNTIFS($K$2:$K$999,K511,$A$2:$A$999,'CP %'!$F$1,$B$2:$B$999,'CP %'!$F$27,$G$2:$G$999,"&gt;=01-10-2018",$G$2:$G$999,"&lt;=31-12-2018"),IF(AND(A511='CP %'!$M$1,Master!J511="CP",G511&gt;=DATE(2018,4,1),G511&lt;DATE(2018,10,1)),COUNTIFS($K$2:$K$999,K511,$A$2:$A$999,'CP %'!$M$1,$G$2:$G$999,"&gt;=1-04-2018",$G$2:$G$999,"&lt;1-10-2018"),IF(AND(A511='CP %'!$M$1,Master!J511="CP",G511&gt;=DATE(2018,10,1),G511&lt;=DATE(2018,12,31)),COUNTIFS($K$2:$K$999,K511,$A$2:$A$999,'CP %'!$M$1,$G$2:$G$999,"&gt;=1-10-2018",$G$2:$G$999,"&lt;=31-12-2018"),"")))))))</f>
        <v/>
      </c>
    </row>
    <row r="512" spans="19:20" hidden="1" x14ac:dyDescent="0.25">
      <c r="S512" s="17" t="str">
        <f>IF(AND(A512='CP %'!$B$1,J512="CP"),
IF(AND(G512&gt;=DATE(2018,4,1),G512&lt;=DATE(2018,7,25)),2%,IF(AND(G512&gt;=DATE(2018,7,26),G512&lt;=DATE(2018,12,31),R512='CP %'!$I$2),IF(T512=1,'CP %'!$C$8,IF(AND(T512&gt;=2,T512&lt;=3),'CP %'!$C$9,IF(AND(T512&gt;=4,T512&lt;=5),'CP %'!$C$10,IF(AND(T512&gt;=6,T512&lt;=8),'CP %'!$C$11,IF(T512&gt;=9,'CP %'!$C$12,""))))),IF(AND(G512&gt;=DATE(2018,7,26),G512&lt;=DATE(2018,12,31),R512='CP %'!$I$3),IF(T512=1,'CP %'!$D$8,IF(AND(T512&gt;=2,T512&lt;=3),'CP %'!$D$9,IF(AND(T512&gt;=4,T512&lt;=5),'CP %'!$D$10,IF(AND(T512&gt;=6,T512&lt;=8),'CP %'!$D$11,IF(T512&gt;=9,'CP %'!$D$12,""))))),""))),
IF(AND(A512='CP %'!$F$1,J512="CP"),
IF(AND(G512&gt;=DATE(2018,4,1),G512&lt;DATE(2018,5,1)),IF(AND(T512&gt;=1,T512&lt;=3),'CP %'!$G$4,IF(AND(T512&gt;=4,T512&lt;=9),'CP %'!$G$5,IF(T512&gt;=10,'CP %'!$G$6,""))),
IF(AND(G512&gt;=DATE(2018,5,1),G512&lt;DATE(2018,7,1)),'CP %'!$G$8,
IF(AND(G512&gt;=DATE(2018,7,1),G512&lt;DATE(2018,8,1)),IF(AND(T512&gt;=1,T512&lt;=2),'CP %'!$G$11,IF(AND(T512&gt;=3,T512&lt;=5),'CP %'!$G$12,IF(T512&gt;=6,'CP %'!$G$13,""))),
IF(AND(G512&gt;=DATE(2018,8,1),G512&lt;DATE(2018,10,1)),IF(K512='CP %'!$F$18,'CP %'!$G$18,IF(B512='CP %'!$F$15,'CP %'!$G$15,IF(B512='CP %'!$F$16,'CP %'!$G$16,IF(AND(B512='CP %'!$F$17,T512=1),'CP %'!$G$20,IF(AND(B512='CP %'!$F$17,T512&gt;=2,T512&lt;=5),'CP %'!$G$21,IF(AND(B512='CP %'!$F$17,T512&gt;=6),'CP %'!$G$22,"")))))),
IF(AND(G512&gt;=DATE(2018,10,1),G512&lt;=DATE(2018,12,31)),IF(B512='CP %'!$F$25,'CP %'!$G$25,IF(B512='CP %'!$F$26,'CP %'!$G$26,IF(AND(B512='CP %'!$F$27,T512=1),'CP %'!$G$29,IF(AND(B512='CP %'!$F$27,T512&gt;=2,T512&lt;=5),'CP %'!$G$30,IF(AND(B512='CP %'!$F$27,T512&gt;=6),'CP %'!$G$31,"")))))))))),
IF(AND(A512='CP %'!$M$1,J512="CP"),
IF(AND(G512&gt;=DATE(2018,4,1),G512&lt;DATE(2018,10,1)),IF(AND(T512&gt;=1,T512&lt;=3),'CP %'!$N$4,IF(AND(T512&gt;=4,T512&lt;=6),'CP %'!$N$5,IF(T512&gt;=7,'CP %'!$N$6,""))),
IF(AND(G512&gt;=DATE(2018,10,1),G512&lt;=DATE(2018,12,31)),IF(AND(T512&gt;=1,T512&lt;=3),'CP %'!$N$9,IF(AND(T512&gt;=4,T512&lt;=6),'CP %'!$N$10,IF(T512&gt;=7,'CP %'!$N$11,""))),"")),"")))</f>
        <v/>
      </c>
      <c r="T512" s="29" t="str">
        <f>IF(AND(A512='CP %'!$B$1,Master!J512="CP",G512&gt;=DATE(2018,7,26),G512&lt;=DATE(2018,12,31)),COUNTIFS($K$2:$K$999,K512,$A$2:$A$999,'CP %'!$B$1,$G$2:$G$999,"&gt;=26-07-2018",$G$2:$G$999,"&lt;=31-12-2018"),IF(AND(A512='CP %'!$F$1,Master!J512="CP",G512&gt;=DATE(2018,4,1),G512&lt;DATE(2018,5,1)),COUNTIFS($K$2:$K$999,K512,$A$2:$A$999,'CP %'!$F$1,$G$2:$G$999,"&gt;=01-04-2018",$G$2:$G$999,"&lt;01-05-2018"),IF(AND(A512='CP %'!$F$1,Master!J512="CP",G512&gt;=DATE(2018,7,1),G512&lt;DATE(2018,8,1)),COUNTIFS($K$2:$K$999,K512,$A$2:$A$999,'CP %'!$F$1,$G$2:$G$999,"&gt;=01-07-2018",$G$2:$G$999,"&lt;01-08-2018"),IF(AND(A512='CP %'!$F$1,B512='CP %'!$F$17,Master!J512="CP",G512&gt;=DATE(2018,8,1),G512&lt;DATE(2018,10,1)),COUNTIFS($K$2:$K$999,K512,$A$2:$A$999,'CP %'!$F$1,$B$2:$B$999,'CP %'!$F$17,$G$2:$G$999,"&gt;=01-08-2018",$G$2:$G$999,"&lt;01-10-2018"),IF(AND(A512='CP %'!$F$1,B512='CP %'!$F$27,Master!J512="CP",G512&gt;=DATE(2018,10,1),G512&lt;=DATE(2018,12,31)),COUNTIFS($K$2:$K$999,K512,$A$2:$A$999,'CP %'!$F$1,$B$2:$B$999,'CP %'!$F$27,$G$2:$G$999,"&gt;=01-10-2018",$G$2:$G$999,"&lt;=31-12-2018"),IF(AND(A512='CP %'!$M$1,Master!J512="CP",G512&gt;=DATE(2018,4,1),G512&lt;DATE(2018,10,1)),COUNTIFS($K$2:$K$999,K512,$A$2:$A$999,'CP %'!$M$1,$G$2:$G$999,"&gt;=1-04-2018",$G$2:$G$999,"&lt;1-10-2018"),IF(AND(A512='CP %'!$M$1,Master!J512="CP",G512&gt;=DATE(2018,10,1),G512&lt;=DATE(2018,12,31)),COUNTIFS($K$2:$K$999,K512,$A$2:$A$999,'CP %'!$M$1,$G$2:$G$999,"&gt;=1-10-2018",$G$2:$G$999,"&lt;=31-12-2018"),"")))))))</f>
        <v/>
      </c>
    </row>
    <row r="513" spans="19:20" hidden="1" x14ac:dyDescent="0.25">
      <c r="S513" s="17" t="str">
        <f>IF(AND(A513='CP %'!$B$1,J513="CP"),
IF(AND(G513&gt;=DATE(2018,4,1),G513&lt;=DATE(2018,7,25)),2%,IF(AND(G513&gt;=DATE(2018,7,26),G513&lt;=DATE(2018,12,31),R513='CP %'!$I$2),IF(T513=1,'CP %'!$C$8,IF(AND(T513&gt;=2,T513&lt;=3),'CP %'!$C$9,IF(AND(T513&gt;=4,T513&lt;=5),'CP %'!$C$10,IF(AND(T513&gt;=6,T513&lt;=8),'CP %'!$C$11,IF(T513&gt;=9,'CP %'!$C$12,""))))),IF(AND(G513&gt;=DATE(2018,7,26),G513&lt;=DATE(2018,12,31),R513='CP %'!$I$3),IF(T513=1,'CP %'!$D$8,IF(AND(T513&gt;=2,T513&lt;=3),'CP %'!$D$9,IF(AND(T513&gt;=4,T513&lt;=5),'CP %'!$D$10,IF(AND(T513&gt;=6,T513&lt;=8),'CP %'!$D$11,IF(T513&gt;=9,'CP %'!$D$12,""))))),""))),
IF(AND(A513='CP %'!$F$1,J513="CP"),
IF(AND(G513&gt;=DATE(2018,4,1),G513&lt;DATE(2018,5,1)),IF(AND(T513&gt;=1,T513&lt;=3),'CP %'!$G$4,IF(AND(T513&gt;=4,T513&lt;=9),'CP %'!$G$5,IF(T513&gt;=10,'CP %'!$G$6,""))),
IF(AND(G513&gt;=DATE(2018,5,1),G513&lt;DATE(2018,7,1)),'CP %'!$G$8,
IF(AND(G513&gt;=DATE(2018,7,1),G513&lt;DATE(2018,8,1)),IF(AND(T513&gt;=1,T513&lt;=2),'CP %'!$G$11,IF(AND(T513&gt;=3,T513&lt;=5),'CP %'!$G$12,IF(T513&gt;=6,'CP %'!$G$13,""))),
IF(AND(G513&gt;=DATE(2018,8,1),G513&lt;DATE(2018,10,1)),IF(K513='CP %'!$F$18,'CP %'!$G$18,IF(B513='CP %'!$F$15,'CP %'!$G$15,IF(B513='CP %'!$F$16,'CP %'!$G$16,IF(AND(B513='CP %'!$F$17,T513=1),'CP %'!$G$20,IF(AND(B513='CP %'!$F$17,T513&gt;=2,T513&lt;=5),'CP %'!$G$21,IF(AND(B513='CP %'!$F$17,T513&gt;=6),'CP %'!$G$22,"")))))),
IF(AND(G513&gt;=DATE(2018,10,1),G513&lt;=DATE(2018,12,31)),IF(B513='CP %'!$F$25,'CP %'!$G$25,IF(B513='CP %'!$F$26,'CP %'!$G$26,IF(AND(B513='CP %'!$F$27,T513=1),'CP %'!$G$29,IF(AND(B513='CP %'!$F$27,T513&gt;=2,T513&lt;=5),'CP %'!$G$30,IF(AND(B513='CP %'!$F$27,T513&gt;=6),'CP %'!$G$31,"")))))))))),
IF(AND(A513='CP %'!$M$1,J513="CP"),
IF(AND(G513&gt;=DATE(2018,4,1),G513&lt;DATE(2018,10,1)),IF(AND(T513&gt;=1,T513&lt;=3),'CP %'!$N$4,IF(AND(T513&gt;=4,T513&lt;=6),'CP %'!$N$5,IF(T513&gt;=7,'CP %'!$N$6,""))),
IF(AND(G513&gt;=DATE(2018,10,1),G513&lt;=DATE(2018,12,31)),IF(AND(T513&gt;=1,T513&lt;=3),'CP %'!$N$9,IF(AND(T513&gt;=4,T513&lt;=6),'CP %'!$N$10,IF(T513&gt;=7,'CP %'!$N$11,""))),"")),"")))</f>
        <v/>
      </c>
      <c r="T513" s="29" t="str">
        <f>IF(AND(A513='CP %'!$B$1,Master!J513="CP",G513&gt;=DATE(2018,7,26),G513&lt;=DATE(2018,12,31)),COUNTIFS($K$2:$K$999,K513,$A$2:$A$999,'CP %'!$B$1,$G$2:$G$999,"&gt;=26-07-2018",$G$2:$G$999,"&lt;=31-12-2018"),IF(AND(A513='CP %'!$F$1,Master!J513="CP",G513&gt;=DATE(2018,4,1),G513&lt;DATE(2018,5,1)),COUNTIFS($K$2:$K$999,K513,$A$2:$A$999,'CP %'!$F$1,$G$2:$G$999,"&gt;=01-04-2018",$G$2:$G$999,"&lt;01-05-2018"),IF(AND(A513='CP %'!$F$1,Master!J513="CP",G513&gt;=DATE(2018,7,1),G513&lt;DATE(2018,8,1)),COUNTIFS($K$2:$K$999,K513,$A$2:$A$999,'CP %'!$F$1,$G$2:$G$999,"&gt;=01-07-2018",$G$2:$G$999,"&lt;01-08-2018"),IF(AND(A513='CP %'!$F$1,B513='CP %'!$F$17,Master!J513="CP",G513&gt;=DATE(2018,8,1),G513&lt;DATE(2018,10,1)),COUNTIFS($K$2:$K$999,K513,$A$2:$A$999,'CP %'!$F$1,$B$2:$B$999,'CP %'!$F$17,$G$2:$G$999,"&gt;=01-08-2018",$G$2:$G$999,"&lt;01-10-2018"),IF(AND(A513='CP %'!$F$1,B513='CP %'!$F$27,Master!J513="CP",G513&gt;=DATE(2018,10,1),G513&lt;=DATE(2018,12,31)),COUNTIFS($K$2:$K$999,K513,$A$2:$A$999,'CP %'!$F$1,$B$2:$B$999,'CP %'!$F$27,$G$2:$G$999,"&gt;=01-10-2018",$G$2:$G$999,"&lt;=31-12-2018"),IF(AND(A513='CP %'!$M$1,Master!J513="CP",G513&gt;=DATE(2018,4,1),G513&lt;DATE(2018,10,1)),COUNTIFS($K$2:$K$999,K513,$A$2:$A$999,'CP %'!$M$1,$G$2:$G$999,"&gt;=1-04-2018",$G$2:$G$999,"&lt;1-10-2018"),IF(AND(A513='CP %'!$M$1,Master!J513="CP",G513&gt;=DATE(2018,10,1),G513&lt;=DATE(2018,12,31)),COUNTIFS($K$2:$K$999,K513,$A$2:$A$999,'CP %'!$M$1,$G$2:$G$999,"&gt;=1-10-2018",$G$2:$G$999,"&lt;=31-12-2018"),"")))))))</f>
        <v/>
      </c>
    </row>
    <row r="514" spans="19:20" hidden="1" x14ac:dyDescent="0.25">
      <c r="S514" s="17" t="str">
        <f>IF(AND(A514='CP %'!$B$1,J514="CP"),
IF(AND(G514&gt;=DATE(2018,4,1),G514&lt;=DATE(2018,7,25)),2%,IF(AND(G514&gt;=DATE(2018,7,26),G514&lt;=DATE(2018,12,31),R514='CP %'!$I$2),IF(T514=1,'CP %'!$C$8,IF(AND(T514&gt;=2,T514&lt;=3),'CP %'!$C$9,IF(AND(T514&gt;=4,T514&lt;=5),'CP %'!$C$10,IF(AND(T514&gt;=6,T514&lt;=8),'CP %'!$C$11,IF(T514&gt;=9,'CP %'!$C$12,""))))),IF(AND(G514&gt;=DATE(2018,7,26),G514&lt;=DATE(2018,12,31),R514='CP %'!$I$3),IF(T514=1,'CP %'!$D$8,IF(AND(T514&gt;=2,T514&lt;=3),'CP %'!$D$9,IF(AND(T514&gt;=4,T514&lt;=5),'CP %'!$D$10,IF(AND(T514&gt;=6,T514&lt;=8),'CP %'!$D$11,IF(T514&gt;=9,'CP %'!$D$12,""))))),""))),
IF(AND(A514='CP %'!$F$1,J514="CP"),
IF(AND(G514&gt;=DATE(2018,4,1),G514&lt;DATE(2018,5,1)),IF(AND(T514&gt;=1,T514&lt;=3),'CP %'!$G$4,IF(AND(T514&gt;=4,T514&lt;=9),'CP %'!$G$5,IF(T514&gt;=10,'CP %'!$G$6,""))),
IF(AND(G514&gt;=DATE(2018,5,1),G514&lt;DATE(2018,7,1)),'CP %'!$G$8,
IF(AND(G514&gt;=DATE(2018,7,1),G514&lt;DATE(2018,8,1)),IF(AND(T514&gt;=1,T514&lt;=2),'CP %'!$G$11,IF(AND(T514&gt;=3,T514&lt;=5),'CP %'!$G$12,IF(T514&gt;=6,'CP %'!$G$13,""))),
IF(AND(G514&gt;=DATE(2018,8,1),G514&lt;DATE(2018,10,1)),IF(K514='CP %'!$F$18,'CP %'!$G$18,IF(B514='CP %'!$F$15,'CP %'!$G$15,IF(B514='CP %'!$F$16,'CP %'!$G$16,IF(AND(B514='CP %'!$F$17,T514=1),'CP %'!$G$20,IF(AND(B514='CP %'!$F$17,T514&gt;=2,T514&lt;=5),'CP %'!$G$21,IF(AND(B514='CP %'!$F$17,T514&gt;=6),'CP %'!$G$22,"")))))),
IF(AND(G514&gt;=DATE(2018,10,1),G514&lt;=DATE(2018,12,31)),IF(B514='CP %'!$F$25,'CP %'!$G$25,IF(B514='CP %'!$F$26,'CP %'!$G$26,IF(AND(B514='CP %'!$F$27,T514=1),'CP %'!$G$29,IF(AND(B514='CP %'!$F$27,T514&gt;=2,T514&lt;=5),'CP %'!$G$30,IF(AND(B514='CP %'!$F$27,T514&gt;=6),'CP %'!$G$31,"")))))))))),
IF(AND(A514='CP %'!$M$1,J514="CP"),
IF(AND(G514&gt;=DATE(2018,4,1),G514&lt;DATE(2018,10,1)),IF(AND(T514&gt;=1,T514&lt;=3),'CP %'!$N$4,IF(AND(T514&gt;=4,T514&lt;=6),'CP %'!$N$5,IF(T514&gt;=7,'CP %'!$N$6,""))),
IF(AND(G514&gt;=DATE(2018,10,1),G514&lt;=DATE(2018,12,31)),IF(AND(T514&gt;=1,T514&lt;=3),'CP %'!$N$9,IF(AND(T514&gt;=4,T514&lt;=6),'CP %'!$N$10,IF(T514&gt;=7,'CP %'!$N$11,""))),"")),"")))</f>
        <v/>
      </c>
      <c r="T514" s="29" t="str">
        <f>IF(AND(A514='CP %'!$B$1,Master!J514="CP",G514&gt;=DATE(2018,7,26),G514&lt;=DATE(2018,12,31)),COUNTIFS($K$2:$K$999,K514,$A$2:$A$999,'CP %'!$B$1,$G$2:$G$999,"&gt;=26-07-2018",$G$2:$G$999,"&lt;=31-12-2018"),IF(AND(A514='CP %'!$F$1,Master!J514="CP",G514&gt;=DATE(2018,4,1),G514&lt;DATE(2018,5,1)),COUNTIFS($K$2:$K$999,K514,$A$2:$A$999,'CP %'!$F$1,$G$2:$G$999,"&gt;=01-04-2018",$G$2:$G$999,"&lt;01-05-2018"),IF(AND(A514='CP %'!$F$1,Master!J514="CP",G514&gt;=DATE(2018,7,1),G514&lt;DATE(2018,8,1)),COUNTIFS($K$2:$K$999,K514,$A$2:$A$999,'CP %'!$F$1,$G$2:$G$999,"&gt;=01-07-2018",$G$2:$G$999,"&lt;01-08-2018"),IF(AND(A514='CP %'!$F$1,B514='CP %'!$F$17,Master!J514="CP",G514&gt;=DATE(2018,8,1),G514&lt;DATE(2018,10,1)),COUNTIFS($K$2:$K$999,K514,$A$2:$A$999,'CP %'!$F$1,$B$2:$B$999,'CP %'!$F$17,$G$2:$G$999,"&gt;=01-08-2018",$G$2:$G$999,"&lt;01-10-2018"),IF(AND(A514='CP %'!$F$1,B514='CP %'!$F$27,Master!J514="CP",G514&gt;=DATE(2018,10,1),G514&lt;=DATE(2018,12,31)),COUNTIFS($K$2:$K$999,K514,$A$2:$A$999,'CP %'!$F$1,$B$2:$B$999,'CP %'!$F$27,$G$2:$G$999,"&gt;=01-10-2018",$G$2:$G$999,"&lt;=31-12-2018"),IF(AND(A514='CP %'!$M$1,Master!J514="CP",G514&gt;=DATE(2018,4,1),G514&lt;DATE(2018,10,1)),COUNTIFS($K$2:$K$999,K514,$A$2:$A$999,'CP %'!$M$1,$G$2:$G$999,"&gt;=1-04-2018",$G$2:$G$999,"&lt;1-10-2018"),IF(AND(A514='CP %'!$M$1,Master!J514="CP",G514&gt;=DATE(2018,10,1),G514&lt;=DATE(2018,12,31)),COUNTIFS($K$2:$K$999,K514,$A$2:$A$999,'CP %'!$M$1,$G$2:$G$999,"&gt;=1-10-2018",$G$2:$G$999,"&lt;=31-12-2018"),"")))))))</f>
        <v/>
      </c>
    </row>
    <row r="515" spans="19:20" hidden="1" x14ac:dyDescent="0.25">
      <c r="S515" s="17" t="str">
        <f>IF(AND(A515='CP %'!$B$1,J515="CP"),
IF(AND(G515&gt;=DATE(2018,4,1),G515&lt;=DATE(2018,7,25)),2%,IF(AND(G515&gt;=DATE(2018,7,26),G515&lt;=DATE(2018,12,31),R515='CP %'!$I$2),IF(T515=1,'CP %'!$C$8,IF(AND(T515&gt;=2,T515&lt;=3),'CP %'!$C$9,IF(AND(T515&gt;=4,T515&lt;=5),'CP %'!$C$10,IF(AND(T515&gt;=6,T515&lt;=8),'CP %'!$C$11,IF(T515&gt;=9,'CP %'!$C$12,""))))),IF(AND(G515&gt;=DATE(2018,7,26),G515&lt;=DATE(2018,12,31),R515='CP %'!$I$3),IF(T515=1,'CP %'!$D$8,IF(AND(T515&gt;=2,T515&lt;=3),'CP %'!$D$9,IF(AND(T515&gt;=4,T515&lt;=5),'CP %'!$D$10,IF(AND(T515&gt;=6,T515&lt;=8),'CP %'!$D$11,IF(T515&gt;=9,'CP %'!$D$12,""))))),""))),
IF(AND(A515='CP %'!$F$1,J515="CP"),
IF(AND(G515&gt;=DATE(2018,4,1),G515&lt;DATE(2018,5,1)),IF(AND(T515&gt;=1,T515&lt;=3),'CP %'!$G$4,IF(AND(T515&gt;=4,T515&lt;=9),'CP %'!$G$5,IF(T515&gt;=10,'CP %'!$G$6,""))),
IF(AND(G515&gt;=DATE(2018,5,1),G515&lt;DATE(2018,7,1)),'CP %'!$G$8,
IF(AND(G515&gt;=DATE(2018,7,1),G515&lt;DATE(2018,8,1)),IF(AND(T515&gt;=1,T515&lt;=2),'CP %'!$G$11,IF(AND(T515&gt;=3,T515&lt;=5),'CP %'!$G$12,IF(T515&gt;=6,'CP %'!$G$13,""))),
IF(AND(G515&gt;=DATE(2018,8,1),G515&lt;DATE(2018,10,1)),IF(K515='CP %'!$F$18,'CP %'!$G$18,IF(B515='CP %'!$F$15,'CP %'!$G$15,IF(B515='CP %'!$F$16,'CP %'!$G$16,IF(AND(B515='CP %'!$F$17,T515=1),'CP %'!$G$20,IF(AND(B515='CP %'!$F$17,T515&gt;=2,T515&lt;=5),'CP %'!$G$21,IF(AND(B515='CP %'!$F$17,T515&gt;=6),'CP %'!$G$22,"")))))),
IF(AND(G515&gt;=DATE(2018,10,1),G515&lt;=DATE(2018,12,31)),IF(B515='CP %'!$F$25,'CP %'!$G$25,IF(B515='CP %'!$F$26,'CP %'!$G$26,IF(AND(B515='CP %'!$F$27,T515=1),'CP %'!$G$29,IF(AND(B515='CP %'!$F$27,T515&gt;=2,T515&lt;=5),'CP %'!$G$30,IF(AND(B515='CP %'!$F$27,T515&gt;=6),'CP %'!$G$31,"")))))))))),
IF(AND(A515='CP %'!$M$1,J515="CP"),
IF(AND(G515&gt;=DATE(2018,4,1),G515&lt;DATE(2018,10,1)),IF(AND(T515&gt;=1,T515&lt;=3),'CP %'!$N$4,IF(AND(T515&gt;=4,T515&lt;=6),'CP %'!$N$5,IF(T515&gt;=7,'CP %'!$N$6,""))),
IF(AND(G515&gt;=DATE(2018,10,1),G515&lt;=DATE(2018,12,31)),IF(AND(T515&gt;=1,T515&lt;=3),'CP %'!$N$9,IF(AND(T515&gt;=4,T515&lt;=6),'CP %'!$N$10,IF(T515&gt;=7,'CP %'!$N$11,""))),"")),"")))</f>
        <v/>
      </c>
      <c r="T515" s="29" t="str">
        <f>IF(AND(A515='CP %'!$B$1,Master!J515="CP",G515&gt;=DATE(2018,7,26),G515&lt;=DATE(2018,12,31)),COUNTIFS($K$2:$K$999,K515,$A$2:$A$999,'CP %'!$B$1,$G$2:$G$999,"&gt;=26-07-2018",$G$2:$G$999,"&lt;=31-12-2018"),IF(AND(A515='CP %'!$F$1,Master!J515="CP",G515&gt;=DATE(2018,4,1),G515&lt;DATE(2018,5,1)),COUNTIFS($K$2:$K$999,K515,$A$2:$A$999,'CP %'!$F$1,$G$2:$G$999,"&gt;=01-04-2018",$G$2:$G$999,"&lt;01-05-2018"),IF(AND(A515='CP %'!$F$1,Master!J515="CP",G515&gt;=DATE(2018,7,1),G515&lt;DATE(2018,8,1)),COUNTIFS($K$2:$K$999,K515,$A$2:$A$999,'CP %'!$F$1,$G$2:$G$999,"&gt;=01-07-2018",$G$2:$G$999,"&lt;01-08-2018"),IF(AND(A515='CP %'!$F$1,B515='CP %'!$F$17,Master!J515="CP",G515&gt;=DATE(2018,8,1),G515&lt;DATE(2018,10,1)),COUNTIFS($K$2:$K$999,K515,$A$2:$A$999,'CP %'!$F$1,$B$2:$B$999,'CP %'!$F$17,$G$2:$G$999,"&gt;=01-08-2018",$G$2:$G$999,"&lt;01-10-2018"),IF(AND(A515='CP %'!$F$1,B515='CP %'!$F$27,Master!J515="CP",G515&gt;=DATE(2018,10,1),G515&lt;=DATE(2018,12,31)),COUNTIFS($K$2:$K$999,K515,$A$2:$A$999,'CP %'!$F$1,$B$2:$B$999,'CP %'!$F$27,$G$2:$G$999,"&gt;=01-10-2018",$G$2:$G$999,"&lt;=31-12-2018"),IF(AND(A515='CP %'!$M$1,Master!J515="CP",G515&gt;=DATE(2018,4,1),G515&lt;DATE(2018,10,1)),COUNTIFS($K$2:$K$999,K515,$A$2:$A$999,'CP %'!$M$1,$G$2:$G$999,"&gt;=1-04-2018",$G$2:$G$999,"&lt;1-10-2018"),IF(AND(A515='CP %'!$M$1,Master!J515="CP",G515&gt;=DATE(2018,10,1),G515&lt;=DATE(2018,12,31)),COUNTIFS($K$2:$K$999,K515,$A$2:$A$999,'CP %'!$M$1,$G$2:$G$999,"&gt;=1-10-2018",$G$2:$G$999,"&lt;=31-12-2018"),"")))))))</f>
        <v/>
      </c>
    </row>
    <row r="516" spans="19:20" hidden="1" x14ac:dyDescent="0.25">
      <c r="S516" s="17" t="str">
        <f>IF(AND(A516='CP %'!$B$1,J516="CP"),
IF(AND(G516&gt;=DATE(2018,4,1),G516&lt;=DATE(2018,7,25)),2%,IF(AND(G516&gt;=DATE(2018,7,26),G516&lt;=DATE(2018,12,31),R516='CP %'!$I$2),IF(T516=1,'CP %'!$C$8,IF(AND(T516&gt;=2,T516&lt;=3),'CP %'!$C$9,IF(AND(T516&gt;=4,T516&lt;=5),'CP %'!$C$10,IF(AND(T516&gt;=6,T516&lt;=8),'CP %'!$C$11,IF(T516&gt;=9,'CP %'!$C$12,""))))),IF(AND(G516&gt;=DATE(2018,7,26),G516&lt;=DATE(2018,12,31),R516='CP %'!$I$3),IF(T516=1,'CP %'!$D$8,IF(AND(T516&gt;=2,T516&lt;=3),'CP %'!$D$9,IF(AND(T516&gt;=4,T516&lt;=5),'CP %'!$D$10,IF(AND(T516&gt;=6,T516&lt;=8),'CP %'!$D$11,IF(T516&gt;=9,'CP %'!$D$12,""))))),""))),
IF(AND(A516='CP %'!$F$1,J516="CP"),
IF(AND(G516&gt;=DATE(2018,4,1),G516&lt;DATE(2018,5,1)),IF(AND(T516&gt;=1,T516&lt;=3),'CP %'!$G$4,IF(AND(T516&gt;=4,T516&lt;=9),'CP %'!$G$5,IF(T516&gt;=10,'CP %'!$G$6,""))),
IF(AND(G516&gt;=DATE(2018,5,1),G516&lt;DATE(2018,7,1)),'CP %'!$G$8,
IF(AND(G516&gt;=DATE(2018,7,1),G516&lt;DATE(2018,8,1)),IF(AND(T516&gt;=1,T516&lt;=2),'CP %'!$G$11,IF(AND(T516&gt;=3,T516&lt;=5),'CP %'!$G$12,IF(T516&gt;=6,'CP %'!$G$13,""))),
IF(AND(G516&gt;=DATE(2018,8,1),G516&lt;DATE(2018,10,1)),IF(K516='CP %'!$F$18,'CP %'!$G$18,IF(B516='CP %'!$F$15,'CP %'!$G$15,IF(B516='CP %'!$F$16,'CP %'!$G$16,IF(AND(B516='CP %'!$F$17,T516=1),'CP %'!$G$20,IF(AND(B516='CP %'!$F$17,T516&gt;=2,T516&lt;=5),'CP %'!$G$21,IF(AND(B516='CP %'!$F$17,T516&gt;=6),'CP %'!$G$22,"")))))),
IF(AND(G516&gt;=DATE(2018,10,1),G516&lt;=DATE(2018,12,31)),IF(B516='CP %'!$F$25,'CP %'!$G$25,IF(B516='CP %'!$F$26,'CP %'!$G$26,IF(AND(B516='CP %'!$F$27,T516=1),'CP %'!$G$29,IF(AND(B516='CP %'!$F$27,T516&gt;=2,T516&lt;=5),'CP %'!$G$30,IF(AND(B516='CP %'!$F$27,T516&gt;=6),'CP %'!$G$31,"")))))))))),
IF(AND(A516='CP %'!$M$1,J516="CP"),
IF(AND(G516&gt;=DATE(2018,4,1),G516&lt;DATE(2018,10,1)),IF(AND(T516&gt;=1,T516&lt;=3),'CP %'!$N$4,IF(AND(T516&gt;=4,T516&lt;=6),'CP %'!$N$5,IF(T516&gt;=7,'CP %'!$N$6,""))),
IF(AND(G516&gt;=DATE(2018,10,1),G516&lt;=DATE(2018,12,31)),IF(AND(T516&gt;=1,T516&lt;=3),'CP %'!$N$9,IF(AND(T516&gt;=4,T516&lt;=6),'CP %'!$N$10,IF(T516&gt;=7,'CP %'!$N$11,""))),"")),"")))</f>
        <v/>
      </c>
      <c r="T516" s="29" t="str">
        <f>IF(AND(A516='CP %'!$B$1,Master!J516="CP",G516&gt;=DATE(2018,7,26),G516&lt;=DATE(2018,12,31)),COUNTIFS($K$2:$K$999,K516,$A$2:$A$999,'CP %'!$B$1,$G$2:$G$999,"&gt;=26-07-2018",$G$2:$G$999,"&lt;=31-12-2018"),IF(AND(A516='CP %'!$F$1,Master!J516="CP",G516&gt;=DATE(2018,4,1),G516&lt;DATE(2018,5,1)),COUNTIFS($K$2:$K$999,K516,$A$2:$A$999,'CP %'!$F$1,$G$2:$G$999,"&gt;=01-04-2018",$G$2:$G$999,"&lt;01-05-2018"),IF(AND(A516='CP %'!$F$1,Master!J516="CP",G516&gt;=DATE(2018,7,1),G516&lt;DATE(2018,8,1)),COUNTIFS($K$2:$K$999,K516,$A$2:$A$999,'CP %'!$F$1,$G$2:$G$999,"&gt;=01-07-2018",$G$2:$G$999,"&lt;01-08-2018"),IF(AND(A516='CP %'!$F$1,B516='CP %'!$F$17,Master!J516="CP",G516&gt;=DATE(2018,8,1),G516&lt;DATE(2018,10,1)),COUNTIFS($K$2:$K$999,K516,$A$2:$A$999,'CP %'!$F$1,$B$2:$B$999,'CP %'!$F$17,$G$2:$G$999,"&gt;=01-08-2018",$G$2:$G$999,"&lt;01-10-2018"),IF(AND(A516='CP %'!$F$1,B516='CP %'!$F$27,Master!J516="CP",G516&gt;=DATE(2018,10,1),G516&lt;=DATE(2018,12,31)),COUNTIFS($K$2:$K$999,K516,$A$2:$A$999,'CP %'!$F$1,$B$2:$B$999,'CP %'!$F$27,$G$2:$G$999,"&gt;=01-10-2018",$G$2:$G$999,"&lt;=31-12-2018"),IF(AND(A516='CP %'!$M$1,Master!J516="CP",G516&gt;=DATE(2018,4,1),G516&lt;DATE(2018,10,1)),COUNTIFS($K$2:$K$999,K516,$A$2:$A$999,'CP %'!$M$1,$G$2:$G$999,"&gt;=1-04-2018",$G$2:$G$999,"&lt;1-10-2018"),IF(AND(A516='CP %'!$M$1,Master!J516="CP",G516&gt;=DATE(2018,10,1),G516&lt;=DATE(2018,12,31)),COUNTIFS($K$2:$K$999,K516,$A$2:$A$999,'CP %'!$M$1,$G$2:$G$999,"&gt;=1-10-2018",$G$2:$G$999,"&lt;=31-12-2018"),"")))))))</f>
        <v/>
      </c>
    </row>
    <row r="517" spans="19:20" hidden="1" x14ac:dyDescent="0.25">
      <c r="S517" s="17" t="str">
        <f>IF(AND(A517='CP %'!$B$1,J517="CP"),
IF(AND(G517&gt;=DATE(2018,4,1),G517&lt;=DATE(2018,7,25)),2%,IF(AND(G517&gt;=DATE(2018,7,26),G517&lt;=DATE(2018,12,31),R517='CP %'!$I$2),IF(T517=1,'CP %'!$C$8,IF(AND(T517&gt;=2,T517&lt;=3),'CP %'!$C$9,IF(AND(T517&gt;=4,T517&lt;=5),'CP %'!$C$10,IF(AND(T517&gt;=6,T517&lt;=8),'CP %'!$C$11,IF(T517&gt;=9,'CP %'!$C$12,""))))),IF(AND(G517&gt;=DATE(2018,7,26),G517&lt;=DATE(2018,12,31),R517='CP %'!$I$3),IF(T517=1,'CP %'!$D$8,IF(AND(T517&gt;=2,T517&lt;=3),'CP %'!$D$9,IF(AND(T517&gt;=4,T517&lt;=5),'CP %'!$D$10,IF(AND(T517&gt;=6,T517&lt;=8),'CP %'!$D$11,IF(T517&gt;=9,'CP %'!$D$12,""))))),""))),
IF(AND(A517='CP %'!$F$1,J517="CP"),
IF(AND(G517&gt;=DATE(2018,4,1),G517&lt;DATE(2018,5,1)),IF(AND(T517&gt;=1,T517&lt;=3),'CP %'!$G$4,IF(AND(T517&gt;=4,T517&lt;=9),'CP %'!$G$5,IF(T517&gt;=10,'CP %'!$G$6,""))),
IF(AND(G517&gt;=DATE(2018,5,1),G517&lt;DATE(2018,7,1)),'CP %'!$G$8,
IF(AND(G517&gt;=DATE(2018,7,1),G517&lt;DATE(2018,8,1)),IF(AND(T517&gt;=1,T517&lt;=2),'CP %'!$G$11,IF(AND(T517&gt;=3,T517&lt;=5),'CP %'!$G$12,IF(T517&gt;=6,'CP %'!$G$13,""))),
IF(AND(G517&gt;=DATE(2018,8,1),G517&lt;DATE(2018,10,1)),IF(K517='CP %'!$F$18,'CP %'!$G$18,IF(B517='CP %'!$F$15,'CP %'!$G$15,IF(B517='CP %'!$F$16,'CP %'!$G$16,IF(AND(B517='CP %'!$F$17,T517=1),'CP %'!$G$20,IF(AND(B517='CP %'!$F$17,T517&gt;=2,T517&lt;=5),'CP %'!$G$21,IF(AND(B517='CP %'!$F$17,T517&gt;=6),'CP %'!$G$22,"")))))),
IF(AND(G517&gt;=DATE(2018,10,1),G517&lt;=DATE(2018,12,31)),IF(B517='CP %'!$F$25,'CP %'!$G$25,IF(B517='CP %'!$F$26,'CP %'!$G$26,IF(AND(B517='CP %'!$F$27,T517=1),'CP %'!$G$29,IF(AND(B517='CP %'!$F$27,T517&gt;=2,T517&lt;=5),'CP %'!$G$30,IF(AND(B517='CP %'!$F$27,T517&gt;=6),'CP %'!$G$31,"")))))))))),
IF(AND(A517='CP %'!$M$1,J517="CP"),
IF(AND(G517&gt;=DATE(2018,4,1),G517&lt;DATE(2018,10,1)),IF(AND(T517&gt;=1,T517&lt;=3),'CP %'!$N$4,IF(AND(T517&gt;=4,T517&lt;=6),'CP %'!$N$5,IF(T517&gt;=7,'CP %'!$N$6,""))),
IF(AND(G517&gt;=DATE(2018,10,1),G517&lt;=DATE(2018,12,31)),IF(AND(T517&gt;=1,T517&lt;=3),'CP %'!$N$9,IF(AND(T517&gt;=4,T517&lt;=6),'CP %'!$N$10,IF(T517&gt;=7,'CP %'!$N$11,""))),"")),"")))</f>
        <v/>
      </c>
      <c r="T517" s="29" t="str">
        <f>IF(AND(A517='CP %'!$B$1,Master!J517="CP",G517&gt;=DATE(2018,7,26),G517&lt;=DATE(2018,12,31)),COUNTIFS($K$2:$K$999,K517,$A$2:$A$999,'CP %'!$B$1,$G$2:$G$999,"&gt;=26-07-2018",$G$2:$G$999,"&lt;=31-12-2018"),IF(AND(A517='CP %'!$F$1,Master!J517="CP",G517&gt;=DATE(2018,4,1),G517&lt;DATE(2018,5,1)),COUNTIFS($K$2:$K$999,K517,$A$2:$A$999,'CP %'!$F$1,$G$2:$G$999,"&gt;=01-04-2018",$G$2:$G$999,"&lt;01-05-2018"),IF(AND(A517='CP %'!$F$1,Master!J517="CP",G517&gt;=DATE(2018,7,1),G517&lt;DATE(2018,8,1)),COUNTIFS($K$2:$K$999,K517,$A$2:$A$999,'CP %'!$F$1,$G$2:$G$999,"&gt;=01-07-2018",$G$2:$G$999,"&lt;01-08-2018"),IF(AND(A517='CP %'!$F$1,B517='CP %'!$F$17,Master!J517="CP",G517&gt;=DATE(2018,8,1),G517&lt;DATE(2018,10,1)),COUNTIFS($K$2:$K$999,K517,$A$2:$A$999,'CP %'!$F$1,$B$2:$B$999,'CP %'!$F$17,$G$2:$G$999,"&gt;=01-08-2018",$G$2:$G$999,"&lt;01-10-2018"),IF(AND(A517='CP %'!$F$1,B517='CP %'!$F$27,Master!J517="CP",G517&gt;=DATE(2018,10,1),G517&lt;=DATE(2018,12,31)),COUNTIFS($K$2:$K$999,K517,$A$2:$A$999,'CP %'!$F$1,$B$2:$B$999,'CP %'!$F$27,$G$2:$G$999,"&gt;=01-10-2018",$G$2:$G$999,"&lt;=31-12-2018"),IF(AND(A517='CP %'!$M$1,Master!J517="CP",G517&gt;=DATE(2018,4,1),G517&lt;DATE(2018,10,1)),COUNTIFS($K$2:$K$999,K517,$A$2:$A$999,'CP %'!$M$1,$G$2:$G$999,"&gt;=1-04-2018",$G$2:$G$999,"&lt;1-10-2018"),IF(AND(A517='CP %'!$M$1,Master!J517="CP",G517&gt;=DATE(2018,10,1),G517&lt;=DATE(2018,12,31)),COUNTIFS($K$2:$K$999,K517,$A$2:$A$999,'CP %'!$M$1,$G$2:$G$999,"&gt;=1-10-2018",$G$2:$G$999,"&lt;=31-12-2018"),"")))))))</f>
        <v/>
      </c>
    </row>
    <row r="518" spans="19:20" hidden="1" x14ac:dyDescent="0.25">
      <c r="S518" s="17" t="str">
        <f>IF(AND(A518='CP %'!$B$1,J518="CP"),
IF(AND(G518&gt;=DATE(2018,4,1),G518&lt;=DATE(2018,7,25)),2%,IF(AND(G518&gt;=DATE(2018,7,26),G518&lt;=DATE(2018,12,31),R518='CP %'!$I$2),IF(T518=1,'CP %'!$C$8,IF(AND(T518&gt;=2,T518&lt;=3),'CP %'!$C$9,IF(AND(T518&gt;=4,T518&lt;=5),'CP %'!$C$10,IF(AND(T518&gt;=6,T518&lt;=8),'CP %'!$C$11,IF(T518&gt;=9,'CP %'!$C$12,""))))),IF(AND(G518&gt;=DATE(2018,7,26),G518&lt;=DATE(2018,12,31),R518='CP %'!$I$3),IF(T518=1,'CP %'!$D$8,IF(AND(T518&gt;=2,T518&lt;=3),'CP %'!$D$9,IF(AND(T518&gt;=4,T518&lt;=5),'CP %'!$D$10,IF(AND(T518&gt;=6,T518&lt;=8),'CP %'!$D$11,IF(T518&gt;=9,'CP %'!$D$12,""))))),""))),
IF(AND(A518='CP %'!$F$1,J518="CP"),
IF(AND(G518&gt;=DATE(2018,4,1),G518&lt;DATE(2018,5,1)),IF(AND(T518&gt;=1,T518&lt;=3),'CP %'!$G$4,IF(AND(T518&gt;=4,T518&lt;=9),'CP %'!$G$5,IF(T518&gt;=10,'CP %'!$G$6,""))),
IF(AND(G518&gt;=DATE(2018,5,1),G518&lt;DATE(2018,7,1)),'CP %'!$G$8,
IF(AND(G518&gt;=DATE(2018,7,1),G518&lt;DATE(2018,8,1)),IF(AND(T518&gt;=1,T518&lt;=2),'CP %'!$G$11,IF(AND(T518&gt;=3,T518&lt;=5),'CP %'!$G$12,IF(T518&gt;=6,'CP %'!$G$13,""))),
IF(AND(G518&gt;=DATE(2018,8,1),G518&lt;DATE(2018,10,1)),IF(K518='CP %'!$F$18,'CP %'!$G$18,IF(B518='CP %'!$F$15,'CP %'!$G$15,IF(B518='CP %'!$F$16,'CP %'!$G$16,IF(AND(B518='CP %'!$F$17,T518=1),'CP %'!$G$20,IF(AND(B518='CP %'!$F$17,T518&gt;=2,T518&lt;=5),'CP %'!$G$21,IF(AND(B518='CP %'!$F$17,T518&gt;=6),'CP %'!$G$22,"")))))),
IF(AND(G518&gt;=DATE(2018,10,1),G518&lt;=DATE(2018,12,31)),IF(B518='CP %'!$F$25,'CP %'!$G$25,IF(B518='CP %'!$F$26,'CP %'!$G$26,IF(AND(B518='CP %'!$F$27,T518=1),'CP %'!$G$29,IF(AND(B518='CP %'!$F$27,T518&gt;=2,T518&lt;=5),'CP %'!$G$30,IF(AND(B518='CP %'!$F$27,T518&gt;=6),'CP %'!$G$31,"")))))))))),
IF(AND(A518='CP %'!$M$1,J518="CP"),
IF(AND(G518&gt;=DATE(2018,4,1),G518&lt;DATE(2018,10,1)),IF(AND(T518&gt;=1,T518&lt;=3),'CP %'!$N$4,IF(AND(T518&gt;=4,T518&lt;=6),'CP %'!$N$5,IF(T518&gt;=7,'CP %'!$N$6,""))),
IF(AND(G518&gt;=DATE(2018,10,1),G518&lt;=DATE(2018,12,31)),IF(AND(T518&gt;=1,T518&lt;=3),'CP %'!$N$9,IF(AND(T518&gt;=4,T518&lt;=6),'CP %'!$N$10,IF(T518&gt;=7,'CP %'!$N$11,""))),"")),"")))</f>
        <v/>
      </c>
      <c r="T518" s="29" t="str">
        <f>IF(AND(A518='CP %'!$B$1,Master!J518="CP",G518&gt;=DATE(2018,7,26),G518&lt;=DATE(2018,12,31)),COUNTIFS($K$2:$K$999,K518,$A$2:$A$999,'CP %'!$B$1,$G$2:$G$999,"&gt;=26-07-2018",$G$2:$G$999,"&lt;=31-12-2018"),IF(AND(A518='CP %'!$F$1,Master!J518="CP",G518&gt;=DATE(2018,4,1),G518&lt;DATE(2018,5,1)),COUNTIFS($K$2:$K$999,K518,$A$2:$A$999,'CP %'!$F$1,$G$2:$G$999,"&gt;=01-04-2018",$G$2:$G$999,"&lt;01-05-2018"),IF(AND(A518='CP %'!$F$1,Master!J518="CP",G518&gt;=DATE(2018,7,1),G518&lt;DATE(2018,8,1)),COUNTIFS($K$2:$K$999,K518,$A$2:$A$999,'CP %'!$F$1,$G$2:$G$999,"&gt;=01-07-2018",$G$2:$G$999,"&lt;01-08-2018"),IF(AND(A518='CP %'!$F$1,B518='CP %'!$F$17,Master!J518="CP",G518&gt;=DATE(2018,8,1),G518&lt;DATE(2018,10,1)),COUNTIFS($K$2:$K$999,K518,$A$2:$A$999,'CP %'!$F$1,$B$2:$B$999,'CP %'!$F$17,$G$2:$G$999,"&gt;=01-08-2018",$G$2:$G$999,"&lt;01-10-2018"),IF(AND(A518='CP %'!$F$1,B518='CP %'!$F$27,Master!J518="CP",G518&gt;=DATE(2018,10,1),G518&lt;=DATE(2018,12,31)),COUNTIFS($K$2:$K$999,K518,$A$2:$A$999,'CP %'!$F$1,$B$2:$B$999,'CP %'!$F$27,$G$2:$G$999,"&gt;=01-10-2018",$G$2:$G$999,"&lt;=31-12-2018"),IF(AND(A518='CP %'!$M$1,Master!J518="CP",G518&gt;=DATE(2018,4,1),G518&lt;DATE(2018,10,1)),COUNTIFS($K$2:$K$999,K518,$A$2:$A$999,'CP %'!$M$1,$G$2:$G$999,"&gt;=1-04-2018",$G$2:$G$999,"&lt;1-10-2018"),IF(AND(A518='CP %'!$M$1,Master!J518="CP",G518&gt;=DATE(2018,10,1),G518&lt;=DATE(2018,12,31)),COUNTIFS($K$2:$K$999,K518,$A$2:$A$999,'CP %'!$M$1,$G$2:$G$999,"&gt;=1-10-2018",$G$2:$G$999,"&lt;=31-12-2018"),"")))))))</f>
        <v/>
      </c>
    </row>
    <row r="519" spans="19:20" hidden="1" x14ac:dyDescent="0.25">
      <c r="S519" s="17" t="str">
        <f>IF(AND(A519='CP %'!$B$1,J519="CP"),
IF(AND(G519&gt;=DATE(2018,4,1),G519&lt;=DATE(2018,7,25)),2%,IF(AND(G519&gt;=DATE(2018,7,26),G519&lt;=DATE(2018,12,31),R519='CP %'!$I$2),IF(T519=1,'CP %'!$C$8,IF(AND(T519&gt;=2,T519&lt;=3),'CP %'!$C$9,IF(AND(T519&gt;=4,T519&lt;=5),'CP %'!$C$10,IF(AND(T519&gt;=6,T519&lt;=8),'CP %'!$C$11,IF(T519&gt;=9,'CP %'!$C$12,""))))),IF(AND(G519&gt;=DATE(2018,7,26),G519&lt;=DATE(2018,12,31),R519='CP %'!$I$3),IF(T519=1,'CP %'!$D$8,IF(AND(T519&gt;=2,T519&lt;=3),'CP %'!$D$9,IF(AND(T519&gt;=4,T519&lt;=5),'CP %'!$D$10,IF(AND(T519&gt;=6,T519&lt;=8),'CP %'!$D$11,IF(T519&gt;=9,'CP %'!$D$12,""))))),""))),
IF(AND(A519='CP %'!$F$1,J519="CP"),
IF(AND(G519&gt;=DATE(2018,4,1),G519&lt;DATE(2018,5,1)),IF(AND(T519&gt;=1,T519&lt;=3),'CP %'!$G$4,IF(AND(T519&gt;=4,T519&lt;=9),'CP %'!$G$5,IF(T519&gt;=10,'CP %'!$G$6,""))),
IF(AND(G519&gt;=DATE(2018,5,1),G519&lt;DATE(2018,7,1)),'CP %'!$G$8,
IF(AND(G519&gt;=DATE(2018,7,1),G519&lt;DATE(2018,8,1)),IF(AND(T519&gt;=1,T519&lt;=2),'CP %'!$G$11,IF(AND(T519&gt;=3,T519&lt;=5),'CP %'!$G$12,IF(T519&gt;=6,'CP %'!$G$13,""))),
IF(AND(G519&gt;=DATE(2018,8,1),G519&lt;DATE(2018,10,1)),IF(K519='CP %'!$F$18,'CP %'!$G$18,IF(B519='CP %'!$F$15,'CP %'!$G$15,IF(B519='CP %'!$F$16,'CP %'!$G$16,IF(AND(B519='CP %'!$F$17,T519=1),'CP %'!$G$20,IF(AND(B519='CP %'!$F$17,T519&gt;=2,T519&lt;=5),'CP %'!$G$21,IF(AND(B519='CP %'!$F$17,T519&gt;=6),'CP %'!$G$22,"")))))),
IF(AND(G519&gt;=DATE(2018,10,1),G519&lt;=DATE(2018,12,31)),IF(B519='CP %'!$F$25,'CP %'!$G$25,IF(B519='CP %'!$F$26,'CP %'!$G$26,IF(AND(B519='CP %'!$F$27,T519=1),'CP %'!$G$29,IF(AND(B519='CP %'!$F$27,T519&gt;=2,T519&lt;=5),'CP %'!$G$30,IF(AND(B519='CP %'!$F$27,T519&gt;=6),'CP %'!$G$31,"")))))))))),
IF(AND(A519='CP %'!$M$1,J519="CP"),
IF(AND(G519&gt;=DATE(2018,4,1),G519&lt;DATE(2018,10,1)),IF(AND(T519&gt;=1,T519&lt;=3),'CP %'!$N$4,IF(AND(T519&gt;=4,T519&lt;=6),'CP %'!$N$5,IF(T519&gt;=7,'CP %'!$N$6,""))),
IF(AND(G519&gt;=DATE(2018,10,1),G519&lt;=DATE(2018,12,31)),IF(AND(T519&gt;=1,T519&lt;=3),'CP %'!$N$9,IF(AND(T519&gt;=4,T519&lt;=6),'CP %'!$N$10,IF(T519&gt;=7,'CP %'!$N$11,""))),"")),"")))</f>
        <v/>
      </c>
      <c r="T519" s="29" t="str">
        <f>IF(AND(A519='CP %'!$B$1,Master!J519="CP",G519&gt;=DATE(2018,7,26),G519&lt;=DATE(2018,12,31)),COUNTIFS($K$2:$K$999,K519,$A$2:$A$999,'CP %'!$B$1,$G$2:$G$999,"&gt;=26-07-2018",$G$2:$G$999,"&lt;=31-12-2018"),IF(AND(A519='CP %'!$F$1,Master!J519="CP",G519&gt;=DATE(2018,4,1),G519&lt;DATE(2018,5,1)),COUNTIFS($K$2:$K$999,K519,$A$2:$A$999,'CP %'!$F$1,$G$2:$G$999,"&gt;=01-04-2018",$G$2:$G$999,"&lt;01-05-2018"),IF(AND(A519='CP %'!$F$1,Master!J519="CP",G519&gt;=DATE(2018,7,1),G519&lt;DATE(2018,8,1)),COUNTIFS($K$2:$K$999,K519,$A$2:$A$999,'CP %'!$F$1,$G$2:$G$999,"&gt;=01-07-2018",$G$2:$G$999,"&lt;01-08-2018"),IF(AND(A519='CP %'!$F$1,B519='CP %'!$F$17,Master!J519="CP",G519&gt;=DATE(2018,8,1),G519&lt;DATE(2018,10,1)),COUNTIFS($K$2:$K$999,K519,$A$2:$A$999,'CP %'!$F$1,$B$2:$B$999,'CP %'!$F$17,$G$2:$G$999,"&gt;=01-08-2018",$G$2:$G$999,"&lt;01-10-2018"),IF(AND(A519='CP %'!$F$1,B519='CP %'!$F$27,Master!J519="CP",G519&gt;=DATE(2018,10,1),G519&lt;=DATE(2018,12,31)),COUNTIFS($K$2:$K$999,K519,$A$2:$A$999,'CP %'!$F$1,$B$2:$B$999,'CP %'!$F$27,$G$2:$G$999,"&gt;=01-10-2018",$G$2:$G$999,"&lt;=31-12-2018"),IF(AND(A519='CP %'!$M$1,Master!J519="CP",G519&gt;=DATE(2018,4,1),G519&lt;DATE(2018,10,1)),COUNTIFS($K$2:$K$999,K519,$A$2:$A$999,'CP %'!$M$1,$G$2:$G$999,"&gt;=1-04-2018",$G$2:$G$999,"&lt;1-10-2018"),IF(AND(A519='CP %'!$M$1,Master!J519="CP",G519&gt;=DATE(2018,10,1),G519&lt;=DATE(2018,12,31)),COUNTIFS($K$2:$K$999,K519,$A$2:$A$999,'CP %'!$M$1,$G$2:$G$999,"&gt;=1-10-2018",$G$2:$G$999,"&lt;=31-12-2018"),"")))))))</f>
        <v/>
      </c>
    </row>
    <row r="520" spans="19:20" hidden="1" x14ac:dyDescent="0.25">
      <c r="S520" s="17" t="str">
        <f>IF(AND(A520='CP %'!$B$1,J520="CP"),
IF(AND(G520&gt;=DATE(2018,4,1),G520&lt;=DATE(2018,7,25)),2%,IF(AND(G520&gt;=DATE(2018,7,26),G520&lt;=DATE(2018,12,31),R520='CP %'!$I$2),IF(T520=1,'CP %'!$C$8,IF(AND(T520&gt;=2,T520&lt;=3),'CP %'!$C$9,IF(AND(T520&gt;=4,T520&lt;=5),'CP %'!$C$10,IF(AND(T520&gt;=6,T520&lt;=8),'CP %'!$C$11,IF(T520&gt;=9,'CP %'!$C$12,""))))),IF(AND(G520&gt;=DATE(2018,7,26),G520&lt;=DATE(2018,12,31),R520='CP %'!$I$3),IF(T520=1,'CP %'!$D$8,IF(AND(T520&gt;=2,T520&lt;=3),'CP %'!$D$9,IF(AND(T520&gt;=4,T520&lt;=5),'CP %'!$D$10,IF(AND(T520&gt;=6,T520&lt;=8),'CP %'!$D$11,IF(T520&gt;=9,'CP %'!$D$12,""))))),""))),
IF(AND(A520='CP %'!$F$1,J520="CP"),
IF(AND(G520&gt;=DATE(2018,4,1),G520&lt;DATE(2018,5,1)),IF(AND(T520&gt;=1,T520&lt;=3),'CP %'!$G$4,IF(AND(T520&gt;=4,T520&lt;=9),'CP %'!$G$5,IF(T520&gt;=10,'CP %'!$G$6,""))),
IF(AND(G520&gt;=DATE(2018,5,1),G520&lt;DATE(2018,7,1)),'CP %'!$G$8,
IF(AND(G520&gt;=DATE(2018,7,1),G520&lt;DATE(2018,8,1)),IF(AND(T520&gt;=1,T520&lt;=2),'CP %'!$G$11,IF(AND(T520&gt;=3,T520&lt;=5),'CP %'!$G$12,IF(T520&gt;=6,'CP %'!$G$13,""))),
IF(AND(G520&gt;=DATE(2018,8,1),G520&lt;DATE(2018,10,1)),IF(K520='CP %'!$F$18,'CP %'!$G$18,IF(B520='CP %'!$F$15,'CP %'!$G$15,IF(B520='CP %'!$F$16,'CP %'!$G$16,IF(AND(B520='CP %'!$F$17,T520=1),'CP %'!$G$20,IF(AND(B520='CP %'!$F$17,T520&gt;=2,T520&lt;=5),'CP %'!$G$21,IF(AND(B520='CP %'!$F$17,T520&gt;=6),'CP %'!$G$22,"")))))),
IF(AND(G520&gt;=DATE(2018,10,1),G520&lt;=DATE(2018,12,31)),IF(B520='CP %'!$F$25,'CP %'!$G$25,IF(B520='CP %'!$F$26,'CP %'!$G$26,IF(AND(B520='CP %'!$F$27,T520=1),'CP %'!$G$29,IF(AND(B520='CP %'!$F$27,T520&gt;=2,T520&lt;=5),'CP %'!$G$30,IF(AND(B520='CP %'!$F$27,T520&gt;=6),'CP %'!$G$31,"")))))))))),
IF(AND(A520='CP %'!$M$1,J520="CP"),
IF(AND(G520&gt;=DATE(2018,4,1),G520&lt;DATE(2018,10,1)),IF(AND(T520&gt;=1,T520&lt;=3),'CP %'!$N$4,IF(AND(T520&gt;=4,T520&lt;=6),'CP %'!$N$5,IF(T520&gt;=7,'CP %'!$N$6,""))),
IF(AND(G520&gt;=DATE(2018,10,1),G520&lt;=DATE(2018,12,31)),IF(AND(T520&gt;=1,T520&lt;=3),'CP %'!$N$9,IF(AND(T520&gt;=4,T520&lt;=6),'CP %'!$N$10,IF(T520&gt;=7,'CP %'!$N$11,""))),"")),"")))</f>
        <v/>
      </c>
      <c r="T520" s="29" t="str">
        <f>IF(AND(A520='CP %'!$B$1,Master!J520="CP",G520&gt;=DATE(2018,7,26),G520&lt;=DATE(2018,12,31)),COUNTIFS($K$2:$K$999,K520,$A$2:$A$999,'CP %'!$B$1,$G$2:$G$999,"&gt;=26-07-2018",$G$2:$G$999,"&lt;=31-12-2018"),IF(AND(A520='CP %'!$F$1,Master!J520="CP",G520&gt;=DATE(2018,4,1),G520&lt;DATE(2018,5,1)),COUNTIFS($K$2:$K$999,K520,$A$2:$A$999,'CP %'!$F$1,$G$2:$G$999,"&gt;=01-04-2018",$G$2:$G$999,"&lt;01-05-2018"),IF(AND(A520='CP %'!$F$1,Master!J520="CP",G520&gt;=DATE(2018,7,1),G520&lt;DATE(2018,8,1)),COUNTIFS($K$2:$K$999,K520,$A$2:$A$999,'CP %'!$F$1,$G$2:$G$999,"&gt;=01-07-2018",$G$2:$G$999,"&lt;01-08-2018"),IF(AND(A520='CP %'!$F$1,B520='CP %'!$F$17,Master!J520="CP",G520&gt;=DATE(2018,8,1),G520&lt;DATE(2018,10,1)),COUNTIFS($K$2:$K$999,K520,$A$2:$A$999,'CP %'!$F$1,$B$2:$B$999,'CP %'!$F$17,$G$2:$G$999,"&gt;=01-08-2018",$G$2:$G$999,"&lt;01-10-2018"),IF(AND(A520='CP %'!$F$1,B520='CP %'!$F$27,Master!J520="CP",G520&gt;=DATE(2018,10,1),G520&lt;=DATE(2018,12,31)),COUNTIFS($K$2:$K$999,K520,$A$2:$A$999,'CP %'!$F$1,$B$2:$B$999,'CP %'!$F$27,$G$2:$G$999,"&gt;=01-10-2018",$G$2:$G$999,"&lt;=31-12-2018"),IF(AND(A520='CP %'!$M$1,Master!J520="CP",G520&gt;=DATE(2018,4,1),G520&lt;DATE(2018,10,1)),COUNTIFS($K$2:$K$999,K520,$A$2:$A$999,'CP %'!$M$1,$G$2:$G$999,"&gt;=1-04-2018",$G$2:$G$999,"&lt;1-10-2018"),IF(AND(A520='CP %'!$M$1,Master!J520="CP",G520&gt;=DATE(2018,10,1),G520&lt;=DATE(2018,12,31)),COUNTIFS($K$2:$K$999,K520,$A$2:$A$999,'CP %'!$M$1,$G$2:$G$999,"&gt;=1-10-2018",$G$2:$G$999,"&lt;=31-12-2018"),"")))))))</f>
        <v/>
      </c>
    </row>
    <row r="521" spans="19:20" hidden="1" x14ac:dyDescent="0.25">
      <c r="S521" s="17" t="str">
        <f>IF(AND(A521='CP %'!$B$1,J521="CP"),
IF(AND(G521&gt;=DATE(2018,4,1),G521&lt;=DATE(2018,7,25)),2%,IF(AND(G521&gt;=DATE(2018,7,26),G521&lt;=DATE(2018,12,31),R521='CP %'!$I$2),IF(T521=1,'CP %'!$C$8,IF(AND(T521&gt;=2,T521&lt;=3),'CP %'!$C$9,IF(AND(T521&gt;=4,T521&lt;=5),'CP %'!$C$10,IF(AND(T521&gt;=6,T521&lt;=8),'CP %'!$C$11,IF(T521&gt;=9,'CP %'!$C$12,""))))),IF(AND(G521&gt;=DATE(2018,7,26),G521&lt;=DATE(2018,12,31),R521='CP %'!$I$3),IF(T521=1,'CP %'!$D$8,IF(AND(T521&gt;=2,T521&lt;=3),'CP %'!$D$9,IF(AND(T521&gt;=4,T521&lt;=5),'CP %'!$D$10,IF(AND(T521&gt;=6,T521&lt;=8),'CP %'!$D$11,IF(T521&gt;=9,'CP %'!$D$12,""))))),""))),
IF(AND(A521='CP %'!$F$1,J521="CP"),
IF(AND(G521&gt;=DATE(2018,4,1),G521&lt;DATE(2018,5,1)),IF(AND(T521&gt;=1,T521&lt;=3),'CP %'!$G$4,IF(AND(T521&gt;=4,T521&lt;=9),'CP %'!$G$5,IF(T521&gt;=10,'CP %'!$G$6,""))),
IF(AND(G521&gt;=DATE(2018,5,1),G521&lt;DATE(2018,7,1)),'CP %'!$G$8,
IF(AND(G521&gt;=DATE(2018,7,1),G521&lt;DATE(2018,8,1)),IF(AND(T521&gt;=1,T521&lt;=2),'CP %'!$G$11,IF(AND(T521&gt;=3,T521&lt;=5),'CP %'!$G$12,IF(T521&gt;=6,'CP %'!$G$13,""))),
IF(AND(G521&gt;=DATE(2018,8,1),G521&lt;DATE(2018,10,1)),IF(K521='CP %'!$F$18,'CP %'!$G$18,IF(B521='CP %'!$F$15,'CP %'!$G$15,IF(B521='CP %'!$F$16,'CP %'!$G$16,IF(AND(B521='CP %'!$F$17,T521=1),'CP %'!$G$20,IF(AND(B521='CP %'!$F$17,T521&gt;=2,T521&lt;=5),'CP %'!$G$21,IF(AND(B521='CP %'!$F$17,T521&gt;=6),'CP %'!$G$22,"")))))),
IF(AND(G521&gt;=DATE(2018,10,1),G521&lt;=DATE(2018,12,31)),IF(B521='CP %'!$F$25,'CP %'!$G$25,IF(B521='CP %'!$F$26,'CP %'!$G$26,IF(AND(B521='CP %'!$F$27,T521=1),'CP %'!$G$29,IF(AND(B521='CP %'!$F$27,T521&gt;=2,T521&lt;=5),'CP %'!$G$30,IF(AND(B521='CP %'!$F$27,T521&gt;=6),'CP %'!$G$31,"")))))))))),
IF(AND(A521='CP %'!$M$1,J521="CP"),
IF(AND(G521&gt;=DATE(2018,4,1),G521&lt;DATE(2018,10,1)),IF(AND(T521&gt;=1,T521&lt;=3),'CP %'!$N$4,IF(AND(T521&gt;=4,T521&lt;=6),'CP %'!$N$5,IF(T521&gt;=7,'CP %'!$N$6,""))),
IF(AND(G521&gt;=DATE(2018,10,1),G521&lt;=DATE(2018,12,31)),IF(AND(T521&gt;=1,T521&lt;=3),'CP %'!$N$9,IF(AND(T521&gt;=4,T521&lt;=6),'CP %'!$N$10,IF(T521&gt;=7,'CP %'!$N$11,""))),"")),"")))</f>
        <v/>
      </c>
      <c r="T521" s="29" t="str">
        <f>IF(AND(A521='CP %'!$B$1,Master!J521="CP",G521&gt;=DATE(2018,7,26),G521&lt;=DATE(2018,12,31)),COUNTIFS($K$2:$K$999,K521,$A$2:$A$999,'CP %'!$B$1,$G$2:$G$999,"&gt;=26-07-2018",$G$2:$G$999,"&lt;=31-12-2018"),IF(AND(A521='CP %'!$F$1,Master!J521="CP",G521&gt;=DATE(2018,4,1),G521&lt;DATE(2018,5,1)),COUNTIFS($K$2:$K$999,K521,$A$2:$A$999,'CP %'!$F$1,$G$2:$G$999,"&gt;=01-04-2018",$G$2:$G$999,"&lt;01-05-2018"),IF(AND(A521='CP %'!$F$1,Master!J521="CP",G521&gt;=DATE(2018,7,1),G521&lt;DATE(2018,8,1)),COUNTIFS($K$2:$K$999,K521,$A$2:$A$999,'CP %'!$F$1,$G$2:$G$999,"&gt;=01-07-2018",$G$2:$G$999,"&lt;01-08-2018"),IF(AND(A521='CP %'!$F$1,B521='CP %'!$F$17,Master!J521="CP",G521&gt;=DATE(2018,8,1),G521&lt;DATE(2018,10,1)),COUNTIFS($K$2:$K$999,K521,$A$2:$A$999,'CP %'!$F$1,$B$2:$B$999,'CP %'!$F$17,$G$2:$G$999,"&gt;=01-08-2018",$G$2:$G$999,"&lt;01-10-2018"),IF(AND(A521='CP %'!$F$1,B521='CP %'!$F$27,Master!J521="CP",G521&gt;=DATE(2018,10,1),G521&lt;=DATE(2018,12,31)),COUNTIFS($K$2:$K$999,K521,$A$2:$A$999,'CP %'!$F$1,$B$2:$B$999,'CP %'!$F$27,$G$2:$G$999,"&gt;=01-10-2018",$G$2:$G$999,"&lt;=31-12-2018"),IF(AND(A521='CP %'!$M$1,Master!J521="CP",G521&gt;=DATE(2018,4,1),G521&lt;DATE(2018,10,1)),COUNTIFS($K$2:$K$999,K521,$A$2:$A$999,'CP %'!$M$1,$G$2:$G$999,"&gt;=1-04-2018",$G$2:$G$999,"&lt;1-10-2018"),IF(AND(A521='CP %'!$M$1,Master!J521="CP",G521&gt;=DATE(2018,10,1),G521&lt;=DATE(2018,12,31)),COUNTIFS($K$2:$K$999,K521,$A$2:$A$999,'CP %'!$M$1,$G$2:$G$999,"&gt;=1-10-2018",$G$2:$G$999,"&lt;=31-12-2018"),"")))))))</f>
        <v/>
      </c>
    </row>
    <row r="522" spans="19:20" hidden="1" x14ac:dyDescent="0.25">
      <c r="S522" s="17" t="str">
        <f>IF(AND(A522='CP %'!$B$1,J522="CP"),
IF(AND(G522&gt;=DATE(2018,4,1),G522&lt;=DATE(2018,7,25)),2%,IF(AND(G522&gt;=DATE(2018,7,26),G522&lt;=DATE(2018,12,31),R522='CP %'!$I$2),IF(T522=1,'CP %'!$C$8,IF(AND(T522&gt;=2,T522&lt;=3),'CP %'!$C$9,IF(AND(T522&gt;=4,T522&lt;=5),'CP %'!$C$10,IF(AND(T522&gt;=6,T522&lt;=8),'CP %'!$C$11,IF(T522&gt;=9,'CP %'!$C$12,""))))),IF(AND(G522&gt;=DATE(2018,7,26),G522&lt;=DATE(2018,12,31),R522='CP %'!$I$3),IF(T522=1,'CP %'!$D$8,IF(AND(T522&gt;=2,T522&lt;=3),'CP %'!$D$9,IF(AND(T522&gt;=4,T522&lt;=5),'CP %'!$D$10,IF(AND(T522&gt;=6,T522&lt;=8),'CP %'!$D$11,IF(T522&gt;=9,'CP %'!$D$12,""))))),""))),
IF(AND(A522='CP %'!$F$1,J522="CP"),
IF(AND(G522&gt;=DATE(2018,4,1),G522&lt;DATE(2018,5,1)),IF(AND(T522&gt;=1,T522&lt;=3),'CP %'!$G$4,IF(AND(T522&gt;=4,T522&lt;=9),'CP %'!$G$5,IF(T522&gt;=10,'CP %'!$G$6,""))),
IF(AND(G522&gt;=DATE(2018,5,1),G522&lt;DATE(2018,7,1)),'CP %'!$G$8,
IF(AND(G522&gt;=DATE(2018,7,1),G522&lt;DATE(2018,8,1)),IF(AND(T522&gt;=1,T522&lt;=2),'CP %'!$G$11,IF(AND(T522&gt;=3,T522&lt;=5),'CP %'!$G$12,IF(T522&gt;=6,'CP %'!$G$13,""))),
IF(AND(G522&gt;=DATE(2018,8,1),G522&lt;DATE(2018,10,1)),IF(K522='CP %'!$F$18,'CP %'!$G$18,IF(B522='CP %'!$F$15,'CP %'!$G$15,IF(B522='CP %'!$F$16,'CP %'!$G$16,IF(AND(B522='CP %'!$F$17,T522=1),'CP %'!$G$20,IF(AND(B522='CP %'!$F$17,T522&gt;=2,T522&lt;=5),'CP %'!$G$21,IF(AND(B522='CP %'!$F$17,T522&gt;=6),'CP %'!$G$22,"")))))),
IF(AND(G522&gt;=DATE(2018,10,1),G522&lt;=DATE(2018,12,31)),IF(B522='CP %'!$F$25,'CP %'!$G$25,IF(B522='CP %'!$F$26,'CP %'!$G$26,IF(AND(B522='CP %'!$F$27,T522=1),'CP %'!$G$29,IF(AND(B522='CP %'!$F$27,T522&gt;=2,T522&lt;=5),'CP %'!$G$30,IF(AND(B522='CP %'!$F$27,T522&gt;=6),'CP %'!$G$31,"")))))))))),
IF(AND(A522='CP %'!$M$1,J522="CP"),
IF(AND(G522&gt;=DATE(2018,4,1),G522&lt;DATE(2018,10,1)),IF(AND(T522&gt;=1,T522&lt;=3),'CP %'!$N$4,IF(AND(T522&gt;=4,T522&lt;=6),'CP %'!$N$5,IF(T522&gt;=7,'CP %'!$N$6,""))),
IF(AND(G522&gt;=DATE(2018,10,1),G522&lt;=DATE(2018,12,31)),IF(AND(T522&gt;=1,T522&lt;=3),'CP %'!$N$9,IF(AND(T522&gt;=4,T522&lt;=6),'CP %'!$N$10,IF(T522&gt;=7,'CP %'!$N$11,""))),"")),"")))</f>
        <v/>
      </c>
      <c r="T522" s="29" t="str">
        <f>IF(AND(A522='CP %'!$B$1,Master!J522="CP",G522&gt;=DATE(2018,7,26),G522&lt;=DATE(2018,12,31)),COUNTIFS($K$2:$K$999,K522,$A$2:$A$999,'CP %'!$B$1,$G$2:$G$999,"&gt;=26-07-2018",$G$2:$G$999,"&lt;=31-12-2018"),IF(AND(A522='CP %'!$F$1,Master!J522="CP",G522&gt;=DATE(2018,4,1),G522&lt;DATE(2018,5,1)),COUNTIFS($K$2:$K$999,K522,$A$2:$A$999,'CP %'!$F$1,$G$2:$G$999,"&gt;=01-04-2018",$G$2:$G$999,"&lt;01-05-2018"),IF(AND(A522='CP %'!$F$1,Master!J522="CP",G522&gt;=DATE(2018,7,1),G522&lt;DATE(2018,8,1)),COUNTIFS($K$2:$K$999,K522,$A$2:$A$999,'CP %'!$F$1,$G$2:$G$999,"&gt;=01-07-2018",$G$2:$G$999,"&lt;01-08-2018"),IF(AND(A522='CP %'!$F$1,B522='CP %'!$F$17,Master!J522="CP",G522&gt;=DATE(2018,8,1),G522&lt;DATE(2018,10,1)),COUNTIFS($K$2:$K$999,K522,$A$2:$A$999,'CP %'!$F$1,$B$2:$B$999,'CP %'!$F$17,$G$2:$G$999,"&gt;=01-08-2018",$G$2:$G$999,"&lt;01-10-2018"),IF(AND(A522='CP %'!$F$1,B522='CP %'!$F$27,Master!J522="CP",G522&gt;=DATE(2018,10,1),G522&lt;=DATE(2018,12,31)),COUNTIFS($K$2:$K$999,K522,$A$2:$A$999,'CP %'!$F$1,$B$2:$B$999,'CP %'!$F$27,$G$2:$G$999,"&gt;=01-10-2018",$G$2:$G$999,"&lt;=31-12-2018"),IF(AND(A522='CP %'!$M$1,Master!J522="CP",G522&gt;=DATE(2018,4,1),G522&lt;DATE(2018,10,1)),COUNTIFS($K$2:$K$999,K522,$A$2:$A$999,'CP %'!$M$1,$G$2:$G$999,"&gt;=1-04-2018",$G$2:$G$999,"&lt;1-10-2018"),IF(AND(A522='CP %'!$M$1,Master!J522="CP",G522&gt;=DATE(2018,10,1),G522&lt;=DATE(2018,12,31)),COUNTIFS($K$2:$K$999,K522,$A$2:$A$999,'CP %'!$M$1,$G$2:$G$999,"&gt;=1-10-2018",$G$2:$G$999,"&lt;=31-12-2018"),"")))))))</f>
        <v/>
      </c>
    </row>
    <row r="523" spans="19:20" hidden="1" x14ac:dyDescent="0.25">
      <c r="S523" s="17" t="str">
        <f>IF(AND(A523='CP %'!$B$1,J523="CP"),
IF(AND(G523&gt;=DATE(2018,4,1),G523&lt;=DATE(2018,7,25)),2%,IF(AND(G523&gt;=DATE(2018,7,26),G523&lt;=DATE(2018,12,31),R523='CP %'!$I$2),IF(T523=1,'CP %'!$C$8,IF(AND(T523&gt;=2,T523&lt;=3),'CP %'!$C$9,IF(AND(T523&gt;=4,T523&lt;=5),'CP %'!$C$10,IF(AND(T523&gt;=6,T523&lt;=8),'CP %'!$C$11,IF(T523&gt;=9,'CP %'!$C$12,""))))),IF(AND(G523&gt;=DATE(2018,7,26),G523&lt;=DATE(2018,12,31),R523='CP %'!$I$3),IF(T523=1,'CP %'!$D$8,IF(AND(T523&gt;=2,T523&lt;=3),'CP %'!$D$9,IF(AND(T523&gt;=4,T523&lt;=5),'CP %'!$D$10,IF(AND(T523&gt;=6,T523&lt;=8),'CP %'!$D$11,IF(T523&gt;=9,'CP %'!$D$12,""))))),""))),
IF(AND(A523='CP %'!$F$1,J523="CP"),
IF(AND(G523&gt;=DATE(2018,4,1),G523&lt;DATE(2018,5,1)),IF(AND(T523&gt;=1,T523&lt;=3),'CP %'!$G$4,IF(AND(T523&gt;=4,T523&lt;=9),'CP %'!$G$5,IF(T523&gt;=10,'CP %'!$G$6,""))),
IF(AND(G523&gt;=DATE(2018,5,1),G523&lt;DATE(2018,7,1)),'CP %'!$G$8,
IF(AND(G523&gt;=DATE(2018,7,1),G523&lt;DATE(2018,8,1)),IF(AND(T523&gt;=1,T523&lt;=2),'CP %'!$G$11,IF(AND(T523&gt;=3,T523&lt;=5),'CP %'!$G$12,IF(T523&gt;=6,'CP %'!$G$13,""))),
IF(AND(G523&gt;=DATE(2018,8,1),G523&lt;DATE(2018,10,1)),IF(K523='CP %'!$F$18,'CP %'!$G$18,IF(B523='CP %'!$F$15,'CP %'!$G$15,IF(B523='CP %'!$F$16,'CP %'!$G$16,IF(AND(B523='CP %'!$F$17,T523=1),'CP %'!$G$20,IF(AND(B523='CP %'!$F$17,T523&gt;=2,T523&lt;=5),'CP %'!$G$21,IF(AND(B523='CP %'!$F$17,T523&gt;=6),'CP %'!$G$22,"")))))),
IF(AND(G523&gt;=DATE(2018,10,1),G523&lt;=DATE(2018,12,31)),IF(B523='CP %'!$F$25,'CP %'!$G$25,IF(B523='CP %'!$F$26,'CP %'!$G$26,IF(AND(B523='CP %'!$F$27,T523=1),'CP %'!$G$29,IF(AND(B523='CP %'!$F$27,T523&gt;=2,T523&lt;=5),'CP %'!$G$30,IF(AND(B523='CP %'!$F$27,T523&gt;=6),'CP %'!$G$31,"")))))))))),
IF(AND(A523='CP %'!$M$1,J523="CP"),
IF(AND(G523&gt;=DATE(2018,4,1),G523&lt;DATE(2018,10,1)),IF(AND(T523&gt;=1,T523&lt;=3),'CP %'!$N$4,IF(AND(T523&gt;=4,T523&lt;=6),'CP %'!$N$5,IF(T523&gt;=7,'CP %'!$N$6,""))),
IF(AND(G523&gt;=DATE(2018,10,1),G523&lt;=DATE(2018,12,31)),IF(AND(T523&gt;=1,T523&lt;=3),'CP %'!$N$9,IF(AND(T523&gt;=4,T523&lt;=6),'CP %'!$N$10,IF(T523&gt;=7,'CP %'!$N$11,""))),"")),"")))</f>
        <v/>
      </c>
      <c r="T523" s="29" t="str">
        <f>IF(AND(A523='CP %'!$B$1,Master!J523="CP",G523&gt;=DATE(2018,7,26),G523&lt;=DATE(2018,12,31)),COUNTIFS($K$2:$K$999,K523,$A$2:$A$999,'CP %'!$B$1,$G$2:$G$999,"&gt;=26-07-2018",$G$2:$G$999,"&lt;=31-12-2018"),IF(AND(A523='CP %'!$F$1,Master!J523="CP",G523&gt;=DATE(2018,4,1),G523&lt;DATE(2018,5,1)),COUNTIFS($K$2:$K$999,K523,$A$2:$A$999,'CP %'!$F$1,$G$2:$G$999,"&gt;=01-04-2018",$G$2:$G$999,"&lt;01-05-2018"),IF(AND(A523='CP %'!$F$1,Master!J523="CP",G523&gt;=DATE(2018,7,1),G523&lt;DATE(2018,8,1)),COUNTIFS($K$2:$K$999,K523,$A$2:$A$999,'CP %'!$F$1,$G$2:$G$999,"&gt;=01-07-2018",$G$2:$G$999,"&lt;01-08-2018"),IF(AND(A523='CP %'!$F$1,B523='CP %'!$F$17,Master!J523="CP",G523&gt;=DATE(2018,8,1),G523&lt;DATE(2018,10,1)),COUNTIFS($K$2:$K$999,K523,$A$2:$A$999,'CP %'!$F$1,$B$2:$B$999,'CP %'!$F$17,$G$2:$G$999,"&gt;=01-08-2018",$G$2:$G$999,"&lt;01-10-2018"),IF(AND(A523='CP %'!$F$1,B523='CP %'!$F$27,Master!J523="CP",G523&gt;=DATE(2018,10,1),G523&lt;=DATE(2018,12,31)),COUNTIFS($K$2:$K$999,K523,$A$2:$A$999,'CP %'!$F$1,$B$2:$B$999,'CP %'!$F$27,$G$2:$G$999,"&gt;=01-10-2018",$G$2:$G$999,"&lt;=31-12-2018"),IF(AND(A523='CP %'!$M$1,Master!J523="CP",G523&gt;=DATE(2018,4,1),G523&lt;DATE(2018,10,1)),COUNTIFS($K$2:$K$999,K523,$A$2:$A$999,'CP %'!$M$1,$G$2:$G$999,"&gt;=1-04-2018",$G$2:$G$999,"&lt;1-10-2018"),IF(AND(A523='CP %'!$M$1,Master!J523="CP",G523&gt;=DATE(2018,10,1),G523&lt;=DATE(2018,12,31)),COUNTIFS($K$2:$K$999,K523,$A$2:$A$999,'CP %'!$M$1,$G$2:$G$999,"&gt;=1-10-2018",$G$2:$G$999,"&lt;=31-12-2018"),"")))))))</f>
        <v/>
      </c>
    </row>
    <row r="524" spans="19:20" hidden="1" x14ac:dyDescent="0.25">
      <c r="S524" s="17" t="str">
        <f>IF(AND(A524='CP %'!$B$1,J524="CP"),
IF(AND(G524&gt;=DATE(2018,4,1),G524&lt;=DATE(2018,7,25)),2%,IF(AND(G524&gt;=DATE(2018,7,26),G524&lt;=DATE(2018,12,31),R524='CP %'!$I$2),IF(T524=1,'CP %'!$C$8,IF(AND(T524&gt;=2,T524&lt;=3),'CP %'!$C$9,IF(AND(T524&gt;=4,T524&lt;=5),'CP %'!$C$10,IF(AND(T524&gt;=6,T524&lt;=8),'CP %'!$C$11,IF(T524&gt;=9,'CP %'!$C$12,""))))),IF(AND(G524&gt;=DATE(2018,7,26),G524&lt;=DATE(2018,12,31),R524='CP %'!$I$3),IF(T524=1,'CP %'!$D$8,IF(AND(T524&gt;=2,T524&lt;=3),'CP %'!$D$9,IF(AND(T524&gt;=4,T524&lt;=5),'CP %'!$D$10,IF(AND(T524&gt;=6,T524&lt;=8),'CP %'!$D$11,IF(T524&gt;=9,'CP %'!$D$12,""))))),""))),
IF(AND(A524='CP %'!$F$1,J524="CP"),
IF(AND(G524&gt;=DATE(2018,4,1),G524&lt;DATE(2018,5,1)),IF(AND(T524&gt;=1,T524&lt;=3),'CP %'!$G$4,IF(AND(T524&gt;=4,T524&lt;=9),'CP %'!$G$5,IF(T524&gt;=10,'CP %'!$G$6,""))),
IF(AND(G524&gt;=DATE(2018,5,1),G524&lt;DATE(2018,7,1)),'CP %'!$G$8,
IF(AND(G524&gt;=DATE(2018,7,1),G524&lt;DATE(2018,8,1)),IF(AND(T524&gt;=1,T524&lt;=2),'CP %'!$G$11,IF(AND(T524&gt;=3,T524&lt;=5),'CP %'!$G$12,IF(T524&gt;=6,'CP %'!$G$13,""))),
IF(AND(G524&gt;=DATE(2018,8,1),G524&lt;DATE(2018,10,1)),IF(K524='CP %'!$F$18,'CP %'!$G$18,IF(B524='CP %'!$F$15,'CP %'!$G$15,IF(B524='CP %'!$F$16,'CP %'!$G$16,IF(AND(B524='CP %'!$F$17,T524=1),'CP %'!$G$20,IF(AND(B524='CP %'!$F$17,T524&gt;=2,T524&lt;=5),'CP %'!$G$21,IF(AND(B524='CP %'!$F$17,T524&gt;=6),'CP %'!$G$22,"")))))),
IF(AND(G524&gt;=DATE(2018,10,1),G524&lt;=DATE(2018,12,31)),IF(B524='CP %'!$F$25,'CP %'!$G$25,IF(B524='CP %'!$F$26,'CP %'!$G$26,IF(AND(B524='CP %'!$F$27,T524=1),'CP %'!$G$29,IF(AND(B524='CP %'!$F$27,T524&gt;=2,T524&lt;=5),'CP %'!$G$30,IF(AND(B524='CP %'!$F$27,T524&gt;=6),'CP %'!$G$31,"")))))))))),
IF(AND(A524='CP %'!$M$1,J524="CP"),
IF(AND(G524&gt;=DATE(2018,4,1),G524&lt;DATE(2018,10,1)),IF(AND(T524&gt;=1,T524&lt;=3),'CP %'!$N$4,IF(AND(T524&gt;=4,T524&lt;=6),'CP %'!$N$5,IF(T524&gt;=7,'CP %'!$N$6,""))),
IF(AND(G524&gt;=DATE(2018,10,1),G524&lt;=DATE(2018,12,31)),IF(AND(T524&gt;=1,T524&lt;=3),'CP %'!$N$9,IF(AND(T524&gt;=4,T524&lt;=6),'CP %'!$N$10,IF(T524&gt;=7,'CP %'!$N$11,""))),"")),"")))</f>
        <v/>
      </c>
      <c r="T524" s="29" t="str">
        <f>IF(AND(A524='CP %'!$B$1,Master!J524="CP",G524&gt;=DATE(2018,7,26),G524&lt;=DATE(2018,12,31)),COUNTIFS($K$2:$K$999,K524,$A$2:$A$999,'CP %'!$B$1,$G$2:$G$999,"&gt;=26-07-2018",$G$2:$G$999,"&lt;=31-12-2018"),IF(AND(A524='CP %'!$F$1,Master!J524="CP",G524&gt;=DATE(2018,4,1),G524&lt;DATE(2018,5,1)),COUNTIFS($K$2:$K$999,K524,$A$2:$A$999,'CP %'!$F$1,$G$2:$G$999,"&gt;=01-04-2018",$G$2:$G$999,"&lt;01-05-2018"),IF(AND(A524='CP %'!$F$1,Master!J524="CP",G524&gt;=DATE(2018,7,1),G524&lt;DATE(2018,8,1)),COUNTIFS($K$2:$K$999,K524,$A$2:$A$999,'CP %'!$F$1,$G$2:$G$999,"&gt;=01-07-2018",$G$2:$G$999,"&lt;01-08-2018"),IF(AND(A524='CP %'!$F$1,B524='CP %'!$F$17,Master!J524="CP",G524&gt;=DATE(2018,8,1),G524&lt;DATE(2018,10,1)),COUNTIFS($K$2:$K$999,K524,$A$2:$A$999,'CP %'!$F$1,$B$2:$B$999,'CP %'!$F$17,$G$2:$G$999,"&gt;=01-08-2018",$G$2:$G$999,"&lt;01-10-2018"),IF(AND(A524='CP %'!$F$1,B524='CP %'!$F$27,Master!J524="CP",G524&gt;=DATE(2018,10,1),G524&lt;=DATE(2018,12,31)),COUNTIFS($K$2:$K$999,K524,$A$2:$A$999,'CP %'!$F$1,$B$2:$B$999,'CP %'!$F$27,$G$2:$G$999,"&gt;=01-10-2018",$G$2:$G$999,"&lt;=31-12-2018"),IF(AND(A524='CP %'!$M$1,Master!J524="CP",G524&gt;=DATE(2018,4,1),G524&lt;DATE(2018,10,1)),COUNTIFS($K$2:$K$999,K524,$A$2:$A$999,'CP %'!$M$1,$G$2:$G$999,"&gt;=1-04-2018",$G$2:$G$999,"&lt;1-10-2018"),IF(AND(A524='CP %'!$M$1,Master!J524="CP",G524&gt;=DATE(2018,10,1),G524&lt;=DATE(2018,12,31)),COUNTIFS($K$2:$K$999,K524,$A$2:$A$999,'CP %'!$M$1,$G$2:$G$999,"&gt;=1-10-2018",$G$2:$G$999,"&lt;=31-12-2018"),"")))))))</f>
        <v/>
      </c>
    </row>
    <row r="525" spans="19:20" hidden="1" x14ac:dyDescent="0.25">
      <c r="S525" s="17" t="str">
        <f>IF(AND(A525='CP %'!$B$1,J525="CP"),
IF(AND(G525&gt;=DATE(2018,4,1),G525&lt;=DATE(2018,7,25)),2%,IF(AND(G525&gt;=DATE(2018,7,26),G525&lt;=DATE(2018,12,31),R525='CP %'!$I$2),IF(T525=1,'CP %'!$C$8,IF(AND(T525&gt;=2,T525&lt;=3),'CP %'!$C$9,IF(AND(T525&gt;=4,T525&lt;=5),'CP %'!$C$10,IF(AND(T525&gt;=6,T525&lt;=8),'CP %'!$C$11,IF(T525&gt;=9,'CP %'!$C$12,""))))),IF(AND(G525&gt;=DATE(2018,7,26),G525&lt;=DATE(2018,12,31),R525='CP %'!$I$3),IF(T525=1,'CP %'!$D$8,IF(AND(T525&gt;=2,T525&lt;=3),'CP %'!$D$9,IF(AND(T525&gt;=4,T525&lt;=5),'CP %'!$D$10,IF(AND(T525&gt;=6,T525&lt;=8),'CP %'!$D$11,IF(T525&gt;=9,'CP %'!$D$12,""))))),""))),
IF(AND(A525='CP %'!$F$1,J525="CP"),
IF(AND(G525&gt;=DATE(2018,4,1),G525&lt;DATE(2018,5,1)),IF(AND(T525&gt;=1,T525&lt;=3),'CP %'!$G$4,IF(AND(T525&gt;=4,T525&lt;=9),'CP %'!$G$5,IF(T525&gt;=10,'CP %'!$G$6,""))),
IF(AND(G525&gt;=DATE(2018,5,1),G525&lt;DATE(2018,7,1)),'CP %'!$G$8,
IF(AND(G525&gt;=DATE(2018,7,1),G525&lt;DATE(2018,8,1)),IF(AND(T525&gt;=1,T525&lt;=2),'CP %'!$G$11,IF(AND(T525&gt;=3,T525&lt;=5),'CP %'!$G$12,IF(T525&gt;=6,'CP %'!$G$13,""))),
IF(AND(G525&gt;=DATE(2018,8,1),G525&lt;DATE(2018,10,1)),IF(K525='CP %'!$F$18,'CP %'!$G$18,IF(B525='CP %'!$F$15,'CP %'!$G$15,IF(B525='CP %'!$F$16,'CP %'!$G$16,IF(AND(B525='CP %'!$F$17,T525=1),'CP %'!$G$20,IF(AND(B525='CP %'!$F$17,T525&gt;=2,T525&lt;=5),'CP %'!$G$21,IF(AND(B525='CP %'!$F$17,T525&gt;=6),'CP %'!$G$22,"")))))),
IF(AND(G525&gt;=DATE(2018,10,1),G525&lt;=DATE(2018,12,31)),IF(B525='CP %'!$F$25,'CP %'!$G$25,IF(B525='CP %'!$F$26,'CP %'!$G$26,IF(AND(B525='CP %'!$F$27,T525=1),'CP %'!$G$29,IF(AND(B525='CP %'!$F$27,T525&gt;=2,T525&lt;=5),'CP %'!$G$30,IF(AND(B525='CP %'!$F$27,T525&gt;=6),'CP %'!$G$31,"")))))))))),
IF(AND(A525='CP %'!$M$1,J525="CP"),
IF(AND(G525&gt;=DATE(2018,4,1),G525&lt;DATE(2018,10,1)),IF(AND(T525&gt;=1,T525&lt;=3),'CP %'!$N$4,IF(AND(T525&gt;=4,T525&lt;=6),'CP %'!$N$5,IF(T525&gt;=7,'CP %'!$N$6,""))),
IF(AND(G525&gt;=DATE(2018,10,1),G525&lt;=DATE(2018,12,31)),IF(AND(T525&gt;=1,T525&lt;=3),'CP %'!$N$9,IF(AND(T525&gt;=4,T525&lt;=6),'CP %'!$N$10,IF(T525&gt;=7,'CP %'!$N$11,""))),"")),"")))</f>
        <v/>
      </c>
      <c r="T525" s="29" t="str">
        <f>IF(AND(A525='CP %'!$B$1,Master!J525="CP",G525&gt;=DATE(2018,7,26),G525&lt;=DATE(2018,12,31)),COUNTIFS($K$2:$K$999,K525,$A$2:$A$999,'CP %'!$B$1,$G$2:$G$999,"&gt;=26-07-2018",$G$2:$G$999,"&lt;=31-12-2018"),IF(AND(A525='CP %'!$F$1,Master!J525="CP",G525&gt;=DATE(2018,4,1),G525&lt;DATE(2018,5,1)),COUNTIFS($K$2:$K$999,K525,$A$2:$A$999,'CP %'!$F$1,$G$2:$G$999,"&gt;=01-04-2018",$G$2:$G$999,"&lt;01-05-2018"),IF(AND(A525='CP %'!$F$1,Master!J525="CP",G525&gt;=DATE(2018,7,1),G525&lt;DATE(2018,8,1)),COUNTIFS($K$2:$K$999,K525,$A$2:$A$999,'CP %'!$F$1,$G$2:$G$999,"&gt;=01-07-2018",$G$2:$G$999,"&lt;01-08-2018"),IF(AND(A525='CP %'!$F$1,B525='CP %'!$F$17,Master!J525="CP",G525&gt;=DATE(2018,8,1),G525&lt;DATE(2018,10,1)),COUNTIFS($K$2:$K$999,K525,$A$2:$A$999,'CP %'!$F$1,$B$2:$B$999,'CP %'!$F$17,$G$2:$G$999,"&gt;=01-08-2018",$G$2:$G$999,"&lt;01-10-2018"),IF(AND(A525='CP %'!$F$1,B525='CP %'!$F$27,Master!J525="CP",G525&gt;=DATE(2018,10,1),G525&lt;=DATE(2018,12,31)),COUNTIFS($K$2:$K$999,K525,$A$2:$A$999,'CP %'!$F$1,$B$2:$B$999,'CP %'!$F$27,$G$2:$G$999,"&gt;=01-10-2018",$G$2:$G$999,"&lt;=31-12-2018"),IF(AND(A525='CP %'!$M$1,Master!J525="CP",G525&gt;=DATE(2018,4,1),G525&lt;DATE(2018,10,1)),COUNTIFS($K$2:$K$999,K525,$A$2:$A$999,'CP %'!$M$1,$G$2:$G$999,"&gt;=1-04-2018",$G$2:$G$999,"&lt;1-10-2018"),IF(AND(A525='CP %'!$M$1,Master!J525="CP",G525&gt;=DATE(2018,10,1),G525&lt;=DATE(2018,12,31)),COUNTIFS($K$2:$K$999,K525,$A$2:$A$999,'CP %'!$M$1,$G$2:$G$999,"&gt;=1-10-2018",$G$2:$G$999,"&lt;=31-12-2018"),"")))))))</f>
        <v/>
      </c>
    </row>
    <row r="526" spans="19:20" hidden="1" x14ac:dyDescent="0.25">
      <c r="S526" s="17" t="str">
        <f>IF(AND(A526='CP %'!$B$1,J526="CP"),
IF(AND(G526&gt;=DATE(2018,4,1),G526&lt;=DATE(2018,7,25)),2%,IF(AND(G526&gt;=DATE(2018,7,26),G526&lt;=DATE(2018,12,31),R526='CP %'!$I$2),IF(T526=1,'CP %'!$C$8,IF(AND(T526&gt;=2,T526&lt;=3),'CP %'!$C$9,IF(AND(T526&gt;=4,T526&lt;=5),'CP %'!$C$10,IF(AND(T526&gt;=6,T526&lt;=8),'CP %'!$C$11,IF(T526&gt;=9,'CP %'!$C$12,""))))),IF(AND(G526&gt;=DATE(2018,7,26),G526&lt;=DATE(2018,12,31),R526='CP %'!$I$3),IF(T526=1,'CP %'!$D$8,IF(AND(T526&gt;=2,T526&lt;=3),'CP %'!$D$9,IF(AND(T526&gt;=4,T526&lt;=5),'CP %'!$D$10,IF(AND(T526&gt;=6,T526&lt;=8),'CP %'!$D$11,IF(T526&gt;=9,'CP %'!$D$12,""))))),""))),
IF(AND(A526='CP %'!$F$1,J526="CP"),
IF(AND(G526&gt;=DATE(2018,4,1),G526&lt;DATE(2018,5,1)),IF(AND(T526&gt;=1,T526&lt;=3),'CP %'!$G$4,IF(AND(T526&gt;=4,T526&lt;=9),'CP %'!$G$5,IF(T526&gt;=10,'CP %'!$G$6,""))),
IF(AND(G526&gt;=DATE(2018,5,1),G526&lt;DATE(2018,7,1)),'CP %'!$G$8,
IF(AND(G526&gt;=DATE(2018,7,1),G526&lt;DATE(2018,8,1)),IF(AND(T526&gt;=1,T526&lt;=2),'CP %'!$G$11,IF(AND(T526&gt;=3,T526&lt;=5),'CP %'!$G$12,IF(T526&gt;=6,'CP %'!$G$13,""))),
IF(AND(G526&gt;=DATE(2018,8,1),G526&lt;DATE(2018,10,1)),IF(K526='CP %'!$F$18,'CP %'!$G$18,IF(B526='CP %'!$F$15,'CP %'!$G$15,IF(B526='CP %'!$F$16,'CP %'!$G$16,IF(AND(B526='CP %'!$F$17,T526=1),'CP %'!$G$20,IF(AND(B526='CP %'!$F$17,T526&gt;=2,T526&lt;=5),'CP %'!$G$21,IF(AND(B526='CP %'!$F$17,T526&gt;=6),'CP %'!$G$22,"")))))),
IF(AND(G526&gt;=DATE(2018,10,1),G526&lt;=DATE(2018,12,31)),IF(B526='CP %'!$F$25,'CP %'!$G$25,IF(B526='CP %'!$F$26,'CP %'!$G$26,IF(AND(B526='CP %'!$F$27,T526=1),'CP %'!$G$29,IF(AND(B526='CP %'!$F$27,T526&gt;=2,T526&lt;=5),'CP %'!$G$30,IF(AND(B526='CP %'!$F$27,T526&gt;=6),'CP %'!$G$31,"")))))))))),
IF(AND(A526='CP %'!$M$1,J526="CP"),
IF(AND(G526&gt;=DATE(2018,4,1),G526&lt;DATE(2018,10,1)),IF(AND(T526&gt;=1,T526&lt;=3),'CP %'!$N$4,IF(AND(T526&gt;=4,T526&lt;=6),'CP %'!$N$5,IF(T526&gt;=7,'CP %'!$N$6,""))),
IF(AND(G526&gt;=DATE(2018,10,1),G526&lt;=DATE(2018,12,31)),IF(AND(T526&gt;=1,T526&lt;=3),'CP %'!$N$9,IF(AND(T526&gt;=4,T526&lt;=6),'CP %'!$N$10,IF(T526&gt;=7,'CP %'!$N$11,""))),"")),"")))</f>
        <v/>
      </c>
      <c r="T526" s="29" t="str">
        <f>IF(AND(A526='CP %'!$B$1,Master!J526="CP",G526&gt;=DATE(2018,7,26),G526&lt;=DATE(2018,12,31)),COUNTIFS($K$2:$K$999,K526,$A$2:$A$999,'CP %'!$B$1,$G$2:$G$999,"&gt;=26-07-2018",$G$2:$G$999,"&lt;=31-12-2018"),IF(AND(A526='CP %'!$F$1,Master!J526="CP",G526&gt;=DATE(2018,4,1),G526&lt;DATE(2018,5,1)),COUNTIFS($K$2:$K$999,K526,$A$2:$A$999,'CP %'!$F$1,$G$2:$G$999,"&gt;=01-04-2018",$G$2:$G$999,"&lt;01-05-2018"),IF(AND(A526='CP %'!$F$1,Master!J526="CP",G526&gt;=DATE(2018,7,1),G526&lt;DATE(2018,8,1)),COUNTIFS($K$2:$K$999,K526,$A$2:$A$999,'CP %'!$F$1,$G$2:$G$999,"&gt;=01-07-2018",$G$2:$G$999,"&lt;01-08-2018"),IF(AND(A526='CP %'!$F$1,B526='CP %'!$F$17,Master!J526="CP",G526&gt;=DATE(2018,8,1),G526&lt;DATE(2018,10,1)),COUNTIFS($K$2:$K$999,K526,$A$2:$A$999,'CP %'!$F$1,$B$2:$B$999,'CP %'!$F$17,$G$2:$G$999,"&gt;=01-08-2018",$G$2:$G$999,"&lt;01-10-2018"),IF(AND(A526='CP %'!$F$1,B526='CP %'!$F$27,Master!J526="CP",G526&gt;=DATE(2018,10,1),G526&lt;=DATE(2018,12,31)),COUNTIFS($K$2:$K$999,K526,$A$2:$A$999,'CP %'!$F$1,$B$2:$B$999,'CP %'!$F$27,$G$2:$G$999,"&gt;=01-10-2018",$G$2:$G$999,"&lt;=31-12-2018"),IF(AND(A526='CP %'!$M$1,Master!J526="CP",G526&gt;=DATE(2018,4,1),G526&lt;DATE(2018,10,1)),COUNTIFS($K$2:$K$999,K526,$A$2:$A$999,'CP %'!$M$1,$G$2:$G$999,"&gt;=1-04-2018",$G$2:$G$999,"&lt;1-10-2018"),IF(AND(A526='CP %'!$M$1,Master!J526="CP",G526&gt;=DATE(2018,10,1),G526&lt;=DATE(2018,12,31)),COUNTIFS($K$2:$K$999,K526,$A$2:$A$999,'CP %'!$M$1,$G$2:$G$999,"&gt;=1-10-2018",$G$2:$G$999,"&lt;=31-12-2018"),"")))))))</f>
        <v/>
      </c>
    </row>
    <row r="527" spans="19:20" hidden="1" x14ac:dyDescent="0.25">
      <c r="S527" s="17" t="str">
        <f>IF(AND(A527='CP %'!$B$1,J527="CP"),
IF(AND(G527&gt;=DATE(2018,4,1),G527&lt;=DATE(2018,7,25)),2%,IF(AND(G527&gt;=DATE(2018,7,26),G527&lt;=DATE(2018,12,31),R527='CP %'!$I$2),IF(T527=1,'CP %'!$C$8,IF(AND(T527&gt;=2,T527&lt;=3),'CP %'!$C$9,IF(AND(T527&gt;=4,T527&lt;=5),'CP %'!$C$10,IF(AND(T527&gt;=6,T527&lt;=8),'CP %'!$C$11,IF(T527&gt;=9,'CP %'!$C$12,""))))),IF(AND(G527&gt;=DATE(2018,7,26),G527&lt;=DATE(2018,12,31),R527='CP %'!$I$3),IF(T527=1,'CP %'!$D$8,IF(AND(T527&gt;=2,T527&lt;=3),'CP %'!$D$9,IF(AND(T527&gt;=4,T527&lt;=5),'CP %'!$D$10,IF(AND(T527&gt;=6,T527&lt;=8),'CP %'!$D$11,IF(T527&gt;=9,'CP %'!$D$12,""))))),""))),
IF(AND(A527='CP %'!$F$1,J527="CP"),
IF(AND(G527&gt;=DATE(2018,4,1),G527&lt;DATE(2018,5,1)),IF(AND(T527&gt;=1,T527&lt;=3),'CP %'!$G$4,IF(AND(T527&gt;=4,T527&lt;=9),'CP %'!$G$5,IF(T527&gt;=10,'CP %'!$G$6,""))),
IF(AND(G527&gt;=DATE(2018,5,1),G527&lt;DATE(2018,7,1)),'CP %'!$G$8,
IF(AND(G527&gt;=DATE(2018,7,1),G527&lt;DATE(2018,8,1)),IF(AND(T527&gt;=1,T527&lt;=2),'CP %'!$G$11,IF(AND(T527&gt;=3,T527&lt;=5),'CP %'!$G$12,IF(T527&gt;=6,'CP %'!$G$13,""))),
IF(AND(G527&gt;=DATE(2018,8,1),G527&lt;DATE(2018,10,1)),IF(K527='CP %'!$F$18,'CP %'!$G$18,IF(B527='CP %'!$F$15,'CP %'!$G$15,IF(B527='CP %'!$F$16,'CP %'!$G$16,IF(AND(B527='CP %'!$F$17,T527=1),'CP %'!$G$20,IF(AND(B527='CP %'!$F$17,T527&gt;=2,T527&lt;=5),'CP %'!$G$21,IF(AND(B527='CP %'!$F$17,T527&gt;=6),'CP %'!$G$22,"")))))),
IF(AND(G527&gt;=DATE(2018,10,1),G527&lt;=DATE(2018,12,31)),IF(B527='CP %'!$F$25,'CP %'!$G$25,IF(B527='CP %'!$F$26,'CP %'!$G$26,IF(AND(B527='CP %'!$F$27,T527=1),'CP %'!$G$29,IF(AND(B527='CP %'!$F$27,T527&gt;=2,T527&lt;=5),'CP %'!$G$30,IF(AND(B527='CP %'!$F$27,T527&gt;=6),'CP %'!$G$31,"")))))))))),
IF(AND(A527='CP %'!$M$1,J527="CP"),
IF(AND(G527&gt;=DATE(2018,4,1),G527&lt;DATE(2018,10,1)),IF(AND(T527&gt;=1,T527&lt;=3),'CP %'!$N$4,IF(AND(T527&gt;=4,T527&lt;=6),'CP %'!$N$5,IF(T527&gt;=7,'CP %'!$N$6,""))),
IF(AND(G527&gt;=DATE(2018,10,1),G527&lt;=DATE(2018,12,31)),IF(AND(T527&gt;=1,T527&lt;=3),'CP %'!$N$9,IF(AND(T527&gt;=4,T527&lt;=6),'CP %'!$N$10,IF(T527&gt;=7,'CP %'!$N$11,""))),"")),"")))</f>
        <v/>
      </c>
      <c r="T527" s="29" t="str">
        <f>IF(AND(A527='CP %'!$B$1,Master!J527="CP",G527&gt;=DATE(2018,7,26),G527&lt;=DATE(2018,12,31)),COUNTIFS($K$2:$K$999,K527,$A$2:$A$999,'CP %'!$B$1,$G$2:$G$999,"&gt;=26-07-2018",$G$2:$G$999,"&lt;=31-12-2018"),IF(AND(A527='CP %'!$F$1,Master!J527="CP",G527&gt;=DATE(2018,4,1),G527&lt;DATE(2018,5,1)),COUNTIFS($K$2:$K$999,K527,$A$2:$A$999,'CP %'!$F$1,$G$2:$G$999,"&gt;=01-04-2018",$G$2:$G$999,"&lt;01-05-2018"),IF(AND(A527='CP %'!$F$1,Master!J527="CP",G527&gt;=DATE(2018,7,1),G527&lt;DATE(2018,8,1)),COUNTIFS($K$2:$K$999,K527,$A$2:$A$999,'CP %'!$F$1,$G$2:$G$999,"&gt;=01-07-2018",$G$2:$G$999,"&lt;01-08-2018"),IF(AND(A527='CP %'!$F$1,B527='CP %'!$F$17,Master!J527="CP",G527&gt;=DATE(2018,8,1),G527&lt;DATE(2018,10,1)),COUNTIFS($K$2:$K$999,K527,$A$2:$A$999,'CP %'!$F$1,$B$2:$B$999,'CP %'!$F$17,$G$2:$G$999,"&gt;=01-08-2018",$G$2:$G$999,"&lt;01-10-2018"),IF(AND(A527='CP %'!$F$1,B527='CP %'!$F$27,Master!J527="CP",G527&gt;=DATE(2018,10,1),G527&lt;=DATE(2018,12,31)),COUNTIFS($K$2:$K$999,K527,$A$2:$A$999,'CP %'!$F$1,$B$2:$B$999,'CP %'!$F$27,$G$2:$G$999,"&gt;=01-10-2018",$G$2:$G$999,"&lt;=31-12-2018"),IF(AND(A527='CP %'!$M$1,Master!J527="CP",G527&gt;=DATE(2018,4,1),G527&lt;DATE(2018,10,1)),COUNTIFS($K$2:$K$999,K527,$A$2:$A$999,'CP %'!$M$1,$G$2:$G$999,"&gt;=1-04-2018",$G$2:$G$999,"&lt;1-10-2018"),IF(AND(A527='CP %'!$M$1,Master!J527="CP",G527&gt;=DATE(2018,10,1),G527&lt;=DATE(2018,12,31)),COUNTIFS($K$2:$K$999,K527,$A$2:$A$999,'CP %'!$M$1,$G$2:$G$999,"&gt;=1-10-2018",$G$2:$G$999,"&lt;=31-12-2018"),"")))))))</f>
        <v/>
      </c>
    </row>
    <row r="528" spans="19:20" hidden="1" x14ac:dyDescent="0.25">
      <c r="S528" s="17" t="str">
        <f>IF(AND(A528='CP %'!$B$1,J528="CP"),
IF(AND(G528&gt;=DATE(2018,4,1),G528&lt;=DATE(2018,7,25)),2%,IF(AND(G528&gt;=DATE(2018,7,26),G528&lt;=DATE(2018,12,31),R528='CP %'!$I$2),IF(T528=1,'CP %'!$C$8,IF(AND(T528&gt;=2,T528&lt;=3),'CP %'!$C$9,IF(AND(T528&gt;=4,T528&lt;=5),'CP %'!$C$10,IF(AND(T528&gt;=6,T528&lt;=8),'CP %'!$C$11,IF(T528&gt;=9,'CP %'!$C$12,""))))),IF(AND(G528&gt;=DATE(2018,7,26),G528&lt;=DATE(2018,12,31),R528='CP %'!$I$3),IF(T528=1,'CP %'!$D$8,IF(AND(T528&gt;=2,T528&lt;=3),'CP %'!$D$9,IF(AND(T528&gt;=4,T528&lt;=5),'CP %'!$D$10,IF(AND(T528&gt;=6,T528&lt;=8),'CP %'!$D$11,IF(T528&gt;=9,'CP %'!$D$12,""))))),""))),
IF(AND(A528='CP %'!$F$1,J528="CP"),
IF(AND(G528&gt;=DATE(2018,4,1),G528&lt;DATE(2018,5,1)),IF(AND(T528&gt;=1,T528&lt;=3),'CP %'!$G$4,IF(AND(T528&gt;=4,T528&lt;=9),'CP %'!$G$5,IF(T528&gt;=10,'CP %'!$G$6,""))),
IF(AND(G528&gt;=DATE(2018,5,1),G528&lt;DATE(2018,7,1)),'CP %'!$G$8,
IF(AND(G528&gt;=DATE(2018,7,1),G528&lt;DATE(2018,8,1)),IF(AND(T528&gt;=1,T528&lt;=2),'CP %'!$G$11,IF(AND(T528&gt;=3,T528&lt;=5),'CP %'!$G$12,IF(T528&gt;=6,'CP %'!$G$13,""))),
IF(AND(G528&gt;=DATE(2018,8,1),G528&lt;DATE(2018,10,1)),IF(K528='CP %'!$F$18,'CP %'!$G$18,IF(B528='CP %'!$F$15,'CP %'!$G$15,IF(B528='CP %'!$F$16,'CP %'!$G$16,IF(AND(B528='CP %'!$F$17,T528=1),'CP %'!$G$20,IF(AND(B528='CP %'!$F$17,T528&gt;=2,T528&lt;=5),'CP %'!$G$21,IF(AND(B528='CP %'!$F$17,T528&gt;=6),'CP %'!$G$22,"")))))),
IF(AND(G528&gt;=DATE(2018,10,1),G528&lt;=DATE(2018,12,31)),IF(B528='CP %'!$F$25,'CP %'!$G$25,IF(B528='CP %'!$F$26,'CP %'!$G$26,IF(AND(B528='CP %'!$F$27,T528=1),'CP %'!$G$29,IF(AND(B528='CP %'!$F$27,T528&gt;=2,T528&lt;=5),'CP %'!$G$30,IF(AND(B528='CP %'!$F$27,T528&gt;=6),'CP %'!$G$31,"")))))))))),
IF(AND(A528='CP %'!$M$1,J528="CP"),
IF(AND(G528&gt;=DATE(2018,4,1),G528&lt;DATE(2018,10,1)),IF(AND(T528&gt;=1,T528&lt;=3),'CP %'!$N$4,IF(AND(T528&gt;=4,T528&lt;=6),'CP %'!$N$5,IF(T528&gt;=7,'CP %'!$N$6,""))),
IF(AND(G528&gt;=DATE(2018,10,1),G528&lt;=DATE(2018,12,31)),IF(AND(T528&gt;=1,T528&lt;=3),'CP %'!$N$9,IF(AND(T528&gt;=4,T528&lt;=6),'CP %'!$N$10,IF(T528&gt;=7,'CP %'!$N$11,""))),"")),"")))</f>
        <v/>
      </c>
      <c r="T528" s="29" t="str">
        <f>IF(AND(A528='CP %'!$B$1,Master!J528="CP",G528&gt;=DATE(2018,7,26),G528&lt;=DATE(2018,12,31)),COUNTIFS($K$2:$K$999,K528,$A$2:$A$999,'CP %'!$B$1,$G$2:$G$999,"&gt;=26-07-2018",$G$2:$G$999,"&lt;=31-12-2018"),IF(AND(A528='CP %'!$F$1,Master!J528="CP",G528&gt;=DATE(2018,4,1),G528&lt;DATE(2018,5,1)),COUNTIFS($K$2:$K$999,K528,$A$2:$A$999,'CP %'!$F$1,$G$2:$G$999,"&gt;=01-04-2018",$G$2:$G$999,"&lt;01-05-2018"),IF(AND(A528='CP %'!$F$1,Master!J528="CP",G528&gt;=DATE(2018,7,1),G528&lt;DATE(2018,8,1)),COUNTIFS($K$2:$K$999,K528,$A$2:$A$999,'CP %'!$F$1,$G$2:$G$999,"&gt;=01-07-2018",$G$2:$G$999,"&lt;01-08-2018"),IF(AND(A528='CP %'!$F$1,B528='CP %'!$F$17,Master!J528="CP",G528&gt;=DATE(2018,8,1),G528&lt;DATE(2018,10,1)),COUNTIFS($K$2:$K$999,K528,$A$2:$A$999,'CP %'!$F$1,$B$2:$B$999,'CP %'!$F$17,$G$2:$G$999,"&gt;=01-08-2018",$G$2:$G$999,"&lt;01-10-2018"),IF(AND(A528='CP %'!$F$1,B528='CP %'!$F$27,Master!J528="CP",G528&gt;=DATE(2018,10,1),G528&lt;=DATE(2018,12,31)),COUNTIFS($K$2:$K$999,K528,$A$2:$A$999,'CP %'!$F$1,$B$2:$B$999,'CP %'!$F$27,$G$2:$G$999,"&gt;=01-10-2018",$G$2:$G$999,"&lt;=31-12-2018"),IF(AND(A528='CP %'!$M$1,Master!J528="CP",G528&gt;=DATE(2018,4,1),G528&lt;DATE(2018,10,1)),COUNTIFS($K$2:$K$999,K528,$A$2:$A$999,'CP %'!$M$1,$G$2:$G$999,"&gt;=1-04-2018",$G$2:$G$999,"&lt;1-10-2018"),IF(AND(A528='CP %'!$M$1,Master!J528="CP",G528&gt;=DATE(2018,10,1),G528&lt;=DATE(2018,12,31)),COUNTIFS($K$2:$K$999,K528,$A$2:$A$999,'CP %'!$M$1,$G$2:$G$999,"&gt;=1-10-2018",$G$2:$G$999,"&lt;=31-12-2018"),"")))))))</f>
        <v/>
      </c>
    </row>
    <row r="529" spans="19:20" hidden="1" x14ac:dyDescent="0.25">
      <c r="S529" s="17" t="str">
        <f>IF(AND(A529='CP %'!$B$1,J529="CP"),
IF(AND(G529&gt;=DATE(2018,4,1),G529&lt;=DATE(2018,7,25)),2%,IF(AND(G529&gt;=DATE(2018,7,26),G529&lt;=DATE(2018,12,31),R529='CP %'!$I$2),IF(T529=1,'CP %'!$C$8,IF(AND(T529&gt;=2,T529&lt;=3),'CP %'!$C$9,IF(AND(T529&gt;=4,T529&lt;=5),'CP %'!$C$10,IF(AND(T529&gt;=6,T529&lt;=8),'CP %'!$C$11,IF(T529&gt;=9,'CP %'!$C$12,""))))),IF(AND(G529&gt;=DATE(2018,7,26),G529&lt;=DATE(2018,12,31),R529='CP %'!$I$3),IF(T529=1,'CP %'!$D$8,IF(AND(T529&gt;=2,T529&lt;=3),'CP %'!$D$9,IF(AND(T529&gt;=4,T529&lt;=5),'CP %'!$D$10,IF(AND(T529&gt;=6,T529&lt;=8),'CP %'!$D$11,IF(T529&gt;=9,'CP %'!$D$12,""))))),""))),
IF(AND(A529='CP %'!$F$1,J529="CP"),
IF(AND(G529&gt;=DATE(2018,4,1),G529&lt;DATE(2018,5,1)),IF(AND(T529&gt;=1,T529&lt;=3),'CP %'!$G$4,IF(AND(T529&gt;=4,T529&lt;=9),'CP %'!$G$5,IF(T529&gt;=10,'CP %'!$G$6,""))),
IF(AND(G529&gt;=DATE(2018,5,1),G529&lt;DATE(2018,7,1)),'CP %'!$G$8,
IF(AND(G529&gt;=DATE(2018,7,1),G529&lt;DATE(2018,8,1)),IF(AND(T529&gt;=1,T529&lt;=2),'CP %'!$G$11,IF(AND(T529&gt;=3,T529&lt;=5),'CP %'!$G$12,IF(T529&gt;=6,'CP %'!$G$13,""))),
IF(AND(G529&gt;=DATE(2018,8,1),G529&lt;DATE(2018,10,1)),IF(K529='CP %'!$F$18,'CP %'!$G$18,IF(B529='CP %'!$F$15,'CP %'!$G$15,IF(B529='CP %'!$F$16,'CP %'!$G$16,IF(AND(B529='CP %'!$F$17,T529=1),'CP %'!$G$20,IF(AND(B529='CP %'!$F$17,T529&gt;=2,T529&lt;=5),'CP %'!$G$21,IF(AND(B529='CP %'!$F$17,T529&gt;=6),'CP %'!$G$22,"")))))),
IF(AND(G529&gt;=DATE(2018,10,1),G529&lt;=DATE(2018,12,31)),IF(B529='CP %'!$F$25,'CP %'!$G$25,IF(B529='CP %'!$F$26,'CP %'!$G$26,IF(AND(B529='CP %'!$F$27,T529=1),'CP %'!$G$29,IF(AND(B529='CP %'!$F$27,T529&gt;=2,T529&lt;=5),'CP %'!$G$30,IF(AND(B529='CP %'!$F$27,T529&gt;=6),'CP %'!$G$31,"")))))))))),
IF(AND(A529='CP %'!$M$1,J529="CP"),
IF(AND(G529&gt;=DATE(2018,4,1),G529&lt;DATE(2018,10,1)),IF(AND(T529&gt;=1,T529&lt;=3),'CP %'!$N$4,IF(AND(T529&gt;=4,T529&lt;=6),'CP %'!$N$5,IF(T529&gt;=7,'CP %'!$N$6,""))),
IF(AND(G529&gt;=DATE(2018,10,1),G529&lt;=DATE(2018,12,31)),IF(AND(T529&gt;=1,T529&lt;=3),'CP %'!$N$9,IF(AND(T529&gt;=4,T529&lt;=6),'CP %'!$N$10,IF(T529&gt;=7,'CP %'!$N$11,""))),"")),"")))</f>
        <v/>
      </c>
      <c r="T529" s="29" t="str">
        <f>IF(AND(A529='CP %'!$B$1,Master!J529="CP",G529&gt;=DATE(2018,7,26),G529&lt;=DATE(2018,12,31)),COUNTIFS($K$2:$K$999,K529,$A$2:$A$999,'CP %'!$B$1,$G$2:$G$999,"&gt;=26-07-2018",$G$2:$G$999,"&lt;=31-12-2018"),IF(AND(A529='CP %'!$F$1,Master!J529="CP",G529&gt;=DATE(2018,4,1),G529&lt;DATE(2018,5,1)),COUNTIFS($K$2:$K$999,K529,$A$2:$A$999,'CP %'!$F$1,$G$2:$G$999,"&gt;=01-04-2018",$G$2:$G$999,"&lt;01-05-2018"),IF(AND(A529='CP %'!$F$1,Master!J529="CP",G529&gt;=DATE(2018,7,1),G529&lt;DATE(2018,8,1)),COUNTIFS($K$2:$K$999,K529,$A$2:$A$999,'CP %'!$F$1,$G$2:$G$999,"&gt;=01-07-2018",$G$2:$G$999,"&lt;01-08-2018"),IF(AND(A529='CP %'!$F$1,B529='CP %'!$F$17,Master!J529="CP",G529&gt;=DATE(2018,8,1),G529&lt;DATE(2018,10,1)),COUNTIFS($K$2:$K$999,K529,$A$2:$A$999,'CP %'!$F$1,$B$2:$B$999,'CP %'!$F$17,$G$2:$G$999,"&gt;=01-08-2018",$G$2:$G$999,"&lt;01-10-2018"),IF(AND(A529='CP %'!$F$1,B529='CP %'!$F$27,Master!J529="CP",G529&gt;=DATE(2018,10,1),G529&lt;=DATE(2018,12,31)),COUNTIFS($K$2:$K$999,K529,$A$2:$A$999,'CP %'!$F$1,$B$2:$B$999,'CP %'!$F$27,$G$2:$G$999,"&gt;=01-10-2018",$G$2:$G$999,"&lt;=31-12-2018"),IF(AND(A529='CP %'!$M$1,Master!J529="CP",G529&gt;=DATE(2018,4,1),G529&lt;DATE(2018,10,1)),COUNTIFS($K$2:$K$999,K529,$A$2:$A$999,'CP %'!$M$1,$G$2:$G$999,"&gt;=1-04-2018",$G$2:$G$999,"&lt;1-10-2018"),IF(AND(A529='CP %'!$M$1,Master!J529="CP",G529&gt;=DATE(2018,10,1),G529&lt;=DATE(2018,12,31)),COUNTIFS($K$2:$K$999,K529,$A$2:$A$999,'CP %'!$M$1,$G$2:$G$999,"&gt;=1-10-2018",$G$2:$G$999,"&lt;=31-12-2018"),"")))))))</f>
        <v/>
      </c>
    </row>
    <row r="530" spans="19:20" hidden="1" x14ac:dyDescent="0.25">
      <c r="S530" s="17" t="str">
        <f>IF(AND(A530='CP %'!$B$1,J530="CP"),
IF(AND(G530&gt;=DATE(2018,4,1),G530&lt;=DATE(2018,7,25)),2%,IF(AND(G530&gt;=DATE(2018,7,26),G530&lt;=DATE(2018,12,31),R530='CP %'!$I$2),IF(T530=1,'CP %'!$C$8,IF(AND(T530&gt;=2,T530&lt;=3),'CP %'!$C$9,IF(AND(T530&gt;=4,T530&lt;=5),'CP %'!$C$10,IF(AND(T530&gt;=6,T530&lt;=8),'CP %'!$C$11,IF(T530&gt;=9,'CP %'!$C$12,""))))),IF(AND(G530&gt;=DATE(2018,7,26),G530&lt;=DATE(2018,12,31),R530='CP %'!$I$3),IF(T530=1,'CP %'!$D$8,IF(AND(T530&gt;=2,T530&lt;=3),'CP %'!$D$9,IF(AND(T530&gt;=4,T530&lt;=5),'CP %'!$D$10,IF(AND(T530&gt;=6,T530&lt;=8),'CP %'!$D$11,IF(T530&gt;=9,'CP %'!$D$12,""))))),""))),
IF(AND(A530='CP %'!$F$1,J530="CP"),
IF(AND(G530&gt;=DATE(2018,4,1),G530&lt;DATE(2018,5,1)),IF(AND(T530&gt;=1,T530&lt;=3),'CP %'!$G$4,IF(AND(T530&gt;=4,T530&lt;=9),'CP %'!$G$5,IF(T530&gt;=10,'CP %'!$G$6,""))),
IF(AND(G530&gt;=DATE(2018,5,1),G530&lt;DATE(2018,7,1)),'CP %'!$G$8,
IF(AND(G530&gt;=DATE(2018,7,1),G530&lt;DATE(2018,8,1)),IF(AND(T530&gt;=1,T530&lt;=2),'CP %'!$G$11,IF(AND(T530&gt;=3,T530&lt;=5),'CP %'!$G$12,IF(T530&gt;=6,'CP %'!$G$13,""))),
IF(AND(G530&gt;=DATE(2018,8,1),G530&lt;DATE(2018,10,1)),IF(K530='CP %'!$F$18,'CP %'!$G$18,IF(B530='CP %'!$F$15,'CP %'!$G$15,IF(B530='CP %'!$F$16,'CP %'!$G$16,IF(AND(B530='CP %'!$F$17,T530=1),'CP %'!$G$20,IF(AND(B530='CP %'!$F$17,T530&gt;=2,T530&lt;=5),'CP %'!$G$21,IF(AND(B530='CP %'!$F$17,T530&gt;=6),'CP %'!$G$22,"")))))),
IF(AND(G530&gt;=DATE(2018,10,1),G530&lt;=DATE(2018,12,31)),IF(B530='CP %'!$F$25,'CP %'!$G$25,IF(B530='CP %'!$F$26,'CP %'!$G$26,IF(AND(B530='CP %'!$F$27,T530=1),'CP %'!$G$29,IF(AND(B530='CP %'!$F$27,T530&gt;=2,T530&lt;=5),'CP %'!$G$30,IF(AND(B530='CP %'!$F$27,T530&gt;=6),'CP %'!$G$31,"")))))))))),
IF(AND(A530='CP %'!$M$1,J530="CP"),
IF(AND(G530&gt;=DATE(2018,4,1),G530&lt;DATE(2018,10,1)),IF(AND(T530&gt;=1,T530&lt;=3),'CP %'!$N$4,IF(AND(T530&gt;=4,T530&lt;=6),'CP %'!$N$5,IF(T530&gt;=7,'CP %'!$N$6,""))),
IF(AND(G530&gt;=DATE(2018,10,1),G530&lt;=DATE(2018,12,31)),IF(AND(T530&gt;=1,T530&lt;=3),'CP %'!$N$9,IF(AND(T530&gt;=4,T530&lt;=6),'CP %'!$N$10,IF(T530&gt;=7,'CP %'!$N$11,""))),"")),"")))</f>
        <v/>
      </c>
      <c r="T530" s="29" t="str">
        <f>IF(AND(A530='CP %'!$B$1,Master!J530="CP",G530&gt;=DATE(2018,7,26),G530&lt;=DATE(2018,12,31)),COUNTIFS($K$2:$K$999,K530,$A$2:$A$999,'CP %'!$B$1,$G$2:$G$999,"&gt;=26-07-2018",$G$2:$G$999,"&lt;=31-12-2018"),IF(AND(A530='CP %'!$F$1,Master!J530="CP",G530&gt;=DATE(2018,4,1),G530&lt;DATE(2018,5,1)),COUNTIFS($K$2:$K$999,K530,$A$2:$A$999,'CP %'!$F$1,$G$2:$G$999,"&gt;=01-04-2018",$G$2:$G$999,"&lt;01-05-2018"),IF(AND(A530='CP %'!$F$1,Master!J530="CP",G530&gt;=DATE(2018,7,1),G530&lt;DATE(2018,8,1)),COUNTIFS($K$2:$K$999,K530,$A$2:$A$999,'CP %'!$F$1,$G$2:$G$999,"&gt;=01-07-2018",$G$2:$G$999,"&lt;01-08-2018"),IF(AND(A530='CP %'!$F$1,B530='CP %'!$F$17,Master!J530="CP",G530&gt;=DATE(2018,8,1),G530&lt;DATE(2018,10,1)),COUNTIFS($K$2:$K$999,K530,$A$2:$A$999,'CP %'!$F$1,$B$2:$B$999,'CP %'!$F$17,$G$2:$G$999,"&gt;=01-08-2018",$G$2:$G$999,"&lt;01-10-2018"),IF(AND(A530='CP %'!$F$1,B530='CP %'!$F$27,Master!J530="CP",G530&gt;=DATE(2018,10,1),G530&lt;=DATE(2018,12,31)),COUNTIFS($K$2:$K$999,K530,$A$2:$A$999,'CP %'!$F$1,$B$2:$B$999,'CP %'!$F$27,$G$2:$G$999,"&gt;=01-10-2018",$G$2:$G$999,"&lt;=31-12-2018"),IF(AND(A530='CP %'!$M$1,Master!J530="CP",G530&gt;=DATE(2018,4,1),G530&lt;DATE(2018,10,1)),COUNTIFS($K$2:$K$999,K530,$A$2:$A$999,'CP %'!$M$1,$G$2:$G$999,"&gt;=1-04-2018",$G$2:$G$999,"&lt;1-10-2018"),IF(AND(A530='CP %'!$M$1,Master!J530="CP",G530&gt;=DATE(2018,10,1),G530&lt;=DATE(2018,12,31)),COUNTIFS($K$2:$K$999,K530,$A$2:$A$999,'CP %'!$M$1,$G$2:$G$999,"&gt;=1-10-2018",$G$2:$G$999,"&lt;=31-12-2018"),"")))))))</f>
        <v/>
      </c>
    </row>
    <row r="531" spans="19:20" hidden="1" x14ac:dyDescent="0.25">
      <c r="S531" s="17" t="str">
        <f>IF(AND(A531='CP %'!$B$1,J531="CP"),
IF(AND(G531&gt;=DATE(2018,4,1),G531&lt;=DATE(2018,7,25)),2%,IF(AND(G531&gt;=DATE(2018,7,26),G531&lt;=DATE(2018,12,31),R531='CP %'!$I$2),IF(T531=1,'CP %'!$C$8,IF(AND(T531&gt;=2,T531&lt;=3),'CP %'!$C$9,IF(AND(T531&gt;=4,T531&lt;=5),'CP %'!$C$10,IF(AND(T531&gt;=6,T531&lt;=8),'CP %'!$C$11,IF(T531&gt;=9,'CP %'!$C$12,""))))),IF(AND(G531&gt;=DATE(2018,7,26),G531&lt;=DATE(2018,12,31),R531='CP %'!$I$3),IF(T531=1,'CP %'!$D$8,IF(AND(T531&gt;=2,T531&lt;=3),'CP %'!$D$9,IF(AND(T531&gt;=4,T531&lt;=5),'CP %'!$D$10,IF(AND(T531&gt;=6,T531&lt;=8),'CP %'!$D$11,IF(T531&gt;=9,'CP %'!$D$12,""))))),""))),
IF(AND(A531='CP %'!$F$1,J531="CP"),
IF(AND(G531&gt;=DATE(2018,4,1),G531&lt;DATE(2018,5,1)),IF(AND(T531&gt;=1,T531&lt;=3),'CP %'!$G$4,IF(AND(T531&gt;=4,T531&lt;=9),'CP %'!$G$5,IF(T531&gt;=10,'CP %'!$G$6,""))),
IF(AND(G531&gt;=DATE(2018,5,1),G531&lt;DATE(2018,7,1)),'CP %'!$G$8,
IF(AND(G531&gt;=DATE(2018,7,1),G531&lt;DATE(2018,8,1)),IF(AND(T531&gt;=1,T531&lt;=2),'CP %'!$G$11,IF(AND(T531&gt;=3,T531&lt;=5),'CP %'!$G$12,IF(T531&gt;=6,'CP %'!$G$13,""))),
IF(AND(G531&gt;=DATE(2018,8,1),G531&lt;DATE(2018,10,1)),IF(K531='CP %'!$F$18,'CP %'!$G$18,IF(B531='CP %'!$F$15,'CP %'!$G$15,IF(B531='CP %'!$F$16,'CP %'!$G$16,IF(AND(B531='CP %'!$F$17,T531=1),'CP %'!$G$20,IF(AND(B531='CP %'!$F$17,T531&gt;=2,T531&lt;=5),'CP %'!$G$21,IF(AND(B531='CP %'!$F$17,T531&gt;=6),'CP %'!$G$22,"")))))),
IF(AND(G531&gt;=DATE(2018,10,1),G531&lt;=DATE(2018,12,31)),IF(B531='CP %'!$F$25,'CP %'!$G$25,IF(B531='CP %'!$F$26,'CP %'!$G$26,IF(AND(B531='CP %'!$F$27,T531=1),'CP %'!$G$29,IF(AND(B531='CP %'!$F$27,T531&gt;=2,T531&lt;=5),'CP %'!$G$30,IF(AND(B531='CP %'!$F$27,T531&gt;=6),'CP %'!$G$31,"")))))))))),
IF(AND(A531='CP %'!$M$1,J531="CP"),
IF(AND(G531&gt;=DATE(2018,4,1),G531&lt;DATE(2018,10,1)),IF(AND(T531&gt;=1,T531&lt;=3),'CP %'!$N$4,IF(AND(T531&gt;=4,T531&lt;=6),'CP %'!$N$5,IF(T531&gt;=7,'CP %'!$N$6,""))),
IF(AND(G531&gt;=DATE(2018,10,1),G531&lt;=DATE(2018,12,31)),IF(AND(T531&gt;=1,T531&lt;=3),'CP %'!$N$9,IF(AND(T531&gt;=4,T531&lt;=6),'CP %'!$N$10,IF(T531&gt;=7,'CP %'!$N$11,""))),"")),"")))</f>
        <v/>
      </c>
      <c r="T531" s="29" t="str">
        <f>IF(AND(A531='CP %'!$B$1,Master!J531="CP",G531&gt;=DATE(2018,7,26),G531&lt;=DATE(2018,12,31)),COUNTIFS($K$2:$K$999,K531,$A$2:$A$999,'CP %'!$B$1,$G$2:$G$999,"&gt;=26-07-2018",$G$2:$G$999,"&lt;=31-12-2018"),IF(AND(A531='CP %'!$F$1,Master!J531="CP",G531&gt;=DATE(2018,4,1),G531&lt;DATE(2018,5,1)),COUNTIFS($K$2:$K$999,K531,$A$2:$A$999,'CP %'!$F$1,$G$2:$G$999,"&gt;=01-04-2018",$G$2:$G$999,"&lt;01-05-2018"),IF(AND(A531='CP %'!$F$1,Master!J531="CP",G531&gt;=DATE(2018,7,1),G531&lt;DATE(2018,8,1)),COUNTIFS($K$2:$K$999,K531,$A$2:$A$999,'CP %'!$F$1,$G$2:$G$999,"&gt;=01-07-2018",$G$2:$G$999,"&lt;01-08-2018"),IF(AND(A531='CP %'!$F$1,B531='CP %'!$F$17,Master!J531="CP",G531&gt;=DATE(2018,8,1),G531&lt;DATE(2018,10,1)),COUNTIFS($K$2:$K$999,K531,$A$2:$A$999,'CP %'!$F$1,$B$2:$B$999,'CP %'!$F$17,$G$2:$G$999,"&gt;=01-08-2018",$G$2:$G$999,"&lt;01-10-2018"),IF(AND(A531='CP %'!$F$1,B531='CP %'!$F$27,Master!J531="CP",G531&gt;=DATE(2018,10,1),G531&lt;=DATE(2018,12,31)),COUNTIFS($K$2:$K$999,K531,$A$2:$A$999,'CP %'!$F$1,$B$2:$B$999,'CP %'!$F$27,$G$2:$G$999,"&gt;=01-10-2018",$G$2:$G$999,"&lt;=31-12-2018"),IF(AND(A531='CP %'!$M$1,Master!J531="CP",G531&gt;=DATE(2018,4,1),G531&lt;DATE(2018,10,1)),COUNTIFS($K$2:$K$999,K531,$A$2:$A$999,'CP %'!$M$1,$G$2:$G$999,"&gt;=1-04-2018",$G$2:$G$999,"&lt;1-10-2018"),IF(AND(A531='CP %'!$M$1,Master!J531="CP",G531&gt;=DATE(2018,10,1),G531&lt;=DATE(2018,12,31)),COUNTIFS($K$2:$K$999,K531,$A$2:$A$999,'CP %'!$M$1,$G$2:$G$999,"&gt;=1-10-2018",$G$2:$G$999,"&lt;=31-12-2018"),"")))))))</f>
        <v/>
      </c>
    </row>
    <row r="532" spans="19:20" hidden="1" x14ac:dyDescent="0.25">
      <c r="S532" s="17" t="str">
        <f>IF(AND(A532='CP %'!$B$1,J532="CP"),
IF(AND(G532&gt;=DATE(2018,4,1),G532&lt;=DATE(2018,7,25)),2%,IF(AND(G532&gt;=DATE(2018,7,26),G532&lt;=DATE(2018,12,31),R532='CP %'!$I$2),IF(T532=1,'CP %'!$C$8,IF(AND(T532&gt;=2,T532&lt;=3),'CP %'!$C$9,IF(AND(T532&gt;=4,T532&lt;=5),'CP %'!$C$10,IF(AND(T532&gt;=6,T532&lt;=8),'CP %'!$C$11,IF(T532&gt;=9,'CP %'!$C$12,""))))),IF(AND(G532&gt;=DATE(2018,7,26),G532&lt;=DATE(2018,12,31),R532='CP %'!$I$3),IF(T532=1,'CP %'!$D$8,IF(AND(T532&gt;=2,T532&lt;=3),'CP %'!$D$9,IF(AND(T532&gt;=4,T532&lt;=5),'CP %'!$D$10,IF(AND(T532&gt;=6,T532&lt;=8),'CP %'!$D$11,IF(T532&gt;=9,'CP %'!$D$12,""))))),""))),
IF(AND(A532='CP %'!$F$1,J532="CP"),
IF(AND(G532&gt;=DATE(2018,4,1),G532&lt;DATE(2018,5,1)),IF(AND(T532&gt;=1,T532&lt;=3),'CP %'!$G$4,IF(AND(T532&gt;=4,T532&lt;=9),'CP %'!$G$5,IF(T532&gt;=10,'CP %'!$G$6,""))),
IF(AND(G532&gt;=DATE(2018,5,1),G532&lt;DATE(2018,7,1)),'CP %'!$G$8,
IF(AND(G532&gt;=DATE(2018,7,1),G532&lt;DATE(2018,8,1)),IF(AND(T532&gt;=1,T532&lt;=2),'CP %'!$G$11,IF(AND(T532&gt;=3,T532&lt;=5),'CP %'!$G$12,IF(T532&gt;=6,'CP %'!$G$13,""))),
IF(AND(G532&gt;=DATE(2018,8,1),G532&lt;DATE(2018,10,1)),IF(K532='CP %'!$F$18,'CP %'!$G$18,IF(B532='CP %'!$F$15,'CP %'!$G$15,IF(B532='CP %'!$F$16,'CP %'!$G$16,IF(AND(B532='CP %'!$F$17,T532=1),'CP %'!$G$20,IF(AND(B532='CP %'!$F$17,T532&gt;=2,T532&lt;=5),'CP %'!$G$21,IF(AND(B532='CP %'!$F$17,T532&gt;=6),'CP %'!$G$22,"")))))),
IF(AND(G532&gt;=DATE(2018,10,1),G532&lt;=DATE(2018,12,31)),IF(B532='CP %'!$F$25,'CP %'!$G$25,IF(B532='CP %'!$F$26,'CP %'!$G$26,IF(AND(B532='CP %'!$F$27,T532=1),'CP %'!$G$29,IF(AND(B532='CP %'!$F$27,T532&gt;=2,T532&lt;=5),'CP %'!$G$30,IF(AND(B532='CP %'!$F$27,T532&gt;=6),'CP %'!$G$31,"")))))))))),
IF(AND(A532='CP %'!$M$1,J532="CP"),
IF(AND(G532&gt;=DATE(2018,4,1),G532&lt;DATE(2018,10,1)),IF(AND(T532&gt;=1,T532&lt;=3),'CP %'!$N$4,IF(AND(T532&gt;=4,T532&lt;=6),'CP %'!$N$5,IF(T532&gt;=7,'CP %'!$N$6,""))),
IF(AND(G532&gt;=DATE(2018,10,1),G532&lt;=DATE(2018,12,31)),IF(AND(T532&gt;=1,T532&lt;=3),'CP %'!$N$9,IF(AND(T532&gt;=4,T532&lt;=6),'CP %'!$N$10,IF(T532&gt;=7,'CP %'!$N$11,""))),"")),"")))</f>
        <v/>
      </c>
      <c r="T532" s="29" t="str">
        <f>IF(AND(A532='CP %'!$B$1,Master!J532="CP",G532&gt;=DATE(2018,7,26),G532&lt;=DATE(2018,12,31)),COUNTIFS($K$2:$K$999,K532,$A$2:$A$999,'CP %'!$B$1,$G$2:$G$999,"&gt;=26-07-2018",$G$2:$G$999,"&lt;=31-12-2018"),IF(AND(A532='CP %'!$F$1,Master!J532="CP",G532&gt;=DATE(2018,4,1),G532&lt;DATE(2018,5,1)),COUNTIFS($K$2:$K$999,K532,$A$2:$A$999,'CP %'!$F$1,$G$2:$G$999,"&gt;=01-04-2018",$G$2:$G$999,"&lt;01-05-2018"),IF(AND(A532='CP %'!$F$1,Master!J532="CP",G532&gt;=DATE(2018,7,1),G532&lt;DATE(2018,8,1)),COUNTIFS($K$2:$K$999,K532,$A$2:$A$999,'CP %'!$F$1,$G$2:$G$999,"&gt;=01-07-2018",$G$2:$G$999,"&lt;01-08-2018"),IF(AND(A532='CP %'!$F$1,B532='CP %'!$F$17,Master!J532="CP",G532&gt;=DATE(2018,8,1),G532&lt;DATE(2018,10,1)),COUNTIFS($K$2:$K$999,K532,$A$2:$A$999,'CP %'!$F$1,$B$2:$B$999,'CP %'!$F$17,$G$2:$G$999,"&gt;=01-08-2018",$G$2:$G$999,"&lt;01-10-2018"),IF(AND(A532='CP %'!$F$1,B532='CP %'!$F$27,Master!J532="CP",G532&gt;=DATE(2018,10,1),G532&lt;=DATE(2018,12,31)),COUNTIFS($K$2:$K$999,K532,$A$2:$A$999,'CP %'!$F$1,$B$2:$B$999,'CP %'!$F$27,$G$2:$G$999,"&gt;=01-10-2018",$G$2:$G$999,"&lt;=31-12-2018"),IF(AND(A532='CP %'!$M$1,Master!J532="CP",G532&gt;=DATE(2018,4,1),G532&lt;DATE(2018,10,1)),COUNTIFS($K$2:$K$999,K532,$A$2:$A$999,'CP %'!$M$1,$G$2:$G$999,"&gt;=1-04-2018",$G$2:$G$999,"&lt;1-10-2018"),IF(AND(A532='CP %'!$M$1,Master!J532="CP",G532&gt;=DATE(2018,10,1),G532&lt;=DATE(2018,12,31)),COUNTIFS($K$2:$K$999,K532,$A$2:$A$999,'CP %'!$M$1,$G$2:$G$999,"&gt;=1-10-2018",$G$2:$G$999,"&lt;=31-12-2018"),"")))))))</f>
        <v/>
      </c>
    </row>
    <row r="533" spans="19:20" hidden="1" x14ac:dyDescent="0.25">
      <c r="S533" s="17" t="str">
        <f>IF(AND(A533='CP %'!$B$1,J533="CP"),
IF(AND(G533&gt;=DATE(2018,4,1),G533&lt;=DATE(2018,7,25)),2%,IF(AND(G533&gt;=DATE(2018,7,26),G533&lt;=DATE(2018,12,31),R533='CP %'!$I$2),IF(T533=1,'CP %'!$C$8,IF(AND(T533&gt;=2,T533&lt;=3),'CP %'!$C$9,IF(AND(T533&gt;=4,T533&lt;=5),'CP %'!$C$10,IF(AND(T533&gt;=6,T533&lt;=8),'CP %'!$C$11,IF(T533&gt;=9,'CP %'!$C$12,""))))),IF(AND(G533&gt;=DATE(2018,7,26),G533&lt;=DATE(2018,12,31),R533='CP %'!$I$3),IF(T533=1,'CP %'!$D$8,IF(AND(T533&gt;=2,T533&lt;=3),'CP %'!$D$9,IF(AND(T533&gt;=4,T533&lt;=5),'CP %'!$D$10,IF(AND(T533&gt;=6,T533&lt;=8),'CP %'!$D$11,IF(T533&gt;=9,'CP %'!$D$12,""))))),""))),
IF(AND(A533='CP %'!$F$1,J533="CP"),
IF(AND(G533&gt;=DATE(2018,4,1),G533&lt;DATE(2018,5,1)),IF(AND(T533&gt;=1,T533&lt;=3),'CP %'!$G$4,IF(AND(T533&gt;=4,T533&lt;=9),'CP %'!$G$5,IF(T533&gt;=10,'CP %'!$G$6,""))),
IF(AND(G533&gt;=DATE(2018,5,1),G533&lt;DATE(2018,7,1)),'CP %'!$G$8,
IF(AND(G533&gt;=DATE(2018,7,1),G533&lt;DATE(2018,8,1)),IF(AND(T533&gt;=1,T533&lt;=2),'CP %'!$G$11,IF(AND(T533&gt;=3,T533&lt;=5),'CP %'!$G$12,IF(T533&gt;=6,'CP %'!$G$13,""))),
IF(AND(G533&gt;=DATE(2018,8,1),G533&lt;DATE(2018,10,1)),IF(K533='CP %'!$F$18,'CP %'!$G$18,IF(B533='CP %'!$F$15,'CP %'!$G$15,IF(B533='CP %'!$F$16,'CP %'!$G$16,IF(AND(B533='CP %'!$F$17,T533=1),'CP %'!$G$20,IF(AND(B533='CP %'!$F$17,T533&gt;=2,T533&lt;=5),'CP %'!$G$21,IF(AND(B533='CP %'!$F$17,T533&gt;=6),'CP %'!$G$22,"")))))),
IF(AND(G533&gt;=DATE(2018,10,1),G533&lt;=DATE(2018,12,31)),IF(B533='CP %'!$F$25,'CP %'!$G$25,IF(B533='CP %'!$F$26,'CP %'!$G$26,IF(AND(B533='CP %'!$F$27,T533=1),'CP %'!$G$29,IF(AND(B533='CP %'!$F$27,T533&gt;=2,T533&lt;=5),'CP %'!$G$30,IF(AND(B533='CP %'!$F$27,T533&gt;=6),'CP %'!$G$31,"")))))))))),
IF(AND(A533='CP %'!$M$1,J533="CP"),
IF(AND(G533&gt;=DATE(2018,4,1),G533&lt;DATE(2018,10,1)),IF(AND(T533&gt;=1,T533&lt;=3),'CP %'!$N$4,IF(AND(T533&gt;=4,T533&lt;=6),'CP %'!$N$5,IF(T533&gt;=7,'CP %'!$N$6,""))),
IF(AND(G533&gt;=DATE(2018,10,1),G533&lt;=DATE(2018,12,31)),IF(AND(T533&gt;=1,T533&lt;=3),'CP %'!$N$9,IF(AND(T533&gt;=4,T533&lt;=6),'CP %'!$N$10,IF(T533&gt;=7,'CP %'!$N$11,""))),"")),"")))</f>
        <v/>
      </c>
      <c r="T533" s="29" t="str">
        <f>IF(AND(A533='CP %'!$B$1,Master!J533="CP",G533&gt;=DATE(2018,7,26),G533&lt;=DATE(2018,12,31)),COUNTIFS($K$2:$K$999,K533,$A$2:$A$999,'CP %'!$B$1,$G$2:$G$999,"&gt;=26-07-2018",$G$2:$G$999,"&lt;=31-12-2018"),IF(AND(A533='CP %'!$F$1,Master!J533="CP",G533&gt;=DATE(2018,4,1),G533&lt;DATE(2018,5,1)),COUNTIFS($K$2:$K$999,K533,$A$2:$A$999,'CP %'!$F$1,$G$2:$G$999,"&gt;=01-04-2018",$G$2:$G$999,"&lt;01-05-2018"),IF(AND(A533='CP %'!$F$1,Master!J533="CP",G533&gt;=DATE(2018,7,1),G533&lt;DATE(2018,8,1)),COUNTIFS($K$2:$K$999,K533,$A$2:$A$999,'CP %'!$F$1,$G$2:$G$999,"&gt;=01-07-2018",$G$2:$G$999,"&lt;01-08-2018"),IF(AND(A533='CP %'!$F$1,B533='CP %'!$F$17,Master!J533="CP",G533&gt;=DATE(2018,8,1),G533&lt;DATE(2018,10,1)),COUNTIFS($K$2:$K$999,K533,$A$2:$A$999,'CP %'!$F$1,$B$2:$B$999,'CP %'!$F$17,$G$2:$G$999,"&gt;=01-08-2018",$G$2:$G$999,"&lt;01-10-2018"),IF(AND(A533='CP %'!$F$1,B533='CP %'!$F$27,Master!J533="CP",G533&gt;=DATE(2018,10,1),G533&lt;=DATE(2018,12,31)),COUNTIFS($K$2:$K$999,K533,$A$2:$A$999,'CP %'!$F$1,$B$2:$B$999,'CP %'!$F$27,$G$2:$G$999,"&gt;=01-10-2018",$G$2:$G$999,"&lt;=31-12-2018"),IF(AND(A533='CP %'!$M$1,Master!J533="CP",G533&gt;=DATE(2018,4,1),G533&lt;DATE(2018,10,1)),COUNTIFS($K$2:$K$999,K533,$A$2:$A$999,'CP %'!$M$1,$G$2:$G$999,"&gt;=1-04-2018",$G$2:$G$999,"&lt;1-10-2018"),IF(AND(A533='CP %'!$M$1,Master!J533="CP",G533&gt;=DATE(2018,10,1),G533&lt;=DATE(2018,12,31)),COUNTIFS($K$2:$K$999,K533,$A$2:$A$999,'CP %'!$M$1,$G$2:$G$999,"&gt;=1-10-2018",$G$2:$G$999,"&lt;=31-12-2018"),"")))))))</f>
        <v/>
      </c>
    </row>
    <row r="534" spans="19:20" hidden="1" x14ac:dyDescent="0.25">
      <c r="S534" s="17" t="str">
        <f>IF(AND(A534='CP %'!$B$1,J534="CP"),
IF(AND(G534&gt;=DATE(2018,4,1),G534&lt;=DATE(2018,7,25)),2%,IF(AND(G534&gt;=DATE(2018,7,26),G534&lt;=DATE(2018,12,31),R534='CP %'!$I$2),IF(T534=1,'CP %'!$C$8,IF(AND(T534&gt;=2,T534&lt;=3),'CP %'!$C$9,IF(AND(T534&gt;=4,T534&lt;=5),'CP %'!$C$10,IF(AND(T534&gt;=6,T534&lt;=8),'CP %'!$C$11,IF(T534&gt;=9,'CP %'!$C$12,""))))),IF(AND(G534&gt;=DATE(2018,7,26),G534&lt;=DATE(2018,12,31),R534='CP %'!$I$3),IF(T534=1,'CP %'!$D$8,IF(AND(T534&gt;=2,T534&lt;=3),'CP %'!$D$9,IF(AND(T534&gt;=4,T534&lt;=5),'CP %'!$D$10,IF(AND(T534&gt;=6,T534&lt;=8),'CP %'!$D$11,IF(T534&gt;=9,'CP %'!$D$12,""))))),""))),
IF(AND(A534='CP %'!$F$1,J534="CP"),
IF(AND(G534&gt;=DATE(2018,4,1),G534&lt;DATE(2018,5,1)),IF(AND(T534&gt;=1,T534&lt;=3),'CP %'!$G$4,IF(AND(T534&gt;=4,T534&lt;=9),'CP %'!$G$5,IF(T534&gt;=10,'CP %'!$G$6,""))),
IF(AND(G534&gt;=DATE(2018,5,1),G534&lt;DATE(2018,7,1)),'CP %'!$G$8,
IF(AND(G534&gt;=DATE(2018,7,1),G534&lt;DATE(2018,8,1)),IF(AND(T534&gt;=1,T534&lt;=2),'CP %'!$G$11,IF(AND(T534&gt;=3,T534&lt;=5),'CP %'!$G$12,IF(T534&gt;=6,'CP %'!$G$13,""))),
IF(AND(G534&gt;=DATE(2018,8,1),G534&lt;DATE(2018,10,1)),IF(K534='CP %'!$F$18,'CP %'!$G$18,IF(B534='CP %'!$F$15,'CP %'!$G$15,IF(B534='CP %'!$F$16,'CP %'!$G$16,IF(AND(B534='CP %'!$F$17,T534=1),'CP %'!$G$20,IF(AND(B534='CP %'!$F$17,T534&gt;=2,T534&lt;=5),'CP %'!$G$21,IF(AND(B534='CP %'!$F$17,T534&gt;=6),'CP %'!$G$22,"")))))),
IF(AND(G534&gt;=DATE(2018,10,1),G534&lt;=DATE(2018,12,31)),IF(B534='CP %'!$F$25,'CP %'!$G$25,IF(B534='CP %'!$F$26,'CP %'!$G$26,IF(AND(B534='CP %'!$F$27,T534=1),'CP %'!$G$29,IF(AND(B534='CP %'!$F$27,T534&gt;=2,T534&lt;=5),'CP %'!$G$30,IF(AND(B534='CP %'!$F$27,T534&gt;=6),'CP %'!$G$31,"")))))))))),
IF(AND(A534='CP %'!$M$1,J534="CP"),
IF(AND(G534&gt;=DATE(2018,4,1),G534&lt;DATE(2018,10,1)),IF(AND(T534&gt;=1,T534&lt;=3),'CP %'!$N$4,IF(AND(T534&gt;=4,T534&lt;=6),'CP %'!$N$5,IF(T534&gt;=7,'CP %'!$N$6,""))),
IF(AND(G534&gt;=DATE(2018,10,1),G534&lt;=DATE(2018,12,31)),IF(AND(T534&gt;=1,T534&lt;=3),'CP %'!$N$9,IF(AND(T534&gt;=4,T534&lt;=6),'CP %'!$N$10,IF(T534&gt;=7,'CP %'!$N$11,""))),"")),"")))</f>
        <v/>
      </c>
      <c r="T534" s="29" t="str">
        <f>IF(AND(A534='CP %'!$B$1,Master!J534="CP",G534&gt;=DATE(2018,7,26),G534&lt;=DATE(2018,12,31)),COUNTIFS($K$2:$K$999,K534,$A$2:$A$999,'CP %'!$B$1,$G$2:$G$999,"&gt;=26-07-2018",$G$2:$G$999,"&lt;=31-12-2018"),IF(AND(A534='CP %'!$F$1,Master!J534="CP",G534&gt;=DATE(2018,4,1),G534&lt;DATE(2018,5,1)),COUNTIFS($K$2:$K$999,K534,$A$2:$A$999,'CP %'!$F$1,$G$2:$G$999,"&gt;=01-04-2018",$G$2:$G$999,"&lt;01-05-2018"),IF(AND(A534='CP %'!$F$1,Master!J534="CP",G534&gt;=DATE(2018,7,1),G534&lt;DATE(2018,8,1)),COUNTIFS($K$2:$K$999,K534,$A$2:$A$999,'CP %'!$F$1,$G$2:$G$999,"&gt;=01-07-2018",$G$2:$G$999,"&lt;01-08-2018"),IF(AND(A534='CP %'!$F$1,B534='CP %'!$F$17,Master!J534="CP",G534&gt;=DATE(2018,8,1),G534&lt;DATE(2018,10,1)),COUNTIFS($K$2:$K$999,K534,$A$2:$A$999,'CP %'!$F$1,$B$2:$B$999,'CP %'!$F$17,$G$2:$G$999,"&gt;=01-08-2018",$G$2:$G$999,"&lt;01-10-2018"),IF(AND(A534='CP %'!$F$1,B534='CP %'!$F$27,Master!J534="CP",G534&gt;=DATE(2018,10,1),G534&lt;=DATE(2018,12,31)),COUNTIFS($K$2:$K$999,K534,$A$2:$A$999,'CP %'!$F$1,$B$2:$B$999,'CP %'!$F$27,$G$2:$G$999,"&gt;=01-10-2018",$G$2:$G$999,"&lt;=31-12-2018"),IF(AND(A534='CP %'!$M$1,Master!J534="CP",G534&gt;=DATE(2018,4,1),G534&lt;DATE(2018,10,1)),COUNTIFS($K$2:$K$999,K534,$A$2:$A$999,'CP %'!$M$1,$G$2:$G$999,"&gt;=1-04-2018",$G$2:$G$999,"&lt;1-10-2018"),IF(AND(A534='CP %'!$M$1,Master!J534="CP",G534&gt;=DATE(2018,10,1),G534&lt;=DATE(2018,12,31)),COUNTIFS($K$2:$K$999,K534,$A$2:$A$999,'CP %'!$M$1,$G$2:$G$999,"&gt;=1-10-2018",$G$2:$G$999,"&lt;=31-12-2018"),"")))))))</f>
        <v/>
      </c>
    </row>
    <row r="535" spans="19:20" hidden="1" x14ac:dyDescent="0.25">
      <c r="S535" s="17" t="str">
        <f>IF(AND(A535='CP %'!$B$1,J535="CP"),
IF(AND(G535&gt;=DATE(2018,4,1),G535&lt;=DATE(2018,7,25)),2%,IF(AND(G535&gt;=DATE(2018,7,26),G535&lt;=DATE(2018,12,31),R535='CP %'!$I$2),IF(T535=1,'CP %'!$C$8,IF(AND(T535&gt;=2,T535&lt;=3),'CP %'!$C$9,IF(AND(T535&gt;=4,T535&lt;=5),'CP %'!$C$10,IF(AND(T535&gt;=6,T535&lt;=8),'CP %'!$C$11,IF(T535&gt;=9,'CP %'!$C$12,""))))),IF(AND(G535&gt;=DATE(2018,7,26),G535&lt;=DATE(2018,12,31),R535='CP %'!$I$3),IF(T535=1,'CP %'!$D$8,IF(AND(T535&gt;=2,T535&lt;=3),'CP %'!$D$9,IF(AND(T535&gt;=4,T535&lt;=5),'CP %'!$D$10,IF(AND(T535&gt;=6,T535&lt;=8),'CP %'!$D$11,IF(T535&gt;=9,'CP %'!$D$12,""))))),""))),
IF(AND(A535='CP %'!$F$1,J535="CP"),
IF(AND(G535&gt;=DATE(2018,4,1),G535&lt;DATE(2018,5,1)),IF(AND(T535&gt;=1,T535&lt;=3),'CP %'!$G$4,IF(AND(T535&gt;=4,T535&lt;=9),'CP %'!$G$5,IF(T535&gt;=10,'CP %'!$G$6,""))),
IF(AND(G535&gt;=DATE(2018,5,1),G535&lt;DATE(2018,7,1)),'CP %'!$G$8,
IF(AND(G535&gt;=DATE(2018,7,1),G535&lt;DATE(2018,8,1)),IF(AND(T535&gt;=1,T535&lt;=2),'CP %'!$G$11,IF(AND(T535&gt;=3,T535&lt;=5),'CP %'!$G$12,IF(T535&gt;=6,'CP %'!$G$13,""))),
IF(AND(G535&gt;=DATE(2018,8,1),G535&lt;DATE(2018,10,1)),IF(K535='CP %'!$F$18,'CP %'!$G$18,IF(B535='CP %'!$F$15,'CP %'!$G$15,IF(B535='CP %'!$F$16,'CP %'!$G$16,IF(AND(B535='CP %'!$F$17,T535=1),'CP %'!$G$20,IF(AND(B535='CP %'!$F$17,T535&gt;=2,T535&lt;=5),'CP %'!$G$21,IF(AND(B535='CP %'!$F$17,T535&gt;=6),'CP %'!$G$22,"")))))),
IF(AND(G535&gt;=DATE(2018,10,1),G535&lt;=DATE(2018,12,31)),IF(B535='CP %'!$F$25,'CP %'!$G$25,IF(B535='CP %'!$F$26,'CP %'!$G$26,IF(AND(B535='CP %'!$F$27,T535=1),'CP %'!$G$29,IF(AND(B535='CP %'!$F$27,T535&gt;=2,T535&lt;=5),'CP %'!$G$30,IF(AND(B535='CP %'!$F$27,T535&gt;=6),'CP %'!$G$31,"")))))))))),
IF(AND(A535='CP %'!$M$1,J535="CP"),
IF(AND(G535&gt;=DATE(2018,4,1),G535&lt;DATE(2018,10,1)),IF(AND(T535&gt;=1,T535&lt;=3),'CP %'!$N$4,IF(AND(T535&gt;=4,T535&lt;=6),'CP %'!$N$5,IF(T535&gt;=7,'CP %'!$N$6,""))),
IF(AND(G535&gt;=DATE(2018,10,1),G535&lt;=DATE(2018,12,31)),IF(AND(T535&gt;=1,T535&lt;=3),'CP %'!$N$9,IF(AND(T535&gt;=4,T535&lt;=6),'CP %'!$N$10,IF(T535&gt;=7,'CP %'!$N$11,""))),"")),"")))</f>
        <v/>
      </c>
      <c r="T535" s="29" t="str">
        <f>IF(AND(A535='CP %'!$B$1,Master!J535="CP",G535&gt;=DATE(2018,7,26),G535&lt;=DATE(2018,12,31)),COUNTIFS($K$2:$K$999,K535,$A$2:$A$999,'CP %'!$B$1,$G$2:$G$999,"&gt;=26-07-2018",$G$2:$G$999,"&lt;=31-12-2018"),IF(AND(A535='CP %'!$F$1,Master!J535="CP",G535&gt;=DATE(2018,4,1),G535&lt;DATE(2018,5,1)),COUNTIFS($K$2:$K$999,K535,$A$2:$A$999,'CP %'!$F$1,$G$2:$G$999,"&gt;=01-04-2018",$G$2:$G$999,"&lt;01-05-2018"),IF(AND(A535='CP %'!$F$1,Master!J535="CP",G535&gt;=DATE(2018,7,1),G535&lt;DATE(2018,8,1)),COUNTIFS($K$2:$K$999,K535,$A$2:$A$999,'CP %'!$F$1,$G$2:$G$999,"&gt;=01-07-2018",$G$2:$G$999,"&lt;01-08-2018"),IF(AND(A535='CP %'!$F$1,B535='CP %'!$F$17,Master!J535="CP",G535&gt;=DATE(2018,8,1),G535&lt;DATE(2018,10,1)),COUNTIFS($K$2:$K$999,K535,$A$2:$A$999,'CP %'!$F$1,$B$2:$B$999,'CP %'!$F$17,$G$2:$G$999,"&gt;=01-08-2018",$G$2:$G$999,"&lt;01-10-2018"),IF(AND(A535='CP %'!$F$1,B535='CP %'!$F$27,Master!J535="CP",G535&gt;=DATE(2018,10,1),G535&lt;=DATE(2018,12,31)),COUNTIFS($K$2:$K$999,K535,$A$2:$A$999,'CP %'!$F$1,$B$2:$B$999,'CP %'!$F$27,$G$2:$G$999,"&gt;=01-10-2018",$G$2:$G$999,"&lt;=31-12-2018"),IF(AND(A535='CP %'!$M$1,Master!J535="CP",G535&gt;=DATE(2018,4,1),G535&lt;DATE(2018,10,1)),COUNTIFS($K$2:$K$999,K535,$A$2:$A$999,'CP %'!$M$1,$G$2:$G$999,"&gt;=1-04-2018",$G$2:$G$999,"&lt;1-10-2018"),IF(AND(A535='CP %'!$M$1,Master!J535="CP",G535&gt;=DATE(2018,10,1),G535&lt;=DATE(2018,12,31)),COUNTIFS($K$2:$K$999,K535,$A$2:$A$999,'CP %'!$M$1,$G$2:$G$999,"&gt;=1-10-2018",$G$2:$G$999,"&lt;=31-12-2018"),"")))))))</f>
        <v/>
      </c>
    </row>
    <row r="536" spans="19:20" hidden="1" x14ac:dyDescent="0.25">
      <c r="S536" s="17" t="str">
        <f>IF(AND(A536='CP %'!$B$1,J536="CP"),
IF(AND(G536&gt;=DATE(2018,4,1),G536&lt;=DATE(2018,7,25)),2%,IF(AND(G536&gt;=DATE(2018,7,26),G536&lt;=DATE(2018,12,31),R536='CP %'!$I$2),IF(T536=1,'CP %'!$C$8,IF(AND(T536&gt;=2,T536&lt;=3),'CP %'!$C$9,IF(AND(T536&gt;=4,T536&lt;=5),'CP %'!$C$10,IF(AND(T536&gt;=6,T536&lt;=8),'CP %'!$C$11,IF(T536&gt;=9,'CP %'!$C$12,""))))),IF(AND(G536&gt;=DATE(2018,7,26),G536&lt;=DATE(2018,12,31),R536='CP %'!$I$3),IF(T536=1,'CP %'!$D$8,IF(AND(T536&gt;=2,T536&lt;=3),'CP %'!$D$9,IF(AND(T536&gt;=4,T536&lt;=5),'CP %'!$D$10,IF(AND(T536&gt;=6,T536&lt;=8),'CP %'!$D$11,IF(T536&gt;=9,'CP %'!$D$12,""))))),""))),
IF(AND(A536='CP %'!$F$1,J536="CP"),
IF(AND(G536&gt;=DATE(2018,4,1),G536&lt;DATE(2018,5,1)),IF(AND(T536&gt;=1,T536&lt;=3),'CP %'!$G$4,IF(AND(T536&gt;=4,T536&lt;=9),'CP %'!$G$5,IF(T536&gt;=10,'CP %'!$G$6,""))),
IF(AND(G536&gt;=DATE(2018,5,1),G536&lt;DATE(2018,7,1)),'CP %'!$G$8,
IF(AND(G536&gt;=DATE(2018,7,1),G536&lt;DATE(2018,8,1)),IF(AND(T536&gt;=1,T536&lt;=2),'CP %'!$G$11,IF(AND(T536&gt;=3,T536&lt;=5),'CP %'!$G$12,IF(T536&gt;=6,'CP %'!$G$13,""))),
IF(AND(G536&gt;=DATE(2018,8,1),G536&lt;DATE(2018,10,1)),IF(K536='CP %'!$F$18,'CP %'!$G$18,IF(B536='CP %'!$F$15,'CP %'!$G$15,IF(B536='CP %'!$F$16,'CP %'!$G$16,IF(AND(B536='CP %'!$F$17,T536=1),'CP %'!$G$20,IF(AND(B536='CP %'!$F$17,T536&gt;=2,T536&lt;=5),'CP %'!$G$21,IF(AND(B536='CP %'!$F$17,T536&gt;=6),'CP %'!$G$22,"")))))),
IF(AND(G536&gt;=DATE(2018,10,1),G536&lt;=DATE(2018,12,31)),IF(B536='CP %'!$F$25,'CP %'!$G$25,IF(B536='CP %'!$F$26,'CP %'!$G$26,IF(AND(B536='CP %'!$F$27,T536=1),'CP %'!$G$29,IF(AND(B536='CP %'!$F$27,T536&gt;=2,T536&lt;=5),'CP %'!$G$30,IF(AND(B536='CP %'!$F$27,T536&gt;=6),'CP %'!$G$31,"")))))))))),
IF(AND(A536='CP %'!$M$1,J536="CP"),
IF(AND(G536&gt;=DATE(2018,4,1),G536&lt;DATE(2018,10,1)),IF(AND(T536&gt;=1,T536&lt;=3),'CP %'!$N$4,IF(AND(T536&gt;=4,T536&lt;=6),'CP %'!$N$5,IF(T536&gt;=7,'CP %'!$N$6,""))),
IF(AND(G536&gt;=DATE(2018,10,1),G536&lt;=DATE(2018,12,31)),IF(AND(T536&gt;=1,T536&lt;=3),'CP %'!$N$9,IF(AND(T536&gt;=4,T536&lt;=6),'CP %'!$N$10,IF(T536&gt;=7,'CP %'!$N$11,""))),"")),"")))</f>
        <v/>
      </c>
      <c r="T536" s="29" t="str">
        <f>IF(AND(A536='CP %'!$B$1,Master!J536="CP",G536&gt;=DATE(2018,7,26),G536&lt;=DATE(2018,12,31)),COUNTIFS($K$2:$K$999,K536,$A$2:$A$999,'CP %'!$B$1,$G$2:$G$999,"&gt;=26-07-2018",$G$2:$G$999,"&lt;=31-12-2018"),IF(AND(A536='CP %'!$F$1,Master!J536="CP",G536&gt;=DATE(2018,4,1),G536&lt;DATE(2018,5,1)),COUNTIFS($K$2:$K$999,K536,$A$2:$A$999,'CP %'!$F$1,$G$2:$G$999,"&gt;=01-04-2018",$G$2:$G$999,"&lt;01-05-2018"),IF(AND(A536='CP %'!$F$1,Master!J536="CP",G536&gt;=DATE(2018,7,1),G536&lt;DATE(2018,8,1)),COUNTIFS($K$2:$K$999,K536,$A$2:$A$999,'CP %'!$F$1,$G$2:$G$999,"&gt;=01-07-2018",$G$2:$G$999,"&lt;01-08-2018"),IF(AND(A536='CP %'!$F$1,B536='CP %'!$F$17,Master!J536="CP",G536&gt;=DATE(2018,8,1),G536&lt;DATE(2018,10,1)),COUNTIFS($K$2:$K$999,K536,$A$2:$A$999,'CP %'!$F$1,$B$2:$B$999,'CP %'!$F$17,$G$2:$G$999,"&gt;=01-08-2018",$G$2:$G$999,"&lt;01-10-2018"),IF(AND(A536='CP %'!$F$1,B536='CP %'!$F$27,Master!J536="CP",G536&gt;=DATE(2018,10,1),G536&lt;=DATE(2018,12,31)),COUNTIFS($K$2:$K$999,K536,$A$2:$A$999,'CP %'!$F$1,$B$2:$B$999,'CP %'!$F$27,$G$2:$G$999,"&gt;=01-10-2018",$G$2:$G$999,"&lt;=31-12-2018"),IF(AND(A536='CP %'!$M$1,Master!J536="CP",G536&gt;=DATE(2018,4,1),G536&lt;DATE(2018,10,1)),COUNTIFS($K$2:$K$999,K536,$A$2:$A$999,'CP %'!$M$1,$G$2:$G$999,"&gt;=1-04-2018",$G$2:$G$999,"&lt;1-10-2018"),IF(AND(A536='CP %'!$M$1,Master!J536="CP",G536&gt;=DATE(2018,10,1),G536&lt;=DATE(2018,12,31)),COUNTIFS($K$2:$K$999,K536,$A$2:$A$999,'CP %'!$M$1,$G$2:$G$999,"&gt;=1-10-2018",$G$2:$G$999,"&lt;=31-12-2018"),"")))))))</f>
        <v/>
      </c>
    </row>
    <row r="537" spans="19:20" hidden="1" x14ac:dyDescent="0.25">
      <c r="S537" s="17" t="str">
        <f>IF(AND(A537='CP %'!$B$1,J537="CP"),
IF(AND(G537&gt;=DATE(2018,4,1),G537&lt;=DATE(2018,7,25)),2%,IF(AND(G537&gt;=DATE(2018,7,26),G537&lt;=DATE(2018,12,31),R537='CP %'!$I$2),IF(T537=1,'CP %'!$C$8,IF(AND(T537&gt;=2,T537&lt;=3),'CP %'!$C$9,IF(AND(T537&gt;=4,T537&lt;=5),'CP %'!$C$10,IF(AND(T537&gt;=6,T537&lt;=8),'CP %'!$C$11,IF(T537&gt;=9,'CP %'!$C$12,""))))),IF(AND(G537&gt;=DATE(2018,7,26),G537&lt;=DATE(2018,12,31),R537='CP %'!$I$3),IF(T537=1,'CP %'!$D$8,IF(AND(T537&gt;=2,T537&lt;=3),'CP %'!$D$9,IF(AND(T537&gt;=4,T537&lt;=5),'CP %'!$D$10,IF(AND(T537&gt;=6,T537&lt;=8),'CP %'!$D$11,IF(T537&gt;=9,'CP %'!$D$12,""))))),""))),
IF(AND(A537='CP %'!$F$1,J537="CP"),
IF(AND(G537&gt;=DATE(2018,4,1),G537&lt;DATE(2018,5,1)),IF(AND(T537&gt;=1,T537&lt;=3),'CP %'!$G$4,IF(AND(T537&gt;=4,T537&lt;=9),'CP %'!$G$5,IF(T537&gt;=10,'CP %'!$G$6,""))),
IF(AND(G537&gt;=DATE(2018,5,1),G537&lt;DATE(2018,7,1)),'CP %'!$G$8,
IF(AND(G537&gt;=DATE(2018,7,1),G537&lt;DATE(2018,8,1)),IF(AND(T537&gt;=1,T537&lt;=2),'CP %'!$G$11,IF(AND(T537&gt;=3,T537&lt;=5),'CP %'!$G$12,IF(T537&gt;=6,'CP %'!$G$13,""))),
IF(AND(G537&gt;=DATE(2018,8,1),G537&lt;DATE(2018,10,1)),IF(K537='CP %'!$F$18,'CP %'!$G$18,IF(B537='CP %'!$F$15,'CP %'!$G$15,IF(B537='CP %'!$F$16,'CP %'!$G$16,IF(AND(B537='CP %'!$F$17,T537=1),'CP %'!$G$20,IF(AND(B537='CP %'!$F$17,T537&gt;=2,T537&lt;=5),'CP %'!$G$21,IF(AND(B537='CP %'!$F$17,T537&gt;=6),'CP %'!$G$22,"")))))),
IF(AND(G537&gt;=DATE(2018,10,1),G537&lt;=DATE(2018,12,31)),IF(B537='CP %'!$F$25,'CP %'!$G$25,IF(B537='CP %'!$F$26,'CP %'!$G$26,IF(AND(B537='CP %'!$F$27,T537=1),'CP %'!$G$29,IF(AND(B537='CP %'!$F$27,T537&gt;=2,T537&lt;=5),'CP %'!$G$30,IF(AND(B537='CP %'!$F$27,T537&gt;=6),'CP %'!$G$31,"")))))))))),
IF(AND(A537='CP %'!$M$1,J537="CP"),
IF(AND(G537&gt;=DATE(2018,4,1),G537&lt;DATE(2018,10,1)),IF(AND(T537&gt;=1,T537&lt;=3),'CP %'!$N$4,IF(AND(T537&gt;=4,T537&lt;=6),'CP %'!$N$5,IF(T537&gt;=7,'CP %'!$N$6,""))),
IF(AND(G537&gt;=DATE(2018,10,1),G537&lt;=DATE(2018,12,31)),IF(AND(T537&gt;=1,T537&lt;=3),'CP %'!$N$9,IF(AND(T537&gt;=4,T537&lt;=6),'CP %'!$N$10,IF(T537&gt;=7,'CP %'!$N$11,""))),"")),"")))</f>
        <v/>
      </c>
      <c r="T537" s="29" t="str">
        <f>IF(AND(A537='CP %'!$B$1,Master!J537="CP",G537&gt;=DATE(2018,7,26),G537&lt;=DATE(2018,12,31)),COUNTIFS($K$2:$K$999,K537,$A$2:$A$999,'CP %'!$B$1,$G$2:$G$999,"&gt;=26-07-2018",$G$2:$G$999,"&lt;=31-12-2018"),IF(AND(A537='CP %'!$F$1,Master!J537="CP",G537&gt;=DATE(2018,4,1),G537&lt;DATE(2018,5,1)),COUNTIFS($K$2:$K$999,K537,$A$2:$A$999,'CP %'!$F$1,$G$2:$G$999,"&gt;=01-04-2018",$G$2:$G$999,"&lt;01-05-2018"),IF(AND(A537='CP %'!$F$1,Master!J537="CP",G537&gt;=DATE(2018,7,1),G537&lt;DATE(2018,8,1)),COUNTIFS($K$2:$K$999,K537,$A$2:$A$999,'CP %'!$F$1,$G$2:$G$999,"&gt;=01-07-2018",$G$2:$G$999,"&lt;01-08-2018"),IF(AND(A537='CP %'!$F$1,B537='CP %'!$F$17,Master!J537="CP",G537&gt;=DATE(2018,8,1),G537&lt;DATE(2018,10,1)),COUNTIFS($K$2:$K$999,K537,$A$2:$A$999,'CP %'!$F$1,$B$2:$B$999,'CP %'!$F$17,$G$2:$G$999,"&gt;=01-08-2018",$G$2:$G$999,"&lt;01-10-2018"),IF(AND(A537='CP %'!$F$1,B537='CP %'!$F$27,Master!J537="CP",G537&gt;=DATE(2018,10,1),G537&lt;=DATE(2018,12,31)),COUNTIFS($K$2:$K$999,K537,$A$2:$A$999,'CP %'!$F$1,$B$2:$B$999,'CP %'!$F$27,$G$2:$G$999,"&gt;=01-10-2018",$G$2:$G$999,"&lt;=31-12-2018"),IF(AND(A537='CP %'!$M$1,Master!J537="CP",G537&gt;=DATE(2018,4,1),G537&lt;DATE(2018,10,1)),COUNTIFS($K$2:$K$999,K537,$A$2:$A$999,'CP %'!$M$1,$G$2:$G$999,"&gt;=1-04-2018",$G$2:$G$999,"&lt;1-10-2018"),IF(AND(A537='CP %'!$M$1,Master!J537="CP",G537&gt;=DATE(2018,10,1),G537&lt;=DATE(2018,12,31)),COUNTIFS($K$2:$K$999,K537,$A$2:$A$999,'CP %'!$M$1,$G$2:$G$999,"&gt;=1-10-2018",$G$2:$G$999,"&lt;=31-12-2018"),"")))))))</f>
        <v/>
      </c>
    </row>
    <row r="538" spans="19:20" hidden="1" x14ac:dyDescent="0.25">
      <c r="S538" s="17" t="str">
        <f>IF(AND(A538='CP %'!$B$1,J538="CP"),
IF(AND(G538&gt;=DATE(2018,4,1),G538&lt;=DATE(2018,7,25)),2%,IF(AND(G538&gt;=DATE(2018,7,26),G538&lt;=DATE(2018,12,31),R538='CP %'!$I$2),IF(T538=1,'CP %'!$C$8,IF(AND(T538&gt;=2,T538&lt;=3),'CP %'!$C$9,IF(AND(T538&gt;=4,T538&lt;=5),'CP %'!$C$10,IF(AND(T538&gt;=6,T538&lt;=8),'CP %'!$C$11,IF(T538&gt;=9,'CP %'!$C$12,""))))),IF(AND(G538&gt;=DATE(2018,7,26),G538&lt;=DATE(2018,12,31),R538='CP %'!$I$3),IF(T538=1,'CP %'!$D$8,IF(AND(T538&gt;=2,T538&lt;=3),'CP %'!$D$9,IF(AND(T538&gt;=4,T538&lt;=5),'CP %'!$D$10,IF(AND(T538&gt;=6,T538&lt;=8),'CP %'!$D$11,IF(T538&gt;=9,'CP %'!$D$12,""))))),""))),
IF(AND(A538='CP %'!$F$1,J538="CP"),
IF(AND(G538&gt;=DATE(2018,4,1),G538&lt;DATE(2018,5,1)),IF(AND(T538&gt;=1,T538&lt;=3),'CP %'!$G$4,IF(AND(T538&gt;=4,T538&lt;=9),'CP %'!$G$5,IF(T538&gt;=10,'CP %'!$G$6,""))),
IF(AND(G538&gt;=DATE(2018,5,1),G538&lt;DATE(2018,7,1)),'CP %'!$G$8,
IF(AND(G538&gt;=DATE(2018,7,1),G538&lt;DATE(2018,8,1)),IF(AND(T538&gt;=1,T538&lt;=2),'CP %'!$G$11,IF(AND(T538&gt;=3,T538&lt;=5),'CP %'!$G$12,IF(T538&gt;=6,'CP %'!$G$13,""))),
IF(AND(G538&gt;=DATE(2018,8,1),G538&lt;DATE(2018,10,1)),IF(K538='CP %'!$F$18,'CP %'!$G$18,IF(B538='CP %'!$F$15,'CP %'!$G$15,IF(B538='CP %'!$F$16,'CP %'!$G$16,IF(AND(B538='CP %'!$F$17,T538=1),'CP %'!$G$20,IF(AND(B538='CP %'!$F$17,T538&gt;=2,T538&lt;=5),'CP %'!$G$21,IF(AND(B538='CP %'!$F$17,T538&gt;=6),'CP %'!$G$22,"")))))),
IF(AND(G538&gt;=DATE(2018,10,1),G538&lt;=DATE(2018,12,31)),IF(B538='CP %'!$F$25,'CP %'!$G$25,IF(B538='CP %'!$F$26,'CP %'!$G$26,IF(AND(B538='CP %'!$F$27,T538=1),'CP %'!$G$29,IF(AND(B538='CP %'!$F$27,T538&gt;=2,T538&lt;=5),'CP %'!$G$30,IF(AND(B538='CP %'!$F$27,T538&gt;=6),'CP %'!$G$31,"")))))))))),
IF(AND(A538='CP %'!$M$1,J538="CP"),
IF(AND(G538&gt;=DATE(2018,4,1),G538&lt;DATE(2018,10,1)),IF(AND(T538&gt;=1,T538&lt;=3),'CP %'!$N$4,IF(AND(T538&gt;=4,T538&lt;=6),'CP %'!$N$5,IF(T538&gt;=7,'CP %'!$N$6,""))),
IF(AND(G538&gt;=DATE(2018,10,1),G538&lt;=DATE(2018,12,31)),IF(AND(T538&gt;=1,T538&lt;=3),'CP %'!$N$9,IF(AND(T538&gt;=4,T538&lt;=6),'CP %'!$N$10,IF(T538&gt;=7,'CP %'!$N$11,""))),"")),"")))</f>
        <v/>
      </c>
      <c r="T538" s="29" t="str">
        <f>IF(AND(A538='CP %'!$B$1,Master!J538="CP",G538&gt;=DATE(2018,7,26),G538&lt;=DATE(2018,12,31)),COUNTIFS($K$2:$K$999,K538,$A$2:$A$999,'CP %'!$B$1,$G$2:$G$999,"&gt;=26-07-2018",$G$2:$G$999,"&lt;=31-12-2018"),IF(AND(A538='CP %'!$F$1,Master!J538="CP",G538&gt;=DATE(2018,4,1),G538&lt;DATE(2018,5,1)),COUNTIFS($K$2:$K$999,K538,$A$2:$A$999,'CP %'!$F$1,$G$2:$G$999,"&gt;=01-04-2018",$G$2:$G$999,"&lt;01-05-2018"),IF(AND(A538='CP %'!$F$1,Master!J538="CP",G538&gt;=DATE(2018,7,1),G538&lt;DATE(2018,8,1)),COUNTIFS($K$2:$K$999,K538,$A$2:$A$999,'CP %'!$F$1,$G$2:$G$999,"&gt;=01-07-2018",$G$2:$G$999,"&lt;01-08-2018"),IF(AND(A538='CP %'!$F$1,B538='CP %'!$F$17,Master!J538="CP",G538&gt;=DATE(2018,8,1),G538&lt;DATE(2018,10,1)),COUNTIFS($K$2:$K$999,K538,$A$2:$A$999,'CP %'!$F$1,$B$2:$B$999,'CP %'!$F$17,$G$2:$G$999,"&gt;=01-08-2018",$G$2:$G$999,"&lt;01-10-2018"),IF(AND(A538='CP %'!$F$1,B538='CP %'!$F$27,Master!J538="CP",G538&gt;=DATE(2018,10,1),G538&lt;=DATE(2018,12,31)),COUNTIFS($K$2:$K$999,K538,$A$2:$A$999,'CP %'!$F$1,$B$2:$B$999,'CP %'!$F$27,$G$2:$G$999,"&gt;=01-10-2018",$G$2:$G$999,"&lt;=31-12-2018"),IF(AND(A538='CP %'!$M$1,Master!J538="CP",G538&gt;=DATE(2018,4,1),G538&lt;DATE(2018,10,1)),COUNTIFS($K$2:$K$999,K538,$A$2:$A$999,'CP %'!$M$1,$G$2:$G$999,"&gt;=1-04-2018",$G$2:$G$999,"&lt;1-10-2018"),IF(AND(A538='CP %'!$M$1,Master!J538="CP",G538&gt;=DATE(2018,10,1),G538&lt;=DATE(2018,12,31)),COUNTIFS($K$2:$K$999,K538,$A$2:$A$999,'CP %'!$M$1,$G$2:$G$999,"&gt;=1-10-2018",$G$2:$G$999,"&lt;=31-12-2018"),"")))))))</f>
        <v/>
      </c>
    </row>
    <row r="539" spans="19:20" hidden="1" x14ac:dyDescent="0.25">
      <c r="S539" s="17" t="str">
        <f>IF(AND(A539='CP %'!$B$1,J539="CP"),
IF(AND(G539&gt;=DATE(2018,4,1),G539&lt;=DATE(2018,7,25)),2%,IF(AND(G539&gt;=DATE(2018,7,26),G539&lt;=DATE(2018,12,31),R539='CP %'!$I$2),IF(T539=1,'CP %'!$C$8,IF(AND(T539&gt;=2,T539&lt;=3),'CP %'!$C$9,IF(AND(T539&gt;=4,T539&lt;=5),'CP %'!$C$10,IF(AND(T539&gt;=6,T539&lt;=8),'CP %'!$C$11,IF(T539&gt;=9,'CP %'!$C$12,""))))),IF(AND(G539&gt;=DATE(2018,7,26),G539&lt;=DATE(2018,12,31),R539='CP %'!$I$3),IF(T539=1,'CP %'!$D$8,IF(AND(T539&gt;=2,T539&lt;=3),'CP %'!$D$9,IF(AND(T539&gt;=4,T539&lt;=5),'CP %'!$D$10,IF(AND(T539&gt;=6,T539&lt;=8),'CP %'!$D$11,IF(T539&gt;=9,'CP %'!$D$12,""))))),""))),
IF(AND(A539='CP %'!$F$1,J539="CP"),
IF(AND(G539&gt;=DATE(2018,4,1),G539&lt;DATE(2018,5,1)),IF(AND(T539&gt;=1,T539&lt;=3),'CP %'!$G$4,IF(AND(T539&gt;=4,T539&lt;=9),'CP %'!$G$5,IF(T539&gt;=10,'CP %'!$G$6,""))),
IF(AND(G539&gt;=DATE(2018,5,1),G539&lt;DATE(2018,7,1)),'CP %'!$G$8,
IF(AND(G539&gt;=DATE(2018,7,1),G539&lt;DATE(2018,8,1)),IF(AND(T539&gt;=1,T539&lt;=2),'CP %'!$G$11,IF(AND(T539&gt;=3,T539&lt;=5),'CP %'!$G$12,IF(T539&gt;=6,'CP %'!$G$13,""))),
IF(AND(G539&gt;=DATE(2018,8,1),G539&lt;DATE(2018,10,1)),IF(K539='CP %'!$F$18,'CP %'!$G$18,IF(B539='CP %'!$F$15,'CP %'!$G$15,IF(B539='CP %'!$F$16,'CP %'!$G$16,IF(AND(B539='CP %'!$F$17,T539=1),'CP %'!$G$20,IF(AND(B539='CP %'!$F$17,T539&gt;=2,T539&lt;=5),'CP %'!$G$21,IF(AND(B539='CP %'!$F$17,T539&gt;=6),'CP %'!$G$22,"")))))),
IF(AND(G539&gt;=DATE(2018,10,1),G539&lt;=DATE(2018,12,31)),IF(B539='CP %'!$F$25,'CP %'!$G$25,IF(B539='CP %'!$F$26,'CP %'!$G$26,IF(AND(B539='CP %'!$F$27,T539=1),'CP %'!$G$29,IF(AND(B539='CP %'!$F$27,T539&gt;=2,T539&lt;=5),'CP %'!$G$30,IF(AND(B539='CP %'!$F$27,T539&gt;=6),'CP %'!$G$31,"")))))))))),
IF(AND(A539='CP %'!$M$1,J539="CP"),
IF(AND(G539&gt;=DATE(2018,4,1),G539&lt;DATE(2018,10,1)),IF(AND(T539&gt;=1,T539&lt;=3),'CP %'!$N$4,IF(AND(T539&gt;=4,T539&lt;=6),'CP %'!$N$5,IF(T539&gt;=7,'CP %'!$N$6,""))),
IF(AND(G539&gt;=DATE(2018,10,1),G539&lt;=DATE(2018,12,31)),IF(AND(T539&gt;=1,T539&lt;=3),'CP %'!$N$9,IF(AND(T539&gt;=4,T539&lt;=6),'CP %'!$N$10,IF(T539&gt;=7,'CP %'!$N$11,""))),"")),"")))</f>
        <v/>
      </c>
      <c r="T539" s="29" t="str">
        <f>IF(AND(A539='CP %'!$B$1,Master!J539="CP",G539&gt;=DATE(2018,7,26),G539&lt;=DATE(2018,12,31)),COUNTIFS($K$2:$K$999,K539,$A$2:$A$999,'CP %'!$B$1,$G$2:$G$999,"&gt;=26-07-2018",$G$2:$G$999,"&lt;=31-12-2018"),IF(AND(A539='CP %'!$F$1,Master!J539="CP",G539&gt;=DATE(2018,4,1),G539&lt;DATE(2018,5,1)),COUNTIFS($K$2:$K$999,K539,$A$2:$A$999,'CP %'!$F$1,$G$2:$G$999,"&gt;=01-04-2018",$G$2:$G$999,"&lt;01-05-2018"),IF(AND(A539='CP %'!$F$1,Master!J539="CP",G539&gt;=DATE(2018,7,1),G539&lt;DATE(2018,8,1)),COUNTIFS($K$2:$K$999,K539,$A$2:$A$999,'CP %'!$F$1,$G$2:$G$999,"&gt;=01-07-2018",$G$2:$G$999,"&lt;01-08-2018"),IF(AND(A539='CP %'!$F$1,B539='CP %'!$F$17,Master!J539="CP",G539&gt;=DATE(2018,8,1),G539&lt;DATE(2018,10,1)),COUNTIFS($K$2:$K$999,K539,$A$2:$A$999,'CP %'!$F$1,$B$2:$B$999,'CP %'!$F$17,$G$2:$G$999,"&gt;=01-08-2018",$G$2:$G$999,"&lt;01-10-2018"),IF(AND(A539='CP %'!$F$1,B539='CP %'!$F$27,Master!J539="CP",G539&gt;=DATE(2018,10,1),G539&lt;=DATE(2018,12,31)),COUNTIFS($K$2:$K$999,K539,$A$2:$A$999,'CP %'!$F$1,$B$2:$B$999,'CP %'!$F$27,$G$2:$G$999,"&gt;=01-10-2018",$G$2:$G$999,"&lt;=31-12-2018"),IF(AND(A539='CP %'!$M$1,Master!J539="CP",G539&gt;=DATE(2018,4,1),G539&lt;DATE(2018,10,1)),COUNTIFS($K$2:$K$999,K539,$A$2:$A$999,'CP %'!$M$1,$G$2:$G$999,"&gt;=1-04-2018",$G$2:$G$999,"&lt;1-10-2018"),IF(AND(A539='CP %'!$M$1,Master!J539="CP",G539&gt;=DATE(2018,10,1),G539&lt;=DATE(2018,12,31)),COUNTIFS($K$2:$K$999,K539,$A$2:$A$999,'CP %'!$M$1,$G$2:$G$999,"&gt;=1-10-2018",$G$2:$G$999,"&lt;=31-12-2018"),"")))))))</f>
        <v/>
      </c>
    </row>
    <row r="540" spans="19:20" hidden="1" x14ac:dyDescent="0.25">
      <c r="S540" s="17" t="str">
        <f>IF(AND(A540='CP %'!$B$1,J540="CP"),
IF(AND(G540&gt;=DATE(2018,4,1),G540&lt;=DATE(2018,7,25)),2%,IF(AND(G540&gt;=DATE(2018,7,26),G540&lt;=DATE(2018,12,31),R540='CP %'!$I$2),IF(T540=1,'CP %'!$C$8,IF(AND(T540&gt;=2,T540&lt;=3),'CP %'!$C$9,IF(AND(T540&gt;=4,T540&lt;=5),'CP %'!$C$10,IF(AND(T540&gt;=6,T540&lt;=8),'CP %'!$C$11,IF(T540&gt;=9,'CP %'!$C$12,""))))),IF(AND(G540&gt;=DATE(2018,7,26),G540&lt;=DATE(2018,12,31),R540='CP %'!$I$3),IF(T540=1,'CP %'!$D$8,IF(AND(T540&gt;=2,T540&lt;=3),'CP %'!$D$9,IF(AND(T540&gt;=4,T540&lt;=5),'CP %'!$D$10,IF(AND(T540&gt;=6,T540&lt;=8),'CP %'!$D$11,IF(T540&gt;=9,'CP %'!$D$12,""))))),""))),
IF(AND(A540='CP %'!$F$1,J540="CP"),
IF(AND(G540&gt;=DATE(2018,4,1),G540&lt;DATE(2018,5,1)),IF(AND(T540&gt;=1,T540&lt;=3),'CP %'!$G$4,IF(AND(T540&gt;=4,T540&lt;=9),'CP %'!$G$5,IF(T540&gt;=10,'CP %'!$G$6,""))),
IF(AND(G540&gt;=DATE(2018,5,1),G540&lt;DATE(2018,7,1)),'CP %'!$G$8,
IF(AND(G540&gt;=DATE(2018,7,1),G540&lt;DATE(2018,8,1)),IF(AND(T540&gt;=1,T540&lt;=2),'CP %'!$G$11,IF(AND(T540&gt;=3,T540&lt;=5),'CP %'!$G$12,IF(T540&gt;=6,'CP %'!$G$13,""))),
IF(AND(G540&gt;=DATE(2018,8,1),G540&lt;DATE(2018,10,1)),IF(K540='CP %'!$F$18,'CP %'!$G$18,IF(B540='CP %'!$F$15,'CP %'!$G$15,IF(B540='CP %'!$F$16,'CP %'!$G$16,IF(AND(B540='CP %'!$F$17,T540=1),'CP %'!$G$20,IF(AND(B540='CP %'!$F$17,T540&gt;=2,T540&lt;=5),'CP %'!$G$21,IF(AND(B540='CP %'!$F$17,T540&gt;=6),'CP %'!$G$22,"")))))),
IF(AND(G540&gt;=DATE(2018,10,1),G540&lt;=DATE(2018,12,31)),IF(B540='CP %'!$F$25,'CP %'!$G$25,IF(B540='CP %'!$F$26,'CP %'!$G$26,IF(AND(B540='CP %'!$F$27,T540=1),'CP %'!$G$29,IF(AND(B540='CP %'!$F$27,T540&gt;=2,T540&lt;=5),'CP %'!$G$30,IF(AND(B540='CP %'!$F$27,T540&gt;=6),'CP %'!$G$31,"")))))))))),
IF(AND(A540='CP %'!$M$1,J540="CP"),
IF(AND(G540&gt;=DATE(2018,4,1),G540&lt;DATE(2018,10,1)),IF(AND(T540&gt;=1,T540&lt;=3),'CP %'!$N$4,IF(AND(T540&gt;=4,T540&lt;=6),'CP %'!$N$5,IF(T540&gt;=7,'CP %'!$N$6,""))),
IF(AND(G540&gt;=DATE(2018,10,1),G540&lt;=DATE(2018,12,31)),IF(AND(T540&gt;=1,T540&lt;=3),'CP %'!$N$9,IF(AND(T540&gt;=4,T540&lt;=6),'CP %'!$N$10,IF(T540&gt;=7,'CP %'!$N$11,""))),"")),"")))</f>
        <v/>
      </c>
      <c r="T540" s="29" t="str">
        <f>IF(AND(A540='CP %'!$B$1,Master!J540="CP",G540&gt;=DATE(2018,7,26),G540&lt;=DATE(2018,12,31)),COUNTIFS($K$2:$K$999,K540,$A$2:$A$999,'CP %'!$B$1,$G$2:$G$999,"&gt;=26-07-2018",$G$2:$G$999,"&lt;=31-12-2018"),IF(AND(A540='CP %'!$F$1,Master!J540="CP",G540&gt;=DATE(2018,4,1),G540&lt;DATE(2018,5,1)),COUNTIFS($K$2:$K$999,K540,$A$2:$A$999,'CP %'!$F$1,$G$2:$G$999,"&gt;=01-04-2018",$G$2:$G$999,"&lt;01-05-2018"),IF(AND(A540='CP %'!$F$1,Master!J540="CP",G540&gt;=DATE(2018,7,1),G540&lt;DATE(2018,8,1)),COUNTIFS($K$2:$K$999,K540,$A$2:$A$999,'CP %'!$F$1,$G$2:$G$999,"&gt;=01-07-2018",$G$2:$G$999,"&lt;01-08-2018"),IF(AND(A540='CP %'!$F$1,B540='CP %'!$F$17,Master!J540="CP",G540&gt;=DATE(2018,8,1),G540&lt;DATE(2018,10,1)),COUNTIFS($K$2:$K$999,K540,$A$2:$A$999,'CP %'!$F$1,$B$2:$B$999,'CP %'!$F$17,$G$2:$G$999,"&gt;=01-08-2018",$G$2:$G$999,"&lt;01-10-2018"),IF(AND(A540='CP %'!$F$1,B540='CP %'!$F$27,Master!J540="CP",G540&gt;=DATE(2018,10,1),G540&lt;=DATE(2018,12,31)),COUNTIFS($K$2:$K$999,K540,$A$2:$A$999,'CP %'!$F$1,$B$2:$B$999,'CP %'!$F$27,$G$2:$G$999,"&gt;=01-10-2018",$G$2:$G$999,"&lt;=31-12-2018"),IF(AND(A540='CP %'!$M$1,Master!J540="CP",G540&gt;=DATE(2018,4,1),G540&lt;DATE(2018,10,1)),COUNTIFS($K$2:$K$999,K540,$A$2:$A$999,'CP %'!$M$1,$G$2:$G$999,"&gt;=1-04-2018",$G$2:$G$999,"&lt;1-10-2018"),IF(AND(A540='CP %'!$M$1,Master!J540="CP",G540&gt;=DATE(2018,10,1),G540&lt;=DATE(2018,12,31)),COUNTIFS($K$2:$K$999,K540,$A$2:$A$999,'CP %'!$M$1,$G$2:$G$999,"&gt;=1-10-2018",$G$2:$G$999,"&lt;=31-12-2018"),"")))))))</f>
        <v/>
      </c>
    </row>
    <row r="541" spans="19:20" hidden="1" x14ac:dyDescent="0.25">
      <c r="S541" s="17" t="str">
        <f>IF(AND(A541='CP %'!$B$1,J541="CP"),
IF(AND(G541&gt;=DATE(2018,4,1),G541&lt;=DATE(2018,7,25)),2%,IF(AND(G541&gt;=DATE(2018,7,26),G541&lt;=DATE(2018,12,31),R541='CP %'!$I$2),IF(T541=1,'CP %'!$C$8,IF(AND(T541&gt;=2,T541&lt;=3),'CP %'!$C$9,IF(AND(T541&gt;=4,T541&lt;=5),'CP %'!$C$10,IF(AND(T541&gt;=6,T541&lt;=8),'CP %'!$C$11,IF(T541&gt;=9,'CP %'!$C$12,""))))),IF(AND(G541&gt;=DATE(2018,7,26),G541&lt;=DATE(2018,12,31),R541='CP %'!$I$3),IF(T541=1,'CP %'!$D$8,IF(AND(T541&gt;=2,T541&lt;=3),'CP %'!$D$9,IF(AND(T541&gt;=4,T541&lt;=5),'CP %'!$D$10,IF(AND(T541&gt;=6,T541&lt;=8),'CP %'!$D$11,IF(T541&gt;=9,'CP %'!$D$12,""))))),""))),
IF(AND(A541='CP %'!$F$1,J541="CP"),
IF(AND(G541&gt;=DATE(2018,4,1),G541&lt;DATE(2018,5,1)),IF(AND(T541&gt;=1,T541&lt;=3),'CP %'!$G$4,IF(AND(T541&gt;=4,T541&lt;=9),'CP %'!$G$5,IF(T541&gt;=10,'CP %'!$G$6,""))),
IF(AND(G541&gt;=DATE(2018,5,1),G541&lt;DATE(2018,7,1)),'CP %'!$G$8,
IF(AND(G541&gt;=DATE(2018,7,1),G541&lt;DATE(2018,8,1)),IF(AND(T541&gt;=1,T541&lt;=2),'CP %'!$G$11,IF(AND(T541&gt;=3,T541&lt;=5),'CP %'!$G$12,IF(T541&gt;=6,'CP %'!$G$13,""))),
IF(AND(G541&gt;=DATE(2018,8,1),G541&lt;DATE(2018,10,1)),IF(K541='CP %'!$F$18,'CP %'!$G$18,IF(B541='CP %'!$F$15,'CP %'!$G$15,IF(B541='CP %'!$F$16,'CP %'!$G$16,IF(AND(B541='CP %'!$F$17,T541=1),'CP %'!$G$20,IF(AND(B541='CP %'!$F$17,T541&gt;=2,T541&lt;=5),'CP %'!$G$21,IF(AND(B541='CP %'!$F$17,T541&gt;=6),'CP %'!$G$22,"")))))),
IF(AND(G541&gt;=DATE(2018,10,1),G541&lt;=DATE(2018,12,31)),IF(B541='CP %'!$F$25,'CP %'!$G$25,IF(B541='CP %'!$F$26,'CP %'!$G$26,IF(AND(B541='CP %'!$F$27,T541=1),'CP %'!$G$29,IF(AND(B541='CP %'!$F$27,T541&gt;=2,T541&lt;=5),'CP %'!$G$30,IF(AND(B541='CP %'!$F$27,T541&gt;=6),'CP %'!$G$31,"")))))))))),
IF(AND(A541='CP %'!$M$1,J541="CP"),
IF(AND(G541&gt;=DATE(2018,4,1),G541&lt;DATE(2018,10,1)),IF(AND(T541&gt;=1,T541&lt;=3),'CP %'!$N$4,IF(AND(T541&gt;=4,T541&lt;=6),'CP %'!$N$5,IF(T541&gt;=7,'CP %'!$N$6,""))),
IF(AND(G541&gt;=DATE(2018,10,1),G541&lt;=DATE(2018,12,31)),IF(AND(T541&gt;=1,T541&lt;=3),'CP %'!$N$9,IF(AND(T541&gt;=4,T541&lt;=6),'CP %'!$N$10,IF(T541&gt;=7,'CP %'!$N$11,""))),"")),"")))</f>
        <v/>
      </c>
      <c r="T541" s="29" t="str">
        <f>IF(AND(A541='CP %'!$B$1,Master!J541="CP",G541&gt;=DATE(2018,7,26),G541&lt;=DATE(2018,12,31)),COUNTIFS($K$2:$K$999,K541,$A$2:$A$999,'CP %'!$B$1,$G$2:$G$999,"&gt;=26-07-2018",$G$2:$G$999,"&lt;=31-12-2018"),IF(AND(A541='CP %'!$F$1,Master!J541="CP",G541&gt;=DATE(2018,4,1),G541&lt;DATE(2018,5,1)),COUNTIFS($K$2:$K$999,K541,$A$2:$A$999,'CP %'!$F$1,$G$2:$G$999,"&gt;=01-04-2018",$G$2:$G$999,"&lt;01-05-2018"),IF(AND(A541='CP %'!$F$1,Master!J541="CP",G541&gt;=DATE(2018,7,1),G541&lt;DATE(2018,8,1)),COUNTIFS($K$2:$K$999,K541,$A$2:$A$999,'CP %'!$F$1,$G$2:$G$999,"&gt;=01-07-2018",$G$2:$G$999,"&lt;01-08-2018"),IF(AND(A541='CP %'!$F$1,B541='CP %'!$F$17,Master!J541="CP",G541&gt;=DATE(2018,8,1),G541&lt;DATE(2018,10,1)),COUNTIFS($K$2:$K$999,K541,$A$2:$A$999,'CP %'!$F$1,$B$2:$B$999,'CP %'!$F$17,$G$2:$G$999,"&gt;=01-08-2018",$G$2:$G$999,"&lt;01-10-2018"),IF(AND(A541='CP %'!$F$1,B541='CP %'!$F$27,Master!J541="CP",G541&gt;=DATE(2018,10,1),G541&lt;=DATE(2018,12,31)),COUNTIFS($K$2:$K$999,K541,$A$2:$A$999,'CP %'!$F$1,$B$2:$B$999,'CP %'!$F$27,$G$2:$G$999,"&gt;=01-10-2018",$G$2:$G$999,"&lt;=31-12-2018"),IF(AND(A541='CP %'!$M$1,Master!J541="CP",G541&gt;=DATE(2018,4,1),G541&lt;DATE(2018,10,1)),COUNTIFS($K$2:$K$999,K541,$A$2:$A$999,'CP %'!$M$1,$G$2:$G$999,"&gt;=1-04-2018",$G$2:$G$999,"&lt;1-10-2018"),IF(AND(A541='CP %'!$M$1,Master!J541="CP",G541&gt;=DATE(2018,10,1),G541&lt;=DATE(2018,12,31)),COUNTIFS($K$2:$K$999,K541,$A$2:$A$999,'CP %'!$M$1,$G$2:$G$999,"&gt;=1-10-2018",$G$2:$G$999,"&lt;=31-12-2018"),"")))))))</f>
        <v/>
      </c>
    </row>
    <row r="542" spans="19:20" hidden="1" x14ac:dyDescent="0.25">
      <c r="S542" s="17" t="str">
        <f>IF(AND(A542='CP %'!$B$1,J542="CP"),
IF(AND(G542&gt;=DATE(2018,4,1),G542&lt;=DATE(2018,7,25)),2%,IF(AND(G542&gt;=DATE(2018,7,26),G542&lt;=DATE(2018,12,31),R542='CP %'!$I$2),IF(T542=1,'CP %'!$C$8,IF(AND(T542&gt;=2,T542&lt;=3),'CP %'!$C$9,IF(AND(T542&gt;=4,T542&lt;=5),'CP %'!$C$10,IF(AND(T542&gt;=6,T542&lt;=8),'CP %'!$C$11,IF(T542&gt;=9,'CP %'!$C$12,""))))),IF(AND(G542&gt;=DATE(2018,7,26),G542&lt;=DATE(2018,12,31),R542='CP %'!$I$3),IF(T542=1,'CP %'!$D$8,IF(AND(T542&gt;=2,T542&lt;=3),'CP %'!$D$9,IF(AND(T542&gt;=4,T542&lt;=5),'CP %'!$D$10,IF(AND(T542&gt;=6,T542&lt;=8),'CP %'!$D$11,IF(T542&gt;=9,'CP %'!$D$12,""))))),""))),
IF(AND(A542='CP %'!$F$1,J542="CP"),
IF(AND(G542&gt;=DATE(2018,4,1),G542&lt;DATE(2018,5,1)),IF(AND(T542&gt;=1,T542&lt;=3),'CP %'!$G$4,IF(AND(T542&gt;=4,T542&lt;=9),'CP %'!$G$5,IF(T542&gt;=10,'CP %'!$G$6,""))),
IF(AND(G542&gt;=DATE(2018,5,1),G542&lt;DATE(2018,7,1)),'CP %'!$G$8,
IF(AND(G542&gt;=DATE(2018,7,1),G542&lt;DATE(2018,8,1)),IF(AND(T542&gt;=1,T542&lt;=2),'CP %'!$G$11,IF(AND(T542&gt;=3,T542&lt;=5),'CP %'!$G$12,IF(T542&gt;=6,'CP %'!$G$13,""))),
IF(AND(G542&gt;=DATE(2018,8,1),G542&lt;DATE(2018,10,1)),IF(K542='CP %'!$F$18,'CP %'!$G$18,IF(B542='CP %'!$F$15,'CP %'!$G$15,IF(B542='CP %'!$F$16,'CP %'!$G$16,IF(AND(B542='CP %'!$F$17,T542=1),'CP %'!$G$20,IF(AND(B542='CP %'!$F$17,T542&gt;=2,T542&lt;=5),'CP %'!$G$21,IF(AND(B542='CP %'!$F$17,T542&gt;=6),'CP %'!$G$22,"")))))),
IF(AND(G542&gt;=DATE(2018,10,1),G542&lt;=DATE(2018,12,31)),IF(B542='CP %'!$F$25,'CP %'!$G$25,IF(B542='CP %'!$F$26,'CP %'!$G$26,IF(AND(B542='CP %'!$F$27,T542=1),'CP %'!$G$29,IF(AND(B542='CP %'!$F$27,T542&gt;=2,T542&lt;=5),'CP %'!$G$30,IF(AND(B542='CP %'!$F$27,T542&gt;=6),'CP %'!$G$31,"")))))))))),
IF(AND(A542='CP %'!$M$1,J542="CP"),
IF(AND(G542&gt;=DATE(2018,4,1),G542&lt;DATE(2018,10,1)),IF(AND(T542&gt;=1,T542&lt;=3),'CP %'!$N$4,IF(AND(T542&gt;=4,T542&lt;=6),'CP %'!$N$5,IF(T542&gt;=7,'CP %'!$N$6,""))),
IF(AND(G542&gt;=DATE(2018,10,1),G542&lt;=DATE(2018,12,31)),IF(AND(T542&gt;=1,T542&lt;=3),'CP %'!$N$9,IF(AND(T542&gt;=4,T542&lt;=6),'CP %'!$N$10,IF(T542&gt;=7,'CP %'!$N$11,""))),"")),"")))</f>
        <v/>
      </c>
      <c r="T542" s="29" t="str">
        <f>IF(AND(A542='CP %'!$B$1,Master!J542="CP",G542&gt;=DATE(2018,7,26),G542&lt;=DATE(2018,12,31)),COUNTIFS($K$2:$K$999,K542,$A$2:$A$999,'CP %'!$B$1,$G$2:$G$999,"&gt;=26-07-2018",$G$2:$G$999,"&lt;=31-12-2018"),IF(AND(A542='CP %'!$F$1,Master!J542="CP",G542&gt;=DATE(2018,4,1),G542&lt;DATE(2018,5,1)),COUNTIFS($K$2:$K$999,K542,$A$2:$A$999,'CP %'!$F$1,$G$2:$G$999,"&gt;=01-04-2018",$G$2:$G$999,"&lt;01-05-2018"),IF(AND(A542='CP %'!$F$1,Master!J542="CP",G542&gt;=DATE(2018,7,1),G542&lt;DATE(2018,8,1)),COUNTIFS($K$2:$K$999,K542,$A$2:$A$999,'CP %'!$F$1,$G$2:$G$999,"&gt;=01-07-2018",$G$2:$G$999,"&lt;01-08-2018"),IF(AND(A542='CP %'!$F$1,B542='CP %'!$F$17,Master!J542="CP",G542&gt;=DATE(2018,8,1),G542&lt;DATE(2018,10,1)),COUNTIFS($K$2:$K$999,K542,$A$2:$A$999,'CP %'!$F$1,$B$2:$B$999,'CP %'!$F$17,$G$2:$G$999,"&gt;=01-08-2018",$G$2:$G$999,"&lt;01-10-2018"),IF(AND(A542='CP %'!$F$1,B542='CP %'!$F$27,Master!J542="CP",G542&gt;=DATE(2018,10,1),G542&lt;=DATE(2018,12,31)),COUNTIFS($K$2:$K$999,K542,$A$2:$A$999,'CP %'!$F$1,$B$2:$B$999,'CP %'!$F$27,$G$2:$G$999,"&gt;=01-10-2018",$G$2:$G$999,"&lt;=31-12-2018"),IF(AND(A542='CP %'!$M$1,Master!J542="CP",G542&gt;=DATE(2018,4,1),G542&lt;DATE(2018,10,1)),COUNTIFS($K$2:$K$999,K542,$A$2:$A$999,'CP %'!$M$1,$G$2:$G$999,"&gt;=1-04-2018",$G$2:$G$999,"&lt;1-10-2018"),IF(AND(A542='CP %'!$M$1,Master!J542="CP",G542&gt;=DATE(2018,10,1),G542&lt;=DATE(2018,12,31)),COUNTIFS($K$2:$K$999,K542,$A$2:$A$999,'CP %'!$M$1,$G$2:$G$999,"&gt;=1-10-2018",$G$2:$G$999,"&lt;=31-12-2018"),"")))))))</f>
        <v/>
      </c>
    </row>
    <row r="543" spans="19:20" hidden="1" x14ac:dyDescent="0.25">
      <c r="S543" s="17" t="str">
        <f>IF(AND(A543='CP %'!$B$1,J543="CP"),
IF(AND(G543&gt;=DATE(2018,4,1),G543&lt;=DATE(2018,7,25)),2%,IF(AND(G543&gt;=DATE(2018,7,26),G543&lt;=DATE(2018,12,31),R543='CP %'!$I$2),IF(T543=1,'CP %'!$C$8,IF(AND(T543&gt;=2,T543&lt;=3),'CP %'!$C$9,IF(AND(T543&gt;=4,T543&lt;=5),'CP %'!$C$10,IF(AND(T543&gt;=6,T543&lt;=8),'CP %'!$C$11,IF(T543&gt;=9,'CP %'!$C$12,""))))),IF(AND(G543&gt;=DATE(2018,7,26),G543&lt;=DATE(2018,12,31),R543='CP %'!$I$3),IF(T543=1,'CP %'!$D$8,IF(AND(T543&gt;=2,T543&lt;=3),'CP %'!$D$9,IF(AND(T543&gt;=4,T543&lt;=5),'CP %'!$D$10,IF(AND(T543&gt;=6,T543&lt;=8),'CP %'!$D$11,IF(T543&gt;=9,'CP %'!$D$12,""))))),""))),
IF(AND(A543='CP %'!$F$1,J543="CP"),
IF(AND(G543&gt;=DATE(2018,4,1),G543&lt;DATE(2018,5,1)),IF(AND(T543&gt;=1,T543&lt;=3),'CP %'!$G$4,IF(AND(T543&gt;=4,T543&lt;=9),'CP %'!$G$5,IF(T543&gt;=10,'CP %'!$G$6,""))),
IF(AND(G543&gt;=DATE(2018,5,1),G543&lt;DATE(2018,7,1)),'CP %'!$G$8,
IF(AND(G543&gt;=DATE(2018,7,1),G543&lt;DATE(2018,8,1)),IF(AND(T543&gt;=1,T543&lt;=2),'CP %'!$G$11,IF(AND(T543&gt;=3,T543&lt;=5),'CP %'!$G$12,IF(T543&gt;=6,'CP %'!$G$13,""))),
IF(AND(G543&gt;=DATE(2018,8,1),G543&lt;DATE(2018,10,1)),IF(K543='CP %'!$F$18,'CP %'!$G$18,IF(B543='CP %'!$F$15,'CP %'!$G$15,IF(B543='CP %'!$F$16,'CP %'!$G$16,IF(AND(B543='CP %'!$F$17,T543=1),'CP %'!$G$20,IF(AND(B543='CP %'!$F$17,T543&gt;=2,T543&lt;=5),'CP %'!$G$21,IF(AND(B543='CP %'!$F$17,T543&gt;=6),'CP %'!$G$22,"")))))),
IF(AND(G543&gt;=DATE(2018,10,1),G543&lt;=DATE(2018,12,31)),IF(B543='CP %'!$F$25,'CP %'!$G$25,IF(B543='CP %'!$F$26,'CP %'!$G$26,IF(AND(B543='CP %'!$F$27,T543=1),'CP %'!$G$29,IF(AND(B543='CP %'!$F$27,T543&gt;=2,T543&lt;=5),'CP %'!$G$30,IF(AND(B543='CP %'!$F$27,T543&gt;=6),'CP %'!$G$31,"")))))))))),
IF(AND(A543='CP %'!$M$1,J543="CP"),
IF(AND(G543&gt;=DATE(2018,4,1),G543&lt;DATE(2018,10,1)),IF(AND(T543&gt;=1,T543&lt;=3),'CP %'!$N$4,IF(AND(T543&gt;=4,T543&lt;=6),'CP %'!$N$5,IF(T543&gt;=7,'CP %'!$N$6,""))),
IF(AND(G543&gt;=DATE(2018,10,1),G543&lt;=DATE(2018,12,31)),IF(AND(T543&gt;=1,T543&lt;=3),'CP %'!$N$9,IF(AND(T543&gt;=4,T543&lt;=6),'CP %'!$N$10,IF(T543&gt;=7,'CP %'!$N$11,""))),"")),"")))</f>
        <v/>
      </c>
      <c r="T543" s="29" t="str">
        <f>IF(AND(A543='CP %'!$B$1,Master!J543="CP",G543&gt;=DATE(2018,7,26),G543&lt;=DATE(2018,12,31)),COUNTIFS($K$2:$K$999,K543,$A$2:$A$999,'CP %'!$B$1,$G$2:$G$999,"&gt;=26-07-2018",$G$2:$G$999,"&lt;=31-12-2018"),IF(AND(A543='CP %'!$F$1,Master!J543="CP",G543&gt;=DATE(2018,4,1),G543&lt;DATE(2018,5,1)),COUNTIFS($K$2:$K$999,K543,$A$2:$A$999,'CP %'!$F$1,$G$2:$G$999,"&gt;=01-04-2018",$G$2:$G$999,"&lt;01-05-2018"),IF(AND(A543='CP %'!$F$1,Master!J543="CP",G543&gt;=DATE(2018,7,1),G543&lt;DATE(2018,8,1)),COUNTIFS($K$2:$K$999,K543,$A$2:$A$999,'CP %'!$F$1,$G$2:$G$999,"&gt;=01-07-2018",$G$2:$G$999,"&lt;01-08-2018"),IF(AND(A543='CP %'!$F$1,B543='CP %'!$F$17,Master!J543="CP",G543&gt;=DATE(2018,8,1),G543&lt;DATE(2018,10,1)),COUNTIFS($K$2:$K$999,K543,$A$2:$A$999,'CP %'!$F$1,$B$2:$B$999,'CP %'!$F$17,$G$2:$G$999,"&gt;=01-08-2018",$G$2:$G$999,"&lt;01-10-2018"),IF(AND(A543='CP %'!$F$1,B543='CP %'!$F$27,Master!J543="CP",G543&gt;=DATE(2018,10,1),G543&lt;=DATE(2018,12,31)),COUNTIFS($K$2:$K$999,K543,$A$2:$A$999,'CP %'!$F$1,$B$2:$B$999,'CP %'!$F$27,$G$2:$G$999,"&gt;=01-10-2018",$G$2:$G$999,"&lt;=31-12-2018"),IF(AND(A543='CP %'!$M$1,Master!J543="CP",G543&gt;=DATE(2018,4,1),G543&lt;DATE(2018,10,1)),COUNTIFS($K$2:$K$999,K543,$A$2:$A$999,'CP %'!$M$1,$G$2:$G$999,"&gt;=1-04-2018",$G$2:$G$999,"&lt;1-10-2018"),IF(AND(A543='CP %'!$M$1,Master!J543="CP",G543&gt;=DATE(2018,10,1),G543&lt;=DATE(2018,12,31)),COUNTIFS($K$2:$K$999,K543,$A$2:$A$999,'CP %'!$M$1,$G$2:$G$999,"&gt;=1-10-2018",$G$2:$G$999,"&lt;=31-12-2018"),"")))))))</f>
        <v/>
      </c>
    </row>
    <row r="544" spans="19:20" hidden="1" x14ac:dyDescent="0.25">
      <c r="S544" s="17" t="str">
        <f>IF(AND(A544='CP %'!$B$1,J544="CP"),
IF(AND(G544&gt;=DATE(2018,4,1),G544&lt;=DATE(2018,7,25)),2%,IF(AND(G544&gt;=DATE(2018,7,26),G544&lt;=DATE(2018,12,31),R544='CP %'!$I$2),IF(T544=1,'CP %'!$C$8,IF(AND(T544&gt;=2,T544&lt;=3),'CP %'!$C$9,IF(AND(T544&gt;=4,T544&lt;=5),'CP %'!$C$10,IF(AND(T544&gt;=6,T544&lt;=8),'CP %'!$C$11,IF(T544&gt;=9,'CP %'!$C$12,""))))),IF(AND(G544&gt;=DATE(2018,7,26),G544&lt;=DATE(2018,12,31),R544='CP %'!$I$3),IF(T544=1,'CP %'!$D$8,IF(AND(T544&gt;=2,T544&lt;=3),'CP %'!$D$9,IF(AND(T544&gt;=4,T544&lt;=5),'CP %'!$D$10,IF(AND(T544&gt;=6,T544&lt;=8),'CP %'!$D$11,IF(T544&gt;=9,'CP %'!$D$12,""))))),""))),
IF(AND(A544='CP %'!$F$1,J544="CP"),
IF(AND(G544&gt;=DATE(2018,4,1),G544&lt;DATE(2018,5,1)),IF(AND(T544&gt;=1,T544&lt;=3),'CP %'!$G$4,IF(AND(T544&gt;=4,T544&lt;=9),'CP %'!$G$5,IF(T544&gt;=10,'CP %'!$G$6,""))),
IF(AND(G544&gt;=DATE(2018,5,1),G544&lt;DATE(2018,7,1)),'CP %'!$G$8,
IF(AND(G544&gt;=DATE(2018,7,1),G544&lt;DATE(2018,8,1)),IF(AND(T544&gt;=1,T544&lt;=2),'CP %'!$G$11,IF(AND(T544&gt;=3,T544&lt;=5),'CP %'!$G$12,IF(T544&gt;=6,'CP %'!$G$13,""))),
IF(AND(G544&gt;=DATE(2018,8,1),G544&lt;DATE(2018,10,1)),IF(K544='CP %'!$F$18,'CP %'!$G$18,IF(B544='CP %'!$F$15,'CP %'!$G$15,IF(B544='CP %'!$F$16,'CP %'!$G$16,IF(AND(B544='CP %'!$F$17,T544=1),'CP %'!$G$20,IF(AND(B544='CP %'!$F$17,T544&gt;=2,T544&lt;=5),'CP %'!$G$21,IF(AND(B544='CP %'!$F$17,T544&gt;=6),'CP %'!$G$22,"")))))),
IF(AND(G544&gt;=DATE(2018,10,1),G544&lt;=DATE(2018,12,31)),IF(B544='CP %'!$F$25,'CP %'!$G$25,IF(B544='CP %'!$F$26,'CP %'!$G$26,IF(AND(B544='CP %'!$F$27,T544=1),'CP %'!$G$29,IF(AND(B544='CP %'!$F$27,T544&gt;=2,T544&lt;=5),'CP %'!$G$30,IF(AND(B544='CP %'!$F$27,T544&gt;=6),'CP %'!$G$31,"")))))))))),
IF(AND(A544='CP %'!$M$1,J544="CP"),
IF(AND(G544&gt;=DATE(2018,4,1),G544&lt;DATE(2018,10,1)),IF(AND(T544&gt;=1,T544&lt;=3),'CP %'!$N$4,IF(AND(T544&gt;=4,T544&lt;=6),'CP %'!$N$5,IF(T544&gt;=7,'CP %'!$N$6,""))),
IF(AND(G544&gt;=DATE(2018,10,1),G544&lt;=DATE(2018,12,31)),IF(AND(T544&gt;=1,T544&lt;=3),'CP %'!$N$9,IF(AND(T544&gt;=4,T544&lt;=6),'CP %'!$N$10,IF(T544&gt;=7,'CP %'!$N$11,""))),"")),"")))</f>
        <v/>
      </c>
      <c r="T544" s="29" t="str">
        <f>IF(AND(A544='CP %'!$B$1,Master!J544="CP",G544&gt;=DATE(2018,7,26),G544&lt;=DATE(2018,12,31)),COUNTIFS($K$2:$K$999,K544,$A$2:$A$999,'CP %'!$B$1,$G$2:$G$999,"&gt;=26-07-2018",$G$2:$G$999,"&lt;=31-12-2018"),IF(AND(A544='CP %'!$F$1,Master!J544="CP",G544&gt;=DATE(2018,4,1),G544&lt;DATE(2018,5,1)),COUNTIFS($K$2:$K$999,K544,$A$2:$A$999,'CP %'!$F$1,$G$2:$G$999,"&gt;=01-04-2018",$G$2:$G$999,"&lt;01-05-2018"),IF(AND(A544='CP %'!$F$1,Master!J544="CP",G544&gt;=DATE(2018,7,1),G544&lt;DATE(2018,8,1)),COUNTIFS($K$2:$K$999,K544,$A$2:$A$999,'CP %'!$F$1,$G$2:$G$999,"&gt;=01-07-2018",$G$2:$G$999,"&lt;01-08-2018"),IF(AND(A544='CP %'!$F$1,B544='CP %'!$F$17,Master!J544="CP",G544&gt;=DATE(2018,8,1),G544&lt;DATE(2018,10,1)),COUNTIFS($K$2:$K$999,K544,$A$2:$A$999,'CP %'!$F$1,$B$2:$B$999,'CP %'!$F$17,$G$2:$G$999,"&gt;=01-08-2018",$G$2:$G$999,"&lt;01-10-2018"),IF(AND(A544='CP %'!$F$1,B544='CP %'!$F$27,Master!J544="CP",G544&gt;=DATE(2018,10,1),G544&lt;=DATE(2018,12,31)),COUNTIFS($K$2:$K$999,K544,$A$2:$A$999,'CP %'!$F$1,$B$2:$B$999,'CP %'!$F$27,$G$2:$G$999,"&gt;=01-10-2018",$G$2:$G$999,"&lt;=31-12-2018"),IF(AND(A544='CP %'!$M$1,Master!J544="CP",G544&gt;=DATE(2018,4,1),G544&lt;DATE(2018,10,1)),COUNTIFS($K$2:$K$999,K544,$A$2:$A$999,'CP %'!$M$1,$G$2:$G$999,"&gt;=1-04-2018",$G$2:$G$999,"&lt;1-10-2018"),IF(AND(A544='CP %'!$M$1,Master!J544="CP",G544&gt;=DATE(2018,10,1),G544&lt;=DATE(2018,12,31)),COUNTIFS($K$2:$K$999,K544,$A$2:$A$999,'CP %'!$M$1,$G$2:$G$999,"&gt;=1-10-2018",$G$2:$G$999,"&lt;=31-12-2018"),"")))))))</f>
        <v/>
      </c>
    </row>
    <row r="545" spans="19:20" hidden="1" x14ac:dyDescent="0.25">
      <c r="S545" s="17" t="str">
        <f>IF(AND(A545='CP %'!$B$1,J545="CP"),
IF(AND(G545&gt;=DATE(2018,4,1),G545&lt;=DATE(2018,7,25)),2%,IF(AND(G545&gt;=DATE(2018,7,26),G545&lt;=DATE(2018,12,31),R545='CP %'!$I$2),IF(T545=1,'CP %'!$C$8,IF(AND(T545&gt;=2,T545&lt;=3),'CP %'!$C$9,IF(AND(T545&gt;=4,T545&lt;=5),'CP %'!$C$10,IF(AND(T545&gt;=6,T545&lt;=8),'CP %'!$C$11,IF(T545&gt;=9,'CP %'!$C$12,""))))),IF(AND(G545&gt;=DATE(2018,7,26),G545&lt;=DATE(2018,12,31),R545='CP %'!$I$3),IF(T545=1,'CP %'!$D$8,IF(AND(T545&gt;=2,T545&lt;=3),'CP %'!$D$9,IF(AND(T545&gt;=4,T545&lt;=5),'CP %'!$D$10,IF(AND(T545&gt;=6,T545&lt;=8),'CP %'!$D$11,IF(T545&gt;=9,'CP %'!$D$12,""))))),""))),
IF(AND(A545='CP %'!$F$1,J545="CP"),
IF(AND(G545&gt;=DATE(2018,4,1),G545&lt;DATE(2018,5,1)),IF(AND(T545&gt;=1,T545&lt;=3),'CP %'!$G$4,IF(AND(T545&gt;=4,T545&lt;=9),'CP %'!$G$5,IF(T545&gt;=10,'CP %'!$G$6,""))),
IF(AND(G545&gt;=DATE(2018,5,1),G545&lt;DATE(2018,7,1)),'CP %'!$G$8,
IF(AND(G545&gt;=DATE(2018,7,1),G545&lt;DATE(2018,8,1)),IF(AND(T545&gt;=1,T545&lt;=2),'CP %'!$G$11,IF(AND(T545&gt;=3,T545&lt;=5),'CP %'!$G$12,IF(T545&gt;=6,'CP %'!$G$13,""))),
IF(AND(G545&gt;=DATE(2018,8,1),G545&lt;DATE(2018,10,1)),IF(K545='CP %'!$F$18,'CP %'!$G$18,IF(B545='CP %'!$F$15,'CP %'!$G$15,IF(B545='CP %'!$F$16,'CP %'!$G$16,IF(AND(B545='CP %'!$F$17,T545=1),'CP %'!$G$20,IF(AND(B545='CP %'!$F$17,T545&gt;=2,T545&lt;=5),'CP %'!$G$21,IF(AND(B545='CP %'!$F$17,T545&gt;=6),'CP %'!$G$22,"")))))),
IF(AND(G545&gt;=DATE(2018,10,1),G545&lt;=DATE(2018,12,31)),IF(B545='CP %'!$F$25,'CP %'!$G$25,IF(B545='CP %'!$F$26,'CP %'!$G$26,IF(AND(B545='CP %'!$F$27,T545=1),'CP %'!$G$29,IF(AND(B545='CP %'!$F$27,T545&gt;=2,T545&lt;=5),'CP %'!$G$30,IF(AND(B545='CP %'!$F$27,T545&gt;=6),'CP %'!$G$31,"")))))))))),
IF(AND(A545='CP %'!$M$1,J545="CP"),
IF(AND(G545&gt;=DATE(2018,4,1),G545&lt;DATE(2018,10,1)),IF(AND(T545&gt;=1,T545&lt;=3),'CP %'!$N$4,IF(AND(T545&gt;=4,T545&lt;=6),'CP %'!$N$5,IF(T545&gt;=7,'CP %'!$N$6,""))),
IF(AND(G545&gt;=DATE(2018,10,1),G545&lt;=DATE(2018,12,31)),IF(AND(T545&gt;=1,T545&lt;=3),'CP %'!$N$9,IF(AND(T545&gt;=4,T545&lt;=6),'CP %'!$N$10,IF(T545&gt;=7,'CP %'!$N$11,""))),"")),"")))</f>
        <v/>
      </c>
      <c r="T545" s="29" t="str">
        <f>IF(AND(A545='CP %'!$B$1,Master!J545="CP",G545&gt;=DATE(2018,7,26),G545&lt;=DATE(2018,12,31)),COUNTIFS($K$2:$K$999,K545,$A$2:$A$999,'CP %'!$B$1,$G$2:$G$999,"&gt;=26-07-2018",$G$2:$G$999,"&lt;=31-12-2018"),IF(AND(A545='CP %'!$F$1,Master!J545="CP",G545&gt;=DATE(2018,4,1),G545&lt;DATE(2018,5,1)),COUNTIFS($K$2:$K$999,K545,$A$2:$A$999,'CP %'!$F$1,$G$2:$G$999,"&gt;=01-04-2018",$G$2:$G$999,"&lt;01-05-2018"),IF(AND(A545='CP %'!$F$1,Master!J545="CP",G545&gt;=DATE(2018,7,1),G545&lt;DATE(2018,8,1)),COUNTIFS($K$2:$K$999,K545,$A$2:$A$999,'CP %'!$F$1,$G$2:$G$999,"&gt;=01-07-2018",$G$2:$G$999,"&lt;01-08-2018"),IF(AND(A545='CP %'!$F$1,B545='CP %'!$F$17,Master!J545="CP",G545&gt;=DATE(2018,8,1),G545&lt;DATE(2018,10,1)),COUNTIFS($K$2:$K$999,K545,$A$2:$A$999,'CP %'!$F$1,$B$2:$B$999,'CP %'!$F$17,$G$2:$G$999,"&gt;=01-08-2018",$G$2:$G$999,"&lt;01-10-2018"),IF(AND(A545='CP %'!$F$1,B545='CP %'!$F$27,Master!J545="CP",G545&gt;=DATE(2018,10,1),G545&lt;=DATE(2018,12,31)),COUNTIFS($K$2:$K$999,K545,$A$2:$A$999,'CP %'!$F$1,$B$2:$B$999,'CP %'!$F$27,$G$2:$G$999,"&gt;=01-10-2018",$G$2:$G$999,"&lt;=31-12-2018"),IF(AND(A545='CP %'!$M$1,Master!J545="CP",G545&gt;=DATE(2018,4,1),G545&lt;DATE(2018,10,1)),COUNTIFS($K$2:$K$999,K545,$A$2:$A$999,'CP %'!$M$1,$G$2:$G$999,"&gt;=1-04-2018",$G$2:$G$999,"&lt;1-10-2018"),IF(AND(A545='CP %'!$M$1,Master!J545="CP",G545&gt;=DATE(2018,10,1),G545&lt;=DATE(2018,12,31)),COUNTIFS($K$2:$K$999,K545,$A$2:$A$999,'CP %'!$M$1,$G$2:$G$999,"&gt;=1-10-2018",$G$2:$G$999,"&lt;=31-12-2018"),"")))))))</f>
        <v/>
      </c>
    </row>
    <row r="546" spans="19:20" hidden="1" x14ac:dyDescent="0.25">
      <c r="S546" s="17" t="str">
        <f>IF(AND(A546='CP %'!$B$1,J546="CP"),
IF(AND(G546&gt;=DATE(2018,4,1),G546&lt;=DATE(2018,7,25)),2%,IF(AND(G546&gt;=DATE(2018,7,26),G546&lt;=DATE(2018,12,31),R546='CP %'!$I$2),IF(T546=1,'CP %'!$C$8,IF(AND(T546&gt;=2,T546&lt;=3),'CP %'!$C$9,IF(AND(T546&gt;=4,T546&lt;=5),'CP %'!$C$10,IF(AND(T546&gt;=6,T546&lt;=8),'CP %'!$C$11,IF(T546&gt;=9,'CP %'!$C$12,""))))),IF(AND(G546&gt;=DATE(2018,7,26),G546&lt;=DATE(2018,12,31),R546='CP %'!$I$3),IF(T546=1,'CP %'!$D$8,IF(AND(T546&gt;=2,T546&lt;=3),'CP %'!$D$9,IF(AND(T546&gt;=4,T546&lt;=5),'CP %'!$D$10,IF(AND(T546&gt;=6,T546&lt;=8),'CP %'!$D$11,IF(T546&gt;=9,'CP %'!$D$12,""))))),""))),
IF(AND(A546='CP %'!$F$1,J546="CP"),
IF(AND(G546&gt;=DATE(2018,4,1),G546&lt;DATE(2018,5,1)),IF(AND(T546&gt;=1,T546&lt;=3),'CP %'!$G$4,IF(AND(T546&gt;=4,T546&lt;=9),'CP %'!$G$5,IF(T546&gt;=10,'CP %'!$G$6,""))),
IF(AND(G546&gt;=DATE(2018,5,1),G546&lt;DATE(2018,7,1)),'CP %'!$G$8,
IF(AND(G546&gt;=DATE(2018,7,1),G546&lt;DATE(2018,8,1)),IF(AND(T546&gt;=1,T546&lt;=2),'CP %'!$G$11,IF(AND(T546&gt;=3,T546&lt;=5),'CP %'!$G$12,IF(T546&gt;=6,'CP %'!$G$13,""))),
IF(AND(G546&gt;=DATE(2018,8,1),G546&lt;DATE(2018,10,1)),IF(K546='CP %'!$F$18,'CP %'!$G$18,IF(B546='CP %'!$F$15,'CP %'!$G$15,IF(B546='CP %'!$F$16,'CP %'!$G$16,IF(AND(B546='CP %'!$F$17,T546=1),'CP %'!$G$20,IF(AND(B546='CP %'!$F$17,T546&gt;=2,T546&lt;=5),'CP %'!$G$21,IF(AND(B546='CP %'!$F$17,T546&gt;=6),'CP %'!$G$22,"")))))),
IF(AND(G546&gt;=DATE(2018,10,1),G546&lt;=DATE(2018,12,31)),IF(B546='CP %'!$F$25,'CP %'!$G$25,IF(B546='CP %'!$F$26,'CP %'!$G$26,IF(AND(B546='CP %'!$F$27,T546=1),'CP %'!$G$29,IF(AND(B546='CP %'!$F$27,T546&gt;=2,T546&lt;=5),'CP %'!$G$30,IF(AND(B546='CP %'!$F$27,T546&gt;=6),'CP %'!$G$31,"")))))))))),
IF(AND(A546='CP %'!$M$1,J546="CP"),
IF(AND(G546&gt;=DATE(2018,4,1),G546&lt;DATE(2018,10,1)),IF(AND(T546&gt;=1,T546&lt;=3),'CP %'!$N$4,IF(AND(T546&gt;=4,T546&lt;=6),'CP %'!$N$5,IF(T546&gt;=7,'CP %'!$N$6,""))),
IF(AND(G546&gt;=DATE(2018,10,1),G546&lt;=DATE(2018,12,31)),IF(AND(T546&gt;=1,T546&lt;=3),'CP %'!$N$9,IF(AND(T546&gt;=4,T546&lt;=6),'CP %'!$N$10,IF(T546&gt;=7,'CP %'!$N$11,""))),"")),"")))</f>
        <v/>
      </c>
      <c r="T546" s="29" t="str">
        <f>IF(AND(A546='CP %'!$B$1,Master!J546="CP",G546&gt;=DATE(2018,7,26),G546&lt;=DATE(2018,12,31)),COUNTIFS($K$2:$K$999,K546,$A$2:$A$999,'CP %'!$B$1,$G$2:$G$999,"&gt;=26-07-2018",$G$2:$G$999,"&lt;=31-12-2018"),IF(AND(A546='CP %'!$F$1,Master!J546="CP",G546&gt;=DATE(2018,4,1),G546&lt;DATE(2018,5,1)),COUNTIFS($K$2:$K$999,K546,$A$2:$A$999,'CP %'!$F$1,$G$2:$G$999,"&gt;=01-04-2018",$G$2:$G$999,"&lt;01-05-2018"),IF(AND(A546='CP %'!$F$1,Master!J546="CP",G546&gt;=DATE(2018,7,1),G546&lt;DATE(2018,8,1)),COUNTIFS($K$2:$K$999,K546,$A$2:$A$999,'CP %'!$F$1,$G$2:$G$999,"&gt;=01-07-2018",$G$2:$G$999,"&lt;01-08-2018"),IF(AND(A546='CP %'!$F$1,B546='CP %'!$F$17,Master!J546="CP",G546&gt;=DATE(2018,8,1),G546&lt;DATE(2018,10,1)),COUNTIFS($K$2:$K$999,K546,$A$2:$A$999,'CP %'!$F$1,$B$2:$B$999,'CP %'!$F$17,$G$2:$G$999,"&gt;=01-08-2018",$G$2:$G$999,"&lt;01-10-2018"),IF(AND(A546='CP %'!$F$1,B546='CP %'!$F$27,Master!J546="CP",G546&gt;=DATE(2018,10,1),G546&lt;=DATE(2018,12,31)),COUNTIFS($K$2:$K$999,K546,$A$2:$A$999,'CP %'!$F$1,$B$2:$B$999,'CP %'!$F$27,$G$2:$G$999,"&gt;=01-10-2018",$G$2:$G$999,"&lt;=31-12-2018"),IF(AND(A546='CP %'!$M$1,Master!J546="CP",G546&gt;=DATE(2018,4,1),G546&lt;DATE(2018,10,1)),COUNTIFS($K$2:$K$999,K546,$A$2:$A$999,'CP %'!$M$1,$G$2:$G$999,"&gt;=1-04-2018",$G$2:$G$999,"&lt;1-10-2018"),IF(AND(A546='CP %'!$M$1,Master!J546="CP",G546&gt;=DATE(2018,10,1),G546&lt;=DATE(2018,12,31)),COUNTIFS($K$2:$K$999,K546,$A$2:$A$999,'CP %'!$M$1,$G$2:$G$999,"&gt;=1-10-2018",$G$2:$G$999,"&lt;=31-12-2018"),"")))))))</f>
        <v/>
      </c>
    </row>
    <row r="547" spans="19:20" hidden="1" x14ac:dyDescent="0.25">
      <c r="S547" s="17" t="str">
        <f>IF(AND(A547='CP %'!$B$1,J547="CP"),
IF(AND(G547&gt;=DATE(2018,4,1),G547&lt;=DATE(2018,7,25)),2%,IF(AND(G547&gt;=DATE(2018,7,26),G547&lt;=DATE(2018,12,31),R547='CP %'!$I$2),IF(T547=1,'CP %'!$C$8,IF(AND(T547&gt;=2,T547&lt;=3),'CP %'!$C$9,IF(AND(T547&gt;=4,T547&lt;=5),'CP %'!$C$10,IF(AND(T547&gt;=6,T547&lt;=8),'CP %'!$C$11,IF(T547&gt;=9,'CP %'!$C$12,""))))),IF(AND(G547&gt;=DATE(2018,7,26),G547&lt;=DATE(2018,12,31),R547='CP %'!$I$3),IF(T547=1,'CP %'!$D$8,IF(AND(T547&gt;=2,T547&lt;=3),'CP %'!$D$9,IF(AND(T547&gt;=4,T547&lt;=5),'CP %'!$D$10,IF(AND(T547&gt;=6,T547&lt;=8),'CP %'!$D$11,IF(T547&gt;=9,'CP %'!$D$12,""))))),""))),
IF(AND(A547='CP %'!$F$1,J547="CP"),
IF(AND(G547&gt;=DATE(2018,4,1),G547&lt;DATE(2018,5,1)),IF(AND(T547&gt;=1,T547&lt;=3),'CP %'!$G$4,IF(AND(T547&gt;=4,T547&lt;=9),'CP %'!$G$5,IF(T547&gt;=10,'CP %'!$G$6,""))),
IF(AND(G547&gt;=DATE(2018,5,1),G547&lt;DATE(2018,7,1)),'CP %'!$G$8,
IF(AND(G547&gt;=DATE(2018,7,1),G547&lt;DATE(2018,8,1)),IF(AND(T547&gt;=1,T547&lt;=2),'CP %'!$G$11,IF(AND(T547&gt;=3,T547&lt;=5),'CP %'!$G$12,IF(T547&gt;=6,'CP %'!$G$13,""))),
IF(AND(G547&gt;=DATE(2018,8,1),G547&lt;DATE(2018,10,1)),IF(K547='CP %'!$F$18,'CP %'!$G$18,IF(B547='CP %'!$F$15,'CP %'!$G$15,IF(B547='CP %'!$F$16,'CP %'!$G$16,IF(AND(B547='CP %'!$F$17,T547=1),'CP %'!$G$20,IF(AND(B547='CP %'!$F$17,T547&gt;=2,T547&lt;=5),'CP %'!$G$21,IF(AND(B547='CP %'!$F$17,T547&gt;=6),'CP %'!$G$22,"")))))),
IF(AND(G547&gt;=DATE(2018,10,1),G547&lt;=DATE(2018,12,31)),IF(B547='CP %'!$F$25,'CP %'!$G$25,IF(B547='CP %'!$F$26,'CP %'!$G$26,IF(AND(B547='CP %'!$F$27,T547=1),'CP %'!$G$29,IF(AND(B547='CP %'!$F$27,T547&gt;=2,T547&lt;=5),'CP %'!$G$30,IF(AND(B547='CP %'!$F$27,T547&gt;=6),'CP %'!$G$31,"")))))))))),
IF(AND(A547='CP %'!$M$1,J547="CP"),
IF(AND(G547&gt;=DATE(2018,4,1),G547&lt;DATE(2018,10,1)),IF(AND(T547&gt;=1,T547&lt;=3),'CP %'!$N$4,IF(AND(T547&gt;=4,T547&lt;=6),'CP %'!$N$5,IF(T547&gt;=7,'CP %'!$N$6,""))),
IF(AND(G547&gt;=DATE(2018,10,1),G547&lt;=DATE(2018,12,31)),IF(AND(T547&gt;=1,T547&lt;=3),'CP %'!$N$9,IF(AND(T547&gt;=4,T547&lt;=6),'CP %'!$N$10,IF(T547&gt;=7,'CP %'!$N$11,""))),"")),"")))</f>
        <v/>
      </c>
      <c r="T547" s="29" t="str">
        <f>IF(AND(A547='CP %'!$B$1,Master!J547="CP",G547&gt;=DATE(2018,7,26),G547&lt;=DATE(2018,12,31)),COUNTIFS($K$2:$K$999,K547,$A$2:$A$999,'CP %'!$B$1,$G$2:$G$999,"&gt;=26-07-2018",$G$2:$G$999,"&lt;=31-12-2018"),IF(AND(A547='CP %'!$F$1,Master!J547="CP",G547&gt;=DATE(2018,4,1),G547&lt;DATE(2018,5,1)),COUNTIFS($K$2:$K$999,K547,$A$2:$A$999,'CP %'!$F$1,$G$2:$G$999,"&gt;=01-04-2018",$G$2:$G$999,"&lt;01-05-2018"),IF(AND(A547='CP %'!$F$1,Master!J547="CP",G547&gt;=DATE(2018,7,1),G547&lt;DATE(2018,8,1)),COUNTIFS($K$2:$K$999,K547,$A$2:$A$999,'CP %'!$F$1,$G$2:$G$999,"&gt;=01-07-2018",$G$2:$G$999,"&lt;01-08-2018"),IF(AND(A547='CP %'!$F$1,B547='CP %'!$F$17,Master!J547="CP",G547&gt;=DATE(2018,8,1),G547&lt;DATE(2018,10,1)),COUNTIFS($K$2:$K$999,K547,$A$2:$A$999,'CP %'!$F$1,$B$2:$B$999,'CP %'!$F$17,$G$2:$G$999,"&gt;=01-08-2018",$G$2:$G$999,"&lt;01-10-2018"),IF(AND(A547='CP %'!$F$1,B547='CP %'!$F$27,Master!J547="CP",G547&gt;=DATE(2018,10,1),G547&lt;=DATE(2018,12,31)),COUNTIFS($K$2:$K$999,K547,$A$2:$A$999,'CP %'!$F$1,$B$2:$B$999,'CP %'!$F$27,$G$2:$G$999,"&gt;=01-10-2018",$G$2:$G$999,"&lt;=31-12-2018"),IF(AND(A547='CP %'!$M$1,Master!J547="CP",G547&gt;=DATE(2018,4,1),G547&lt;DATE(2018,10,1)),COUNTIFS($K$2:$K$999,K547,$A$2:$A$999,'CP %'!$M$1,$G$2:$G$999,"&gt;=1-04-2018",$G$2:$G$999,"&lt;1-10-2018"),IF(AND(A547='CP %'!$M$1,Master!J547="CP",G547&gt;=DATE(2018,10,1),G547&lt;=DATE(2018,12,31)),COUNTIFS($K$2:$K$999,K547,$A$2:$A$999,'CP %'!$M$1,$G$2:$G$999,"&gt;=1-10-2018",$G$2:$G$999,"&lt;=31-12-2018"),"")))))))</f>
        <v/>
      </c>
    </row>
    <row r="548" spans="19:20" hidden="1" x14ac:dyDescent="0.25">
      <c r="S548" s="17" t="str">
        <f>IF(AND(A548='CP %'!$B$1,J548="CP"),
IF(AND(G548&gt;=DATE(2018,4,1),G548&lt;=DATE(2018,7,25)),2%,IF(AND(G548&gt;=DATE(2018,7,26),G548&lt;=DATE(2018,12,31),R548='CP %'!$I$2),IF(T548=1,'CP %'!$C$8,IF(AND(T548&gt;=2,T548&lt;=3),'CP %'!$C$9,IF(AND(T548&gt;=4,T548&lt;=5),'CP %'!$C$10,IF(AND(T548&gt;=6,T548&lt;=8),'CP %'!$C$11,IF(T548&gt;=9,'CP %'!$C$12,""))))),IF(AND(G548&gt;=DATE(2018,7,26),G548&lt;=DATE(2018,12,31),R548='CP %'!$I$3),IF(T548=1,'CP %'!$D$8,IF(AND(T548&gt;=2,T548&lt;=3),'CP %'!$D$9,IF(AND(T548&gt;=4,T548&lt;=5),'CP %'!$D$10,IF(AND(T548&gt;=6,T548&lt;=8),'CP %'!$D$11,IF(T548&gt;=9,'CP %'!$D$12,""))))),""))),
IF(AND(A548='CP %'!$F$1,J548="CP"),
IF(AND(G548&gt;=DATE(2018,4,1),G548&lt;DATE(2018,5,1)),IF(AND(T548&gt;=1,T548&lt;=3),'CP %'!$G$4,IF(AND(T548&gt;=4,T548&lt;=9),'CP %'!$G$5,IF(T548&gt;=10,'CP %'!$G$6,""))),
IF(AND(G548&gt;=DATE(2018,5,1),G548&lt;DATE(2018,7,1)),'CP %'!$G$8,
IF(AND(G548&gt;=DATE(2018,7,1),G548&lt;DATE(2018,8,1)),IF(AND(T548&gt;=1,T548&lt;=2),'CP %'!$G$11,IF(AND(T548&gt;=3,T548&lt;=5),'CP %'!$G$12,IF(T548&gt;=6,'CP %'!$G$13,""))),
IF(AND(G548&gt;=DATE(2018,8,1),G548&lt;DATE(2018,10,1)),IF(K548='CP %'!$F$18,'CP %'!$G$18,IF(B548='CP %'!$F$15,'CP %'!$G$15,IF(B548='CP %'!$F$16,'CP %'!$G$16,IF(AND(B548='CP %'!$F$17,T548=1),'CP %'!$G$20,IF(AND(B548='CP %'!$F$17,T548&gt;=2,T548&lt;=5),'CP %'!$G$21,IF(AND(B548='CP %'!$F$17,T548&gt;=6),'CP %'!$G$22,"")))))),
IF(AND(G548&gt;=DATE(2018,10,1),G548&lt;=DATE(2018,12,31)),IF(B548='CP %'!$F$25,'CP %'!$G$25,IF(B548='CP %'!$F$26,'CP %'!$G$26,IF(AND(B548='CP %'!$F$27,T548=1),'CP %'!$G$29,IF(AND(B548='CP %'!$F$27,T548&gt;=2,T548&lt;=5),'CP %'!$G$30,IF(AND(B548='CP %'!$F$27,T548&gt;=6),'CP %'!$G$31,"")))))))))),
IF(AND(A548='CP %'!$M$1,J548="CP"),
IF(AND(G548&gt;=DATE(2018,4,1),G548&lt;DATE(2018,10,1)),IF(AND(T548&gt;=1,T548&lt;=3),'CP %'!$N$4,IF(AND(T548&gt;=4,T548&lt;=6),'CP %'!$N$5,IF(T548&gt;=7,'CP %'!$N$6,""))),
IF(AND(G548&gt;=DATE(2018,10,1),G548&lt;=DATE(2018,12,31)),IF(AND(T548&gt;=1,T548&lt;=3),'CP %'!$N$9,IF(AND(T548&gt;=4,T548&lt;=6),'CP %'!$N$10,IF(T548&gt;=7,'CP %'!$N$11,""))),"")),"")))</f>
        <v/>
      </c>
      <c r="T548" s="29" t="str">
        <f>IF(AND(A548='CP %'!$B$1,Master!J548="CP",G548&gt;=DATE(2018,7,26),G548&lt;=DATE(2018,12,31)),COUNTIFS($K$2:$K$999,K548,$A$2:$A$999,'CP %'!$B$1,$G$2:$G$999,"&gt;=26-07-2018",$G$2:$G$999,"&lt;=31-12-2018"),IF(AND(A548='CP %'!$F$1,Master!J548="CP",G548&gt;=DATE(2018,4,1),G548&lt;DATE(2018,5,1)),COUNTIFS($K$2:$K$999,K548,$A$2:$A$999,'CP %'!$F$1,$G$2:$G$999,"&gt;=01-04-2018",$G$2:$G$999,"&lt;01-05-2018"),IF(AND(A548='CP %'!$F$1,Master!J548="CP",G548&gt;=DATE(2018,7,1),G548&lt;DATE(2018,8,1)),COUNTIFS($K$2:$K$999,K548,$A$2:$A$999,'CP %'!$F$1,$G$2:$G$999,"&gt;=01-07-2018",$G$2:$G$999,"&lt;01-08-2018"),IF(AND(A548='CP %'!$F$1,B548='CP %'!$F$17,Master!J548="CP",G548&gt;=DATE(2018,8,1),G548&lt;DATE(2018,10,1)),COUNTIFS($K$2:$K$999,K548,$A$2:$A$999,'CP %'!$F$1,$B$2:$B$999,'CP %'!$F$17,$G$2:$G$999,"&gt;=01-08-2018",$G$2:$G$999,"&lt;01-10-2018"),IF(AND(A548='CP %'!$F$1,B548='CP %'!$F$27,Master!J548="CP",G548&gt;=DATE(2018,10,1),G548&lt;=DATE(2018,12,31)),COUNTIFS($K$2:$K$999,K548,$A$2:$A$999,'CP %'!$F$1,$B$2:$B$999,'CP %'!$F$27,$G$2:$G$999,"&gt;=01-10-2018",$G$2:$G$999,"&lt;=31-12-2018"),IF(AND(A548='CP %'!$M$1,Master!J548="CP",G548&gt;=DATE(2018,4,1),G548&lt;DATE(2018,10,1)),COUNTIFS($K$2:$K$999,K548,$A$2:$A$999,'CP %'!$M$1,$G$2:$G$999,"&gt;=1-04-2018",$G$2:$G$999,"&lt;1-10-2018"),IF(AND(A548='CP %'!$M$1,Master!J548="CP",G548&gt;=DATE(2018,10,1),G548&lt;=DATE(2018,12,31)),COUNTIFS($K$2:$K$999,K548,$A$2:$A$999,'CP %'!$M$1,$G$2:$G$999,"&gt;=1-10-2018",$G$2:$G$999,"&lt;=31-12-2018"),"")))))))</f>
        <v/>
      </c>
    </row>
    <row r="549" spans="19:20" hidden="1" x14ac:dyDescent="0.25">
      <c r="S549" s="17" t="str">
        <f>IF(AND(A549='CP %'!$B$1,J549="CP"),
IF(AND(G549&gt;=DATE(2018,4,1),G549&lt;=DATE(2018,7,25)),2%,IF(AND(G549&gt;=DATE(2018,7,26),G549&lt;=DATE(2018,12,31),R549='CP %'!$I$2),IF(T549=1,'CP %'!$C$8,IF(AND(T549&gt;=2,T549&lt;=3),'CP %'!$C$9,IF(AND(T549&gt;=4,T549&lt;=5),'CP %'!$C$10,IF(AND(T549&gt;=6,T549&lt;=8),'CP %'!$C$11,IF(T549&gt;=9,'CP %'!$C$12,""))))),IF(AND(G549&gt;=DATE(2018,7,26),G549&lt;=DATE(2018,12,31),R549='CP %'!$I$3),IF(T549=1,'CP %'!$D$8,IF(AND(T549&gt;=2,T549&lt;=3),'CP %'!$D$9,IF(AND(T549&gt;=4,T549&lt;=5),'CP %'!$D$10,IF(AND(T549&gt;=6,T549&lt;=8),'CP %'!$D$11,IF(T549&gt;=9,'CP %'!$D$12,""))))),""))),
IF(AND(A549='CP %'!$F$1,J549="CP"),
IF(AND(G549&gt;=DATE(2018,4,1),G549&lt;DATE(2018,5,1)),IF(AND(T549&gt;=1,T549&lt;=3),'CP %'!$G$4,IF(AND(T549&gt;=4,T549&lt;=9),'CP %'!$G$5,IF(T549&gt;=10,'CP %'!$G$6,""))),
IF(AND(G549&gt;=DATE(2018,5,1),G549&lt;DATE(2018,7,1)),'CP %'!$G$8,
IF(AND(G549&gt;=DATE(2018,7,1),G549&lt;DATE(2018,8,1)),IF(AND(T549&gt;=1,T549&lt;=2),'CP %'!$G$11,IF(AND(T549&gt;=3,T549&lt;=5),'CP %'!$G$12,IF(T549&gt;=6,'CP %'!$G$13,""))),
IF(AND(G549&gt;=DATE(2018,8,1),G549&lt;DATE(2018,10,1)),IF(K549='CP %'!$F$18,'CP %'!$G$18,IF(B549='CP %'!$F$15,'CP %'!$G$15,IF(B549='CP %'!$F$16,'CP %'!$G$16,IF(AND(B549='CP %'!$F$17,T549=1),'CP %'!$G$20,IF(AND(B549='CP %'!$F$17,T549&gt;=2,T549&lt;=5),'CP %'!$G$21,IF(AND(B549='CP %'!$F$17,T549&gt;=6),'CP %'!$G$22,"")))))),
IF(AND(G549&gt;=DATE(2018,10,1),G549&lt;=DATE(2018,12,31)),IF(B549='CP %'!$F$25,'CP %'!$G$25,IF(B549='CP %'!$F$26,'CP %'!$G$26,IF(AND(B549='CP %'!$F$27,T549=1),'CP %'!$G$29,IF(AND(B549='CP %'!$F$27,T549&gt;=2,T549&lt;=5),'CP %'!$G$30,IF(AND(B549='CP %'!$F$27,T549&gt;=6),'CP %'!$G$31,"")))))))))),
IF(AND(A549='CP %'!$M$1,J549="CP"),
IF(AND(G549&gt;=DATE(2018,4,1),G549&lt;DATE(2018,10,1)),IF(AND(T549&gt;=1,T549&lt;=3),'CP %'!$N$4,IF(AND(T549&gt;=4,T549&lt;=6),'CP %'!$N$5,IF(T549&gt;=7,'CP %'!$N$6,""))),
IF(AND(G549&gt;=DATE(2018,10,1),G549&lt;=DATE(2018,12,31)),IF(AND(T549&gt;=1,T549&lt;=3),'CP %'!$N$9,IF(AND(T549&gt;=4,T549&lt;=6),'CP %'!$N$10,IF(T549&gt;=7,'CP %'!$N$11,""))),"")),"")))</f>
        <v/>
      </c>
      <c r="T549" s="29" t="str">
        <f>IF(AND(A549='CP %'!$B$1,Master!J549="CP",G549&gt;=DATE(2018,7,26),G549&lt;=DATE(2018,12,31)),COUNTIFS($K$2:$K$999,K549,$A$2:$A$999,'CP %'!$B$1,$G$2:$G$999,"&gt;=26-07-2018",$G$2:$G$999,"&lt;=31-12-2018"),IF(AND(A549='CP %'!$F$1,Master!J549="CP",G549&gt;=DATE(2018,4,1),G549&lt;DATE(2018,5,1)),COUNTIFS($K$2:$K$999,K549,$A$2:$A$999,'CP %'!$F$1,$G$2:$G$999,"&gt;=01-04-2018",$G$2:$G$999,"&lt;01-05-2018"),IF(AND(A549='CP %'!$F$1,Master!J549="CP",G549&gt;=DATE(2018,7,1),G549&lt;DATE(2018,8,1)),COUNTIFS($K$2:$K$999,K549,$A$2:$A$999,'CP %'!$F$1,$G$2:$G$999,"&gt;=01-07-2018",$G$2:$G$999,"&lt;01-08-2018"),IF(AND(A549='CP %'!$F$1,B549='CP %'!$F$17,Master!J549="CP",G549&gt;=DATE(2018,8,1),G549&lt;DATE(2018,10,1)),COUNTIFS($K$2:$K$999,K549,$A$2:$A$999,'CP %'!$F$1,$B$2:$B$999,'CP %'!$F$17,$G$2:$G$999,"&gt;=01-08-2018",$G$2:$G$999,"&lt;01-10-2018"),IF(AND(A549='CP %'!$F$1,B549='CP %'!$F$27,Master!J549="CP",G549&gt;=DATE(2018,10,1),G549&lt;=DATE(2018,12,31)),COUNTIFS($K$2:$K$999,K549,$A$2:$A$999,'CP %'!$F$1,$B$2:$B$999,'CP %'!$F$27,$G$2:$G$999,"&gt;=01-10-2018",$G$2:$G$999,"&lt;=31-12-2018"),IF(AND(A549='CP %'!$M$1,Master!J549="CP",G549&gt;=DATE(2018,4,1),G549&lt;DATE(2018,10,1)),COUNTIFS($K$2:$K$999,K549,$A$2:$A$999,'CP %'!$M$1,$G$2:$G$999,"&gt;=1-04-2018",$G$2:$G$999,"&lt;1-10-2018"),IF(AND(A549='CP %'!$M$1,Master!J549="CP",G549&gt;=DATE(2018,10,1),G549&lt;=DATE(2018,12,31)),COUNTIFS($K$2:$K$999,K549,$A$2:$A$999,'CP %'!$M$1,$G$2:$G$999,"&gt;=1-10-2018",$G$2:$G$999,"&lt;=31-12-2018"),"")))))))</f>
        <v/>
      </c>
    </row>
    <row r="550" spans="19:20" hidden="1" x14ac:dyDescent="0.25">
      <c r="S550" s="17" t="str">
        <f>IF(AND(A550='CP %'!$B$1,J550="CP"),
IF(AND(G550&gt;=DATE(2018,4,1),G550&lt;=DATE(2018,7,25)),2%,IF(AND(G550&gt;=DATE(2018,7,26),G550&lt;=DATE(2018,12,31),R550='CP %'!$I$2),IF(T550=1,'CP %'!$C$8,IF(AND(T550&gt;=2,T550&lt;=3),'CP %'!$C$9,IF(AND(T550&gt;=4,T550&lt;=5),'CP %'!$C$10,IF(AND(T550&gt;=6,T550&lt;=8),'CP %'!$C$11,IF(T550&gt;=9,'CP %'!$C$12,""))))),IF(AND(G550&gt;=DATE(2018,7,26),G550&lt;=DATE(2018,12,31),R550='CP %'!$I$3),IF(T550=1,'CP %'!$D$8,IF(AND(T550&gt;=2,T550&lt;=3),'CP %'!$D$9,IF(AND(T550&gt;=4,T550&lt;=5),'CP %'!$D$10,IF(AND(T550&gt;=6,T550&lt;=8),'CP %'!$D$11,IF(T550&gt;=9,'CP %'!$D$12,""))))),""))),
IF(AND(A550='CP %'!$F$1,J550="CP"),
IF(AND(G550&gt;=DATE(2018,4,1),G550&lt;DATE(2018,5,1)),IF(AND(T550&gt;=1,T550&lt;=3),'CP %'!$G$4,IF(AND(T550&gt;=4,T550&lt;=9),'CP %'!$G$5,IF(T550&gt;=10,'CP %'!$G$6,""))),
IF(AND(G550&gt;=DATE(2018,5,1),G550&lt;DATE(2018,7,1)),'CP %'!$G$8,
IF(AND(G550&gt;=DATE(2018,7,1),G550&lt;DATE(2018,8,1)),IF(AND(T550&gt;=1,T550&lt;=2),'CP %'!$G$11,IF(AND(T550&gt;=3,T550&lt;=5),'CP %'!$G$12,IF(T550&gt;=6,'CP %'!$G$13,""))),
IF(AND(G550&gt;=DATE(2018,8,1),G550&lt;DATE(2018,10,1)),IF(K550='CP %'!$F$18,'CP %'!$G$18,IF(B550='CP %'!$F$15,'CP %'!$G$15,IF(B550='CP %'!$F$16,'CP %'!$G$16,IF(AND(B550='CP %'!$F$17,T550=1),'CP %'!$G$20,IF(AND(B550='CP %'!$F$17,T550&gt;=2,T550&lt;=5),'CP %'!$G$21,IF(AND(B550='CP %'!$F$17,T550&gt;=6),'CP %'!$G$22,"")))))),
IF(AND(G550&gt;=DATE(2018,10,1),G550&lt;=DATE(2018,12,31)),IF(B550='CP %'!$F$25,'CP %'!$G$25,IF(B550='CP %'!$F$26,'CP %'!$G$26,IF(AND(B550='CP %'!$F$27,T550=1),'CP %'!$G$29,IF(AND(B550='CP %'!$F$27,T550&gt;=2,T550&lt;=5),'CP %'!$G$30,IF(AND(B550='CP %'!$F$27,T550&gt;=6),'CP %'!$G$31,"")))))))))),
IF(AND(A550='CP %'!$M$1,J550="CP"),
IF(AND(G550&gt;=DATE(2018,4,1),G550&lt;DATE(2018,10,1)),IF(AND(T550&gt;=1,T550&lt;=3),'CP %'!$N$4,IF(AND(T550&gt;=4,T550&lt;=6),'CP %'!$N$5,IF(T550&gt;=7,'CP %'!$N$6,""))),
IF(AND(G550&gt;=DATE(2018,10,1),G550&lt;=DATE(2018,12,31)),IF(AND(T550&gt;=1,T550&lt;=3),'CP %'!$N$9,IF(AND(T550&gt;=4,T550&lt;=6),'CP %'!$N$10,IF(T550&gt;=7,'CP %'!$N$11,""))),"")),"")))</f>
        <v/>
      </c>
      <c r="T550" s="29" t="str">
        <f>IF(AND(A550='CP %'!$B$1,Master!J550="CP",G550&gt;=DATE(2018,7,26),G550&lt;=DATE(2018,12,31)),COUNTIFS($K$2:$K$999,K550,$A$2:$A$999,'CP %'!$B$1,$G$2:$G$999,"&gt;=26-07-2018",$G$2:$G$999,"&lt;=31-12-2018"),IF(AND(A550='CP %'!$F$1,Master!J550="CP",G550&gt;=DATE(2018,4,1),G550&lt;DATE(2018,5,1)),COUNTIFS($K$2:$K$999,K550,$A$2:$A$999,'CP %'!$F$1,$G$2:$G$999,"&gt;=01-04-2018",$G$2:$G$999,"&lt;01-05-2018"),IF(AND(A550='CP %'!$F$1,Master!J550="CP",G550&gt;=DATE(2018,7,1),G550&lt;DATE(2018,8,1)),COUNTIFS($K$2:$K$999,K550,$A$2:$A$999,'CP %'!$F$1,$G$2:$G$999,"&gt;=01-07-2018",$G$2:$G$999,"&lt;01-08-2018"),IF(AND(A550='CP %'!$F$1,B550='CP %'!$F$17,Master!J550="CP",G550&gt;=DATE(2018,8,1),G550&lt;DATE(2018,10,1)),COUNTIFS($K$2:$K$999,K550,$A$2:$A$999,'CP %'!$F$1,$B$2:$B$999,'CP %'!$F$17,$G$2:$G$999,"&gt;=01-08-2018",$G$2:$G$999,"&lt;01-10-2018"),IF(AND(A550='CP %'!$F$1,B550='CP %'!$F$27,Master!J550="CP",G550&gt;=DATE(2018,10,1),G550&lt;=DATE(2018,12,31)),COUNTIFS($K$2:$K$999,K550,$A$2:$A$999,'CP %'!$F$1,$B$2:$B$999,'CP %'!$F$27,$G$2:$G$999,"&gt;=01-10-2018",$G$2:$G$999,"&lt;=31-12-2018"),IF(AND(A550='CP %'!$M$1,Master!J550="CP",G550&gt;=DATE(2018,4,1),G550&lt;DATE(2018,10,1)),COUNTIFS($K$2:$K$999,K550,$A$2:$A$999,'CP %'!$M$1,$G$2:$G$999,"&gt;=1-04-2018",$G$2:$G$999,"&lt;1-10-2018"),IF(AND(A550='CP %'!$M$1,Master!J550="CP",G550&gt;=DATE(2018,10,1),G550&lt;=DATE(2018,12,31)),COUNTIFS($K$2:$K$999,K550,$A$2:$A$999,'CP %'!$M$1,$G$2:$G$999,"&gt;=1-10-2018",$G$2:$G$999,"&lt;=31-12-2018"),"")))))))</f>
        <v/>
      </c>
    </row>
    <row r="551" spans="19:20" hidden="1" x14ac:dyDescent="0.25">
      <c r="S551" s="17" t="str">
        <f>IF(AND(A551='CP %'!$B$1,J551="CP"),
IF(AND(G551&gt;=DATE(2018,4,1),G551&lt;=DATE(2018,7,25)),2%,IF(AND(G551&gt;=DATE(2018,7,26),G551&lt;=DATE(2018,12,31),R551='CP %'!$I$2),IF(T551=1,'CP %'!$C$8,IF(AND(T551&gt;=2,T551&lt;=3),'CP %'!$C$9,IF(AND(T551&gt;=4,T551&lt;=5),'CP %'!$C$10,IF(AND(T551&gt;=6,T551&lt;=8),'CP %'!$C$11,IF(T551&gt;=9,'CP %'!$C$12,""))))),IF(AND(G551&gt;=DATE(2018,7,26),G551&lt;=DATE(2018,12,31),R551='CP %'!$I$3),IF(T551=1,'CP %'!$D$8,IF(AND(T551&gt;=2,T551&lt;=3),'CP %'!$D$9,IF(AND(T551&gt;=4,T551&lt;=5),'CP %'!$D$10,IF(AND(T551&gt;=6,T551&lt;=8),'CP %'!$D$11,IF(T551&gt;=9,'CP %'!$D$12,""))))),""))),
IF(AND(A551='CP %'!$F$1,J551="CP"),
IF(AND(G551&gt;=DATE(2018,4,1),G551&lt;DATE(2018,5,1)),IF(AND(T551&gt;=1,T551&lt;=3),'CP %'!$G$4,IF(AND(T551&gt;=4,T551&lt;=9),'CP %'!$G$5,IF(T551&gt;=10,'CP %'!$G$6,""))),
IF(AND(G551&gt;=DATE(2018,5,1),G551&lt;DATE(2018,7,1)),'CP %'!$G$8,
IF(AND(G551&gt;=DATE(2018,7,1),G551&lt;DATE(2018,8,1)),IF(AND(T551&gt;=1,T551&lt;=2),'CP %'!$G$11,IF(AND(T551&gt;=3,T551&lt;=5),'CP %'!$G$12,IF(T551&gt;=6,'CP %'!$G$13,""))),
IF(AND(G551&gt;=DATE(2018,8,1),G551&lt;DATE(2018,10,1)),IF(K551='CP %'!$F$18,'CP %'!$G$18,IF(B551='CP %'!$F$15,'CP %'!$G$15,IF(B551='CP %'!$F$16,'CP %'!$G$16,IF(AND(B551='CP %'!$F$17,T551=1),'CP %'!$G$20,IF(AND(B551='CP %'!$F$17,T551&gt;=2,T551&lt;=5),'CP %'!$G$21,IF(AND(B551='CP %'!$F$17,T551&gt;=6),'CP %'!$G$22,"")))))),
IF(AND(G551&gt;=DATE(2018,10,1),G551&lt;=DATE(2018,12,31)),IF(B551='CP %'!$F$25,'CP %'!$G$25,IF(B551='CP %'!$F$26,'CP %'!$G$26,IF(AND(B551='CP %'!$F$27,T551=1),'CP %'!$G$29,IF(AND(B551='CP %'!$F$27,T551&gt;=2,T551&lt;=5),'CP %'!$G$30,IF(AND(B551='CP %'!$F$27,T551&gt;=6),'CP %'!$G$31,"")))))))))),
IF(AND(A551='CP %'!$M$1,J551="CP"),
IF(AND(G551&gt;=DATE(2018,4,1),G551&lt;DATE(2018,10,1)),IF(AND(T551&gt;=1,T551&lt;=3),'CP %'!$N$4,IF(AND(T551&gt;=4,T551&lt;=6),'CP %'!$N$5,IF(T551&gt;=7,'CP %'!$N$6,""))),
IF(AND(G551&gt;=DATE(2018,10,1),G551&lt;=DATE(2018,12,31)),IF(AND(T551&gt;=1,T551&lt;=3),'CP %'!$N$9,IF(AND(T551&gt;=4,T551&lt;=6),'CP %'!$N$10,IF(T551&gt;=7,'CP %'!$N$11,""))),"")),"")))</f>
        <v/>
      </c>
      <c r="T551" s="29" t="str">
        <f>IF(AND(A551='CP %'!$B$1,Master!J551="CP",G551&gt;=DATE(2018,7,26),G551&lt;=DATE(2018,12,31)),COUNTIFS($K$2:$K$999,K551,$A$2:$A$999,'CP %'!$B$1,$G$2:$G$999,"&gt;=26-07-2018",$G$2:$G$999,"&lt;=31-12-2018"),IF(AND(A551='CP %'!$F$1,Master!J551="CP",G551&gt;=DATE(2018,4,1),G551&lt;DATE(2018,5,1)),COUNTIFS($K$2:$K$999,K551,$A$2:$A$999,'CP %'!$F$1,$G$2:$G$999,"&gt;=01-04-2018",$G$2:$G$999,"&lt;01-05-2018"),IF(AND(A551='CP %'!$F$1,Master!J551="CP",G551&gt;=DATE(2018,7,1),G551&lt;DATE(2018,8,1)),COUNTIFS($K$2:$K$999,K551,$A$2:$A$999,'CP %'!$F$1,$G$2:$G$999,"&gt;=01-07-2018",$G$2:$G$999,"&lt;01-08-2018"),IF(AND(A551='CP %'!$F$1,B551='CP %'!$F$17,Master!J551="CP",G551&gt;=DATE(2018,8,1),G551&lt;DATE(2018,10,1)),COUNTIFS($K$2:$K$999,K551,$A$2:$A$999,'CP %'!$F$1,$B$2:$B$999,'CP %'!$F$17,$G$2:$G$999,"&gt;=01-08-2018",$G$2:$G$999,"&lt;01-10-2018"),IF(AND(A551='CP %'!$F$1,B551='CP %'!$F$27,Master!J551="CP",G551&gt;=DATE(2018,10,1),G551&lt;=DATE(2018,12,31)),COUNTIFS($K$2:$K$999,K551,$A$2:$A$999,'CP %'!$F$1,$B$2:$B$999,'CP %'!$F$27,$G$2:$G$999,"&gt;=01-10-2018",$G$2:$G$999,"&lt;=31-12-2018"),IF(AND(A551='CP %'!$M$1,Master!J551="CP",G551&gt;=DATE(2018,4,1),G551&lt;DATE(2018,10,1)),COUNTIFS($K$2:$K$999,K551,$A$2:$A$999,'CP %'!$M$1,$G$2:$G$999,"&gt;=1-04-2018",$G$2:$G$999,"&lt;1-10-2018"),IF(AND(A551='CP %'!$M$1,Master!J551="CP",G551&gt;=DATE(2018,10,1),G551&lt;=DATE(2018,12,31)),COUNTIFS($K$2:$K$999,K551,$A$2:$A$999,'CP %'!$M$1,$G$2:$G$999,"&gt;=1-10-2018",$G$2:$G$999,"&lt;=31-12-2018"),"")))))))</f>
        <v/>
      </c>
    </row>
    <row r="552" spans="19:20" hidden="1" x14ac:dyDescent="0.25">
      <c r="S552" s="17" t="str">
        <f>IF(AND(A552='CP %'!$B$1,J552="CP"),
IF(AND(G552&gt;=DATE(2018,4,1),G552&lt;=DATE(2018,7,25)),2%,IF(AND(G552&gt;=DATE(2018,7,26),G552&lt;=DATE(2018,12,31),R552='CP %'!$I$2),IF(T552=1,'CP %'!$C$8,IF(AND(T552&gt;=2,T552&lt;=3),'CP %'!$C$9,IF(AND(T552&gt;=4,T552&lt;=5),'CP %'!$C$10,IF(AND(T552&gt;=6,T552&lt;=8),'CP %'!$C$11,IF(T552&gt;=9,'CP %'!$C$12,""))))),IF(AND(G552&gt;=DATE(2018,7,26),G552&lt;=DATE(2018,12,31),R552='CP %'!$I$3),IF(T552=1,'CP %'!$D$8,IF(AND(T552&gt;=2,T552&lt;=3),'CP %'!$D$9,IF(AND(T552&gt;=4,T552&lt;=5),'CP %'!$D$10,IF(AND(T552&gt;=6,T552&lt;=8),'CP %'!$D$11,IF(T552&gt;=9,'CP %'!$D$12,""))))),""))),
IF(AND(A552='CP %'!$F$1,J552="CP"),
IF(AND(G552&gt;=DATE(2018,4,1),G552&lt;DATE(2018,5,1)),IF(AND(T552&gt;=1,T552&lt;=3),'CP %'!$G$4,IF(AND(T552&gt;=4,T552&lt;=9),'CP %'!$G$5,IF(T552&gt;=10,'CP %'!$G$6,""))),
IF(AND(G552&gt;=DATE(2018,5,1),G552&lt;DATE(2018,7,1)),'CP %'!$G$8,
IF(AND(G552&gt;=DATE(2018,7,1),G552&lt;DATE(2018,8,1)),IF(AND(T552&gt;=1,T552&lt;=2),'CP %'!$G$11,IF(AND(T552&gt;=3,T552&lt;=5),'CP %'!$G$12,IF(T552&gt;=6,'CP %'!$G$13,""))),
IF(AND(G552&gt;=DATE(2018,8,1),G552&lt;DATE(2018,10,1)),IF(K552='CP %'!$F$18,'CP %'!$G$18,IF(B552='CP %'!$F$15,'CP %'!$G$15,IF(B552='CP %'!$F$16,'CP %'!$G$16,IF(AND(B552='CP %'!$F$17,T552=1),'CP %'!$G$20,IF(AND(B552='CP %'!$F$17,T552&gt;=2,T552&lt;=5),'CP %'!$G$21,IF(AND(B552='CP %'!$F$17,T552&gt;=6),'CP %'!$G$22,"")))))),
IF(AND(G552&gt;=DATE(2018,10,1),G552&lt;=DATE(2018,12,31)),IF(B552='CP %'!$F$25,'CP %'!$G$25,IF(B552='CP %'!$F$26,'CP %'!$G$26,IF(AND(B552='CP %'!$F$27,T552=1),'CP %'!$G$29,IF(AND(B552='CP %'!$F$27,T552&gt;=2,T552&lt;=5),'CP %'!$G$30,IF(AND(B552='CP %'!$F$27,T552&gt;=6),'CP %'!$G$31,"")))))))))),
IF(AND(A552='CP %'!$M$1,J552="CP"),
IF(AND(G552&gt;=DATE(2018,4,1),G552&lt;DATE(2018,10,1)),IF(AND(T552&gt;=1,T552&lt;=3),'CP %'!$N$4,IF(AND(T552&gt;=4,T552&lt;=6),'CP %'!$N$5,IF(T552&gt;=7,'CP %'!$N$6,""))),
IF(AND(G552&gt;=DATE(2018,10,1),G552&lt;=DATE(2018,12,31)),IF(AND(T552&gt;=1,T552&lt;=3),'CP %'!$N$9,IF(AND(T552&gt;=4,T552&lt;=6),'CP %'!$N$10,IF(T552&gt;=7,'CP %'!$N$11,""))),"")),"")))</f>
        <v/>
      </c>
      <c r="T552" s="29" t="str">
        <f>IF(AND(A552='CP %'!$B$1,Master!J552="CP",G552&gt;=DATE(2018,7,26),G552&lt;=DATE(2018,12,31)),COUNTIFS($K$2:$K$999,K552,$A$2:$A$999,'CP %'!$B$1,$G$2:$G$999,"&gt;=26-07-2018",$G$2:$G$999,"&lt;=31-12-2018"),IF(AND(A552='CP %'!$F$1,Master!J552="CP",G552&gt;=DATE(2018,4,1),G552&lt;DATE(2018,5,1)),COUNTIFS($K$2:$K$999,K552,$A$2:$A$999,'CP %'!$F$1,$G$2:$G$999,"&gt;=01-04-2018",$G$2:$G$999,"&lt;01-05-2018"),IF(AND(A552='CP %'!$F$1,Master!J552="CP",G552&gt;=DATE(2018,7,1),G552&lt;DATE(2018,8,1)),COUNTIFS($K$2:$K$999,K552,$A$2:$A$999,'CP %'!$F$1,$G$2:$G$999,"&gt;=01-07-2018",$G$2:$G$999,"&lt;01-08-2018"),IF(AND(A552='CP %'!$F$1,B552='CP %'!$F$17,Master!J552="CP",G552&gt;=DATE(2018,8,1),G552&lt;DATE(2018,10,1)),COUNTIFS($K$2:$K$999,K552,$A$2:$A$999,'CP %'!$F$1,$B$2:$B$999,'CP %'!$F$17,$G$2:$G$999,"&gt;=01-08-2018",$G$2:$G$999,"&lt;01-10-2018"),IF(AND(A552='CP %'!$F$1,B552='CP %'!$F$27,Master!J552="CP",G552&gt;=DATE(2018,10,1),G552&lt;=DATE(2018,12,31)),COUNTIFS($K$2:$K$999,K552,$A$2:$A$999,'CP %'!$F$1,$B$2:$B$999,'CP %'!$F$27,$G$2:$G$999,"&gt;=01-10-2018",$G$2:$G$999,"&lt;=31-12-2018"),IF(AND(A552='CP %'!$M$1,Master!J552="CP",G552&gt;=DATE(2018,4,1),G552&lt;DATE(2018,10,1)),COUNTIFS($K$2:$K$999,K552,$A$2:$A$999,'CP %'!$M$1,$G$2:$G$999,"&gt;=1-04-2018",$G$2:$G$999,"&lt;1-10-2018"),IF(AND(A552='CP %'!$M$1,Master!J552="CP",G552&gt;=DATE(2018,10,1),G552&lt;=DATE(2018,12,31)),COUNTIFS($K$2:$K$999,K552,$A$2:$A$999,'CP %'!$M$1,$G$2:$G$999,"&gt;=1-10-2018",$G$2:$G$999,"&lt;=31-12-2018"),"")))))))</f>
        <v/>
      </c>
    </row>
    <row r="553" spans="19:20" hidden="1" x14ac:dyDescent="0.25">
      <c r="S553" s="17" t="str">
        <f>IF(AND(A553='CP %'!$B$1,J553="CP"),
IF(AND(G553&gt;=DATE(2018,4,1),G553&lt;=DATE(2018,7,25)),2%,IF(AND(G553&gt;=DATE(2018,7,26),G553&lt;=DATE(2018,12,31),R553='CP %'!$I$2),IF(T553=1,'CP %'!$C$8,IF(AND(T553&gt;=2,T553&lt;=3),'CP %'!$C$9,IF(AND(T553&gt;=4,T553&lt;=5),'CP %'!$C$10,IF(AND(T553&gt;=6,T553&lt;=8),'CP %'!$C$11,IF(T553&gt;=9,'CP %'!$C$12,""))))),IF(AND(G553&gt;=DATE(2018,7,26),G553&lt;=DATE(2018,12,31),R553='CP %'!$I$3),IF(T553=1,'CP %'!$D$8,IF(AND(T553&gt;=2,T553&lt;=3),'CP %'!$D$9,IF(AND(T553&gt;=4,T553&lt;=5),'CP %'!$D$10,IF(AND(T553&gt;=6,T553&lt;=8),'CP %'!$D$11,IF(T553&gt;=9,'CP %'!$D$12,""))))),""))),
IF(AND(A553='CP %'!$F$1,J553="CP"),
IF(AND(G553&gt;=DATE(2018,4,1),G553&lt;DATE(2018,5,1)),IF(AND(T553&gt;=1,T553&lt;=3),'CP %'!$G$4,IF(AND(T553&gt;=4,T553&lt;=9),'CP %'!$G$5,IF(T553&gt;=10,'CP %'!$G$6,""))),
IF(AND(G553&gt;=DATE(2018,5,1),G553&lt;DATE(2018,7,1)),'CP %'!$G$8,
IF(AND(G553&gt;=DATE(2018,7,1),G553&lt;DATE(2018,8,1)),IF(AND(T553&gt;=1,T553&lt;=2),'CP %'!$G$11,IF(AND(T553&gt;=3,T553&lt;=5),'CP %'!$G$12,IF(T553&gt;=6,'CP %'!$G$13,""))),
IF(AND(G553&gt;=DATE(2018,8,1),G553&lt;DATE(2018,10,1)),IF(K553='CP %'!$F$18,'CP %'!$G$18,IF(B553='CP %'!$F$15,'CP %'!$G$15,IF(B553='CP %'!$F$16,'CP %'!$G$16,IF(AND(B553='CP %'!$F$17,T553=1),'CP %'!$G$20,IF(AND(B553='CP %'!$F$17,T553&gt;=2,T553&lt;=5),'CP %'!$G$21,IF(AND(B553='CP %'!$F$17,T553&gt;=6),'CP %'!$G$22,"")))))),
IF(AND(G553&gt;=DATE(2018,10,1),G553&lt;=DATE(2018,12,31)),IF(B553='CP %'!$F$25,'CP %'!$G$25,IF(B553='CP %'!$F$26,'CP %'!$G$26,IF(AND(B553='CP %'!$F$27,T553=1),'CP %'!$G$29,IF(AND(B553='CP %'!$F$27,T553&gt;=2,T553&lt;=5),'CP %'!$G$30,IF(AND(B553='CP %'!$F$27,T553&gt;=6),'CP %'!$G$31,"")))))))))),
IF(AND(A553='CP %'!$M$1,J553="CP"),
IF(AND(G553&gt;=DATE(2018,4,1),G553&lt;DATE(2018,10,1)),IF(AND(T553&gt;=1,T553&lt;=3),'CP %'!$N$4,IF(AND(T553&gt;=4,T553&lt;=6),'CP %'!$N$5,IF(T553&gt;=7,'CP %'!$N$6,""))),
IF(AND(G553&gt;=DATE(2018,10,1),G553&lt;=DATE(2018,12,31)),IF(AND(T553&gt;=1,T553&lt;=3),'CP %'!$N$9,IF(AND(T553&gt;=4,T553&lt;=6),'CP %'!$N$10,IF(T553&gt;=7,'CP %'!$N$11,""))),"")),"")))</f>
        <v/>
      </c>
      <c r="T553" s="29" t="str">
        <f>IF(AND(A553='CP %'!$B$1,Master!J553="CP",G553&gt;=DATE(2018,7,26),G553&lt;=DATE(2018,12,31)),COUNTIFS($K$2:$K$999,K553,$A$2:$A$999,'CP %'!$B$1,$G$2:$G$999,"&gt;=26-07-2018",$G$2:$G$999,"&lt;=31-12-2018"),IF(AND(A553='CP %'!$F$1,Master!J553="CP",G553&gt;=DATE(2018,4,1),G553&lt;DATE(2018,5,1)),COUNTIFS($K$2:$K$999,K553,$A$2:$A$999,'CP %'!$F$1,$G$2:$G$999,"&gt;=01-04-2018",$G$2:$G$999,"&lt;01-05-2018"),IF(AND(A553='CP %'!$F$1,Master!J553="CP",G553&gt;=DATE(2018,7,1),G553&lt;DATE(2018,8,1)),COUNTIFS($K$2:$K$999,K553,$A$2:$A$999,'CP %'!$F$1,$G$2:$G$999,"&gt;=01-07-2018",$G$2:$G$999,"&lt;01-08-2018"),IF(AND(A553='CP %'!$F$1,B553='CP %'!$F$17,Master!J553="CP",G553&gt;=DATE(2018,8,1),G553&lt;DATE(2018,10,1)),COUNTIFS($K$2:$K$999,K553,$A$2:$A$999,'CP %'!$F$1,$B$2:$B$999,'CP %'!$F$17,$G$2:$G$999,"&gt;=01-08-2018",$G$2:$G$999,"&lt;01-10-2018"),IF(AND(A553='CP %'!$F$1,B553='CP %'!$F$27,Master!J553="CP",G553&gt;=DATE(2018,10,1),G553&lt;=DATE(2018,12,31)),COUNTIFS($K$2:$K$999,K553,$A$2:$A$999,'CP %'!$F$1,$B$2:$B$999,'CP %'!$F$27,$G$2:$G$999,"&gt;=01-10-2018",$G$2:$G$999,"&lt;=31-12-2018"),IF(AND(A553='CP %'!$M$1,Master!J553="CP",G553&gt;=DATE(2018,4,1),G553&lt;DATE(2018,10,1)),COUNTIFS($K$2:$K$999,K553,$A$2:$A$999,'CP %'!$M$1,$G$2:$G$999,"&gt;=1-04-2018",$G$2:$G$999,"&lt;1-10-2018"),IF(AND(A553='CP %'!$M$1,Master!J553="CP",G553&gt;=DATE(2018,10,1),G553&lt;=DATE(2018,12,31)),COUNTIFS($K$2:$K$999,K553,$A$2:$A$999,'CP %'!$M$1,$G$2:$G$999,"&gt;=1-10-2018",$G$2:$G$999,"&lt;=31-12-2018"),"")))))))</f>
        <v/>
      </c>
    </row>
    <row r="554" spans="19:20" hidden="1" x14ac:dyDescent="0.25">
      <c r="S554" s="17" t="str">
        <f>IF(AND(A554='CP %'!$B$1,J554="CP"),
IF(AND(G554&gt;=DATE(2018,4,1),G554&lt;=DATE(2018,7,25)),2%,IF(AND(G554&gt;=DATE(2018,7,26),G554&lt;=DATE(2018,12,31),R554='CP %'!$I$2),IF(T554=1,'CP %'!$C$8,IF(AND(T554&gt;=2,T554&lt;=3),'CP %'!$C$9,IF(AND(T554&gt;=4,T554&lt;=5),'CP %'!$C$10,IF(AND(T554&gt;=6,T554&lt;=8),'CP %'!$C$11,IF(T554&gt;=9,'CP %'!$C$12,""))))),IF(AND(G554&gt;=DATE(2018,7,26),G554&lt;=DATE(2018,12,31),R554='CP %'!$I$3),IF(T554=1,'CP %'!$D$8,IF(AND(T554&gt;=2,T554&lt;=3),'CP %'!$D$9,IF(AND(T554&gt;=4,T554&lt;=5),'CP %'!$D$10,IF(AND(T554&gt;=6,T554&lt;=8),'CP %'!$D$11,IF(T554&gt;=9,'CP %'!$D$12,""))))),""))),
IF(AND(A554='CP %'!$F$1,J554="CP"),
IF(AND(G554&gt;=DATE(2018,4,1),G554&lt;DATE(2018,5,1)),IF(AND(T554&gt;=1,T554&lt;=3),'CP %'!$G$4,IF(AND(T554&gt;=4,T554&lt;=9),'CP %'!$G$5,IF(T554&gt;=10,'CP %'!$G$6,""))),
IF(AND(G554&gt;=DATE(2018,5,1),G554&lt;DATE(2018,7,1)),'CP %'!$G$8,
IF(AND(G554&gt;=DATE(2018,7,1),G554&lt;DATE(2018,8,1)),IF(AND(T554&gt;=1,T554&lt;=2),'CP %'!$G$11,IF(AND(T554&gt;=3,T554&lt;=5),'CP %'!$G$12,IF(T554&gt;=6,'CP %'!$G$13,""))),
IF(AND(G554&gt;=DATE(2018,8,1),G554&lt;DATE(2018,10,1)),IF(K554='CP %'!$F$18,'CP %'!$G$18,IF(B554='CP %'!$F$15,'CP %'!$G$15,IF(B554='CP %'!$F$16,'CP %'!$G$16,IF(AND(B554='CP %'!$F$17,T554=1),'CP %'!$G$20,IF(AND(B554='CP %'!$F$17,T554&gt;=2,T554&lt;=5),'CP %'!$G$21,IF(AND(B554='CP %'!$F$17,T554&gt;=6),'CP %'!$G$22,"")))))),
IF(AND(G554&gt;=DATE(2018,10,1),G554&lt;=DATE(2018,12,31)),IF(B554='CP %'!$F$25,'CP %'!$G$25,IF(B554='CP %'!$F$26,'CP %'!$G$26,IF(AND(B554='CP %'!$F$27,T554=1),'CP %'!$G$29,IF(AND(B554='CP %'!$F$27,T554&gt;=2,T554&lt;=5),'CP %'!$G$30,IF(AND(B554='CP %'!$F$27,T554&gt;=6),'CP %'!$G$31,"")))))))))),
IF(AND(A554='CP %'!$M$1,J554="CP"),
IF(AND(G554&gt;=DATE(2018,4,1),G554&lt;DATE(2018,10,1)),IF(AND(T554&gt;=1,T554&lt;=3),'CP %'!$N$4,IF(AND(T554&gt;=4,T554&lt;=6),'CP %'!$N$5,IF(T554&gt;=7,'CP %'!$N$6,""))),
IF(AND(G554&gt;=DATE(2018,10,1),G554&lt;=DATE(2018,12,31)),IF(AND(T554&gt;=1,T554&lt;=3),'CP %'!$N$9,IF(AND(T554&gt;=4,T554&lt;=6),'CP %'!$N$10,IF(T554&gt;=7,'CP %'!$N$11,""))),"")),"")))</f>
        <v/>
      </c>
      <c r="T554" s="29" t="str">
        <f>IF(AND(A554='CP %'!$B$1,Master!J554="CP",G554&gt;=DATE(2018,7,26),G554&lt;=DATE(2018,12,31)),COUNTIFS($K$2:$K$999,K554,$A$2:$A$999,'CP %'!$B$1,$G$2:$G$999,"&gt;=26-07-2018",$G$2:$G$999,"&lt;=31-12-2018"),IF(AND(A554='CP %'!$F$1,Master!J554="CP",G554&gt;=DATE(2018,4,1),G554&lt;DATE(2018,5,1)),COUNTIFS($K$2:$K$999,K554,$A$2:$A$999,'CP %'!$F$1,$G$2:$G$999,"&gt;=01-04-2018",$G$2:$G$999,"&lt;01-05-2018"),IF(AND(A554='CP %'!$F$1,Master!J554="CP",G554&gt;=DATE(2018,7,1),G554&lt;DATE(2018,8,1)),COUNTIFS($K$2:$K$999,K554,$A$2:$A$999,'CP %'!$F$1,$G$2:$G$999,"&gt;=01-07-2018",$G$2:$G$999,"&lt;01-08-2018"),IF(AND(A554='CP %'!$F$1,B554='CP %'!$F$17,Master!J554="CP",G554&gt;=DATE(2018,8,1),G554&lt;DATE(2018,10,1)),COUNTIFS($K$2:$K$999,K554,$A$2:$A$999,'CP %'!$F$1,$B$2:$B$999,'CP %'!$F$17,$G$2:$G$999,"&gt;=01-08-2018",$G$2:$G$999,"&lt;01-10-2018"),IF(AND(A554='CP %'!$F$1,B554='CP %'!$F$27,Master!J554="CP",G554&gt;=DATE(2018,10,1),G554&lt;=DATE(2018,12,31)),COUNTIFS($K$2:$K$999,K554,$A$2:$A$999,'CP %'!$F$1,$B$2:$B$999,'CP %'!$F$27,$G$2:$G$999,"&gt;=01-10-2018",$G$2:$G$999,"&lt;=31-12-2018"),IF(AND(A554='CP %'!$M$1,Master!J554="CP",G554&gt;=DATE(2018,4,1),G554&lt;DATE(2018,10,1)),COUNTIFS($K$2:$K$999,K554,$A$2:$A$999,'CP %'!$M$1,$G$2:$G$999,"&gt;=1-04-2018",$G$2:$G$999,"&lt;1-10-2018"),IF(AND(A554='CP %'!$M$1,Master!J554="CP",G554&gt;=DATE(2018,10,1),G554&lt;=DATE(2018,12,31)),COUNTIFS($K$2:$K$999,K554,$A$2:$A$999,'CP %'!$M$1,$G$2:$G$999,"&gt;=1-10-2018",$G$2:$G$999,"&lt;=31-12-2018"),"")))))))</f>
        <v/>
      </c>
    </row>
    <row r="555" spans="19:20" hidden="1" x14ac:dyDescent="0.25">
      <c r="S555" s="17" t="str">
        <f>IF(AND(A555='CP %'!$B$1,J555="CP"),
IF(AND(G555&gt;=DATE(2018,4,1),G555&lt;=DATE(2018,7,25)),2%,IF(AND(G555&gt;=DATE(2018,7,26),G555&lt;=DATE(2018,12,31),R555='CP %'!$I$2),IF(T555=1,'CP %'!$C$8,IF(AND(T555&gt;=2,T555&lt;=3),'CP %'!$C$9,IF(AND(T555&gt;=4,T555&lt;=5),'CP %'!$C$10,IF(AND(T555&gt;=6,T555&lt;=8),'CP %'!$C$11,IF(T555&gt;=9,'CP %'!$C$12,""))))),IF(AND(G555&gt;=DATE(2018,7,26),G555&lt;=DATE(2018,12,31),R555='CP %'!$I$3),IF(T555=1,'CP %'!$D$8,IF(AND(T555&gt;=2,T555&lt;=3),'CP %'!$D$9,IF(AND(T555&gt;=4,T555&lt;=5),'CP %'!$D$10,IF(AND(T555&gt;=6,T555&lt;=8),'CP %'!$D$11,IF(T555&gt;=9,'CP %'!$D$12,""))))),""))),
IF(AND(A555='CP %'!$F$1,J555="CP"),
IF(AND(G555&gt;=DATE(2018,4,1),G555&lt;DATE(2018,5,1)),IF(AND(T555&gt;=1,T555&lt;=3),'CP %'!$G$4,IF(AND(T555&gt;=4,T555&lt;=9),'CP %'!$G$5,IF(T555&gt;=10,'CP %'!$G$6,""))),
IF(AND(G555&gt;=DATE(2018,5,1),G555&lt;DATE(2018,7,1)),'CP %'!$G$8,
IF(AND(G555&gt;=DATE(2018,7,1),G555&lt;DATE(2018,8,1)),IF(AND(T555&gt;=1,T555&lt;=2),'CP %'!$G$11,IF(AND(T555&gt;=3,T555&lt;=5),'CP %'!$G$12,IF(T555&gt;=6,'CP %'!$G$13,""))),
IF(AND(G555&gt;=DATE(2018,8,1),G555&lt;DATE(2018,10,1)),IF(K555='CP %'!$F$18,'CP %'!$G$18,IF(B555='CP %'!$F$15,'CP %'!$G$15,IF(B555='CP %'!$F$16,'CP %'!$G$16,IF(AND(B555='CP %'!$F$17,T555=1),'CP %'!$G$20,IF(AND(B555='CP %'!$F$17,T555&gt;=2,T555&lt;=5),'CP %'!$G$21,IF(AND(B555='CP %'!$F$17,T555&gt;=6),'CP %'!$G$22,"")))))),
IF(AND(G555&gt;=DATE(2018,10,1),G555&lt;=DATE(2018,12,31)),IF(B555='CP %'!$F$25,'CP %'!$G$25,IF(B555='CP %'!$F$26,'CP %'!$G$26,IF(AND(B555='CP %'!$F$27,T555=1),'CP %'!$G$29,IF(AND(B555='CP %'!$F$27,T555&gt;=2,T555&lt;=5),'CP %'!$G$30,IF(AND(B555='CP %'!$F$27,T555&gt;=6),'CP %'!$G$31,"")))))))))),
IF(AND(A555='CP %'!$M$1,J555="CP"),
IF(AND(G555&gt;=DATE(2018,4,1),G555&lt;DATE(2018,10,1)),IF(AND(T555&gt;=1,T555&lt;=3),'CP %'!$N$4,IF(AND(T555&gt;=4,T555&lt;=6),'CP %'!$N$5,IF(T555&gt;=7,'CP %'!$N$6,""))),
IF(AND(G555&gt;=DATE(2018,10,1),G555&lt;=DATE(2018,12,31)),IF(AND(T555&gt;=1,T555&lt;=3),'CP %'!$N$9,IF(AND(T555&gt;=4,T555&lt;=6),'CP %'!$N$10,IF(T555&gt;=7,'CP %'!$N$11,""))),"")),"")))</f>
        <v/>
      </c>
      <c r="T555" s="29" t="str">
        <f>IF(AND(A555='CP %'!$B$1,Master!J555="CP",G555&gt;=DATE(2018,7,26),G555&lt;=DATE(2018,12,31)),COUNTIFS($K$2:$K$999,K555,$A$2:$A$999,'CP %'!$B$1,$G$2:$G$999,"&gt;=26-07-2018",$G$2:$G$999,"&lt;=31-12-2018"),IF(AND(A555='CP %'!$F$1,Master!J555="CP",G555&gt;=DATE(2018,4,1),G555&lt;DATE(2018,5,1)),COUNTIFS($K$2:$K$999,K555,$A$2:$A$999,'CP %'!$F$1,$G$2:$G$999,"&gt;=01-04-2018",$G$2:$G$999,"&lt;01-05-2018"),IF(AND(A555='CP %'!$F$1,Master!J555="CP",G555&gt;=DATE(2018,7,1),G555&lt;DATE(2018,8,1)),COUNTIFS($K$2:$K$999,K555,$A$2:$A$999,'CP %'!$F$1,$G$2:$G$999,"&gt;=01-07-2018",$G$2:$G$999,"&lt;01-08-2018"),IF(AND(A555='CP %'!$F$1,B555='CP %'!$F$17,Master!J555="CP",G555&gt;=DATE(2018,8,1),G555&lt;DATE(2018,10,1)),COUNTIFS($K$2:$K$999,K555,$A$2:$A$999,'CP %'!$F$1,$B$2:$B$999,'CP %'!$F$17,$G$2:$G$999,"&gt;=01-08-2018",$G$2:$G$999,"&lt;01-10-2018"),IF(AND(A555='CP %'!$F$1,B555='CP %'!$F$27,Master!J555="CP",G555&gt;=DATE(2018,10,1),G555&lt;=DATE(2018,12,31)),COUNTIFS($K$2:$K$999,K555,$A$2:$A$999,'CP %'!$F$1,$B$2:$B$999,'CP %'!$F$27,$G$2:$G$999,"&gt;=01-10-2018",$G$2:$G$999,"&lt;=31-12-2018"),IF(AND(A555='CP %'!$M$1,Master!J555="CP",G555&gt;=DATE(2018,4,1),G555&lt;DATE(2018,10,1)),COUNTIFS($K$2:$K$999,K555,$A$2:$A$999,'CP %'!$M$1,$G$2:$G$999,"&gt;=1-04-2018",$G$2:$G$999,"&lt;1-10-2018"),IF(AND(A555='CP %'!$M$1,Master!J555="CP",G555&gt;=DATE(2018,10,1),G555&lt;=DATE(2018,12,31)),COUNTIFS($K$2:$K$999,K555,$A$2:$A$999,'CP %'!$M$1,$G$2:$G$999,"&gt;=1-10-2018",$G$2:$G$999,"&lt;=31-12-2018"),"")))))))</f>
        <v/>
      </c>
    </row>
    <row r="556" spans="19:20" hidden="1" x14ac:dyDescent="0.25">
      <c r="S556" s="17" t="str">
        <f>IF(AND(A556='CP %'!$B$1,J556="CP"),
IF(AND(G556&gt;=DATE(2018,4,1),G556&lt;=DATE(2018,7,25)),2%,IF(AND(G556&gt;=DATE(2018,7,26),G556&lt;=DATE(2018,12,31),R556='CP %'!$I$2),IF(T556=1,'CP %'!$C$8,IF(AND(T556&gt;=2,T556&lt;=3),'CP %'!$C$9,IF(AND(T556&gt;=4,T556&lt;=5),'CP %'!$C$10,IF(AND(T556&gt;=6,T556&lt;=8),'CP %'!$C$11,IF(T556&gt;=9,'CP %'!$C$12,""))))),IF(AND(G556&gt;=DATE(2018,7,26),G556&lt;=DATE(2018,12,31),R556='CP %'!$I$3),IF(T556=1,'CP %'!$D$8,IF(AND(T556&gt;=2,T556&lt;=3),'CP %'!$D$9,IF(AND(T556&gt;=4,T556&lt;=5),'CP %'!$D$10,IF(AND(T556&gt;=6,T556&lt;=8),'CP %'!$D$11,IF(T556&gt;=9,'CP %'!$D$12,""))))),""))),
IF(AND(A556='CP %'!$F$1,J556="CP"),
IF(AND(G556&gt;=DATE(2018,4,1),G556&lt;DATE(2018,5,1)),IF(AND(T556&gt;=1,T556&lt;=3),'CP %'!$G$4,IF(AND(T556&gt;=4,T556&lt;=9),'CP %'!$G$5,IF(T556&gt;=10,'CP %'!$G$6,""))),
IF(AND(G556&gt;=DATE(2018,5,1),G556&lt;DATE(2018,7,1)),'CP %'!$G$8,
IF(AND(G556&gt;=DATE(2018,7,1),G556&lt;DATE(2018,8,1)),IF(AND(T556&gt;=1,T556&lt;=2),'CP %'!$G$11,IF(AND(T556&gt;=3,T556&lt;=5),'CP %'!$G$12,IF(T556&gt;=6,'CP %'!$G$13,""))),
IF(AND(G556&gt;=DATE(2018,8,1),G556&lt;DATE(2018,10,1)),IF(K556='CP %'!$F$18,'CP %'!$G$18,IF(B556='CP %'!$F$15,'CP %'!$G$15,IF(B556='CP %'!$F$16,'CP %'!$G$16,IF(AND(B556='CP %'!$F$17,T556=1),'CP %'!$G$20,IF(AND(B556='CP %'!$F$17,T556&gt;=2,T556&lt;=5),'CP %'!$G$21,IF(AND(B556='CP %'!$F$17,T556&gt;=6),'CP %'!$G$22,"")))))),
IF(AND(G556&gt;=DATE(2018,10,1),G556&lt;=DATE(2018,12,31)),IF(B556='CP %'!$F$25,'CP %'!$G$25,IF(B556='CP %'!$F$26,'CP %'!$G$26,IF(AND(B556='CP %'!$F$27,T556=1),'CP %'!$G$29,IF(AND(B556='CP %'!$F$27,T556&gt;=2,T556&lt;=5),'CP %'!$G$30,IF(AND(B556='CP %'!$F$27,T556&gt;=6),'CP %'!$G$31,"")))))))))),
IF(AND(A556='CP %'!$M$1,J556="CP"),
IF(AND(G556&gt;=DATE(2018,4,1),G556&lt;DATE(2018,10,1)),IF(AND(T556&gt;=1,T556&lt;=3),'CP %'!$N$4,IF(AND(T556&gt;=4,T556&lt;=6),'CP %'!$N$5,IF(T556&gt;=7,'CP %'!$N$6,""))),
IF(AND(G556&gt;=DATE(2018,10,1),G556&lt;=DATE(2018,12,31)),IF(AND(T556&gt;=1,T556&lt;=3),'CP %'!$N$9,IF(AND(T556&gt;=4,T556&lt;=6),'CP %'!$N$10,IF(T556&gt;=7,'CP %'!$N$11,""))),"")),"")))</f>
        <v/>
      </c>
      <c r="T556" s="29" t="str">
        <f>IF(AND(A556='CP %'!$B$1,Master!J556="CP",G556&gt;=DATE(2018,7,26),G556&lt;=DATE(2018,12,31)),COUNTIFS($K$2:$K$999,K556,$A$2:$A$999,'CP %'!$B$1,$G$2:$G$999,"&gt;=26-07-2018",$G$2:$G$999,"&lt;=31-12-2018"),IF(AND(A556='CP %'!$F$1,Master!J556="CP",G556&gt;=DATE(2018,4,1),G556&lt;DATE(2018,5,1)),COUNTIFS($K$2:$K$999,K556,$A$2:$A$999,'CP %'!$F$1,$G$2:$G$999,"&gt;=01-04-2018",$G$2:$G$999,"&lt;01-05-2018"),IF(AND(A556='CP %'!$F$1,Master!J556="CP",G556&gt;=DATE(2018,7,1),G556&lt;DATE(2018,8,1)),COUNTIFS($K$2:$K$999,K556,$A$2:$A$999,'CP %'!$F$1,$G$2:$G$999,"&gt;=01-07-2018",$G$2:$G$999,"&lt;01-08-2018"),IF(AND(A556='CP %'!$F$1,B556='CP %'!$F$17,Master!J556="CP",G556&gt;=DATE(2018,8,1),G556&lt;DATE(2018,10,1)),COUNTIFS($K$2:$K$999,K556,$A$2:$A$999,'CP %'!$F$1,$B$2:$B$999,'CP %'!$F$17,$G$2:$G$999,"&gt;=01-08-2018",$G$2:$G$999,"&lt;01-10-2018"),IF(AND(A556='CP %'!$F$1,B556='CP %'!$F$27,Master!J556="CP",G556&gt;=DATE(2018,10,1),G556&lt;=DATE(2018,12,31)),COUNTIFS($K$2:$K$999,K556,$A$2:$A$999,'CP %'!$F$1,$B$2:$B$999,'CP %'!$F$27,$G$2:$G$999,"&gt;=01-10-2018",$G$2:$G$999,"&lt;=31-12-2018"),IF(AND(A556='CP %'!$M$1,Master!J556="CP",G556&gt;=DATE(2018,4,1),G556&lt;DATE(2018,10,1)),COUNTIFS($K$2:$K$999,K556,$A$2:$A$999,'CP %'!$M$1,$G$2:$G$999,"&gt;=1-04-2018",$G$2:$G$999,"&lt;1-10-2018"),IF(AND(A556='CP %'!$M$1,Master!J556="CP",G556&gt;=DATE(2018,10,1),G556&lt;=DATE(2018,12,31)),COUNTIFS($K$2:$K$999,K556,$A$2:$A$999,'CP %'!$M$1,$G$2:$G$999,"&gt;=1-10-2018",$G$2:$G$999,"&lt;=31-12-2018"),"")))))))</f>
        <v/>
      </c>
    </row>
    <row r="557" spans="19:20" hidden="1" x14ac:dyDescent="0.25">
      <c r="S557" s="17" t="str">
        <f>IF(AND(A557='CP %'!$B$1,J557="CP"),
IF(AND(G557&gt;=DATE(2018,4,1),G557&lt;=DATE(2018,7,25)),2%,IF(AND(G557&gt;=DATE(2018,7,26),G557&lt;=DATE(2018,12,31),R557='CP %'!$I$2),IF(T557=1,'CP %'!$C$8,IF(AND(T557&gt;=2,T557&lt;=3),'CP %'!$C$9,IF(AND(T557&gt;=4,T557&lt;=5),'CP %'!$C$10,IF(AND(T557&gt;=6,T557&lt;=8),'CP %'!$C$11,IF(T557&gt;=9,'CP %'!$C$12,""))))),IF(AND(G557&gt;=DATE(2018,7,26),G557&lt;=DATE(2018,12,31),R557='CP %'!$I$3),IF(T557=1,'CP %'!$D$8,IF(AND(T557&gt;=2,T557&lt;=3),'CP %'!$D$9,IF(AND(T557&gt;=4,T557&lt;=5),'CP %'!$D$10,IF(AND(T557&gt;=6,T557&lt;=8),'CP %'!$D$11,IF(T557&gt;=9,'CP %'!$D$12,""))))),""))),
IF(AND(A557='CP %'!$F$1,J557="CP"),
IF(AND(G557&gt;=DATE(2018,4,1),G557&lt;DATE(2018,5,1)),IF(AND(T557&gt;=1,T557&lt;=3),'CP %'!$G$4,IF(AND(T557&gt;=4,T557&lt;=9),'CP %'!$G$5,IF(T557&gt;=10,'CP %'!$G$6,""))),
IF(AND(G557&gt;=DATE(2018,5,1),G557&lt;DATE(2018,7,1)),'CP %'!$G$8,
IF(AND(G557&gt;=DATE(2018,7,1),G557&lt;DATE(2018,8,1)),IF(AND(T557&gt;=1,T557&lt;=2),'CP %'!$G$11,IF(AND(T557&gt;=3,T557&lt;=5),'CP %'!$G$12,IF(T557&gt;=6,'CP %'!$G$13,""))),
IF(AND(G557&gt;=DATE(2018,8,1),G557&lt;DATE(2018,10,1)),IF(K557='CP %'!$F$18,'CP %'!$G$18,IF(B557='CP %'!$F$15,'CP %'!$G$15,IF(B557='CP %'!$F$16,'CP %'!$G$16,IF(AND(B557='CP %'!$F$17,T557=1),'CP %'!$G$20,IF(AND(B557='CP %'!$F$17,T557&gt;=2,T557&lt;=5),'CP %'!$G$21,IF(AND(B557='CP %'!$F$17,T557&gt;=6),'CP %'!$G$22,"")))))),
IF(AND(G557&gt;=DATE(2018,10,1),G557&lt;=DATE(2018,12,31)),IF(B557='CP %'!$F$25,'CP %'!$G$25,IF(B557='CP %'!$F$26,'CP %'!$G$26,IF(AND(B557='CP %'!$F$27,T557=1),'CP %'!$G$29,IF(AND(B557='CP %'!$F$27,T557&gt;=2,T557&lt;=5),'CP %'!$G$30,IF(AND(B557='CP %'!$F$27,T557&gt;=6),'CP %'!$G$31,"")))))))))),
IF(AND(A557='CP %'!$M$1,J557="CP"),
IF(AND(G557&gt;=DATE(2018,4,1),G557&lt;DATE(2018,10,1)),IF(AND(T557&gt;=1,T557&lt;=3),'CP %'!$N$4,IF(AND(T557&gt;=4,T557&lt;=6),'CP %'!$N$5,IF(T557&gt;=7,'CP %'!$N$6,""))),
IF(AND(G557&gt;=DATE(2018,10,1),G557&lt;=DATE(2018,12,31)),IF(AND(T557&gt;=1,T557&lt;=3),'CP %'!$N$9,IF(AND(T557&gt;=4,T557&lt;=6),'CP %'!$N$10,IF(T557&gt;=7,'CP %'!$N$11,""))),"")),"")))</f>
        <v/>
      </c>
      <c r="T557" s="29" t="str">
        <f>IF(AND(A557='CP %'!$B$1,Master!J557="CP",G557&gt;=DATE(2018,7,26),G557&lt;=DATE(2018,12,31)),COUNTIFS($K$2:$K$999,K557,$A$2:$A$999,'CP %'!$B$1,$G$2:$G$999,"&gt;=26-07-2018",$G$2:$G$999,"&lt;=31-12-2018"),IF(AND(A557='CP %'!$F$1,Master!J557="CP",G557&gt;=DATE(2018,4,1),G557&lt;DATE(2018,5,1)),COUNTIFS($K$2:$K$999,K557,$A$2:$A$999,'CP %'!$F$1,$G$2:$G$999,"&gt;=01-04-2018",$G$2:$G$999,"&lt;01-05-2018"),IF(AND(A557='CP %'!$F$1,Master!J557="CP",G557&gt;=DATE(2018,7,1),G557&lt;DATE(2018,8,1)),COUNTIFS($K$2:$K$999,K557,$A$2:$A$999,'CP %'!$F$1,$G$2:$G$999,"&gt;=01-07-2018",$G$2:$G$999,"&lt;01-08-2018"),IF(AND(A557='CP %'!$F$1,B557='CP %'!$F$17,Master!J557="CP",G557&gt;=DATE(2018,8,1),G557&lt;DATE(2018,10,1)),COUNTIFS($K$2:$K$999,K557,$A$2:$A$999,'CP %'!$F$1,$B$2:$B$999,'CP %'!$F$17,$G$2:$G$999,"&gt;=01-08-2018",$G$2:$G$999,"&lt;01-10-2018"),IF(AND(A557='CP %'!$F$1,B557='CP %'!$F$27,Master!J557="CP",G557&gt;=DATE(2018,10,1),G557&lt;=DATE(2018,12,31)),COUNTIFS($K$2:$K$999,K557,$A$2:$A$999,'CP %'!$F$1,$B$2:$B$999,'CP %'!$F$27,$G$2:$G$999,"&gt;=01-10-2018",$G$2:$G$999,"&lt;=31-12-2018"),IF(AND(A557='CP %'!$M$1,Master!J557="CP",G557&gt;=DATE(2018,4,1),G557&lt;DATE(2018,10,1)),COUNTIFS($K$2:$K$999,K557,$A$2:$A$999,'CP %'!$M$1,$G$2:$G$999,"&gt;=1-04-2018",$G$2:$G$999,"&lt;1-10-2018"),IF(AND(A557='CP %'!$M$1,Master!J557="CP",G557&gt;=DATE(2018,10,1),G557&lt;=DATE(2018,12,31)),COUNTIFS($K$2:$K$999,K557,$A$2:$A$999,'CP %'!$M$1,$G$2:$G$999,"&gt;=1-10-2018",$G$2:$G$999,"&lt;=31-12-2018"),"")))))))</f>
        <v/>
      </c>
    </row>
    <row r="558" spans="19:20" hidden="1" x14ac:dyDescent="0.25">
      <c r="S558" s="17" t="str">
        <f>IF(AND(A558='CP %'!$B$1,J558="CP"),
IF(AND(G558&gt;=DATE(2018,4,1),G558&lt;=DATE(2018,7,25)),2%,IF(AND(G558&gt;=DATE(2018,7,26),G558&lt;=DATE(2018,12,31),R558='CP %'!$I$2),IF(T558=1,'CP %'!$C$8,IF(AND(T558&gt;=2,T558&lt;=3),'CP %'!$C$9,IF(AND(T558&gt;=4,T558&lt;=5),'CP %'!$C$10,IF(AND(T558&gt;=6,T558&lt;=8),'CP %'!$C$11,IF(T558&gt;=9,'CP %'!$C$12,""))))),IF(AND(G558&gt;=DATE(2018,7,26),G558&lt;=DATE(2018,12,31),R558='CP %'!$I$3),IF(T558=1,'CP %'!$D$8,IF(AND(T558&gt;=2,T558&lt;=3),'CP %'!$D$9,IF(AND(T558&gt;=4,T558&lt;=5),'CP %'!$D$10,IF(AND(T558&gt;=6,T558&lt;=8),'CP %'!$D$11,IF(T558&gt;=9,'CP %'!$D$12,""))))),""))),
IF(AND(A558='CP %'!$F$1,J558="CP"),
IF(AND(G558&gt;=DATE(2018,4,1),G558&lt;DATE(2018,5,1)),IF(AND(T558&gt;=1,T558&lt;=3),'CP %'!$G$4,IF(AND(T558&gt;=4,T558&lt;=9),'CP %'!$G$5,IF(T558&gt;=10,'CP %'!$G$6,""))),
IF(AND(G558&gt;=DATE(2018,5,1),G558&lt;DATE(2018,7,1)),'CP %'!$G$8,
IF(AND(G558&gt;=DATE(2018,7,1),G558&lt;DATE(2018,8,1)),IF(AND(T558&gt;=1,T558&lt;=2),'CP %'!$G$11,IF(AND(T558&gt;=3,T558&lt;=5),'CP %'!$G$12,IF(T558&gt;=6,'CP %'!$G$13,""))),
IF(AND(G558&gt;=DATE(2018,8,1),G558&lt;DATE(2018,10,1)),IF(K558='CP %'!$F$18,'CP %'!$G$18,IF(B558='CP %'!$F$15,'CP %'!$G$15,IF(B558='CP %'!$F$16,'CP %'!$G$16,IF(AND(B558='CP %'!$F$17,T558=1),'CP %'!$G$20,IF(AND(B558='CP %'!$F$17,T558&gt;=2,T558&lt;=5),'CP %'!$G$21,IF(AND(B558='CP %'!$F$17,T558&gt;=6),'CP %'!$G$22,"")))))),
IF(AND(G558&gt;=DATE(2018,10,1),G558&lt;=DATE(2018,12,31)),IF(B558='CP %'!$F$25,'CP %'!$G$25,IF(B558='CP %'!$F$26,'CP %'!$G$26,IF(AND(B558='CP %'!$F$27,T558=1),'CP %'!$G$29,IF(AND(B558='CP %'!$F$27,T558&gt;=2,T558&lt;=5),'CP %'!$G$30,IF(AND(B558='CP %'!$F$27,T558&gt;=6),'CP %'!$G$31,"")))))))))),
IF(AND(A558='CP %'!$M$1,J558="CP"),
IF(AND(G558&gt;=DATE(2018,4,1),G558&lt;DATE(2018,10,1)),IF(AND(T558&gt;=1,T558&lt;=3),'CP %'!$N$4,IF(AND(T558&gt;=4,T558&lt;=6),'CP %'!$N$5,IF(T558&gt;=7,'CP %'!$N$6,""))),
IF(AND(G558&gt;=DATE(2018,10,1),G558&lt;=DATE(2018,12,31)),IF(AND(T558&gt;=1,T558&lt;=3),'CP %'!$N$9,IF(AND(T558&gt;=4,T558&lt;=6),'CP %'!$N$10,IF(T558&gt;=7,'CP %'!$N$11,""))),"")),"")))</f>
        <v/>
      </c>
      <c r="T558" s="29" t="str">
        <f>IF(AND(A558='CP %'!$B$1,Master!J558="CP",G558&gt;=DATE(2018,7,26),G558&lt;=DATE(2018,12,31)),COUNTIFS($K$2:$K$999,K558,$A$2:$A$999,'CP %'!$B$1,$G$2:$G$999,"&gt;=26-07-2018",$G$2:$G$999,"&lt;=31-12-2018"),IF(AND(A558='CP %'!$F$1,Master!J558="CP",G558&gt;=DATE(2018,4,1),G558&lt;DATE(2018,5,1)),COUNTIFS($K$2:$K$999,K558,$A$2:$A$999,'CP %'!$F$1,$G$2:$G$999,"&gt;=01-04-2018",$G$2:$G$999,"&lt;01-05-2018"),IF(AND(A558='CP %'!$F$1,Master!J558="CP",G558&gt;=DATE(2018,7,1),G558&lt;DATE(2018,8,1)),COUNTIFS($K$2:$K$999,K558,$A$2:$A$999,'CP %'!$F$1,$G$2:$G$999,"&gt;=01-07-2018",$G$2:$G$999,"&lt;01-08-2018"),IF(AND(A558='CP %'!$F$1,B558='CP %'!$F$17,Master!J558="CP",G558&gt;=DATE(2018,8,1),G558&lt;DATE(2018,10,1)),COUNTIFS($K$2:$K$999,K558,$A$2:$A$999,'CP %'!$F$1,$B$2:$B$999,'CP %'!$F$17,$G$2:$G$999,"&gt;=01-08-2018",$G$2:$G$999,"&lt;01-10-2018"),IF(AND(A558='CP %'!$F$1,B558='CP %'!$F$27,Master!J558="CP",G558&gt;=DATE(2018,10,1),G558&lt;=DATE(2018,12,31)),COUNTIFS($K$2:$K$999,K558,$A$2:$A$999,'CP %'!$F$1,$B$2:$B$999,'CP %'!$F$27,$G$2:$G$999,"&gt;=01-10-2018",$G$2:$G$999,"&lt;=31-12-2018"),IF(AND(A558='CP %'!$M$1,Master!J558="CP",G558&gt;=DATE(2018,4,1),G558&lt;DATE(2018,10,1)),COUNTIFS($K$2:$K$999,K558,$A$2:$A$999,'CP %'!$M$1,$G$2:$G$999,"&gt;=1-04-2018",$G$2:$G$999,"&lt;1-10-2018"),IF(AND(A558='CP %'!$M$1,Master!J558="CP",G558&gt;=DATE(2018,10,1),G558&lt;=DATE(2018,12,31)),COUNTIFS($K$2:$K$999,K558,$A$2:$A$999,'CP %'!$M$1,$G$2:$G$999,"&gt;=1-10-2018",$G$2:$G$999,"&lt;=31-12-2018"),"")))))))</f>
        <v/>
      </c>
    </row>
    <row r="559" spans="19:20" hidden="1" x14ac:dyDescent="0.25">
      <c r="S559" s="17" t="str">
        <f>IF(AND(A559='CP %'!$B$1,J559="CP"),
IF(AND(G559&gt;=DATE(2018,4,1),G559&lt;=DATE(2018,7,25)),2%,IF(AND(G559&gt;=DATE(2018,7,26),G559&lt;=DATE(2018,12,31),R559='CP %'!$I$2),IF(T559=1,'CP %'!$C$8,IF(AND(T559&gt;=2,T559&lt;=3),'CP %'!$C$9,IF(AND(T559&gt;=4,T559&lt;=5),'CP %'!$C$10,IF(AND(T559&gt;=6,T559&lt;=8),'CP %'!$C$11,IF(T559&gt;=9,'CP %'!$C$12,""))))),IF(AND(G559&gt;=DATE(2018,7,26),G559&lt;=DATE(2018,12,31),R559='CP %'!$I$3),IF(T559=1,'CP %'!$D$8,IF(AND(T559&gt;=2,T559&lt;=3),'CP %'!$D$9,IF(AND(T559&gt;=4,T559&lt;=5),'CP %'!$D$10,IF(AND(T559&gt;=6,T559&lt;=8),'CP %'!$D$11,IF(T559&gt;=9,'CP %'!$D$12,""))))),""))),
IF(AND(A559='CP %'!$F$1,J559="CP"),
IF(AND(G559&gt;=DATE(2018,4,1),G559&lt;DATE(2018,5,1)),IF(AND(T559&gt;=1,T559&lt;=3),'CP %'!$G$4,IF(AND(T559&gt;=4,T559&lt;=9),'CP %'!$G$5,IF(T559&gt;=10,'CP %'!$G$6,""))),
IF(AND(G559&gt;=DATE(2018,5,1),G559&lt;DATE(2018,7,1)),'CP %'!$G$8,
IF(AND(G559&gt;=DATE(2018,7,1),G559&lt;DATE(2018,8,1)),IF(AND(T559&gt;=1,T559&lt;=2),'CP %'!$G$11,IF(AND(T559&gt;=3,T559&lt;=5),'CP %'!$G$12,IF(T559&gt;=6,'CP %'!$G$13,""))),
IF(AND(G559&gt;=DATE(2018,8,1),G559&lt;DATE(2018,10,1)),IF(K559='CP %'!$F$18,'CP %'!$G$18,IF(B559='CP %'!$F$15,'CP %'!$G$15,IF(B559='CP %'!$F$16,'CP %'!$G$16,IF(AND(B559='CP %'!$F$17,T559=1),'CP %'!$G$20,IF(AND(B559='CP %'!$F$17,T559&gt;=2,T559&lt;=5),'CP %'!$G$21,IF(AND(B559='CP %'!$F$17,T559&gt;=6),'CP %'!$G$22,"")))))),
IF(AND(G559&gt;=DATE(2018,10,1),G559&lt;=DATE(2018,12,31)),IF(B559='CP %'!$F$25,'CP %'!$G$25,IF(B559='CP %'!$F$26,'CP %'!$G$26,IF(AND(B559='CP %'!$F$27,T559=1),'CP %'!$G$29,IF(AND(B559='CP %'!$F$27,T559&gt;=2,T559&lt;=5),'CP %'!$G$30,IF(AND(B559='CP %'!$F$27,T559&gt;=6),'CP %'!$G$31,"")))))))))),
IF(AND(A559='CP %'!$M$1,J559="CP"),
IF(AND(G559&gt;=DATE(2018,4,1),G559&lt;DATE(2018,10,1)),IF(AND(T559&gt;=1,T559&lt;=3),'CP %'!$N$4,IF(AND(T559&gt;=4,T559&lt;=6),'CP %'!$N$5,IF(T559&gt;=7,'CP %'!$N$6,""))),
IF(AND(G559&gt;=DATE(2018,10,1),G559&lt;=DATE(2018,12,31)),IF(AND(T559&gt;=1,T559&lt;=3),'CP %'!$N$9,IF(AND(T559&gt;=4,T559&lt;=6),'CP %'!$N$10,IF(T559&gt;=7,'CP %'!$N$11,""))),"")),"")))</f>
        <v/>
      </c>
      <c r="T559" s="29" t="str">
        <f>IF(AND(A559='CP %'!$B$1,Master!J559="CP",G559&gt;=DATE(2018,7,26),G559&lt;=DATE(2018,12,31)),COUNTIFS($K$2:$K$999,K559,$A$2:$A$999,'CP %'!$B$1,$G$2:$G$999,"&gt;=26-07-2018",$G$2:$G$999,"&lt;=31-12-2018"),IF(AND(A559='CP %'!$F$1,Master!J559="CP",G559&gt;=DATE(2018,4,1),G559&lt;DATE(2018,5,1)),COUNTIFS($K$2:$K$999,K559,$A$2:$A$999,'CP %'!$F$1,$G$2:$G$999,"&gt;=01-04-2018",$G$2:$G$999,"&lt;01-05-2018"),IF(AND(A559='CP %'!$F$1,Master!J559="CP",G559&gt;=DATE(2018,7,1),G559&lt;DATE(2018,8,1)),COUNTIFS($K$2:$K$999,K559,$A$2:$A$999,'CP %'!$F$1,$G$2:$G$999,"&gt;=01-07-2018",$G$2:$G$999,"&lt;01-08-2018"),IF(AND(A559='CP %'!$F$1,B559='CP %'!$F$17,Master!J559="CP",G559&gt;=DATE(2018,8,1),G559&lt;DATE(2018,10,1)),COUNTIFS($K$2:$K$999,K559,$A$2:$A$999,'CP %'!$F$1,$B$2:$B$999,'CP %'!$F$17,$G$2:$G$999,"&gt;=01-08-2018",$G$2:$G$999,"&lt;01-10-2018"),IF(AND(A559='CP %'!$F$1,B559='CP %'!$F$27,Master!J559="CP",G559&gt;=DATE(2018,10,1),G559&lt;=DATE(2018,12,31)),COUNTIFS($K$2:$K$999,K559,$A$2:$A$999,'CP %'!$F$1,$B$2:$B$999,'CP %'!$F$27,$G$2:$G$999,"&gt;=01-10-2018",$G$2:$G$999,"&lt;=31-12-2018"),IF(AND(A559='CP %'!$M$1,Master!J559="CP",G559&gt;=DATE(2018,4,1),G559&lt;DATE(2018,10,1)),COUNTIFS($K$2:$K$999,K559,$A$2:$A$999,'CP %'!$M$1,$G$2:$G$999,"&gt;=1-04-2018",$G$2:$G$999,"&lt;1-10-2018"),IF(AND(A559='CP %'!$M$1,Master!J559="CP",G559&gt;=DATE(2018,10,1),G559&lt;=DATE(2018,12,31)),COUNTIFS($K$2:$K$999,K559,$A$2:$A$999,'CP %'!$M$1,$G$2:$G$999,"&gt;=1-10-2018",$G$2:$G$999,"&lt;=31-12-2018"),"")))))))</f>
        <v/>
      </c>
    </row>
    <row r="560" spans="19:20" hidden="1" x14ac:dyDescent="0.25">
      <c r="S560" s="17" t="str">
        <f>IF(AND(A560='CP %'!$B$1,J560="CP"),
IF(AND(G560&gt;=DATE(2018,4,1),G560&lt;=DATE(2018,7,25)),2%,IF(AND(G560&gt;=DATE(2018,7,26),G560&lt;=DATE(2018,12,31),R560='CP %'!$I$2),IF(T560=1,'CP %'!$C$8,IF(AND(T560&gt;=2,T560&lt;=3),'CP %'!$C$9,IF(AND(T560&gt;=4,T560&lt;=5),'CP %'!$C$10,IF(AND(T560&gt;=6,T560&lt;=8),'CP %'!$C$11,IF(T560&gt;=9,'CP %'!$C$12,""))))),IF(AND(G560&gt;=DATE(2018,7,26),G560&lt;=DATE(2018,12,31),R560='CP %'!$I$3),IF(T560=1,'CP %'!$D$8,IF(AND(T560&gt;=2,T560&lt;=3),'CP %'!$D$9,IF(AND(T560&gt;=4,T560&lt;=5),'CP %'!$D$10,IF(AND(T560&gt;=6,T560&lt;=8),'CP %'!$D$11,IF(T560&gt;=9,'CP %'!$D$12,""))))),""))),
IF(AND(A560='CP %'!$F$1,J560="CP"),
IF(AND(G560&gt;=DATE(2018,4,1),G560&lt;DATE(2018,5,1)),IF(AND(T560&gt;=1,T560&lt;=3),'CP %'!$G$4,IF(AND(T560&gt;=4,T560&lt;=9),'CP %'!$G$5,IF(T560&gt;=10,'CP %'!$G$6,""))),
IF(AND(G560&gt;=DATE(2018,5,1),G560&lt;DATE(2018,7,1)),'CP %'!$G$8,
IF(AND(G560&gt;=DATE(2018,7,1),G560&lt;DATE(2018,8,1)),IF(AND(T560&gt;=1,T560&lt;=2),'CP %'!$G$11,IF(AND(T560&gt;=3,T560&lt;=5),'CP %'!$G$12,IF(T560&gt;=6,'CP %'!$G$13,""))),
IF(AND(G560&gt;=DATE(2018,8,1),G560&lt;DATE(2018,10,1)),IF(K560='CP %'!$F$18,'CP %'!$G$18,IF(B560='CP %'!$F$15,'CP %'!$G$15,IF(B560='CP %'!$F$16,'CP %'!$G$16,IF(AND(B560='CP %'!$F$17,T560=1),'CP %'!$G$20,IF(AND(B560='CP %'!$F$17,T560&gt;=2,T560&lt;=5),'CP %'!$G$21,IF(AND(B560='CP %'!$F$17,T560&gt;=6),'CP %'!$G$22,"")))))),
IF(AND(G560&gt;=DATE(2018,10,1),G560&lt;=DATE(2018,12,31)),IF(B560='CP %'!$F$25,'CP %'!$G$25,IF(B560='CP %'!$F$26,'CP %'!$G$26,IF(AND(B560='CP %'!$F$27,T560=1),'CP %'!$G$29,IF(AND(B560='CP %'!$F$27,T560&gt;=2,T560&lt;=5),'CP %'!$G$30,IF(AND(B560='CP %'!$F$27,T560&gt;=6),'CP %'!$G$31,"")))))))))),
IF(AND(A560='CP %'!$M$1,J560="CP"),
IF(AND(G560&gt;=DATE(2018,4,1),G560&lt;DATE(2018,10,1)),IF(AND(T560&gt;=1,T560&lt;=3),'CP %'!$N$4,IF(AND(T560&gt;=4,T560&lt;=6),'CP %'!$N$5,IF(T560&gt;=7,'CP %'!$N$6,""))),
IF(AND(G560&gt;=DATE(2018,10,1),G560&lt;=DATE(2018,12,31)),IF(AND(T560&gt;=1,T560&lt;=3),'CP %'!$N$9,IF(AND(T560&gt;=4,T560&lt;=6),'CP %'!$N$10,IF(T560&gt;=7,'CP %'!$N$11,""))),"")),"")))</f>
        <v/>
      </c>
      <c r="T560" s="29" t="str">
        <f>IF(AND(A560='CP %'!$B$1,Master!J560="CP",G560&gt;=DATE(2018,7,26),G560&lt;=DATE(2018,12,31)),COUNTIFS($K$2:$K$999,K560,$A$2:$A$999,'CP %'!$B$1,$G$2:$G$999,"&gt;=26-07-2018",$G$2:$G$999,"&lt;=31-12-2018"),IF(AND(A560='CP %'!$F$1,Master!J560="CP",G560&gt;=DATE(2018,4,1),G560&lt;DATE(2018,5,1)),COUNTIFS($K$2:$K$999,K560,$A$2:$A$999,'CP %'!$F$1,$G$2:$G$999,"&gt;=01-04-2018",$G$2:$G$999,"&lt;01-05-2018"),IF(AND(A560='CP %'!$F$1,Master!J560="CP",G560&gt;=DATE(2018,7,1),G560&lt;DATE(2018,8,1)),COUNTIFS($K$2:$K$999,K560,$A$2:$A$999,'CP %'!$F$1,$G$2:$G$999,"&gt;=01-07-2018",$G$2:$G$999,"&lt;01-08-2018"),IF(AND(A560='CP %'!$F$1,B560='CP %'!$F$17,Master!J560="CP",G560&gt;=DATE(2018,8,1),G560&lt;DATE(2018,10,1)),COUNTIFS($K$2:$K$999,K560,$A$2:$A$999,'CP %'!$F$1,$B$2:$B$999,'CP %'!$F$17,$G$2:$G$999,"&gt;=01-08-2018",$G$2:$G$999,"&lt;01-10-2018"),IF(AND(A560='CP %'!$F$1,B560='CP %'!$F$27,Master!J560="CP",G560&gt;=DATE(2018,10,1),G560&lt;=DATE(2018,12,31)),COUNTIFS($K$2:$K$999,K560,$A$2:$A$999,'CP %'!$F$1,$B$2:$B$999,'CP %'!$F$27,$G$2:$G$999,"&gt;=01-10-2018",$G$2:$G$999,"&lt;=31-12-2018"),IF(AND(A560='CP %'!$M$1,Master!J560="CP",G560&gt;=DATE(2018,4,1),G560&lt;DATE(2018,10,1)),COUNTIFS($K$2:$K$999,K560,$A$2:$A$999,'CP %'!$M$1,$G$2:$G$999,"&gt;=1-04-2018",$G$2:$G$999,"&lt;1-10-2018"),IF(AND(A560='CP %'!$M$1,Master!J560="CP",G560&gt;=DATE(2018,10,1),G560&lt;=DATE(2018,12,31)),COUNTIFS($K$2:$K$999,K560,$A$2:$A$999,'CP %'!$M$1,$G$2:$G$999,"&gt;=1-10-2018",$G$2:$G$999,"&lt;=31-12-2018"),"")))))))</f>
        <v/>
      </c>
    </row>
    <row r="561" spans="19:20" hidden="1" x14ac:dyDescent="0.25">
      <c r="S561" s="17" t="str">
        <f>IF(AND(A561='CP %'!$B$1,J561="CP"),
IF(AND(G561&gt;=DATE(2018,4,1),G561&lt;=DATE(2018,7,25)),2%,IF(AND(G561&gt;=DATE(2018,7,26),G561&lt;=DATE(2018,12,31),R561='CP %'!$I$2),IF(T561=1,'CP %'!$C$8,IF(AND(T561&gt;=2,T561&lt;=3),'CP %'!$C$9,IF(AND(T561&gt;=4,T561&lt;=5),'CP %'!$C$10,IF(AND(T561&gt;=6,T561&lt;=8),'CP %'!$C$11,IF(T561&gt;=9,'CP %'!$C$12,""))))),IF(AND(G561&gt;=DATE(2018,7,26),G561&lt;=DATE(2018,12,31),R561='CP %'!$I$3),IF(T561=1,'CP %'!$D$8,IF(AND(T561&gt;=2,T561&lt;=3),'CP %'!$D$9,IF(AND(T561&gt;=4,T561&lt;=5),'CP %'!$D$10,IF(AND(T561&gt;=6,T561&lt;=8),'CP %'!$D$11,IF(T561&gt;=9,'CP %'!$D$12,""))))),""))),
IF(AND(A561='CP %'!$F$1,J561="CP"),
IF(AND(G561&gt;=DATE(2018,4,1),G561&lt;DATE(2018,5,1)),IF(AND(T561&gt;=1,T561&lt;=3),'CP %'!$G$4,IF(AND(T561&gt;=4,T561&lt;=9),'CP %'!$G$5,IF(T561&gt;=10,'CP %'!$G$6,""))),
IF(AND(G561&gt;=DATE(2018,5,1),G561&lt;DATE(2018,7,1)),'CP %'!$G$8,
IF(AND(G561&gt;=DATE(2018,7,1),G561&lt;DATE(2018,8,1)),IF(AND(T561&gt;=1,T561&lt;=2),'CP %'!$G$11,IF(AND(T561&gt;=3,T561&lt;=5),'CP %'!$G$12,IF(T561&gt;=6,'CP %'!$G$13,""))),
IF(AND(G561&gt;=DATE(2018,8,1),G561&lt;DATE(2018,10,1)),IF(K561='CP %'!$F$18,'CP %'!$G$18,IF(B561='CP %'!$F$15,'CP %'!$G$15,IF(B561='CP %'!$F$16,'CP %'!$G$16,IF(AND(B561='CP %'!$F$17,T561=1),'CP %'!$G$20,IF(AND(B561='CP %'!$F$17,T561&gt;=2,T561&lt;=5),'CP %'!$G$21,IF(AND(B561='CP %'!$F$17,T561&gt;=6),'CP %'!$G$22,"")))))),
IF(AND(G561&gt;=DATE(2018,10,1),G561&lt;=DATE(2018,12,31)),IF(B561='CP %'!$F$25,'CP %'!$G$25,IF(B561='CP %'!$F$26,'CP %'!$G$26,IF(AND(B561='CP %'!$F$27,T561=1),'CP %'!$G$29,IF(AND(B561='CP %'!$F$27,T561&gt;=2,T561&lt;=5),'CP %'!$G$30,IF(AND(B561='CP %'!$F$27,T561&gt;=6),'CP %'!$G$31,"")))))))))),
IF(AND(A561='CP %'!$M$1,J561="CP"),
IF(AND(G561&gt;=DATE(2018,4,1),G561&lt;DATE(2018,10,1)),IF(AND(T561&gt;=1,T561&lt;=3),'CP %'!$N$4,IF(AND(T561&gt;=4,T561&lt;=6),'CP %'!$N$5,IF(T561&gt;=7,'CP %'!$N$6,""))),
IF(AND(G561&gt;=DATE(2018,10,1),G561&lt;=DATE(2018,12,31)),IF(AND(T561&gt;=1,T561&lt;=3),'CP %'!$N$9,IF(AND(T561&gt;=4,T561&lt;=6),'CP %'!$N$10,IF(T561&gt;=7,'CP %'!$N$11,""))),"")),"")))</f>
        <v/>
      </c>
      <c r="T561" s="29" t="str">
        <f>IF(AND(A561='CP %'!$B$1,Master!J561="CP",G561&gt;=DATE(2018,7,26),G561&lt;=DATE(2018,12,31)),COUNTIFS($K$2:$K$999,K561,$A$2:$A$999,'CP %'!$B$1,$G$2:$G$999,"&gt;=26-07-2018",$G$2:$G$999,"&lt;=31-12-2018"),IF(AND(A561='CP %'!$F$1,Master!J561="CP",G561&gt;=DATE(2018,4,1),G561&lt;DATE(2018,5,1)),COUNTIFS($K$2:$K$999,K561,$A$2:$A$999,'CP %'!$F$1,$G$2:$G$999,"&gt;=01-04-2018",$G$2:$G$999,"&lt;01-05-2018"),IF(AND(A561='CP %'!$F$1,Master!J561="CP",G561&gt;=DATE(2018,7,1),G561&lt;DATE(2018,8,1)),COUNTIFS($K$2:$K$999,K561,$A$2:$A$999,'CP %'!$F$1,$G$2:$G$999,"&gt;=01-07-2018",$G$2:$G$999,"&lt;01-08-2018"),IF(AND(A561='CP %'!$F$1,B561='CP %'!$F$17,Master!J561="CP",G561&gt;=DATE(2018,8,1),G561&lt;DATE(2018,10,1)),COUNTIFS($K$2:$K$999,K561,$A$2:$A$999,'CP %'!$F$1,$B$2:$B$999,'CP %'!$F$17,$G$2:$G$999,"&gt;=01-08-2018",$G$2:$G$999,"&lt;01-10-2018"),IF(AND(A561='CP %'!$F$1,B561='CP %'!$F$27,Master!J561="CP",G561&gt;=DATE(2018,10,1),G561&lt;=DATE(2018,12,31)),COUNTIFS($K$2:$K$999,K561,$A$2:$A$999,'CP %'!$F$1,$B$2:$B$999,'CP %'!$F$27,$G$2:$G$999,"&gt;=01-10-2018",$G$2:$G$999,"&lt;=31-12-2018"),IF(AND(A561='CP %'!$M$1,Master!J561="CP",G561&gt;=DATE(2018,4,1),G561&lt;DATE(2018,10,1)),COUNTIFS($K$2:$K$999,K561,$A$2:$A$999,'CP %'!$M$1,$G$2:$G$999,"&gt;=1-04-2018",$G$2:$G$999,"&lt;1-10-2018"),IF(AND(A561='CP %'!$M$1,Master!J561="CP",G561&gt;=DATE(2018,10,1),G561&lt;=DATE(2018,12,31)),COUNTIFS($K$2:$K$999,K561,$A$2:$A$999,'CP %'!$M$1,$G$2:$G$999,"&gt;=1-10-2018",$G$2:$G$999,"&lt;=31-12-2018"),"")))))))</f>
        <v/>
      </c>
    </row>
    <row r="562" spans="19:20" hidden="1" x14ac:dyDescent="0.25">
      <c r="S562" s="17" t="str">
        <f>IF(AND(A562='CP %'!$B$1,J562="CP"),
IF(AND(G562&gt;=DATE(2018,4,1),G562&lt;=DATE(2018,7,25)),2%,IF(AND(G562&gt;=DATE(2018,7,26),G562&lt;=DATE(2018,12,31),R562='CP %'!$I$2),IF(T562=1,'CP %'!$C$8,IF(AND(T562&gt;=2,T562&lt;=3),'CP %'!$C$9,IF(AND(T562&gt;=4,T562&lt;=5),'CP %'!$C$10,IF(AND(T562&gt;=6,T562&lt;=8),'CP %'!$C$11,IF(T562&gt;=9,'CP %'!$C$12,""))))),IF(AND(G562&gt;=DATE(2018,7,26),G562&lt;=DATE(2018,12,31),R562='CP %'!$I$3),IF(T562=1,'CP %'!$D$8,IF(AND(T562&gt;=2,T562&lt;=3),'CP %'!$D$9,IF(AND(T562&gt;=4,T562&lt;=5),'CP %'!$D$10,IF(AND(T562&gt;=6,T562&lt;=8),'CP %'!$D$11,IF(T562&gt;=9,'CP %'!$D$12,""))))),""))),
IF(AND(A562='CP %'!$F$1,J562="CP"),
IF(AND(G562&gt;=DATE(2018,4,1),G562&lt;DATE(2018,5,1)),IF(AND(T562&gt;=1,T562&lt;=3),'CP %'!$G$4,IF(AND(T562&gt;=4,T562&lt;=9),'CP %'!$G$5,IF(T562&gt;=10,'CP %'!$G$6,""))),
IF(AND(G562&gt;=DATE(2018,5,1),G562&lt;DATE(2018,7,1)),'CP %'!$G$8,
IF(AND(G562&gt;=DATE(2018,7,1),G562&lt;DATE(2018,8,1)),IF(AND(T562&gt;=1,T562&lt;=2),'CP %'!$G$11,IF(AND(T562&gt;=3,T562&lt;=5),'CP %'!$G$12,IF(T562&gt;=6,'CP %'!$G$13,""))),
IF(AND(G562&gt;=DATE(2018,8,1),G562&lt;DATE(2018,10,1)),IF(K562='CP %'!$F$18,'CP %'!$G$18,IF(B562='CP %'!$F$15,'CP %'!$G$15,IF(B562='CP %'!$F$16,'CP %'!$G$16,IF(AND(B562='CP %'!$F$17,T562=1),'CP %'!$G$20,IF(AND(B562='CP %'!$F$17,T562&gt;=2,T562&lt;=5),'CP %'!$G$21,IF(AND(B562='CP %'!$F$17,T562&gt;=6),'CP %'!$G$22,"")))))),
IF(AND(G562&gt;=DATE(2018,10,1),G562&lt;=DATE(2018,12,31)),IF(B562='CP %'!$F$25,'CP %'!$G$25,IF(B562='CP %'!$F$26,'CP %'!$G$26,IF(AND(B562='CP %'!$F$27,T562=1),'CP %'!$G$29,IF(AND(B562='CP %'!$F$27,T562&gt;=2,T562&lt;=5),'CP %'!$G$30,IF(AND(B562='CP %'!$F$27,T562&gt;=6),'CP %'!$G$31,"")))))))))),
IF(AND(A562='CP %'!$M$1,J562="CP"),
IF(AND(G562&gt;=DATE(2018,4,1),G562&lt;DATE(2018,10,1)),IF(AND(T562&gt;=1,T562&lt;=3),'CP %'!$N$4,IF(AND(T562&gt;=4,T562&lt;=6),'CP %'!$N$5,IF(T562&gt;=7,'CP %'!$N$6,""))),
IF(AND(G562&gt;=DATE(2018,10,1),G562&lt;=DATE(2018,12,31)),IF(AND(T562&gt;=1,T562&lt;=3),'CP %'!$N$9,IF(AND(T562&gt;=4,T562&lt;=6),'CP %'!$N$10,IF(T562&gt;=7,'CP %'!$N$11,""))),"")),"")))</f>
        <v/>
      </c>
      <c r="T562" s="29" t="str">
        <f>IF(AND(A562='CP %'!$B$1,Master!J562="CP",G562&gt;=DATE(2018,7,26),G562&lt;=DATE(2018,12,31)),COUNTIFS($K$2:$K$999,K562,$A$2:$A$999,'CP %'!$B$1,$G$2:$G$999,"&gt;=26-07-2018",$G$2:$G$999,"&lt;=31-12-2018"),IF(AND(A562='CP %'!$F$1,Master!J562="CP",G562&gt;=DATE(2018,4,1),G562&lt;DATE(2018,5,1)),COUNTIFS($K$2:$K$999,K562,$A$2:$A$999,'CP %'!$F$1,$G$2:$G$999,"&gt;=01-04-2018",$G$2:$G$999,"&lt;01-05-2018"),IF(AND(A562='CP %'!$F$1,Master!J562="CP",G562&gt;=DATE(2018,7,1),G562&lt;DATE(2018,8,1)),COUNTIFS($K$2:$K$999,K562,$A$2:$A$999,'CP %'!$F$1,$G$2:$G$999,"&gt;=01-07-2018",$G$2:$G$999,"&lt;01-08-2018"),IF(AND(A562='CP %'!$F$1,B562='CP %'!$F$17,Master!J562="CP",G562&gt;=DATE(2018,8,1),G562&lt;DATE(2018,10,1)),COUNTIFS($K$2:$K$999,K562,$A$2:$A$999,'CP %'!$F$1,$B$2:$B$999,'CP %'!$F$17,$G$2:$G$999,"&gt;=01-08-2018",$G$2:$G$999,"&lt;01-10-2018"),IF(AND(A562='CP %'!$F$1,B562='CP %'!$F$27,Master!J562="CP",G562&gt;=DATE(2018,10,1),G562&lt;=DATE(2018,12,31)),COUNTIFS($K$2:$K$999,K562,$A$2:$A$999,'CP %'!$F$1,$B$2:$B$999,'CP %'!$F$27,$G$2:$G$999,"&gt;=01-10-2018",$G$2:$G$999,"&lt;=31-12-2018"),IF(AND(A562='CP %'!$M$1,Master!J562="CP",G562&gt;=DATE(2018,4,1),G562&lt;DATE(2018,10,1)),COUNTIFS($K$2:$K$999,K562,$A$2:$A$999,'CP %'!$M$1,$G$2:$G$999,"&gt;=1-04-2018",$G$2:$G$999,"&lt;1-10-2018"),IF(AND(A562='CP %'!$M$1,Master!J562="CP",G562&gt;=DATE(2018,10,1),G562&lt;=DATE(2018,12,31)),COUNTIFS($K$2:$K$999,K562,$A$2:$A$999,'CP %'!$M$1,$G$2:$G$999,"&gt;=1-10-2018",$G$2:$G$999,"&lt;=31-12-2018"),"")))))))</f>
        <v/>
      </c>
    </row>
    <row r="563" spans="19:20" hidden="1" x14ac:dyDescent="0.25">
      <c r="S563" s="17" t="str">
        <f>IF(AND(A563='CP %'!$B$1,J563="CP"),
IF(AND(G563&gt;=DATE(2018,4,1),G563&lt;=DATE(2018,7,25)),2%,IF(AND(G563&gt;=DATE(2018,7,26),G563&lt;=DATE(2018,12,31),R563='CP %'!$I$2),IF(T563=1,'CP %'!$C$8,IF(AND(T563&gt;=2,T563&lt;=3),'CP %'!$C$9,IF(AND(T563&gt;=4,T563&lt;=5),'CP %'!$C$10,IF(AND(T563&gt;=6,T563&lt;=8),'CP %'!$C$11,IF(T563&gt;=9,'CP %'!$C$12,""))))),IF(AND(G563&gt;=DATE(2018,7,26),G563&lt;=DATE(2018,12,31),R563='CP %'!$I$3),IF(T563=1,'CP %'!$D$8,IF(AND(T563&gt;=2,T563&lt;=3),'CP %'!$D$9,IF(AND(T563&gt;=4,T563&lt;=5),'CP %'!$D$10,IF(AND(T563&gt;=6,T563&lt;=8),'CP %'!$D$11,IF(T563&gt;=9,'CP %'!$D$12,""))))),""))),
IF(AND(A563='CP %'!$F$1,J563="CP"),
IF(AND(G563&gt;=DATE(2018,4,1),G563&lt;DATE(2018,5,1)),IF(AND(T563&gt;=1,T563&lt;=3),'CP %'!$G$4,IF(AND(T563&gt;=4,T563&lt;=9),'CP %'!$G$5,IF(T563&gt;=10,'CP %'!$G$6,""))),
IF(AND(G563&gt;=DATE(2018,5,1),G563&lt;DATE(2018,7,1)),'CP %'!$G$8,
IF(AND(G563&gt;=DATE(2018,7,1),G563&lt;DATE(2018,8,1)),IF(AND(T563&gt;=1,T563&lt;=2),'CP %'!$G$11,IF(AND(T563&gt;=3,T563&lt;=5),'CP %'!$G$12,IF(T563&gt;=6,'CP %'!$G$13,""))),
IF(AND(G563&gt;=DATE(2018,8,1),G563&lt;DATE(2018,10,1)),IF(K563='CP %'!$F$18,'CP %'!$G$18,IF(B563='CP %'!$F$15,'CP %'!$G$15,IF(B563='CP %'!$F$16,'CP %'!$G$16,IF(AND(B563='CP %'!$F$17,T563=1),'CP %'!$G$20,IF(AND(B563='CP %'!$F$17,T563&gt;=2,T563&lt;=5),'CP %'!$G$21,IF(AND(B563='CP %'!$F$17,T563&gt;=6),'CP %'!$G$22,"")))))),
IF(AND(G563&gt;=DATE(2018,10,1),G563&lt;=DATE(2018,12,31)),IF(B563='CP %'!$F$25,'CP %'!$G$25,IF(B563='CP %'!$F$26,'CP %'!$G$26,IF(AND(B563='CP %'!$F$27,T563=1),'CP %'!$G$29,IF(AND(B563='CP %'!$F$27,T563&gt;=2,T563&lt;=5),'CP %'!$G$30,IF(AND(B563='CP %'!$F$27,T563&gt;=6),'CP %'!$G$31,"")))))))))),
IF(AND(A563='CP %'!$M$1,J563="CP"),
IF(AND(G563&gt;=DATE(2018,4,1),G563&lt;DATE(2018,10,1)),IF(AND(T563&gt;=1,T563&lt;=3),'CP %'!$N$4,IF(AND(T563&gt;=4,T563&lt;=6),'CP %'!$N$5,IF(T563&gt;=7,'CP %'!$N$6,""))),
IF(AND(G563&gt;=DATE(2018,10,1),G563&lt;=DATE(2018,12,31)),IF(AND(T563&gt;=1,T563&lt;=3),'CP %'!$N$9,IF(AND(T563&gt;=4,T563&lt;=6),'CP %'!$N$10,IF(T563&gt;=7,'CP %'!$N$11,""))),"")),"")))</f>
        <v/>
      </c>
      <c r="T563" s="29" t="str">
        <f>IF(AND(A563='CP %'!$B$1,Master!J563="CP",G563&gt;=DATE(2018,7,26),G563&lt;=DATE(2018,12,31)),COUNTIFS($K$2:$K$999,K563,$A$2:$A$999,'CP %'!$B$1,$G$2:$G$999,"&gt;=26-07-2018",$G$2:$G$999,"&lt;=31-12-2018"),IF(AND(A563='CP %'!$F$1,Master!J563="CP",G563&gt;=DATE(2018,4,1),G563&lt;DATE(2018,5,1)),COUNTIFS($K$2:$K$999,K563,$A$2:$A$999,'CP %'!$F$1,$G$2:$G$999,"&gt;=01-04-2018",$G$2:$G$999,"&lt;01-05-2018"),IF(AND(A563='CP %'!$F$1,Master!J563="CP",G563&gt;=DATE(2018,7,1),G563&lt;DATE(2018,8,1)),COUNTIFS($K$2:$K$999,K563,$A$2:$A$999,'CP %'!$F$1,$G$2:$G$999,"&gt;=01-07-2018",$G$2:$G$999,"&lt;01-08-2018"),IF(AND(A563='CP %'!$F$1,B563='CP %'!$F$17,Master!J563="CP",G563&gt;=DATE(2018,8,1),G563&lt;DATE(2018,10,1)),COUNTIFS($K$2:$K$999,K563,$A$2:$A$999,'CP %'!$F$1,$B$2:$B$999,'CP %'!$F$17,$G$2:$G$999,"&gt;=01-08-2018",$G$2:$G$999,"&lt;01-10-2018"),IF(AND(A563='CP %'!$F$1,B563='CP %'!$F$27,Master!J563="CP",G563&gt;=DATE(2018,10,1),G563&lt;=DATE(2018,12,31)),COUNTIFS($K$2:$K$999,K563,$A$2:$A$999,'CP %'!$F$1,$B$2:$B$999,'CP %'!$F$27,$G$2:$G$999,"&gt;=01-10-2018",$G$2:$G$999,"&lt;=31-12-2018"),IF(AND(A563='CP %'!$M$1,Master!J563="CP",G563&gt;=DATE(2018,4,1),G563&lt;DATE(2018,10,1)),COUNTIFS($K$2:$K$999,K563,$A$2:$A$999,'CP %'!$M$1,$G$2:$G$999,"&gt;=1-04-2018",$G$2:$G$999,"&lt;1-10-2018"),IF(AND(A563='CP %'!$M$1,Master!J563="CP",G563&gt;=DATE(2018,10,1),G563&lt;=DATE(2018,12,31)),COUNTIFS($K$2:$K$999,K563,$A$2:$A$999,'CP %'!$M$1,$G$2:$G$999,"&gt;=1-10-2018",$G$2:$G$999,"&lt;=31-12-2018"),"")))))))</f>
        <v/>
      </c>
    </row>
    <row r="564" spans="19:20" hidden="1" x14ac:dyDescent="0.25">
      <c r="S564" s="17" t="str">
        <f>IF(AND(A564='CP %'!$B$1,J564="CP"),
IF(AND(G564&gt;=DATE(2018,4,1),G564&lt;=DATE(2018,7,25)),2%,IF(AND(G564&gt;=DATE(2018,7,26),G564&lt;=DATE(2018,12,31),R564='CP %'!$I$2),IF(T564=1,'CP %'!$C$8,IF(AND(T564&gt;=2,T564&lt;=3),'CP %'!$C$9,IF(AND(T564&gt;=4,T564&lt;=5),'CP %'!$C$10,IF(AND(T564&gt;=6,T564&lt;=8),'CP %'!$C$11,IF(T564&gt;=9,'CP %'!$C$12,""))))),IF(AND(G564&gt;=DATE(2018,7,26),G564&lt;=DATE(2018,12,31),R564='CP %'!$I$3),IF(T564=1,'CP %'!$D$8,IF(AND(T564&gt;=2,T564&lt;=3),'CP %'!$D$9,IF(AND(T564&gt;=4,T564&lt;=5),'CP %'!$D$10,IF(AND(T564&gt;=6,T564&lt;=8),'CP %'!$D$11,IF(T564&gt;=9,'CP %'!$D$12,""))))),""))),
IF(AND(A564='CP %'!$F$1,J564="CP"),
IF(AND(G564&gt;=DATE(2018,4,1),G564&lt;DATE(2018,5,1)),IF(AND(T564&gt;=1,T564&lt;=3),'CP %'!$G$4,IF(AND(T564&gt;=4,T564&lt;=9),'CP %'!$G$5,IF(T564&gt;=10,'CP %'!$G$6,""))),
IF(AND(G564&gt;=DATE(2018,5,1),G564&lt;DATE(2018,7,1)),'CP %'!$G$8,
IF(AND(G564&gt;=DATE(2018,7,1),G564&lt;DATE(2018,8,1)),IF(AND(T564&gt;=1,T564&lt;=2),'CP %'!$G$11,IF(AND(T564&gt;=3,T564&lt;=5),'CP %'!$G$12,IF(T564&gt;=6,'CP %'!$G$13,""))),
IF(AND(G564&gt;=DATE(2018,8,1),G564&lt;DATE(2018,10,1)),IF(K564='CP %'!$F$18,'CP %'!$G$18,IF(B564='CP %'!$F$15,'CP %'!$G$15,IF(B564='CP %'!$F$16,'CP %'!$G$16,IF(AND(B564='CP %'!$F$17,T564=1),'CP %'!$G$20,IF(AND(B564='CP %'!$F$17,T564&gt;=2,T564&lt;=5),'CP %'!$G$21,IF(AND(B564='CP %'!$F$17,T564&gt;=6),'CP %'!$G$22,"")))))),
IF(AND(G564&gt;=DATE(2018,10,1),G564&lt;=DATE(2018,12,31)),IF(B564='CP %'!$F$25,'CP %'!$G$25,IF(B564='CP %'!$F$26,'CP %'!$G$26,IF(AND(B564='CP %'!$F$27,T564=1),'CP %'!$G$29,IF(AND(B564='CP %'!$F$27,T564&gt;=2,T564&lt;=5),'CP %'!$G$30,IF(AND(B564='CP %'!$F$27,T564&gt;=6),'CP %'!$G$31,"")))))))))),
IF(AND(A564='CP %'!$M$1,J564="CP"),
IF(AND(G564&gt;=DATE(2018,4,1),G564&lt;DATE(2018,10,1)),IF(AND(T564&gt;=1,T564&lt;=3),'CP %'!$N$4,IF(AND(T564&gt;=4,T564&lt;=6),'CP %'!$N$5,IF(T564&gt;=7,'CP %'!$N$6,""))),
IF(AND(G564&gt;=DATE(2018,10,1),G564&lt;=DATE(2018,12,31)),IF(AND(T564&gt;=1,T564&lt;=3),'CP %'!$N$9,IF(AND(T564&gt;=4,T564&lt;=6),'CP %'!$N$10,IF(T564&gt;=7,'CP %'!$N$11,""))),"")),"")))</f>
        <v/>
      </c>
      <c r="T564" s="29" t="str">
        <f>IF(AND(A564='CP %'!$B$1,Master!J564="CP",G564&gt;=DATE(2018,7,26),G564&lt;=DATE(2018,12,31)),COUNTIFS($K$2:$K$999,K564,$A$2:$A$999,'CP %'!$B$1,$G$2:$G$999,"&gt;=26-07-2018",$G$2:$G$999,"&lt;=31-12-2018"),IF(AND(A564='CP %'!$F$1,Master!J564="CP",G564&gt;=DATE(2018,4,1),G564&lt;DATE(2018,5,1)),COUNTIFS($K$2:$K$999,K564,$A$2:$A$999,'CP %'!$F$1,$G$2:$G$999,"&gt;=01-04-2018",$G$2:$G$999,"&lt;01-05-2018"),IF(AND(A564='CP %'!$F$1,Master!J564="CP",G564&gt;=DATE(2018,7,1),G564&lt;DATE(2018,8,1)),COUNTIFS($K$2:$K$999,K564,$A$2:$A$999,'CP %'!$F$1,$G$2:$G$999,"&gt;=01-07-2018",$G$2:$G$999,"&lt;01-08-2018"),IF(AND(A564='CP %'!$F$1,B564='CP %'!$F$17,Master!J564="CP",G564&gt;=DATE(2018,8,1),G564&lt;DATE(2018,10,1)),COUNTIFS($K$2:$K$999,K564,$A$2:$A$999,'CP %'!$F$1,$B$2:$B$999,'CP %'!$F$17,$G$2:$G$999,"&gt;=01-08-2018",$G$2:$G$999,"&lt;01-10-2018"),IF(AND(A564='CP %'!$F$1,B564='CP %'!$F$27,Master!J564="CP",G564&gt;=DATE(2018,10,1),G564&lt;=DATE(2018,12,31)),COUNTIFS($K$2:$K$999,K564,$A$2:$A$999,'CP %'!$F$1,$B$2:$B$999,'CP %'!$F$27,$G$2:$G$999,"&gt;=01-10-2018",$G$2:$G$999,"&lt;=31-12-2018"),IF(AND(A564='CP %'!$M$1,Master!J564="CP",G564&gt;=DATE(2018,4,1),G564&lt;DATE(2018,10,1)),COUNTIFS($K$2:$K$999,K564,$A$2:$A$999,'CP %'!$M$1,$G$2:$G$999,"&gt;=1-04-2018",$G$2:$G$999,"&lt;1-10-2018"),IF(AND(A564='CP %'!$M$1,Master!J564="CP",G564&gt;=DATE(2018,10,1),G564&lt;=DATE(2018,12,31)),COUNTIFS($K$2:$K$999,K564,$A$2:$A$999,'CP %'!$M$1,$G$2:$G$999,"&gt;=1-10-2018",$G$2:$G$999,"&lt;=31-12-2018"),"")))))))</f>
        <v/>
      </c>
    </row>
    <row r="565" spans="19:20" hidden="1" x14ac:dyDescent="0.25">
      <c r="S565" s="17" t="str">
        <f>IF(AND(A565='CP %'!$B$1,J565="CP"),
IF(AND(G565&gt;=DATE(2018,4,1),G565&lt;=DATE(2018,7,25)),2%,IF(AND(G565&gt;=DATE(2018,7,26),G565&lt;=DATE(2018,12,31),R565='CP %'!$I$2),IF(T565=1,'CP %'!$C$8,IF(AND(T565&gt;=2,T565&lt;=3),'CP %'!$C$9,IF(AND(T565&gt;=4,T565&lt;=5),'CP %'!$C$10,IF(AND(T565&gt;=6,T565&lt;=8),'CP %'!$C$11,IF(T565&gt;=9,'CP %'!$C$12,""))))),IF(AND(G565&gt;=DATE(2018,7,26),G565&lt;=DATE(2018,12,31),R565='CP %'!$I$3),IF(T565=1,'CP %'!$D$8,IF(AND(T565&gt;=2,T565&lt;=3),'CP %'!$D$9,IF(AND(T565&gt;=4,T565&lt;=5),'CP %'!$D$10,IF(AND(T565&gt;=6,T565&lt;=8),'CP %'!$D$11,IF(T565&gt;=9,'CP %'!$D$12,""))))),""))),
IF(AND(A565='CP %'!$F$1,J565="CP"),
IF(AND(G565&gt;=DATE(2018,4,1),G565&lt;DATE(2018,5,1)),IF(AND(T565&gt;=1,T565&lt;=3),'CP %'!$G$4,IF(AND(T565&gt;=4,T565&lt;=9),'CP %'!$G$5,IF(T565&gt;=10,'CP %'!$G$6,""))),
IF(AND(G565&gt;=DATE(2018,5,1),G565&lt;DATE(2018,7,1)),'CP %'!$G$8,
IF(AND(G565&gt;=DATE(2018,7,1),G565&lt;DATE(2018,8,1)),IF(AND(T565&gt;=1,T565&lt;=2),'CP %'!$G$11,IF(AND(T565&gt;=3,T565&lt;=5),'CP %'!$G$12,IF(T565&gt;=6,'CP %'!$G$13,""))),
IF(AND(G565&gt;=DATE(2018,8,1),G565&lt;DATE(2018,10,1)),IF(K565='CP %'!$F$18,'CP %'!$G$18,IF(B565='CP %'!$F$15,'CP %'!$G$15,IF(B565='CP %'!$F$16,'CP %'!$G$16,IF(AND(B565='CP %'!$F$17,T565=1),'CP %'!$G$20,IF(AND(B565='CP %'!$F$17,T565&gt;=2,T565&lt;=5),'CP %'!$G$21,IF(AND(B565='CP %'!$F$17,T565&gt;=6),'CP %'!$G$22,"")))))),
IF(AND(G565&gt;=DATE(2018,10,1),G565&lt;=DATE(2018,12,31)),IF(B565='CP %'!$F$25,'CP %'!$G$25,IF(B565='CP %'!$F$26,'CP %'!$G$26,IF(AND(B565='CP %'!$F$27,T565=1),'CP %'!$G$29,IF(AND(B565='CP %'!$F$27,T565&gt;=2,T565&lt;=5),'CP %'!$G$30,IF(AND(B565='CP %'!$F$27,T565&gt;=6),'CP %'!$G$31,"")))))))))),
IF(AND(A565='CP %'!$M$1,J565="CP"),
IF(AND(G565&gt;=DATE(2018,4,1),G565&lt;DATE(2018,10,1)),IF(AND(T565&gt;=1,T565&lt;=3),'CP %'!$N$4,IF(AND(T565&gt;=4,T565&lt;=6),'CP %'!$N$5,IF(T565&gt;=7,'CP %'!$N$6,""))),
IF(AND(G565&gt;=DATE(2018,10,1),G565&lt;=DATE(2018,12,31)),IF(AND(T565&gt;=1,T565&lt;=3),'CP %'!$N$9,IF(AND(T565&gt;=4,T565&lt;=6),'CP %'!$N$10,IF(T565&gt;=7,'CP %'!$N$11,""))),"")),"")))</f>
        <v/>
      </c>
      <c r="T565" s="29" t="str">
        <f>IF(AND(A565='CP %'!$B$1,Master!J565="CP",G565&gt;=DATE(2018,7,26),G565&lt;=DATE(2018,12,31)),COUNTIFS($K$2:$K$999,K565,$A$2:$A$999,'CP %'!$B$1,$G$2:$G$999,"&gt;=26-07-2018",$G$2:$G$999,"&lt;=31-12-2018"),IF(AND(A565='CP %'!$F$1,Master!J565="CP",G565&gt;=DATE(2018,4,1),G565&lt;DATE(2018,5,1)),COUNTIFS($K$2:$K$999,K565,$A$2:$A$999,'CP %'!$F$1,$G$2:$G$999,"&gt;=01-04-2018",$G$2:$G$999,"&lt;01-05-2018"),IF(AND(A565='CP %'!$F$1,Master!J565="CP",G565&gt;=DATE(2018,7,1),G565&lt;DATE(2018,8,1)),COUNTIFS($K$2:$K$999,K565,$A$2:$A$999,'CP %'!$F$1,$G$2:$G$999,"&gt;=01-07-2018",$G$2:$G$999,"&lt;01-08-2018"),IF(AND(A565='CP %'!$F$1,B565='CP %'!$F$17,Master!J565="CP",G565&gt;=DATE(2018,8,1),G565&lt;DATE(2018,10,1)),COUNTIFS($K$2:$K$999,K565,$A$2:$A$999,'CP %'!$F$1,$B$2:$B$999,'CP %'!$F$17,$G$2:$G$999,"&gt;=01-08-2018",$G$2:$G$999,"&lt;01-10-2018"),IF(AND(A565='CP %'!$F$1,B565='CP %'!$F$27,Master!J565="CP",G565&gt;=DATE(2018,10,1),G565&lt;=DATE(2018,12,31)),COUNTIFS($K$2:$K$999,K565,$A$2:$A$999,'CP %'!$F$1,$B$2:$B$999,'CP %'!$F$27,$G$2:$G$999,"&gt;=01-10-2018",$G$2:$G$999,"&lt;=31-12-2018"),IF(AND(A565='CP %'!$M$1,Master!J565="CP",G565&gt;=DATE(2018,4,1),G565&lt;DATE(2018,10,1)),COUNTIFS($K$2:$K$999,K565,$A$2:$A$999,'CP %'!$M$1,$G$2:$G$999,"&gt;=1-04-2018",$G$2:$G$999,"&lt;1-10-2018"),IF(AND(A565='CP %'!$M$1,Master!J565="CP",G565&gt;=DATE(2018,10,1),G565&lt;=DATE(2018,12,31)),COUNTIFS($K$2:$K$999,K565,$A$2:$A$999,'CP %'!$M$1,$G$2:$G$999,"&gt;=1-10-2018",$G$2:$G$999,"&lt;=31-12-2018"),"")))))))</f>
        <v/>
      </c>
    </row>
    <row r="566" spans="19:20" hidden="1" x14ac:dyDescent="0.25">
      <c r="S566" s="17" t="str">
        <f>IF(AND(A566='CP %'!$B$1,J566="CP"),
IF(AND(G566&gt;=DATE(2018,4,1),G566&lt;=DATE(2018,7,25)),2%,IF(AND(G566&gt;=DATE(2018,7,26),G566&lt;=DATE(2018,12,31),R566='CP %'!$I$2),IF(T566=1,'CP %'!$C$8,IF(AND(T566&gt;=2,T566&lt;=3),'CP %'!$C$9,IF(AND(T566&gt;=4,T566&lt;=5),'CP %'!$C$10,IF(AND(T566&gt;=6,T566&lt;=8),'CP %'!$C$11,IF(T566&gt;=9,'CP %'!$C$12,""))))),IF(AND(G566&gt;=DATE(2018,7,26),G566&lt;=DATE(2018,12,31),R566='CP %'!$I$3),IF(T566=1,'CP %'!$D$8,IF(AND(T566&gt;=2,T566&lt;=3),'CP %'!$D$9,IF(AND(T566&gt;=4,T566&lt;=5),'CP %'!$D$10,IF(AND(T566&gt;=6,T566&lt;=8),'CP %'!$D$11,IF(T566&gt;=9,'CP %'!$D$12,""))))),""))),
IF(AND(A566='CP %'!$F$1,J566="CP"),
IF(AND(G566&gt;=DATE(2018,4,1),G566&lt;DATE(2018,5,1)),IF(AND(T566&gt;=1,T566&lt;=3),'CP %'!$G$4,IF(AND(T566&gt;=4,T566&lt;=9),'CP %'!$G$5,IF(T566&gt;=10,'CP %'!$G$6,""))),
IF(AND(G566&gt;=DATE(2018,5,1),G566&lt;DATE(2018,7,1)),'CP %'!$G$8,
IF(AND(G566&gt;=DATE(2018,7,1),G566&lt;DATE(2018,8,1)),IF(AND(T566&gt;=1,T566&lt;=2),'CP %'!$G$11,IF(AND(T566&gt;=3,T566&lt;=5),'CP %'!$G$12,IF(T566&gt;=6,'CP %'!$G$13,""))),
IF(AND(G566&gt;=DATE(2018,8,1),G566&lt;DATE(2018,10,1)),IF(K566='CP %'!$F$18,'CP %'!$G$18,IF(B566='CP %'!$F$15,'CP %'!$G$15,IF(B566='CP %'!$F$16,'CP %'!$G$16,IF(AND(B566='CP %'!$F$17,T566=1),'CP %'!$G$20,IF(AND(B566='CP %'!$F$17,T566&gt;=2,T566&lt;=5),'CP %'!$G$21,IF(AND(B566='CP %'!$F$17,T566&gt;=6),'CP %'!$G$22,"")))))),
IF(AND(G566&gt;=DATE(2018,10,1),G566&lt;=DATE(2018,12,31)),IF(B566='CP %'!$F$25,'CP %'!$G$25,IF(B566='CP %'!$F$26,'CP %'!$G$26,IF(AND(B566='CP %'!$F$27,T566=1),'CP %'!$G$29,IF(AND(B566='CP %'!$F$27,T566&gt;=2,T566&lt;=5),'CP %'!$G$30,IF(AND(B566='CP %'!$F$27,T566&gt;=6),'CP %'!$G$31,"")))))))))),
IF(AND(A566='CP %'!$M$1,J566="CP"),
IF(AND(G566&gt;=DATE(2018,4,1),G566&lt;DATE(2018,10,1)),IF(AND(T566&gt;=1,T566&lt;=3),'CP %'!$N$4,IF(AND(T566&gt;=4,T566&lt;=6),'CP %'!$N$5,IF(T566&gt;=7,'CP %'!$N$6,""))),
IF(AND(G566&gt;=DATE(2018,10,1),G566&lt;=DATE(2018,12,31)),IF(AND(T566&gt;=1,T566&lt;=3),'CP %'!$N$9,IF(AND(T566&gt;=4,T566&lt;=6),'CP %'!$N$10,IF(T566&gt;=7,'CP %'!$N$11,""))),"")),"")))</f>
        <v/>
      </c>
      <c r="T566" s="29" t="str">
        <f>IF(AND(A566='CP %'!$B$1,Master!J566="CP",G566&gt;=DATE(2018,7,26),G566&lt;=DATE(2018,12,31)),COUNTIFS($K$2:$K$999,K566,$A$2:$A$999,'CP %'!$B$1,$G$2:$G$999,"&gt;=26-07-2018",$G$2:$G$999,"&lt;=31-12-2018"),IF(AND(A566='CP %'!$F$1,Master!J566="CP",G566&gt;=DATE(2018,4,1),G566&lt;DATE(2018,5,1)),COUNTIFS($K$2:$K$999,K566,$A$2:$A$999,'CP %'!$F$1,$G$2:$G$999,"&gt;=01-04-2018",$G$2:$G$999,"&lt;01-05-2018"),IF(AND(A566='CP %'!$F$1,Master!J566="CP",G566&gt;=DATE(2018,7,1),G566&lt;DATE(2018,8,1)),COUNTIFS($K$2:$K$999,K566,$A$2:$A$999,'CP %'!$F$1,$G$2:$G$999,"&gt;=01-07-2018",$G$2:$G$999,"&lt;01-08-2018"),IF(AND(A566='CP %'!$F$1,B566='CP %'!$F$17,Master!J566="CP",G566&gt;=DATE(2018,8,1),G566&lt;DATE(2018,10,1)),COUNTIFS($K$2:$K$999,K566,$A$2:$A$999,'CP %'!$F$1,$B$2:$B$999,'CP %'!$F$17,$G$2:$G$999,"&gt;=01-08-2018",$G$2:$G$999,"&lt;01-10-2018"),IF(AND(A566='CP %'!$F$1,B566='CP %'!$F$27,Master!J566="CP",G566&gt;=DATE(2018,10,1),G566&lt;=DATE(2018,12,31)),COUNTIFS($K$2:$K$999,K566,$A$2:$A$999,'CP %'!$F$1,$B$2:$B$999,'CP %'!$F$27,$G$2:$G$999,"&gt;=01-10-2018",$G$2:$G$999,"&lt;=31-12-2018"),IF(AND(A566='CP %'!$M$1,Master!J566="CP",G566&gt;=DATE(2018,4,1),G566&lt;DATE(2018,10,1)),COUNTIFS($K$2:$K$999,K566,$A$2:$A$999,'CP %'!$M$1,$G$2:$G$999,"&gt;=1-04-2018",$G$2:$G$999,"&lt;1-10-2018"),IF(AND(A566='CP %'!$M$1,Master!J566="CP",G566&gt;=DATE(2018,10,1),G566&lt;=DATE(2018,12,31)),COUNTIFS($K$2:$K$999,K566,$A$2:$A$999,'CP %'!$M$1,$G$2:$G$999,"&gt;=1-10-2018",$G$2:$G$999,"&lt;=31-12-2018"),"")))))))</f>
        <v/>
      </c>
    </row>
    <row r="567" spans="19:20" hidden="1" x14ac:dyDescent="0.25">
      <c r="S567" s="17" t="str">
        <f>IF(AND(A567='CP %'!$B$1,J567="CP"),
IF(AND(G567&gt;=DATE(2018,4,1),G567&lt;=DATE(2018,7,25)),2%,IF(AND(G567&gt;=DATE(2018,7,26),G567&lt;=DATE(2018,12,31),R567='CP %'!$I$2),IF(T567=1,'CP %'!$C$8,IF(AND(T567&gt;=2,T567&lt;=3),'CP %'!$C$9,IF(AND(T567&gt;=4,T567&lt;=5),'CP %'!$C$10,IF(AND(T567&gt;=6,T567&lt;=8),'CP %'!$C$11,IF(T567&gt;=9,'CP %'!$C$12,""))))),IF(AND(G567&gt;=DATE(2018,7,26),G567&lt;=DATE(2018,12,31),R567='CP %'!$I$3),IF(T567=1,'CP %'!$D$8,IF(AND(T567&gt;=2,T567&lt;=3),'CP %'!$D$9,IF(AND(T567&gt;=4,T567&lt;=5),'CP %'!$D$10,IF(AND(T567&gt;=6,T567&lt;=8),'CP %'!$D$11,IF(T567&gt;=9,'CP %'!$D$12,""))))),""))),
IF(AND(A567='CP %'!$F$1,J567="CP"),
IF(AND(G567&gt;=DATE(2018,4,1),G567&lt;DATE(2018,5,1)),IF(AND(T567&gt;=1,T567&lt;=3),'CP %'!$G$4,IF(AND(T567&gt;=4,T567&lt;=9),'CP %'!$G$5,IF(T567&gt;=10,'CP %'!$G$6,""))),
IF(AND(G567&gt;=DATE(2018,5,1),G567&lt;DATE(2018,7,1)),'CP %'!$G$8,
IF(AND(G567&gt;=DATE(2018,7,1),G567&lt;DATE(2018,8,1)),IF(AND(T567&gt;=1,T567&lt;=2),'CP %'!$G$11,IF(AND(T567&gt;=3,T567&lt;=5),'CP %'!$G$12,IF(T567&gt;=6,'CP %'!$G$13,""))),
IF(AND(G567&gt;=DATE(2018,8,1),G567&lt;DATE(2018,10,1)),IF(K567='CP %'!$F$18,'CP %'!$G$18,IF(B567='CP %'!$F$15,'CP %'!$G$15,IF(B567='CP %'!$F$16,'CP %'!$G$16,IF(AND(B567='CP %'!$F$17,T567=1),'CP %'!$G$20,IF(AND(B567='CP %'!$F$17,T567&gt;=2,T567&lt;=5),'CP %'!$G$21,IF(AND(B567='CP %'!$F$17,T567&gt;=6),'CP %'!$G$22,"")))))),
IF(AND(G567&gt;=DATE(2018,10,1),G567&lt;=DATE(2018,12,31)),IF(B567='CP %'!$F$25,'CP %'!$G$25,IF(B567='CP %'!$F$26,'CP %'!$G$26,IF(AND(B567='CP %'!$F$27,T567=1),'CP %'!$G$29,IF(AND(B567='CP %'!$F$27,T567&gt;=2,T567&lt;=5),'CP %'!$G$30,IF(AND(B567='CP %'!$F$27,T567&gt;=6),'CP %'!$G$31,"")))))))))),
IF(AND(A567='CP %'!$M$1,J567="CP"),
IF(AND(G567&gt;=DATE(2018,4,1),G567&lt;DATE(2018,10,1)),IF(AND(T567&gt;=1,T567&lt;=3),'CP %'!$N$4,IF(AND(T567&gt;=4,T567&lt;=6),'CP %'!$N$5,IF(T567&gt;=7,'CP %'!$N$6,""))),
IF(AND(G567&gt;=DATE(2018,10,1),G567&lt;=DATE(2018,12,31)),IF(AND(T567&gt;=1,T567&lt;=3),'CP %'!$N$9,IF(AND(T567&gt;=4,T567&lt;=6),'CP %'!$N$10,IF(T567&gt;=7,'CP %'!$N$11,""))),"")),"")))</f>
        <v/>
      </c>
      <c r="T567" s="29" t="str">
        <f>IF(AND(A567='CP %'!$B$1,Master!J567="CP",G567&gt;=DATE(2018,7,26),G567&lt;=DATE(2018,12,31)),COUNTIFS($K$2:$K$999,K567,$A$2:$A$999,'CP %'!$B$1,$G$2:$G$999,"&gt;=26-07-2018",$G$2:$G$999,"&lt;=31-12-2018"),IF(AND(A567='CP %'!$F$1,Master!J567="CP",G567&gt;=DATE(2018,4,1),G567&lt;DATE(2018,5,1)),COUNTIFS($K$2:$K$999,K567,$A$2:$A$999,'CP %'!$F$1,$G$2:$G$999,"&gt;=01-04-2018",$G$2:$G$999,"&lt;01-05-2018"),IF(AND(A567='CP %'!$F$1,Master!J567="CP",G567&gt;=DATE(2018,7,1),G567&lt;DATE(2018,8,1)),COUNTIFS($K$2:$K$999,K567,$A$2:$A$999,'CP %'!$F$1,$G$2:$G$999,"&gt;=01-07-2018",$G$2:$G$999,"&lt;01-08-2018"),IF(AND(A567='CP %'!$F$1,B567='CP %'!$F$17,Master!J567="CP",G567&gt;=DATE(2018,8,1),G567&lt;DATE(2018,10,1)),COUNTIFS($K$2:$K$999,K567,$A$2:$A$999,'CP %'!$F$1,$B$2:$B$999,'CP %'!$F$17,$G$2:$G$999,"&gt;=01-08-2018",$G$2:$G$999,"&lt;01-10-2018"),IF(AND(A567='CP %'!$F$1,B567='CP %'!$F$27,Master!J567="CP",G567&gt;=DATE(2018,10,1),G567&lt;=DATE(2018,12,31)),COUNTIFS($K$2:$K$999,K567,$A$2:$A$999,'CP %'!$F$1,$B$2:$B$999,'CP %'!$F$27,$G$2:$G$999,"&gt;=01-10-2018",$G$2:$G$999,"&lt;=31-12-2018"),IF(AND(A567='CP %'!$M$1,Master!J567="CP",G567&gt;=DATE(2018,4,1),G567&lt;DATE(2018,10,1)),COUNTIFS($K$2:$K$999,K567,$A$2:$A$999,'CP %'!$M$1,$G$2:$G$999,"&gt;=1-04-2018",$G$2:$G$999,"&lt;1-10-2018"),IF(AND(A567='CP %'!$M$1,Master!J567="CP",G567&gt;=DATE(2018,10,1),G567&lt;=DATE(2018,12,31)),COUNTIFS($K$2:$K$999,K567,$A$2:$A$999,'CP %'!$M$1,$G$2:$G$999,"&gt;=1-10-2018",$G$2:$G$999,"&lt;=31-12-2018"),"")))))))</f>
        <v/>
      </c>
    </row>
    <row r="568" spans="19:20" hidden="1" x14ac:dyDescent="0.25">
      <c r="S568" s="17" t="str">
        <f>IF(AND(A568='CP %'!$B$1,J568="CP"),
IF(AND(G568&gt;=DATE(2018,4,1),G568&lt;=DATE(2018,7,25)),2%,IF(AND(G568&gt;=DATE(2018,7,26),G568&lt;=DATE(2018,12,31),R568='CP %'!$I$2),IF(T568=1,'CP %'!$C$8,IF(AND(T568&gt;=2,T568&lt;=3),'CP %'!$C$9,IF(AND(T568&gt;=4,T568&lt;=5),'CP %'!$C$10,IF(AND(T568&gt;=6,T568&lt;=8),'CP %'!$C$11,IF(T568&gt;=9,'CP %'!$C$12,""))))),IF(AND(G568&gt;=DATE(2018,7,26),G568&lt;=DATE(2018,12,31),R568='CP %'!$I$3),IF(T568=1,'CP %'!$D$8,IF(AND(T568&gt;=2,T568&lt;=3),'CP %'!$D$9,IF(AND(T568&gt;=4,T568&lt;=5),'CP %'!$D$10,IF(AND(T568&gt;=6,T568&lt;=8),'CP %'!$D$11,IF(T568&gt;=9,'CP %'!$D$12,""))))),""))),
IF(AND(A568='CP %'!$F$1,J568="CP"),
IF(AND(G568&gt;=DATE(2018,4,1),G568&lt;DATE(2018,5,1)),IF(AND(T568&gt;=1,T568&lt;=3),'CP %'!$G$4,IF(AND(T568&gt;=4,T568&lt;=9),'CP %'!$G$5,IF(T568&gt;=10,'CP %'!$G$6,""))),
IF(AND(G568&gt;=DATE(2018,5,1),G568&lt;DATE(2018,7,1)),'CP %'!$G$8,
IF(AND(G568&gt;=DATE(2018,7,1),G568&lt;DATE(2018,8,1)),IF(AND(T568&gt;=1,T568&lt;=2),'CP %'!$G$11,IF(AND(T568&gt;=3,T568&lt;=5),'CP %'!$G$12,IF(T568&gt;=6,'CP %'!$G$13,""))),
IF(AND(G568&gt;=DATE(2018,8,1),G568&lt;DATE(2018,10,1)),IF(K568='CP %'!$F$18,'CP %'!$G$18,IF(B568='CP %'!$F$15,'CP %'!$G$15,IF(B568='CP %'!$F$16,'CP %'!$G$16,IF(AND(B568='CP %'!$F$17,T568=1),'CP %'!$G$20,IF(AND(B568='CP %'!$F$17,T568&gt;=2,T568&lt;=5),'CP %'!$G$21,IF(AND(B568='CP %'!$F$17,T568&gt;=6),'CP %'!$G$22,"")))))),
IF(AND(G568&gt;=DATE(2018,10,1),G568&lt;=DATE(2018,12,31)),IF(B568='CP %'!$F$25,'CP %'!$G$25,IF(B568='CP %'!$F$26,'CP %'!$G$26,IF(AND(B568='CP %'!$F$27,T568=1),'CP %'!$G$29,IF(AND(B568='CP %'!$F$27,T568&gt;=2,T568&lt;=5),'CP %'!$G$30,IF(AND(B568='CP %'!$F$27,T568&gt;=6),'CP %'!$G$31,"")))))))))),
IF(AND(A568='CP %'!$M$1,J568="CP"),
IF(AND(G568&gt;=DATE(2018,4,1),G568&lt;DATE(2018,10,1)),IF(AND(T568&gt;=1,T568&lt;=3),'CP %'!$N$4,IF(AND(T568&gt;=4,T568&lt;=6),'CP %'!$N$5,IF(T568&gt;=7,'CP %'!$N$6,""))),
IF(AND(G568&gt;=DATE(2018,10,1),G568&lt;=DATE(2018,12,31)),IF(AND(T568&gt;=1,T568&lt;=3),'CP %'!$N$9,IF(AND(T568&gt;=4,T568&lt;=6),'CP %'!$N$10,IF(T568&gt;=7,'CP %'!$N$11,""))),"")),"")))</f>
        <v/>
      </c>
      <c r="T568" s="29" t="str">
        <f>IF(AND(A568='CP %'!$B$1,Master!J568="CP",G568&gt;=DATE(2018,7,26),G568&lt;=DATE(2018,12,31)),COUNTIFS($K$2:$K$999,K568,$A$2:$A$999,'CP %'!$B$1,$G$2:$G$999,"&gt;=26-07-2018",$G$2:$G$999,"&lt;=31-12-2018"),IF(AND(A568='CP %'!$F$1,Master!J568="CP",G568&gt;=DATE(2018,4,1),G568&lt;DATE(2018,5,1)),COUNTIFS($K$2:$K$999,K568,$A$2:$A$999,'CP %'!$F$1,$G$2:$G$999,"&gt;=01-04-2018",$G$2:$G$999,"&lt;01-05-2018"),IF(AND(A568='CP %'!$F$1,Master!J568="CP",G568&gt;=DATE(2018,7,1),G568&lt;DATE(2018,8,1)),COUNTIFS($K$2:$K$999,K568,$A$2:$A$999,'CP %'!$F$1,$G$2:$G$999,"&gt;=01-07-2018",$G$2:$G$999,"&lt;01-08-2018"),IF(AND(A568='CP %'!$F$1,B568='CP %'!$F$17,Master!J568="CP",G568&gt;=DATE(2018,8,1),G568&lt;DATE(2018,10,1)),COUNTIFS($K$2:$K$999,K568,$A$2:$A$999,'CP %'!$F$1,$B$2:$B$999,'CP %'!$F$17,$G$2:$G$999,"&gt;=01-08-2018",$G$2:$G$999,"&lt;01-10-2018"),IF(AND(A568='CP %'!$F$1,B568='CP %'!$F$27,Master!J568="CP",G568&gt;=DATE(2018,10,1),G568&lt;=DATE(2018,12,31)),COUNTIFS($K$2:$K$999,K568,$A$2:$A$999,'CP %'!$F$1,$B$2:$B$999,'CP %'!$F$27,$G$2:$G$999,"&gt;=01-10-2018",$G$2:$G$999,"&lt;=31-12-2018"),IF(AND(A568='CP %'!$M$1,Master!J568="CP",G568&gt;=DATE(2018,4,1),G568&lt;DATE(2018,10,1)),COUNTIFS($K$2:$K$999,K568,$A$2:$A$999,'CP %'!$M$1,$G$2:$G$999,"&gt;=1-04-2018",$G$2:$G$999,"&lt;1-10-2018"),IF(AND(A568='CP %'!$M$1,Master!J568="CP",G568&gt;=DATE(2018,10,1),G568&lt;=DATE(2018,12,31)),COUNTIFS($K$2:$K$999,K568,$A$2:$A$999,'CP %'!$M$1,$G$2:$G$999,"&gt;=1-10-2018",$G$2:$G$999,"&lt;=31-12-2018"),"")))))))</f>
        <v/>
      </c>
    </row>
    <row r="569" spans="19:20" hidden="1" x14ac:dyDescent="0.25">
      <c r="S569" s="17" t="str">
        <f>IF(AND(A569='CP %'!$B$1,J569="CP"),
IF(AND(G569&gt;=DATE(2018,4,1),G569&lt;=DATE(2018,7,25)),2%,IF(AND(G569&gt;=DATE(2018,7,26),G569&lt;=DATE(2018,12,31),R569='CP %'!$I$2),IF(T569=1,'CP %'!$C$8,IF(AND(T569&gt;=2,T569&lt;=3),'CP %'!$C$9,IF(AND(T569&gt;=4,T569&lt;=5),'CP %'!$C$10,IF(AND(T569&gt;=6,T569&lt;=8),'CP %'!$C$11,IF(T569&gt;=9,'CP %'!$C$12,""))))),IF(AND(G569&gt;=DATE(2018,7,26),G569&lt;=DATE(2018,12,31),R569='CP %'!$I$3),IF(T569=1,'CP %'!$D$8,IF(AND(T569&gt;=2,T569&lt;=3),'CP %'!$D$9,IF(AND(T569&gt;=4,T569&lt;=5),'CP %'!$D$10,IF(AND(T569&gt;=6,T569&lt;=8),'CP %'!$D$11,IF(T569&gt;=9,'CP %'!$D$12,""))))),""))),
IF(AND(A569='CP %'!$F$1,J569="CP"),
IF(AND(G569&gt;=DATE(2018,4,1),G569&lt;DATE(2018,5,1)),IF(AND(T569&gt;=1,T569&lt;=3),'CP %'!$G$4,IF(AND(T569&gt;=4,T569&lt;=9),'CP %'!$G$5,IF(T569&gt;=10,'CP %'!$G$6,""))),
IF(AND(G569&gt;=DATE(2018,5,1),G569&lt;DATE(2018,7,1)),'CP %'!$G$8,
IF(AND(G569&gt;=DATE(2018,7,1),G569&lt;DATE(2018,8,1)),IF(AND(T569&gt;=1,T569&lt;=2),'CP %'!$G$11,IF(AND(T569&gt;=3,T569&lt;=5),'CP %'!$G$12,IF(T569&gt;=6,'CP %'!$G$13,""))),
IF(AND(G569&gt;=DATE(2018,8,1),G569&lt;DATE(2018,10,1)),IF(K569='CP %'!$F$18,'CP %'!$G$18,IF(B569='CP %'!$F$15,'CP %'!$G$15,IF(B569='CP %'!$F$16,'CP %'!$G$16,IF(AND(B569='CP %'!$F$17,T569=1),'CP %'!$G$20,IF(AND(B569='CP %'!$F$17,T569&gt;=2,T569&lt;=5),'CP %'!$G$21,IF(AND(B569='CP %'!$F$17,T569&gt;=6),'CP %'!$G$22,"")))))),
IF(AND(G569&gt;=DATE(2018,10,1),G569&lt;=DATE(2018,12,31)),IF(B569='CP %'!$F$25,'CP %'!$G$25,IF(B569='CP %'!$F$26,'CP %'!$G$26,IF(AND(B569='CP %'!$F$27,T569=1),'CP %'!$G$29,IF(AND(B569='CP %'!$F$27,T569&gt;=2,T569&lt;=5),'CP %'!$G$30,IF(AND(B569='CP %'!$F$27,T569&gt;=6),'CP %'!$G$31,"")))))))))),
IF(AND(A569='CP %'!$M$1,J569="CP"),
IF(AND(G569&gt;=DATE(2018,4,1),G569&lt;DATE(2018,10,1)),IF(AND(T569&gt;=1,T569&lt;=3),'CP %'!$N$4,IF(AND(T569&gt;=4,T569&lt;=6),'CP %'!$N$5,IF(T569&gt;=7,'CP %'!$N$6,""))),
IF(AND(G569&gt;=DATE(2018,10,1),G569&lt;=DATE(2018,12,31)),IF(AND(T569&gt;=1,T569&lt;=3),'CP %'!$N$9,IF(AND(T569&gt;=4,T569&lt;=6),'CP %'!$N$10,IF(T569&gt;=7,'CP %'!$N$11,""))),"")),"")))</f>
        <v/>
      </c>
      <c r="T569" s="29" t="str">
        <f>IF(AND(A569='CP %'!$B$1,Master!J569="CP",G569&gt;=DATE(2018,7,26),G569&lt;=DATE(2018,12,31)),COUNTIFS($K$2:$K$999,K569,$A$2:$A$999,'CP %'!$B$1,$G$2:$G$999,"&gt;=26-07-2018",$G$2:$G$999,"&lt;=31-12-2018"),IF(AND(A569='CP %'!$F$1,Master!J569="CP",G569&gt;=DATE(2018,4,1),G569&lt;DATE(2018,5,1)),COUNTIFS($K$2:$K$999,K569,$A$2:$A$999,'CP %'!$F$1,$G$2:$G$999,"&gt;=01-04-2018",$G$2:$G$999,"&lt;01-05-2018"),IF(AND(A569='CP %'!$F$1,Master!J569="CP",G569&gt;=DATE(2018,7,1),G569&lt;DATE(2018,8,1)),COUNTIFS($K$2:$K$999,K569,$A$2:$A$999,'CP %'!$F$1,$G$2:$G$999,"&gt;=01-07-2018",$G$2:$G$999,"&lt;01-08-2018"),IF(AND(A569='CP %'!$F$1,B569='CP %'!$F$17,Master!J569="CP",G569&gt;=DATE(2018,8,1),G569&lt;DATE(2018,10,1)),COUNTIFS($K$2:$K$999,K569,$A$2:$A$999,'CP %'!$F$1,$B$2:$B$999,'CP %'!$F$17,$G$2:$G$999,"&gt;=01-08-2018",$G$2:$G$999,"&lt;01-10-2018"),IF(AND(A569='CP %'!$F$1,B569='CP %'!$F$27,Master!J569="CP",G569&gt;=DATE(2018,10,1),G569&lt;=DATE(2018,12,31)),COUNTIFS($K$2:$K$999,K569,$A$2:$A$999,'CP %'!$F$1,$B$2:$B$999,'CP %'!$F$27,$G$2:$G$999,"&gt;=01-10-2018",$G$2:$G$999,"&lt;=31-12-2018"),IF(AND(A569='CP %'!$M$1,Master!J569="CP",G569&gt;=DATE(2018,4,1),G569&lt;DATE(2018,10,1)),COUNTIFS($K$2:$K$999,K569,$A$2:$A$999,'CP %'!$M$1,$G$2:$G$999,"&gt;=1-04-2018",$G$2:$G$999,"&lt;1-10-2018"),IF(AND(A569='CP %'!$M$1,Master!J569="CP",G569&gt;=DATE(2018,10,1),G569&lt;=DATE(2018,12,31)),COUNTIFS($K$2:$K$999,K569,$A$2:$A$999,'CP %'!$M$1,$G$2:$G$999,"&gt;=1-10-2018",$G$2:$G$999,"&lt;=31-12-2018"),"")))))))</f>
        <v/>
      </c>
    </row>
    <row r="570" spans="19:20" hidden="1" x14ac:dyDescent="0.25">
      <c r="S570" s="17" t="str">
        <f>IF(AND(A570='CP %'!$B$1,J570="CP"),
IF(AND(G570&gt;=DATE(2018,4,1),G570&lt;=DATE(2018,7,25)),2%,IF(AND(G570&gt;=DATE(2018,7,26),G570&lt;=DATE(2018,12,31),R570='CP %'!$I$2),IF(T570=1,'CP %'!$C$8,IF(AND(T570&gt;=2,T570&lt;=3),'CP %'!$C$9,IF(AND(T570&gt;=4,T570&lt;=5),'CP %'!$C$10,IF(AND(T570&gt;=6,T570&lt;=8),'CP %'!$C$11,IF(T570&gt;=9,'CP %'!$C$12,""))))),IF(AND(G570&gt;=DATE(2018,7,26),G570&lt;=DATE(2018,12,31),R570='CP %'!$I$3),IF(T570=1,'CP %'!$D$8,IF(AND(T570&gt;=2,T570&lt;=3),'CP %'!$D$9,IF(AND(T570&gt;=4,T570&lt;=5),'CP %'!$D$10,IF(AND(T570&gt;=6,T570&lt;=8),'CP %'!$D$11,IF(T570&gt;=9,'CP %'!$D$12,""))))),""))),
IF(AND(A570='CP %'!$F$1,J570="CP"),
IF(AND(G570&gt;=DATE(2018,4,1),G570&lt;DATE(2018,5,1)),IF(AND(T570&gt;=1,T570&lt;=3),'CP %'!$G$4,IF(AND(T570&gt;=4,T570&lt;=9),'CP %'!$G$5,IF(T570&gt;=10,'CP %'!$G$6,""))),
IF(AND(G570&gt;=DATE(2018,5,1),G570&lt;DATE(2018,7,1)),'CP %'!$G$8,
IF(AND(G570&gt;=DATE(2018,7,1),G570&lt;DATE(2018,8,1)),IF(AND(T570&gt;=1,T570&lt;=2),'CP %'!$G$11,IF(AND(T570&gt;=3,T570&lt;=5),'CP %'!$G$12,IF(T570&gt;=6,'CP %'!$G$13,""))),
IF(AND(G570&gt;=DATE(2018,8,1),G570&lt;DATE(2018,10,1)),IF(K570='CP %'!$F$18,'CP %'!$G$18,IF(B570='CP %'!$F$15,'CP %'!$G$15,IF(B570='CP %'!$F$16,'CP %'!$G$16,IF(AND(B570='CP %'!$F$17,T570=1),'CP %'!$G$20,IF(AND(B570='CP %'!$F$17,T570&gt;=2,T570&lt;=5),'CP %'!$G$21,IF(AND(B570='CP %'!$F$17,T570&gt;=6),'CP %'!$G$22,"")))))),
IF(AND(G570&gt;=DATE(2018,10,1),G570&lt;=DATE(2018,12,31)),IF(B570='CP %'!$F$25,'CP %'!$G$25,IF(B570='CP %'!$F$26,'CP %'!$G$26,IF(AND(B570='CP %'!$F$27,T570=1),'CP %'!$G$29,IF(AND(B570='CP %'!$F$27,T570&gt;=2,T570&lt;=5),'CP %'!$G$30,IF(AND(B570='CP %'!$F$27,T570&gt;=6),'CP %'!$G$31,"")))))))))),
IF(AND(A570='CP %'!$M$1,J570="CP"),
IF(AND(G570&gt;=DATE(2018,4,1),G570&lt;DATE(2018,10,1)),IF(AND(T570&gt;=1,T570&lt;=3),'CP %'!$N$4,IF(AND(T570&gt;=4,T570&lt;=6),'CP %'!$N$5,IF(T570&gt;=7,'CP %'!$N$6,""))),
IF(AND(G570&gt;=DATE(2018,10,1),G570&lt;=DATE(2018,12,31)),IF(AND(T570&gt;=1,T570&lt;=3),'CP %'!$N$9,IF(AND(T570&gt;=4,T570&lt;=6),'CP %'!$N$10,IF(T570&gt;=7,'CP %'!$N$11,""))),"")),"")))</f>
        <v/>
      </c>
      <c r="T570" s="29" t="str">
        <f>IF(AND(A570='CP %'!$B$1,Master!J570="CP",G570&gt;=DATE(2018,7,26),G570&lt;=DATE(2018,12,31)),COUNTIFS($K$2:$K$999,K570,$A$2:$A$999,'CP %'!$B$1,$G$2:$G$999,"&gt;=26-07-2018",$G$2:$G$999,"&lt;=31-12-2018"),IF(AND(A570='CP %'!$F$1,Master!J570="CP",G570&gt;=DATE(2018,4,1),G570&lt;DATE(2018,5,1)),COUNTIFS($K$2:$K$999,K570,$A$2:$A$999,'CP %'!$F$1,$G$2:$G$999,"&gt;=01-04-2018",$G$2:$G$999,"&lt;01-05-2018"),IF(AND(A570='CP %'!$F$1,Master!J570="CP",G570&gt;=DATE(2018,7,1),G570&lt;DATE(2018,8,1)),COUNTIFS($K$2:$K$999,K570,$A$2:$A$999,'CP %'!$F$1,$G$2:$G$999,"&gt;=01-07-2018",$G$2:$G$999,"&lt;01-08-2018"),IF(AND(A570='CP %'!$F$1,B570='CP %'!$F$17,Master!J570="CP",G570&gt;=DATE(2018,8,1),G570&lt;DATE(2018,10,1)),COUNTIFS($K$2:$K$999,K570,$A$2:$A$999,'CP %'!$F$1,$B$2:$B$999,'CP %'!$F$17,$G$2:$G$999,"&gt;=01-08-2018",$G$2:$G$999,"&lt;01-10-2018"),IF(AND(A570='CP %'!$F$1,B570='CP %'!$F$27,Master!J570="CP",G570&gt;=DATE(2018,10,1),G570&lt;=DATE(2018,12,31)),COUNTIFS($K$2:$K$999,K570,$A$2:$A$999,'CP %'!$F$1,$B$2:$B$999,'CP %'!$F$27,$G$2:$G$999,"&gt;=01-10-2018",$G$2:$G$999,"&lt;=31-12-2018"),IF(AND(A570='CP %'!$M$1,Master!J570="CP",G570&gt;=DATE(2018,4,1),G570&lt;DATE(2018,10,1)),COUNTIFS($K$2:$K$999,K570,$A$2:$A$999,'CP %'!$M$1,$G$2:$G$999,"&gt;=1-04-2018",$G$2:$G$999,"&lt;1-10-2018"),IF(AND(A570='CP %'!$M$1,Master!J570="CP",G570&gt;=DATE(2018,10,1),G570&lt;=DATE(2018,12,31)),COUNTIFS($K$2:$K$999,K570,$A$2:$A$999,'CP %'!$M$1,$G$2:$G$999,"&gt;=1-10-2018",$G$2:$G$999,"&lt;=31-12-2018"),"")))))))</f>
        <v/>
      </c>
    </row>
    <row r="571" spans="19:20" hidden="1" x14ac:dyDescent="0.25">
      <c r="S571" s="17" t="str">
        <f>IF(AND(A571='CP %'!$B$1,J571="CP"),
IF(AND(G571&gt;=DATE(2018,4,1),G571&lt;=DATE(2018,7,25)),2%,IF(AND(G571&gt;=DATE(2018,7,26),G571&lt;=DATE(2018,12,31),R571='CP %'!$I$2),IF(T571=1,'CP %'!$C$8,IF(AND(T571&gt;=2,T571&lt;=3),'CP %'!$C$9,IF(AND(T571&gt;=4,T571&lt;=5),'CP %'!$C$10,IF(AND(T571&gt;=6,T571&lt;=8),'CP %'!$C$11,IF(T571&gt;=9,'CP %'!$C$12,""))))),IF(AND(G571&gt;=DATE(2018,7,26),G571&lt;=DATE(2018,12,31),R571='CP %'!$I$3),IF(T571=1,'CP %'!$D$8,IF(AND(T571&gt;=2,T571&lt;=3),'CP %'!$D$9,IF(AND(T571&gt;=4,T571&lt;=5),'CP %'!$D$10,IF(AND(T571&gt;=6,T571&lt;=8),'CP %'!$D$11,IF(T571&gt;=9,'CP %'!$D$12,""))))),""))),
IF(AND(A571='CP %'!$F$1,J571="CP"),
IF(AND(G571&gt;=DATE(2018,4,1),G571&lt;DATE(2018,5,1)),IF(AND(T571&gt;=1,T571&lt;=3),'CP %'!$G$4,IF(AND(T571&gt;=4,T571&lt;=9),'CP %'!$G$5,IF(T571&gt;=10,'CP %'!$G$6,""))),
IF(AND(G571&gt;=DATE(2018,5,1),G571&lt;DATE(2018,7,1)),'CP %'!$G$8,
IF(AND(G571&gt;=DATE(2018,7,1),G571&lt;DATE(2018,8,1)),IF(AND(T571&gt;=1,T571&lt;=2),'CP %'!$G$11,IF(AND(T571&gt;=3,T571&lt;=5),'CP %'!$G$12,IF(T571&gt;=6,'CP %'!$G$13,""))),
IF(AND(G571&gt;=DATE(2018,8,1),G571&lt;DATE(2018,10,1)),IF(K571='CP %'!$F$18,'CP %'!$G$18,IF(B571='CP %'!$F$15,'CP %'!$G$15,IF(B571='CP %'!$F$16,'CP %'!$G$16,IF(AND(B571='CP %'!$F$17,T571=1),'CP %'!$G$20,IF(AND(B571='CP %'!$F$17,T571&gt;=2,T571&lt;=5),'CP %'!$G$21,IF(AND(B571='CP %'!$F$17,T571&gt;=6),'CP %'!$G$22,"")))))),
IF(AND(G571&gt;=DATE(2018,10,1),G571&lt;=DATE(2018,12,31)),IF(B571='CP %'!$F$25,'CP %'!$G$25,IF(B571='CP %'!$F$26,'CP %'!$G$26,IF(AND(B571='CP %'!$F$27,T571=1),'CP %'!$G$29,IF(AND(B571='CP %'!$F$27,T571&gt;=2,T571&lt;=5),'CP %'!$G$30,IF(AND(B571='CP %'!$F$27,T571&gt;=6),'CP %'!$G$31,"")))))))))),
IF(AND(A571='CP %'!$M$1,J571="CP"),
IF(AND(G571&gt;=DATE(2018,4,1),G571&lt;DATE(2018,10,1)),IF(AND(T571&gt;=1,T571&lt;=3),'CP %'!$N$4,IF(AND(T571&gt;=4,T571&lt;=6),'CP %'!$N$5,IF(T571&gt;=7,'CP %'!$N$6,""))),
IF(AND(G571&gt;=DATE(2018,10,1),G571&lt;=DATE(2018,12,31)),IF(AND(T571&gt;=1,T571&lt;=3),'CP %'!$N$9,IF(AND(T571&gt;=4,T571&lt;=6),'CP %'!$N$10,IF(T571&gt;=7,'CP %'!$N$11,""))),"")),"")))</f>
        <v/>
      </c>
      <c r="T571" s="29" t="str">
        <f>IF(AND(A571='CP %'!$B$1,Master!J571="CP",G571&gt;=DATE(2018,7,26),G571&lt;=DATE(2018,12,31)),COUNTIFS($K$2:$K$999,K571,$A$2:$A$999,'CP %'!$B$1,$G$2:$G$999,"&gt;=26-07-2018",$G$2:$G$999,"&lt;=31-12-2018"),IF(AND(A571='CP %'!$F$1,Master!J571="CP",G571&gt;=DATE(2018,4,1),G571&lt;DATE(2018,5,1)),COUNTIFS($K$2:$K$999,K571,$A$2:$A$999,'CP %'!$F$1,$G$2:$G$999,"&gt;=01-04-2018",$G$2:$G$999,"&lt;01-05-2018"),IF(AND(A571='CP %'!$F$1,Master!J571="CP",G571&gt;=DATE(2018,7,1),G571&lt;DATE(2018,8,1)),COUNTIFS($K$2:$K$999,K571,$A$2:$A$999,'CP %'!$F$1,$G$2:$G$999,"&gt;=01-07-2018",$G$2:$G$999,"&lt;01-08-2018"),IF(AND(A571='CP %'!$F$1,B571='CP %'!$F$17,Master!J571="CP",G571&gt;=DATE(2018,8,1),G571&lt;DATE(2018,10,1)),COUNTIFS($K$2:$K$999,K571,$A$2:$A$999,'CP %'!$F$1,$B$2:$B$999,'CP %'!$F$17,$G$2:$G$999,"&gt;=01-08-2018",$G$2:$G$999,"&lt;01-10-2018"),IF(AND(A571='CP %'!$F$1,B571='CP %'!$F$27,Master!J571="CP",G571&gt;=DATE(2018,10,1),G571&lt;=DATE(2018,12,31)),COUNTIFS($K$2:$K$999,K571,$A$2:$A$999,'CP %'!$F$1,$B$2:$B$999,'CP %'!$F$27,$G$2:$G$999,"&gt;=01-10-2018",$G$2:$G$999,"&lt;=31-12-2018"),IF(AND(A571='CP %'!$M$1,Master!J571="CP",G571&gt;=DATE(2018,4,1),G571&lt;DATE(2018,10,1)),COUNTIFS($K$2:$K$999,K571,$A$2:$A$999,'CP %'!$M$1,$G$2:$G$999,"&gt;=1-04-2018",$G$2:$G$999,"&lt;1-10-2018"),IF(AND(A571='CP %'!$M$1,Master!J571="CP",G571&gt;=DATE(2018,10,1),G571&lt;=DATE(2018,12,31)),COUNTIFS($K$2:$K$999,K571,$A$2:$A$999,'CP %'!$M$1,$G$2:$G$999,"&gt;=1-10-2018",$G$2:$G$999,"&lt;=31-12-2018"),"")))))))</f>
        <v/>
      </c>
    </row>
    <row r="572" spans="19:20" hidden="1" x14ac:dyDescent="0.25">
      <c r="S572" s="17" t="str">
        <f>IF(AND(A572='CP %'!$B$1,J572="CP"),
IF(AND(G572&gt;=DATE(2018,4,1),G572&lt;=DATE(2018,7,25)),2%,IF(AND(G572&gt;=DATE(2018,7,26),G572&lt;=DATE(2018,12,31),R572='CP %'!$I$2),IF(T572=1,'CP %'!$C$8,IF(AND(T572&gt;=2,T572&lt;=3),'CP %'!$C$9,IF(AND(T572&gt;=4,T572&lt;=5),'CP %'!$C$10,IF(AND(T572&gt;=6,T572&lt;=8),'CP %'!$C$11,IF(T572&gt;=9,'CP %'!$C$12,""))))),IF(AND(G572&gt;=DATE(2018,7,26),G572&lt;=DATE(2018,12,31),R572='CP %'!$I$3),IF(T572=1,'CP %'!$D$8,IF(AND(T572&gt;=2,T572&lt;=3),'CP %'!$D$9,IF(AND(T572&gt;=4,T572&lt;=5),'CP %'!$D$10,IF(AND(T572&gt;=6,T572&lt;=8),'CP %'!$D$11,IF(T572&gt;=9,'CP %'!$D$12,""))))),""))),
IF(AND(A572='CP %'!$F$1,J572="CP"),
IF(AND(G572&gt;=DATE(2018,4,1),G572&lt;DATE(2018,5,1)),IF(AND(T572&gt;=1,T572&lt;=3),'CP %'!$G$4,IF(AND(T572&gt;=4,T572&lt;=9),'CP %'!$G$5,IF(T572&gt;=10,'CP %'!$G$6,""))),
IF(AND(G572&gt;=DATE(2018,5,1),G572&lt;DATE(2018,7,1)),'CP %'!$G$8,
IF(AND(G572&gt;=DATE(2018,7,1),G572&lt;DATE(2018,8,1)),IF(AND(T572&gt;=1,T572&lt;=2),'CP %'!$G$11,IF(AND(T572&gt;=3,T572&lt;=5),'CP %'!$G$12,IF(T572&gt;=6,'CP %'!$G$13,""))),
IF(AND(G572&gt;=DATE(2018,8,1),G572&lt;DATE(2018,10,1)),IF(K572='CP %'!$F$18,'CP %'!$G$18,IF(B572='CP %'!$F$15,'CP %'!$G$15,IF(B572='CP %'!$F$16,'CP %'!$G$16,IF(AND(B572='CP %'!$F$17,T572=1),'CP %'!$G$20,IF(AND(B572='CP %'!$F$17,T572&gt;=2,T572&lt;=5),'CP %'!$G$21,IF(AND(B572='CP %'!$F$17,T572&gt;=6),'CP %'!$G$22,"")))))),
IF(AND(G572&gt;=DATE(2018,10,1),G572&lt;=DATE(2018,12,31)),IF(B572='CP %'!$F$25,'CP %'!$G$25,IF(B572='CP %'!$F$26,'CP %'!$G$26,IF(AND(B572='CP %'!$F$27,T572=1),'CP %'!$G$29,IF(AND(B572='CP %'!$F$27,T572&gt;=2,T572&lt;=5),'CP %'!$G$30,IF(AND(B572='CP %'!$F$27,T572&gt;=6),'CP %'!$G$31,"")))))))))),
IF(AND(A572='CP %'!$M$1,J572="CP"),
IF(AND(G572&gt;=DATE(2018,4,1),G572&lt;DATE(2018,10,1)),IF(AND(T572&gt;=1,T572&lt;=3),'CP %'!$N$4,IF(AND(T572&gt;=4,T572&lt;=6),'CP %'!$N$5,IF(T572&gt;=7,'CP %'!$N$6,""))),
IF(AND(G572&gt;=DATE(2018,10,1),G572&lt;=DATE(2018,12,31)),IF(AND(T572&gt;=1,T572&lt;=3),'CP %'!$N$9,IF(AND(T572&gt;=4,T572&lt;=6),'CP %'!$N$10,IF(T572&gt;=7,'CP %'!$N$11,""))),"")),"")))</f>
        <v/>
      </c>
      <c r="T572" s="29" t="str">
        <f>IF(AND(A572='CP %'!$B$1,Master!J572="CP",G572&gt;=DATE(2018,7,26),G572&lt;=DATE(2018,12,31)),COUNTIFS($K$2:$K$999,K572,$A$2:$A$999,'CP %'!$B$1,$G$2:$G$999,"&gt;=26-07-2018",$G$2:$G$999,"&lt;=31-12-2018"),IF(AND(A572='CP %'!$F$1,Master!J572="CP",G572&gt;=DATE(2018,4,1),G572&lt;DATE(2018,5,1)),COUNTIFS($K$2:$K$999,K572,$A$2:$A$999,'CP %'!$F$1,$G$2:$G$999,"&gt;=01-04-2018",$G$2:$G$999,"&lt;01-05-2018"),IF(AND(A572='CP %'!$F$1,Master!J572="CP",G572&gt;=DATE(2018,7,1),G572&lt;DATE(2018,8,1)),COUNTIFS($K$2:$K$999,K572,$A$2:$A$999,'CP %'!$F$1,$G$2:$G$999,"&gt;=01-07-2018",$G$2:$G$999,"&lt;01-08-2018"),IF(AND(A572='CP %'!$F$1,B572='CP %'!$F$17,Master!J572="CP",G572&gt;=DATE(2018,8,1),G572&lt;DATE(2018,10,1)),COUNTIFS($K$2:$K$999,K572,$A$2:$A$999,'CP %'!$F$1,$B$2:$B$999,'CP %'!$F$17,$G$2:$G$999,"&gt;=01-08-2018",$G$2:$G$999,"&lt;01-10-2018"),IF(AND(A572='CP %'!$F$1,B572='CP %'!$F$27,Master!J572="CP",G572&gt;=DATE(2018,10,1),G572&lt;=DATE(2018,12,31)),COUNTIFS($K$2:$K$999,K572,$A$2:$A$999,'CP %'!$F$1,$B$2:$B$999,'CP %'!$F$27,$G$2:$G$999,"&gt;=01-10-2018",$G$2:$G$999,"&lt;=31-12-2018"),IF(AND(A572='CP %'!$M$1,Master!J572="CP",G572&gt;=DATE(2018,4,1),G572&lt;DATE(2018,10,1)),COUNTIFS($K$2:$K$999,K572,$A$2:$A$999,'CP %'!$M$1,$G$2:$G$999,"&gt;=1-04-2018",$G$2:$G$999,"&lt;1-10-2018"),IF(AND(A572='CP %'!$M$1,Master!J572="CP",G572&gt;=DATE(2018,10,1),G572&lt;=DATE(2018,12,31)),COUNTIFS($K$2:$K$999,K572,$A$2:$A$999,'CP %'!$M$1,$G$2:$G$999,"&gt;=1-10-2018",$G$2:$G$999,"&lt;=31-12-2018"),"")))))))</f>
        <v/>
      </c>
    </row>
    <row r="573" spans="19:20" hidden="1" x14ac:dyDescent="0.25">
      <c r="S573" s="17" t="str">
        <f>IF(AND(A573='CP %'!$B$1,J573="CP"),
IF(AND(G573&gt;=DATE(2018,4,1),G573&lt;=DATE(2018,7,25)),2%,IF(AND(G573&gt;=DATE(2018,7,26),G573&lt;=DATE(2018,12,31),R573='CP %'!$I$2),IF(T573=1,'CP %'!$C$8,IF(AND(T573&gt;=2,T573&lt;=3),'CP %'!$C$9,IF(AND(T573&gt;=4,T573&lt;=5),'CP %'!$C$10,IF(AND(T573&gt;=6,T573&lt;=8),'CP %'!$C$11,IF(T573&gt;=9,'CP %'!$C$12,""))))),IF(AND(G573&gt;=DATE(2018,7,26),G573&lt;=DATE(2018,12,31),R573='CP %'!$I$3),IF(T573=1,'CP %'!$D$8,IF(AND(T573&gt;=2,T573&lt;=3),'CP %'!$D$9,IF(AND(T573&gt;=4,T573&lt;=5),'CP %'!$D$10,IF(AND(T573&gt;=6,T573&lt;=8),'CP %'!$D$11,IF(T573&gt;=9,'CP %'!$D$12,""))))),""))),
IF(AND(A573='CP %'!$F$1,J573="CP"),
IF(AND(G573&gt;=DATE(2018,4,1),G573&lt;DATE(2018,5,1)),IF(AND(T573&gt;=1,T573&lt;=3),'CP %'!$G$4,IF(AND(T573&gt;=4,T573&lt;=9),'CP %'!$G$5,IF(T573&gt;=10,'CP %'!$G$6,""))),
IF(AND(G573&gt;=DATE(2018,5,1),G573&lt;DATE(2018,7,1)),'CP %'!$G$8,
IF(AND(G573&gt;=DATE(2018,7,1),G573&lt;DATE(2018,8,1)),IF(AND(T573&gt;=1,T573&lt;=2),'CP %'!$G$11,IF(AND(T573&gt;=3,T573&lt;=5),'CP %'!$G$12,IF(T573&gt;=6,'CP %'!$G$13,""))),
IF(AND(G573&gt;=DATE(2018,8,1),G573&lt;DATE(2018,10,1)),IF(K573='CP %'!$F$18,'CP %'!$G$18,IF(B573='CP %'!$F$15,'CP %'!$G$15,IF(B573='CP %'!$F$16,'CP %'!$G$16,IF(AND(B573='CP %'!$F$17,T573=1),'CP %'!$G$20,IF(AND(B573='CP %'!$F$17,T573&gt;=2,T573&lt;=5),'CP %'!$G$21,IF(AND(B573='CP %'!$F$17,T573&gt;=6),'CP %'!$G$22,"")))))),
IF(AND(G573&gt;=DATE(2018,10,1),G573&lt;=DATE(2018,12,31)),IF(B573='CP %'!$F$25,'CP %'!$G$25,IF(B573='CP %'!$F$26,'CP %'!$G$26,IF(AND(B573='CP %'!$F$27,T573=1),'CP %'!$G$29,IF(AND(B573='CP %'!$F$27,T573&gt;=2,T573&lt;=5),'CP %'!$G$30,IF(AND(B573='CP %'!$F$27,T573&gt;=6),'CP %'!$G$31,"")))))))))),
IF(AND(A573='CP %'!$M$1,J573="CP"),
IF(AND(G573&gt;=DATE(2018,4,1),G573&lt;DATE(2018,10,1)),IF(AND(T573&gt;=1,T573&lt;=3),'CP %'!$N$4,IF(AND(T573&gt;=4,T573&lt;=6),'CP %'!$N$5,IF(T573&gt;=7,'CP %'!$N$6,""))),
IF(AND(G573&gt;=DATE(2018,10,1),G573&lt;=DATE(2018,12,31)),IF(AND(T573&gt;=1,T573&lt;=3),'CP %'!$N$9,IF(AND(T573&gt;=4,T573&lt;=6),'CP %'!$N$10,IF(T573&gt;=7,'CP %'!$N$11,""))),"")),"")))</f>
        <v/>
      </c>
      <c r="T573" s="29" t="str">
        <f>IF(AND(A573='CP %'!$B$1,Master!J573="CP",G573&gt;=DATE(2018,7,26),G573&lt;=DATE(2018,12,31)),COUNTIFS($K$2:$K$999,K573,$A$2:$A$999,'CP %'!$B$1,$G$2:$G$999,"&gt;=26-07-2018",$G$2:$G$999,"&lt;=31-12-2018"),IF(AND(A573='CP %'!$F$1,Master!J573="CP",G573&gt;=DATE(2018,4,1),G573&lt;DATE(2018,5,1)),COUNTIFS($K$2:$K$999,K573,$A$2:$A$999,'CP %'!$F$1,$G$2:$G$999,"&gt;=01-04-2018",$G$2:$G$999,"&lt;01-05-2018"),IF(AND(A573='CP %'!$F$1,Master!J573="CP",G573&gt;=DATE(2018,7,1),G573&lt;DATE(2018,8,1)),COUNTIFS($K$2:$K$999,K573,$A$2:$A$999,'CP %'!$F$1,$G$2:$G$999,"&gt;=01-07-2018",$G$2:$G$999,"&lt;01-08-2018"),IF(AND(A573='CP %'!$F$1,B573='CP %'!$F$17,Master!J573="CP",G573&gt;=DATE(2018,8,1),G573&lt;DATE(2018,10,1)),COUNTIFS($K$2:$K$999,K573,$A$2:$A$999,'CP %'!$F$1,$B$2:$B$999,'CP %'!$F$17,$G$2:$G$999,"&gt;=01-08-2018",$G$2:$G$999,"&lt;01-10-2018"),IF(AND(A573='CP %'!$F$1,B573='CP %'!$F$27,Master!J573="CP",G573&gt;=DATE(2018,10,1),G573&lt;=DATE(2018,12,31)),COUNTIFS($K$2:$K$999,K573,$A$2:$A$999,'CP %'!$F$1,$B$2:$B$999,'CP %'!$F$27,$G$2:$G$999,"&gt;=01-10-2018",$G$2:$G$999,"&lt;=31-12-2018"),IF(AND(A573='CP %'!$M$1,Master!J573="CP",G573&gt;=DATE(2018,4,1),G573&lt;DATE(2018,10,1)),COUNTIFS($K$2:$K$999,K573,$A$2:$A$999,'CP %'!$M$1,$G$2:$G$999,"&gt;=1-04-2018",$G$2:$G$999,"&lt;1-10-2018"),IF(AND(A573='CP %'!$M$1,Master!J573="CP",G573&gt;=DATE(2018,10,1),G573&lt;=DATE(2018,12,31)),COUNTIFS($K$2:$K$999,K573,$A$2:$A$999,'CP %'!$M$1,$G$2:$G$999,"&gt;=1-10-2018",$G$2:$G$999,"&lt;=31-12-2018"),"")))))))</f>
        <v/>
      </c>
    </row>
    <row r="574" spans="19:20" hidden="1" x14ac:dyDescent="0.25">
      <c r="S574" s="17" t="str">
        <f>IF(AND(A574='CP %'!$B$1,J574="CP"),
IF(AND(G574&gt;=DATE(2018,4,1),G574&lt;=DATE(2018,7,25)),2%,IF(AND(G574&gt;=DATE(2018,7,26),G574&lt;=DATE(2018,12,31),R574='CP %'!$I$2),IF(T574=1,'CP %'!$C$8,IF(AND(T574&gt;=2,T574&lt;=3),'CP %'!$C$9,IF(AND(T574&gt;=4,T574&lt;=5),'CP %'!$C$10,IF(AND(T574&gt;=6,T574&lt;=8),'CP %'!$C$11,IF(T574&gt;=9,'CP %'!$C$12,""))))),IF(AND(G574&gt;=DATE(2018,7,26),G574&lt;=DATE(2018,12,31),R574='CP %'!$I$3),IF(T574=1,'CP %'!$D$8,IF(AND(T574&gt;=2,T574&lt;=3),'CP %'!$D$9,IF(AND(T574&gt;=4,T574&lt;=5),'CP %'!$D$10,IF(AND(T574&gt;=6,T574&lt;=8),'CP %'!$D$11,IF(T574&gt;=9,'CP %'!$D$12,""))))),""))),
IF(AND(A574='CP %'!$F$1,J574="CP"),
IF(AND(G574&gt;=DATE(2018,4,1),G574&lt;DATE(2018,5,1)),IF(AND(T574&gt;=1,T574&lt;=3),'CP %'!$G$4,IF(AND(T574&gt;=4,T574&lt;=9),'CP %'!$G$5,IF(T574&gt;=10,'CP %'!$G$6,""))),
IF(AND(G574&gt;=DATE(2018,5,1),G574&lt;DATE(2018,7,1)),'CP %'!$G$8,
IF(AND(G574&gt;=DATE(2018,7,1),G574&lt;DATE(2018,8,1)),IF(AND(T574&gt;=1,T574&lt;=2),'CP %'!$G$11,IF(AND(T574&gt;=3,T574&lt;=5),'CP %'!$G$12,IF(T574&gt;=6,'CP %'!$G$13,""))),
IF(AND(G574&gt;=DATE(2018,8,1),G574&lt;DATE(2018,10,1)),IF(K574='CP %'!$F$18,'CP %'!$G$18,IF(B574='CP %'!$F$15,'CP %'!$G$15,IF(B574='CP %'!$F$16,'CP %'!$G$16,IF(AND(B574='CP %'!$F$17,T574=1),'CP %'!$G$20,IF(AND(B574='CP %'!$F$17,T574&gt;=2,T574&lt;=5),'CP %'!$G$21,IF(AND(B574='CP %'!$F$17,T574&gt;=6),'CP %'!$G$22,"")))))),
IF(AND(G574&gt;=DATE(2018,10,1),G574&lt;=DATE(2018,12,31)),IF(B574='CP %'!$F$25,'CP %'!$G$25,IF(B574='CP %'!$F$26,'CP %'!$G$26,IF(AND(B574='CP %'!$F$27,T574=1),'CP %'!$G$29,IF(AND(B574='CP %'!$F$27,T574&gt;=2,T574&lt;=5),'CP %'!$G$30,IF(AND(B574='CP %'!$F$27,T574&gt;=6),'CP %'!$G$31,"")))))))))),
IF(AND(A574='CP %'!$M$1,J574="CP"),
IF(AND(G574&gt;=DATE(2018,4,1),G574&lt;DATE(2018,10,1)),IF(AND(T574&gt;=1,T574&lt;=3),'CP %'!$N$4,IF(AND(T574&gt;=4,T574&lt;=6),'CP %'!$N$5,IF(T574&gt;=7,'CP %'!$N$6,""))),
IF(AND(G574&gt;=DATE(2018,10,1),G574&lt;=DATE(2018,12,31)),IF(AND(T574&gt;=1,T574&lt;=3),'CP %'!$N$9,IF(AND(T574&gt;=4,T574&lt;=6),'CP %'!$N$10,IF(T574&gt;=7,'CP %'!$N$11,""))),"")),"")))</f>
        <v/>
      </c>
      <c r="T574" s="29" t="str">
        <f>IF(AND(A574='CP %'!$B$1,Master!J574="CP",G574&gt;=DATE(2018,7,26),G574&lt;=DATE(2018,12,31)),COUNTIFS($K$2:$K$999,K574,$A$2:$A$999,'CP %'!$B$1,$G$2:$G$999,"&gt;=26-07-2018",$G$2:$G$999,"&lt;=31-12-2018"),IF(AND(A574='CP %'!$F$1,Master!J574="CP",G574&gt;=DATE(2018,4,1),G574&lt;DATE(2018,5,1)),COUNTIFS($K$2:$K$999,K574,$A$2:$A$999,'CP %'!$F$1,$G$2:$G$999,"&gt;=01-04-2018",$G$2:$G$999,"&lt;01-05-2018"),IF(AND(A574='CP %'!$F$1,Master!J574="CP",G574&gt;=DATE(2018,7,1),G574&lt;DATE(2018,8,1)),COUNTIFS($K$2:$K$999,K574,$A$2:$A$999,'CP %'!$F$1,$G$2:$G$999,"&gt;=01-07-2018",$G$2:$G$999,"&lt;01-08-2018"),IF(AND(A574='CP %'!$F$1,B574='CP %'!$F$17,Master!J574="CP",G574&gt;=DATE(2018,8,1),G574&lt;DATE(2018,10,1)),COUNTIFS($K$2:$K$999,K574,$A$2:$A$999,'CP %'!$F$1,$B$2:$B$999,'CP %'!$F$17,$G$2:$G$999,"&gt;=01-08-2018",$G$2:$G$999,"&lt;01-10-2018"),IF(AND(A574='CP %'!$F$1,B574='CP %'!$F$27,Master!J574="CP",G574&gt;=DATE(2018,10,1),G574&lt;=DATE(2018,12,31)),COUNTIFS($K$2:$K$999,K574,$A$2:$A$999,'CP %'!$F$1,$B$2:$B$999,'CP %'!$F$27,$G$2:$G$999,"&gt;=01-10-2018",$G$2:$G$999,"&lt;=31-12-2018"),IF(AND(A574='CP %'!$M$1,Master!J574="CP",G574&gt;=DATE(2018,4,1),G574&lt;DATE(2018,10,1)),COUNTIFS($K$2:$K$999,K574,$A$2:$A$999,'CP %'!$M$1,$G$2:$G$999,"&gt;=1-04-2018",$G$2:$G$999,"&lt;1-10-2018"),IF(AND(A574='CP %'!$M$1,Master!J574="CP",G574&gt;=DATE(2018,10,1),G574&lt;=DATE(2018,12,31)),COUNTIFS($K$2:$K$999,K574,$A$2:$A$999,'CP %'!$M$1,$G$2:$G$999,"&gt;=1-10-2018",$G$2:$G$999,"&lt;=31-12-2018"),"")))))))</f>
        <v/>
      </c>
    </row>
    <row r="575" spans="19:20" hidden="1" x14ac:dyDescent="0.25">
      <c r="S575" s="17" t="str">
        <f>IF(AND(A575='CP %'!$B$1,J575="CP"),
IF(AND(G575&gt;=DATE(2018,4,1),G575&lt;=DATE(2018,7,25)),2%,IF(AND(G575&gt;=DATE(2018,7,26),G575&lt;=DATE(2018,12,31),R575='CP %'!$I$2),IF(T575=1,'CP %'!$C$8,IF(AND(T575&gt;=2,T575&lt;=3),'CP %'!$C$9,IF(AND(T575&gt;=4,T575&lt;=5),'CP %'!$C$10,IF(AND(T575&gt;=6,T575&lt;=8),'CP %'!$C$11,IF(T575&gt;=9,'CP %'!$C$12,""))))),IF(AND(G575&gt;=DATE(2018,7,26),G575&lt;=DATE(2018,12,31),R575='CP %'!$I$3),IF(T575=1,'CP %'!$D$8,IF(AND(T575&gt;=2,T575&lt;=3),'CP %'!$D$9,IF(AND(T575&gt;=4,T575&lt;=5),'CP %'!$D$10,IF(AND(T575&gt;=6,T575&lt;=8),'CP %'!$D$11,IF(T575&gt;=9,'CP %'!$D$12,""))))),""))),
IF(AND(A575='CP %'!$F$1,J575="CP"),
IF(AND(G575&gt;=DATE(2018,4,1),G575&lt;DATE(2018,5,1)),IF(AND(T575&gt;=1,T575&lt;=3),'CP %'!$G$4,IF(AND(T575&gt;=4,T575&lt;=9),'CP %'!$G$5,IF(T575&gt;=10,'CP %'!$G$6,""))),
IF(AND(G575&gt;=DATE(2018,5,1),G575&lt;DATE(2018,7,1)),'CP %'!$G$8,
IF(AND(G575&gt;=DATE(2018,7,1),G575&lt;DATE(2018,8,1)),IF(AND(T575&gt;=1,T575&lt;=2),'CP %'!$G$11,IF(AND(T575&gt;=3,T575&lt;=5),'CP %'!$G$12,IF(T575&gt;=6,'CP %'!$G$13,""))),
IF(AND(G575&gt;=DATE(2018,8,1),G575&lt;DATE(2018,10,1)),IF(K575='CP %'!$F$18,'CP %'!$G$18,IF(B575='CP %'!$F$15,'CP %'!$G$15,IF(B575='CP %'!$F$16,'CP %'!$G$16,IF(AND(B575='CP %'!$F$17,T575=1),'CP %'!$G$20,IF(AND(B575='CP %'!$F$17,T575&gt;=2,T575&lt;=5),'CP %'!$G$21,IF(AND(B575='CP %'!$F$17,T575&gt;=6),'CP %'!$G$22,"")))))),
IF(AND(G575&gt;=DATE(2018,10,1),G575&lt;=DATE(2018,12,31)),IF(B575='CP %'!$F$25,'CP %'!$G$25,IF(B575='CP %'!$F$26,'CP %'!$G$26,IF(AND(B575='CP %'!$F$27,T575=1),'CP %'!$G$29,IF(AND(B575='CP %'!$F$27,T575&gt;=2,T575&lt;=5),'CP %'!$G$30,IF(AND(B575='CP %'!$F$27,T575&gt;=6),'CP %'!$G$31,"")))))))))),
IF(AND(A575='CP %'!$M$1,J575="CP"),
IF(AND(G575&gt;=DATE(2018,4,1),G575&lt;DATE(2018,10,1)),IF(AND(T575&gt;=1,T575&lt;=3),'CP %'!$N$4,IF(AND(T575&gt;=4,T575&lt;=6),'CP %'!$N$5,IF(T575&gt;=7,'CP %'!$N$6,""))),
IF(AND(G575&gt;=DATE(2018,10,1),G575&lt;=DATE(2018,12,31)),IF(AND(T575&gt;=1,T575&lt;=3),'CP %'!$N$9,IF(AND(T575&gt;=4,T575&lt;=6),'CP %'!$N$10,IF(T575&gt;=7,'CP %'!$N$11,""))),"")),"")))</f>
        <v/>
      </c>
      <c r="T575" s="29" t="str">
        <f>IF(AND(A575='CP %'!$B$1,Master!J575="CP",G575&gt;=DATE(2018,7,26),G575&lt;=DATE(2018,12,31)),COUNTIFS($K$2:$K$999,K575,$A$2:$A$999,'CP %'!$B$1,$G$2:$G$999,"&gt;=26-07-2018",$G$2:$G$999,"&lt;=31-12-2018"),IF(AND(A575='CP %'!$F$1,Master!J575="CP",G575&gt;=DATE(2018,4,1),G575&lt;DATE(2018,5,1)),COUNTIFS($K$2:$K$999,K575,$A$2:$A$999,'CP %'!$F$1,$G$2:$G$999,"&gt;=01-04-2018",$G$2:$G$999,"&lt;01-05-2018"),IF(AND(A575='CP %'!$F$1,Master!J575="CP",G575&gt;=DATE(2018,7,1),G575&lt;DATE(2018,8,1)),COUNTIFS($K$2:$K$999,K575,$A$2:$A$999,'CP %'!$F$1,$G$2:$G$999,"&gt;=01-07-2018",$G$2:$G$999,"&lt;01-08-2018"),IF(AND(A575='CP %'!$F$1,B575='CP %'!$F$17,Master!J575="CP",G575&gt;=DATE(2018,8,1),G575&lt;DATE(2018,10,1)),COUNTIFS($K$2:$K$999,K575,$A$2:$A$999,'CP %'!$F$1,$B$2:$B$999,'CP %'!$F$17,$G$2:$G$999,"&gt;=01-08-2018",$G$2:$G$999,"&lt;01-10-2018"),IF(AND(A575='CP %'!$F$1,B575='CP %'!$F$27,Master!J575="CP",G575&gt;=DATE(2018,10,1),G575&lt;=DATE(2018,12,31)),COUNTIFS($K$2:$K$999,K575,$A$2:$A$999,'CP %'!$F$1,$B$2:$B$999,'CP %'!$F$27,$G$2:$G$999,"&gt;=01-10-2018",$G$2:$G$999,"&lt;=31-12-2018"),IF(AND(A575='CP %'!$M$1,Master!J575="CP",G575&gt;=DATE(2018,4,1),G575&lt;DATE(2018,10,1)),COUNTIFS($K$2:$K$999,K575,$A$2:$A$999,'CP %'!$M$1,$G$2:$G$999,"&gt;=1-04-2018",$G$2:$G$999,"&lt;1-10-2018"),IF(AND(A575='CP %'!$M$1,Master!J575="CP",G575&gt;=DATE(2018,10,1),G575&lt;=DATE(2018,12,31)),COUNTIFS($K$2:$K$999,K575,$A$2:$A$999,'CP %'!$M$1,$G$2:$G$999,"&gt;=1-10-2018",$G$2:$G$999,"&lt;=31-12-2018"),"")))))))</f>
        <v/>
      </c>
    </row>
    <row r="576" spans="19:20" hidden="1" x14ac:dyDescent="0.25">
      <c r="S576" s="17" t="str">
        <f>IF(AND(A576='CP %'!$B$1,J576="CP"),
IF(AND(G576&gt;=DATE(2018,4,1),G576&lt;=DATE(2018,7,25)),2%,IF(AND(G576&gt;=DATE(2018,7,26),G576&lt;=DATE(2018,12,31),R576='CP %'!$I$2),IF(T576=1,'CP %'!$C$8,IF(AND(T576&gt;=2,T576&lt;=3),'CP %'!$C$9,IF(AND(T576&gt;=4,T576&lt;=5),'CP %'!$C$10,IF(AND(T576&gt;=6,T576&lt;=8),'CP %'!$C$11,IF(T576&gt;=9,'CP %'!$C$12,""))))),IF(AND(G576&gt;=DATE(2018,7,26),G576&lt;=DATE(2018,12,31),R576='CP %'!$I$3),IF(T576=1,'CP %'!$D$8,IF(AND(T576&gt;=2,T576&lt;=3),'CP %'!$D$9,IF(AND(T576&gt;=4,T576&lt;=5),'CP %'!$D$10,IF(AND(T576&gt;=6,T576&lt;=8),'CP %'!$D$11,IF(T576&gt;=9,'CP %'!$D$12,""))))),""))),
IF(AND(A576='CP %'!$F$1,J576="CP"),
IF(AND(G576&gt;=DATE(2018,4,1),G576&lt;DATE(2018,5,1)),IF(AND(T576&gt;=1,T576&lt;=3),'CP %'!$G$4,IF(AND(T576&gt;=4,T576&lt;=9),'CP %'!$G$5,IF(T576&gt;=10,'CP %'!$G$6,""))),
IF(AND(G576&gt;=DATE(2018,5,1),G576&lt;DATE(2018,7,1)),'CP %'!$G$8,
IF(AND(G576&gt;=DATE(2018,7,1),G576&lt;DATE(2018,8,1)),IF(AND(T576&gt;=1,T576&lt;=2),'CP %'!$G$11,IF(AND(T576&gt;=3,T576&lt;=5),'CP %'!$G$12,IF(T576&gt;=6,'CP %'!$G$13,""))),
IF(AND(G576&gt;=DATE(2018,8,1),G576&lt;DATE(2018,10,1)),IF(K576='CP %'!$F$18,'CP %'!$G$18,IF(B576='CP %'!$F$15,'CP %'!$G$15,IF(B576='CP %'!$F$16,'CP %'!$G$16,IF(AND(B576='CP %'!$F$17,T576=1),'CP %'!$G$20,IF(AND(B576='CP %'!$F$17,T576&gt;=2,T576&lt;=5),'CP %'!$G$21,IF(AND(B576='CP %'!$F$17,T576&gt;=6),'CP %'!$G$22,"")))))),
IF(AND(G576&gt;=DATE(2018,10,1),G576&lt;=DATE(2018,12,31)),IF(B576='CP %'!$F$25,'CP %'!$G$25,IF(B576='CP %'!$F$26,'CP %'!$G$26,IF(AND(B576='CP %'!$F$27,T576=1),'CP %'!$G$29,IF(AND(B576='CP %'!$F$27,T576&gt;=2,T576&lt;=5),'CP %'!$G$30,IF(AND(B576='CP %'!$F$27,T576&gt;=6),'CP %'!$G$31,"")))))))))),
IF(AND(A576='CP %'!$M$1,J576="CP"),
IF(AND(G576&gt;=DATE(2018,4,1),G576&lt;DATE(2018,10,1)),IF(AND(T576&gt;=1,T576&lt;=3),'CP %'!$N$4,IF(AND(T576&gt;=4,T576&lt;=6),'CP %'!$N$5,IF(T576&gt;=7,'CP %'!$N$6,""))),
IF(AND(G576&gt;=DATE(2018,10,1),G576&lt;=DATE(2018,12,31)),IF(AND(T576&gt;=1,T576&lt;=3),'CP %'!$N$9,IF(AND(T576&gt;=4,T576&lt;=6),'CP %'!$N$10,IF(T576&gt;=7,'CP %'!$N$11,""))),"")),"")))</f>
        <v/>
      </c>
      <c r="T576" s="29" t="str">
        <f>IF(AND(A576='CP %'!$B$1,Master!J576="CP",G576&gt;=DATE(2018,7,26),G576&lt;=DATE(2018,12,31)),COUNTIFS($K$2:$K$999,K576,$A$2:$A$999,'CP %'!$B$1,$G$2:$G$999,"&gt;=26-07-2018",$G$2:$G$999,"&lt;=31-12-2018"),IF(AND(A576='CP %'!$F$1,Master!J576="CP",G576&gt;=DATE(2018,4,1),G576&lt;DATE(2018,5,1)),COUNTIFS($K$2:$K$999,K576,$A$2:$A$999,'CP %'!$F$1,$G$2:$G$999,"&gt;=01-04-2018",$G$2:$G$999,"&lt;01-05-2018"),IF(AND(A576='CP %'!$F$1,Master!J576="CP",G576&gt;=DATE(2018,7,1),G576&lt;DATE(2018,8,1)),COUNTIFS($K$2:$K$999,K576,$A$2:$A$999,'CP %'!$F$1,$G$2:$G$999,"&gt;=01-07-2018",$G$2:$G$999,"&lt;01-08-2018"),IF(AND(A576='CP %'!$F$1,B576='CP %'!$F$17,Master!J576="CP",G576&gt;=DATE(2018,8,1),G576&lt;DATE(2018,10,1)),COUNTIFS($K$2:$K$999,K576,$A$2:$A$999,'CP %'!$F$1,$B$2:$B$999,'CP %'!$F$17,$G$2:$G$999,"&gt;=01-08-2018",$G$2:$G$999,"&lt;01-10-2018"),IF(AND(A576='CP %'!$F$1,B576='CP %'!$F$27,Master!J576="CP",G576&gt;=DATE(2018,10,1),G576&lt;=DATE(2018,12,31)),COUNTIFS($K$2:$K$999,K576,$A$2:$A$999,'CP %'!$F$1,$B$2:$B$999,'CP %'!$F$27,$G$2:$G$999,"&gt;=01-10-2018",$G$2:$G$999,"&lt;=31-12-2018"),IF(AND(A576='CP %'!$M$1,Master!J576="CP",G576&gt;=DATE(2018,4,1),G576&lt;DATE(2018,10,1)),COUNTIFS($K$2:$K$999,K576,$A$2:$A$999,'CP %'!$M$1,$G$2:$G$999,"&gt;=1-04-2018",$G$2:$G$999,"&lt;1-10-2018"),IF(AND(A576='CP %'!$M$1,Master!J576="CP",G576&gt;=DATE(2018,10,1),G576&lt;=DATE(2018,12,31)),COUNTIFS($K$2:$K$999,K576,$A$2:$A$999,'CP %'!$M$1,$G$2:$G$999,"&gt;=1-10-2018",$G$2:$G$999,"&lt;=31-12-2018"),"")))))))</f>
        <v/>
      </c>
    </row>
    <row r="577" spans="19:20" hidden="1" x14ac:dyDescent="0.25">
      <c r="S577" s="17" t="str">
        <f>IF(AND(A577='CP %'!$B$1,J577="CP"),
IF(AND(G577&gt;=DATE(2018,4,1),G577&lt;=DATE(2018,7,25)),2%,IF(AND(G577&gt;=DATE(2018,7,26),G577&lt;=DATE(2018,12,31),R577='CP %'!$I$2),IF(T577=1,'CP %'!$C$8,IF(AND(T577&gt;=2,T577&lt;=3),'CP %'!$C$9,IF(AND(T577&gt;=4,T577&lt;=5),'CP %'!$C$10,IF(AND(T577&gt;=6,T577&lt;=8),'CP %'!$C$11,IF(T577&gt;=9,'CP %'!$C$12,""))))),IF(AND(G577&gt;=DATE(2018,7,26),G577&lt;=DATE(2018,12,31),R577='CP %'!$I$3),IF(T577=1,'CP %'!$D$8,IF(AND(T577&gt;=2,T577&lt;=3),'CP %'!$D$9,IF(AND(T577&gt;=4,T577&lt;=5),'CP %'!$D$10,IF(AND(T577&gt;=6,T577&lt;=8),'CP %'!$D$11,IF(T577&gt;=9,'CP %'!$D$12,""))))),""))),
IF(AND(A577='CP %'!$F$1,J577="CP"),
IF(AND(G577&gt;=DATE(2018,4,1),G577&lt;DATE(2018,5,1)),IF(AND(T577&gt;=1,T577&lt;=3),'CP %'!$G$4,IF(AND(T577&gt;=4,T577&lt;=9),'CP %'!$G$5,IF(T577&gt;=10,'CP %'!$G$6,""))),
IF(AND(G577&gt;=DATE(2018,5,1),G577&lt;DATE(2018,7,1)),'CP %'!$G$8,
IF(AND(G577&gt;=DATE(2018,7,1),G577&lt;DATE(2018,8,1)),IF(AND(T577&gt;=1,T577&lt;=2),'CP %'!$G$11,IF(AND(T577&gt;=3,T577&lt;=5),'CP %'!$G$12,IF(T577&gt;=6,'CP %'!$G$13,""))),
IF(AND(G577&gt;=DATE(2018,8,1),G577&lt;DATE(2018,10,1)),IF(K577='CP %'!$F$18,'CP %'!$G$18,IF(B577='CP %'!$F$15,'CP %'!$G$15,IF(B577='CP %'!$F$16,'CP %'!$G$16,IF(AND(B577='CP %'!$F$17,T577=1),'CP %'!$G$20,IF(AND(B577='CP %'!$F$17,T577&gt;=2,T577&lt;=5),'CP %'!$G$21,IF(AND(B577='CP %'!$F$17,T577&gt;=6),'CP %'!$G$22,"")))))),
IF(AND(G577&gt;=DATE(2018,10,1),G577&lt;=DATE(2018,12,31)),IF(B577='CP %'!$F$25,'CP %'!$G$25,IF(B577='CP %'!$F$26,'CP %'!$G$26,IF(AND(B577='CP %'!$F$27,T577=1),'CP %'!$G$29,IF(AND(B577='CP %'!$F$27,T577&gt;=2,T577&lt;=5),'CP %'!$G$30,IF(AND(B577='CP %'!$F$27,T577&gt;=6),'CP %'!$G$31,"")))))))))),
IF(AND(A577='CP %'!$M$1,J577="CP"),
IF(AND(G577&gt;=DATE(2018,4,1),G577&lt;DATE(2018,10,1)),IF(AND(T577&gt;=1,T577&lt;=3),'CP %'!$N$4,IF(AND(T577&gt;=4,T577&lt;=6),'CP %'!$N$5,IF(T577&gt;=7,'CP %'!$N$6,""))),
IF(AND(G577&gt;=DATE(2018,10,1),G577&lt;=DATE(2018,12,31)),IF(AND(T577&gt;=1,T577&lt;=3),'CP %'!$N$9,IF(AND(T577&gt;=4,T577&lt;=6),'CP %'!$N$10,IF(T577&gt;=7,'CP %'!$N$11,""))),"")),"")))</f>
        <v/>
      </c>
      <c r="T577" s="29" t="str">
        <f>IF(AND(A577='CP %'!$B$1,Master!J577="CP",G577&gt;=DATE(2018,7,26),G577&lt;=DATE(2018,12,31)),COUNTIFS($K$2:$K$999,K577,$A$2:$A$999,'CP %'!$B$1,$G$2:$G$999,"&gt;=26-07-2018",$G$2:$G$999,"&lt;=31-12-2018"),IF(AND(A577='CP %'!$F$1,Master!J577="CP",G577&gt;=DATE(2018,4,1),G577&lt;DATE(2018,5,1)),COUNTIFS($K$2:$K$999,K577,$A$2:$A$999,'CP %'!$F$1,$G$2:$G$999,"&gt;=01-04-2018",$G$2:$G$999,"&lt;01-05-2018"),IF(AND(A577='CP %'!$F$1,Master!J577="CP",G577&gt;=DATE(2018,7,1),G577&lt;DATE(2018,8,1)),COUNTIFS($K$2:$K$999,K577,$A$2:$A$999,'CP %'!$F$1,$G$2:$G$999,"&gt;=01-07-2018",$G$2:$G$999,"&lt;01-08-2018"),IF(AND(A577='CP %'!$F$1,B577='CP %'!$F$17,Master!J577="CP",G577&gt;=DATE(2018,8,1),G577&lt;DATE(2018,10,1)),COUNTIFS($K$2:$K$999,K577,$A$2:$A$999,'CP %'!$F$1,$B$2:$B$999,'CP %'!$F$17,$G$2:$G$999,"&gt;=01-08-2018",$G$2:$G$999,"&lt;01-10-2018"),IF(AND(A577='CP %'!$F$1,B577='CP %'!$F$27,Master!J577="CP",G577&gt;=DATE(2018,10,1),G577&lt;=DATE(2018,12,31)),COUNTIFS($K$2:$K$999,K577,$A$2:$A$999,'CP %'!$F$1,$B$2:$B$999,'CP %'!$F$27,$G$2:$G$999,"&gt;=01-10-2018",$G$2:$G$999,"&lt;=31-12-2018"),IF(AND(A577='CP %'!$M$1,Master!J577="CP",G577&gt;=DATE(2018,4,1),G577&lt;DATE(2018,10,1)),COUNTIFS($K$2:$K$999,K577,$A$2:$A$999,'CP %'!$M$1,$G$2:$G$999,"&gt;=1-04-2018",$G$2:$G$999,"&lt;1-10-2018"),IF(AND(A577='CP %'!$M$1,Master!J577="CP",G577&gt;=DATE(2018,10,1),G577&lt;=DATE(2018,12,31)),COUNTIFS($K$2:$K$999,K577,$A$2:$A$999,'CP %'!$M$1,$G$2:$G$999,"&gt;=1-10-2018",$G$2:$G$999,"&lt;=31-12-2018"),"")))))))</f>
        <v/>
      </c>
    </row>
    <row r="578" spans="19:20" hidden="1" x14ac:dyDescent="0.25">
      <c r="S578" s="17" t="str">
        <f>IF(AND(A578='CP %'!$B$1,J578="CP"),
IF(AND(G578&gt;=DATE(2018,4,1),G578&lt;=DATE(2018,7,25)),2%,IF(AND(G578&gt;=DATE(2018,7,26),G578&lt;=DATE(2018,12,31),R578='CP %'!$I$2),IF(T578=1,'CP %'!$C$8,IF(AND(T578&gt;=2,T578&lt;=3),'CP %'!$C$9,IF(AND(T578&gt;=4,T578&lt;=5),'CP %'!$C$10,IF(AND(T578&gt;=6,T578&lt;=8),'CP %'!$C$11,IF(T578&gt;=9,'CP %'!$C$12,""))))),IF(AND(G578&gt;=DATE(2018,7,26),G578&lt;=DATE(2018,12,31),R578='CP %'!$I$3),IF(T578=1,'CP %'!$D$8,IF(AND(T578&gt;=2,T578&lt;=3),'CP %'!$D$9,IF(AND(T578&gt;=4,T578&lt;=5),'CP %'!$D$10,IF(AND(T578&gt;=6,T578&lt;=8),'CP %'!$D$11,IF(T578&gt;=9,'CP %'!$D$12,""))))),""))),
IF(AND(A578='CP %'!$F$1,J578="CP"),
IF(AND(G578&gt;=DATE(2018,4,1),G578&lt;DATE(2018,5,1)),IF(AND(T578&gt;=1,T578&lt;=3),'CP %'!$G$4,IF(AND(T578&gt;=4,T578&lt;=9),'CP %'!$G$5,IF(T578&gt;=10,'CP %'!$G$6,""))),
IF(AND(G578&gt;=DATE(2018,5,1),G578&lt;DATE(2018,7,1)),'CP %'!$G$8,
IF(AND(G578&gt;=DATE(2018,7,1),G578&lt;DATE(2018,8,1)),IF(AND(T578&gt;=1,T578&lt;=2),'CP %'!$G$11,IF(AND(T578&gt;=3,T578&lt;=5),'CP %'!$G$12,IF(T578&gt;=6,'CP %'!$G$13,""))),
IF(AND(G578&gt;=DATE(2018,8,1),G578&lt;DATE(2018,10,1)),IF(K578='CP %'!$F$18,'CP %'!$G$18,IF(B578='CP %'!$F$15,'CP %'!$G$15,IF(B578='CP %'!$F$16,'CP %'!$G$16,IF(AND(B578='CP %'!$F$17,T578=1),'CP %'!$G$20,IF(AND(B578='CP %'!$F$17,T578&gt;=2,T578&lt;=5),'CP %'!$G$21,IF(AND(B578='CP %'!$F$17,T578&gt;=6),'CP %'!$G$22,"")))))),
IF(AND(G578&gt;=DATE(2018,10,1),G578&lt;=DATE(2018,12,31)),IF(B578='CP %'!$F$25,'CP %'!$G$25,IF(B578='CP %'!$F$26,'CP %'!$G$26,IF(AND(B578='CP %'!$F$27,T578=1),'CP %'!$G$29,IF(AND(B578='CP %'!$F$27,T578&gt;=2,T578&lt;=5),'CP %'!$G$30,IF(AND(B578='CP %'!$F$27,T578&gt;=6),'CP %'!$G$31,"")))))))))),
IF(AND(A578='CP %'!$M$1,J578="CP"),
IF(AND(G578&gt;=DATE(2018,4,1),G578&lt;DATE(2018,10,1)),IF(AND(T578&gt;=1,T578&lt;=3),'CP %'!$N$4,IF(AND(T578&gt;=4,T578&lt;=6),'CP %'!$N$5,IF(T578&gt;=7,'CP %'!$N$6,""))),
IF(AND(G578&gt;=DATE(2018,10,1),G578&lt;=DATE(2018,12,31)),IF(AND(T578&gt;=1,T578&lt;=3),'CP %'!$N$9,IF(AND(T578&gt;=4,T578&lt;=6),'CP %'!$N$10,IF(T578&gt;=7,'CP %'!$N$11,""))),"")),"")))</f>
        <v/>
      </c>
      <c r="T578" s="29" t="str">
        <f>IF(AND(A578='CP %'!$B$1,Master!J578="CP",G578&gt;=DATE(2018,7,26),G578&lt;=DATE(2018,12,31)),COUNTIFS($K$2:$K$999,K578,$A$2:$A$999,'CP %'!$B$1,$G$2:$G$999,"&gt;=26-07-2018",$G$2:$G$999,"&lt;=31-12-2018"),IF(AND(A578='CP %'!$F$1,Master!J578="CP",G578&gt;=DATE(2018,4,1),G578&lt;DATE(2018,5,1)),COUNTIFS($K$2:$K$999,K578,$A$2:$A$999,'CP %'!$F$1,$G$2:$G$999,"&gt;=01-04-2018",$G$2:$G$999,"&lt;01-05-2018"),IF(AND(A578='CP %'!$F$1,Master!J578="CP",G578&gt;=DATE(2018,7,1),G578&lt;DATE(2018,8,1)),COUNTIFS($K$2:$K$999,K578,$A$2:$A$999,'CP %'!$F$1,$G$2:$G$999,"&gt;=01-07-2018",$G$2:$G$999,"&lt;01-08-2018"),IF(AND(A578='CP %'!$F$1,B578='CP %'!$F$17,Master!J578="CP",G578&gt;=DATE(2018,8,1),G578&lt;DATE(2018,10,1)),COUNTIFS($K$2:$K$999,K578,$A$2:$A$999,'CP %'!$F$1,$B$2:$B$999,'CP %'!$F$17,$G$2:$G$999,"&gt;=01-08-2018",$G$2:$G$999,"&lt;01-10-2018"),IF(AND(A578='CP %'!$F$1,B578='CP %'!$F$27,Master!J578="CP",G578&gt;=DATE(2018,10,1),G578&lt;=DATE(2018,12,31)),COUNTIFS($K$2:$K$999,K578,$A$2:$A$999,'CP %'!$F$1,$B$2:$B$999,'CP %'!$F$27,$G$2:$G$999,"&gt;=01-10-2018",$G$2:$G$999,"&lt;=31-12-2018"),IF(AND(A578='CP %'!$M$1,Master!J578="CP",G578&gt;=DATE(2018,4,1),G578&lt;DATE(2018,10,1)),COUNTIFS($K$2:$K$999,K578,$A$2:$A$999,'CP %'!$M$1,$G$2:$G$999,"&gt;=1-04-2018",$G$2:$G$999,"&lt;1-10-2018"),IF(AND(A578='CP %'!$M$1,Master!J578="CP",G578&gt;=DATE(2018,10,1),G578&lt;=DATE(2018,12,31)),COUNTIFS($K$2:$K$999,K578,$A$2:$A$999,'CP %'!$M$1,$G$2:$G$999,"&gt;=1-10-2018",$G$2:$G$999,"&lt;=31-12-2018"),"")))))))</f>
        <v/>
      </c>
    </row>
    <row r="579" spans="19:20" hidden="1" x14ac:dyDescent="0.25">
      <c r="S579" s="17" t="str">
        <f>IF(AND(A579='CP %'!$B$1,J579="CP"),
IF(AND(G579&gt;=DATE(2018,4,1),G579&lt;=DATE(2018,7,25)),2%,IF(AND(G579&gt;=DATE(2018,7,26),G579&lt;=DATE(2018,12,31),R579='CP %'!$I$2),IF(T579=1,'CP %'!$C$8,IF(AND(T579&gt;=2,T579&lt;=3),'CP %'!$C$9,IF(AND(T579&gt;=4,T579&lt;=5),'CP %'!$C$10,IF(AND(T579&gt;=6,T579&lt;=8),'CP %'!$C$11,IF(T579&gt;=9,'CP %'!$C$12,""))))),IF(AND(G579&gt;=DATE(2018,7,26),G579&lt;=DATE(2018,12,31),R579='CP %'!$I$3),IF(T579=1,'CP %'!$D$8,IF(AND(T579&gt;=2,T579&lt;=3),'CP %'!$D$9,IF(AND(T579&gt;=4,T579&lt;=5),'CP %'!$D$10,IF(AND(T579&gt;=6,T579&lt;=8),'CP %'!$D$11,IF(T579&gt;=9,'CP %'!$D$12,""))))),""))),
IF(AND(A579='CP %'!$F$1,J579="CP"),
IF(AND(G579&gt;=DATE(2018,4,1),G579&lt;DATE(2018,5,1)),IF(AND(T579&gt;=1,T579&lt;=3),'CP %'!$G$4,IF(AND(T579&gt;=4,T579&lt;=9),'CP %'!$G$5,IF(T579&gt;=10,'CP %'!$G$6,""))),
IF(AND(G579&gt;=DATE(2018,5,1),G579&lt;DATE(2018,7,1)),'CP %'!$G$8,
IF(AND(G579&gt;=DATE(2018,7,1),G579&lt;DATE(2018,8,1)),IF(AND(T579&gt;=1,T579&lt;=2),'CP %'!$G$11,IF(AND(T579&gt;=3,T579&lt;=5),'CP %'!$G$12,IF(T579&gt;=6,'CP %'!$G$13,""))),
IF(AND(G579&gt;=DATE(2018,8,1),G579&lt;DATE(2018,10,1)),IF(K579='CP %'!$F$18,'CP %'!$G$18,IF(B579='CP %'!$F$15,'CP %'!$G$15,IF(B579='CP %'!$F$16,'CP %'!$G$16,IF(AND(B579='CP %'!$F$17,T579=1),'CP %'!$G$20,IF(AND(B579='CP %'!$F$17,T579&gt;=2,T579&lt;=5),'CP %'!$G$21,IF(AND(B579='CP %'!$F$17,T579&gt;=6),'CP %'!$G$22,"")))))),
IF(AND(G579&gt;=DATE(2018,10,1),G579&lt;=DATE(2018,12,31)),IF(B579='CP %'!$F$25,'CP %'!$G$25,IF(B579='CP %'!$F$26,'CP %'!$G$26,IF(AND(B579='CP %'!$F$27,T579=1),'CP %'!$G$29,IF(AND(B579='CP %'!$F$27,T579&gt;=2,T579&lt;=5),'CP %'!$G$30,IF(AND(B579='CP %'!$F$27,T579&gt;=6),'CP %'!$G$31,"")))))))))),
IF(AND(A579='CP %'!$M$1,J579="CP"),
IF(AND(G579&gt;=DATE(2018,4,1),G579&lt;DATE(2018,10,1)),IF(AND(T579&gt;=1,T579&lt;=3),'CP %'!$N$4,IF(AND(T579&gt;=4,T579&lt;=6),'CP %'!$N$5,IF(T579&gt;=7,'CP %'!$N$6,""))),
IF(AND(G579&gt;=DATE(2018,10,1),G579&lt;=DATE(2018,12,31)),IF(AND(T579&gt;=1,T579&lt;=3),'CP %'!$N$9,IF(AND(T579&gt;=4,T579&lt;=6),'CP %'!$N$10,IF(T579&gt;=7,'CP %'!$N$11,""))),"")),"")))</f>
        <v/>
      </c>
      <c r="T579" s="29" t="str">
        <f>IF(AND(A579='CP %'!$B$1,Master!J579="CP",G579&gt;=DATE(2018,7,26),G579&lt;=DATE(2018,12,31)),COUNTIFS($K$2:$K$999,K579,$A$2:$A$999,'CP %'!$B$1,$G$2:$G$999,"&gt;=26-07-2018",$G$2:$G$999,"&lt;=31-12-2018"),IF(AND(A579='CP %'!$F$1,Master!J579="CP",G579&gt;=DATE(2018,4,1),G579&lt;DATE(2018,5,1)),COUNTIFS($K$2:$K$999,K579,$A$2:$A$999,'CP %'!$F$1,$G$2:$G$999,"&gt;=01-04-2018",$G$2:$G$999,"&lt;01-05-2018"),IF(AND(A579='CP %'!$F$1,Master!J579="CP",G579&gt;=DATE(2018,7,1),G579&lt;DATE(2018,8,1)),COUNTIFS($K$2:$K$999,K579,$A$2:$A$999,'CP %'!$F$1,$G$2:$G$999,"&gt;=01-07-2018",$G$2:$G$999,"&lt;01-08-2018"),IF(AND(A579='CP %'!$F$1,B579='CP %'!$F$17,Master!J579="CP",G579&gt;=DATE(2018,8,1),G579&lt;DATE(2018,10,1)),COUNTIFS($K$2:$K$999,K579,$A$2:$A$999,'CP %'!$F$1,$B$2:$B$999,'CP %'!$F$17,$G$2:$G$999,"&gt;=01-08-2018",$G$2:$G$999,"&lt;01-10-2018"),IF(AND(A579='CP %'!$F$1,B579='CP %'!$F$27,Master!J579="CP",G579&gt;=DATE(2018,10,1),G579&lt;=DATE(2018,12,31)),COUNTIFS($K$2:$K$999,K579,$A$2:$A$999,'CP %'!$F$1,$B$2:$B$999,'CP %'!$F$27,$G$2:$G$999,"&gt;=01-10-2018",$G$2:$G$999,"&lt;=31-12-2018"),IF(AND(A579='CP %'!$M$1,Master!J579="CP",G579&gt;=DATE(2018,4,1),G579&lt;DATE(2018,10,1)),COUNTIFS($K$2:$K$999,K579,$A$2:$A$999,'CP %'!$M$1,$G$2:$G$999,"&gt;=1-04-2018",$G$2:$G$999,"&lt;1-10-2018"),IF(AND(A579='CP %'!$M$1,Master!J579="CP",G579&gt;=DATE(2018,10,1),G579&lt;=DATE(2018,12,31)),COUNTIFS($K$2:$K$999,K579,$A$2:$A$999,'CP %'!$M$1,$G$2:$G$999,"&gt;=1-10-2018",$G$2:$G$999,"&lt;=31-12-2018"),"")))))))</f>
        <v/>
      </c>
    </row>
    <row r="580" spans="19:20" hidden="1" x14ac:dyDescent="0.25">
      <c r="S580" s="17" t="str">
        <f>IF(AND(A580='CP %'!$B$1,J580="CP"),
IF(AND(G580&gt;=DATE(2018,4,1),G580&lt;=DATE(2018,7,25)),2%,IF(AND(G580&gt;=DATE(2018,7,26),G580&lt;=DATE(2018,12,31),R580='CP %'!$I$2),IF(T580=1,'CP %'!$C$8,IF(AND(T580&gt;=2,T580&lt;=3),'CP %'!$C$9,IF(AND(T580&gt;=4,T580&lt;=5),'CP %'!$C$10,IF(AND(T580&gt;=6,T580&lt;=8),'CP %'!$C$11,IF(T580&gt;=9,'CP %'!$C$12,""))))),IF(AND(G580&gt;=DATE(2018,7,26),G580&lt;=DATE(2018,12,31),R580='CP %'!$I$3),IF(T580=1,'CP %'!$D$8,IF(AND(T580&gt;=2,T580&lt;=3),'CP %'!$D$9,IF(AND(T580&gt;=4,T580&lt;=5),'CP %'!$D$10,IF(AND(T580&gt;=6,T580&lt;=8),'CP %'!$D$11,IF(T580&gt;=9,'CP %'!$D$12,""))))),""))),
IF(AND(A580='CP %'!$F$1,J580="CP"),
IF(AND(G580&gt;=DATE(2018,4,1),G580&lt;DATE(2018,5,1)),IF(AND(T580&gt;=1,T580&lt;=3),'CP %'!$G$4,IF(AND(T580&gt;=4,T580&lt;=9),'CP %'!$G$5,IF(T580&gt;=10,'CP %'!$G$6,""))),
IF(AND(G580&gt;=DATE(2018,5,1),G580&lt;DATE(2018,7,1)),'CP %'!$G$8,
IF(AND(G580&gt;=DATE(2018,7,1),G580&lt;DATE(2018,8,1)),IF(AND(T580&gt;=1,T580&lt;=2),'CP %'!$G$11,IF(AND(T580&gt;=3,T580&lt;=5),'CP %'!$G$12,IF(T580&gt;=6,'CP %'!$G$13,""))),
IF(AND(G580&gt;=DATE(2018,8,1),G580&lt;DATE(2018,10,1)),IF(K580='CP %'!$F$18,'CP %'!$G$18,IF(B580='CP %'!$F$15,'CP %'!$G$15,IF(B580='CP %'!$F$16,'CP %'!$G$16,IF(AND(B580='CP %'!$F$17,T580=1),'CP %'!$G$20,IF(AND(B580='CP %'!$F$17,T580&gt;=2,T580&lt;=5),'CP %'!$G$21,IF(AND(B580='CP %'!$F$17,T580&gt;=6),'CP %'!$G$22,"")))))),
IF(AND(G580&gt;=DATE(2018,10,1),G580&lt;=DATE(2018,12,31)),IF(B580='CP %'!$F$25,'CP %'!$G$25,IF(B580='CP %'!$F$26,'CP %'!$G$26,IF(AND(B580='CP %'!$F$27,T580=1),'CP %'!$G$29,IF(AND(B580='CP %'!$F$27,T580&gt;=2,T580&lt;=5),'CP %'!$G$30,IF(AND(B580='CP %'!$F$27,T580&gt;=6),'CP %'!$G$31,"")))))))))),
IF(AND(A580='CP %'!$M$1,J580="CP"),
IF(AND(G580&gt;=DATE(2018,4,1),G580&lt;DATE(2018,10,1)),IF(AND(T580&gt;=1,T580&lt;=3),'CP %'!$N$4,IF(AND(T580&gt;=4,T580&lt;=6),'CP %'!$N$5,IF(T580&gt;=7,'CP %'!$N$6,""))),
IF(AND(G580&gt;=DATE(2018,10,1),G580&lt;=DATE(2018,12,31)),IF(AND(T580&gt;=1,T580&lt;=3),'CP %'!$N$9,IF(AND(T580&gt;=4,T580&lt;=6),'CP %'!$N$10,IF(T580&gt;=7,'CP %'!$N$11,""))),"")),"")))</f>
        <v/>
      </c>
      <c r="T580" s="29" t="str">
        <f>IF(AND(A580='CP %'!$B$1,Master!J580="CP",G580&gt;=DATE(2018,7,26),G580&lt;=DATE(2018,12,31)),COUNTIFS($K$2:$K$999,K580,$A$2:$A$999,'CP %'!$B$1,$G$2:$G$999,"&gt;=26-07-2018",$G$2:$G$999,"&lt;=31-12-2018"),IF(AND(A580='CP %'!$F$1,Master!J580="CP",G580&gt;=DATE(2018,4,1),G580&lt;DATE(2018,5,1)),COUNTIFS($K$2:$K$999,K580,$A$2:$A$999,'CP %'!$F$1,$G$2:$G$999,"&gt;=01-04-2018",$G$2:$G$999,"&lt;01-05-2018"),IF(AND(A580='CP %'!$F$1,Master!J580="CP",G580&gt;=DATE(2018,7,1),G580&lt;DATE(2018,8,1)),COUNTIFS($K$2:$K$999,K580,$A$2:$A$999,'CP %'!$F$1,$G$2:$G$999,"&gt;=01-07-2018",$G$2:$G$999,"&lt;01-08-2018"),IF(AND(A580='CP %'!$F$1,B580='CP %'!$F$17,Master!J580="CP",G580&gt;=DATE(2018,8,1),G580&lt;DATE(2018,10,1)),COUNTIFS($K$2:$K$999,K580,$A$2:$A$999,'CP %'!$F$1,$B$2:$B$999,'CP %'!$F$17,$G$2:$G$999,"&gt;=01-08-2018",$G$2:$G$999,"&lt;01-10-2018"),IF(AND(A580='CP %'!$F$1,B580='CP %'!$F$27,Master!J580="CP",G580&gt;=DATE(2018,10,1),G580&lt;=DATE(2018,12,31)),COUNTIFS($K$2:$K$999,K580,$A$2:$A$999,'CP %'!$F$1,$B$2:$B$999,'CP %'!$F$27,$G$2:$G$999,"&gt;=01-10-2018",$G$2:$G$999,"&lt;=31-12-2018"),IF(AND(A580='CP %'!$M$1,Master!J580="CP",G580&gt;=DATE(2018,4,1),G580&lt;DATE(2018,10,1)),COUNTIFS($K$2:$K$999,K580,$A$2:$A$999,'CP %'!$M$1,$G$2:$G$999,"&gt;=1-04-2018",$G$2:$G$999,"&lt;1-10-2018"),IF(AND(A580='CP %'!$M$1,Master!J580="CP",G580&gt;=DATE(2018,10,1),G580&lt;=DATE(2018,12,31)),COUNTIFS($K$2:$K$999,K580,$A$2:$A$999,'CP %'!$M$1,$G$2:$G$999,"&gt;=1-10-2018",$G$2:$G$999,"&lt;=31-12-2018"),"")))))))</f>
        <v/>
      </c>
    </row>
    <row r="581" spans="19:20" hidden="1" x14ac:dyDescent="0.25">
      <c r="S581" s="17" t="str">
        <f>IF(AND(A581='CP %'!$B$1,J581="CP"),
IF(AND(G581&gt;=DATE(2018,4,1),G581&lt;=DATE(2018,7,25)),2%,IF(AND(G581&gt;=DATE(2018,7,26),G581&lt;=DATE(2018,12,31),R581='CP %'!$I$2),IF(T581=1,'CP %'!$C$8,IF(AND(T581&gt;=2,T581&lt;=3),'CP %'!$C$9,IF(AND(T581&gt;=4,T581&lt;=5),'CP %'!$C$10,IF(AND(T581&gt;=6,T581&lt;=8),'CP %'!$C$11,IF(T581&gt;=9,'CP %'!$C$12,""))))),IF(AND(G581&gt;=DATE(2018,7,26),G581&lt;=DATE(2018,12,31),R581='CP %'!$I$3),IF(T581=1,'CP %'!$D$8,IF(AND(T581&gt;=2,T581&lt;=3),'CP %'!$D$9,IF(AND(T581&gt;=4,T581&lt;=5),'CP %'!$D$10,IF(AND(T581&gt;=6,T581&lt;=8),'CP %'!$D$11,IF(T581&gt;=9,'CP %'!$D$12,""))))),""))),
IF(AND(A581='CP %'!$F$1,J581="CP"),
IF(AND(G581&gt;=DATE(2018,4,1),G581&lt;DATE(2018,5,1)),IF(AND(T581&gt;=1,T581&lt;=3),'CP %'!$G$4,IF(AND(T581&gt;=4,T581&lt;=9),'CP %'!$G$5,IF(T581&gt;=10,'CP %'!$G$6,""))),
IF(AND(G581&gt;=DATE(2018,5,1),G581&lt;DATE(2018,7,1)),'CP %'!$G$8,
IF(AND(G581&gt;=DATE(2018,7,1),G581&lt;DATE(2018,8,1)),IF(AND(T581&gt;=1,T581&lt;=2),'CP %'!$G$11,IF(AND(T581&gt;=3,T581&lt;=5),'CP %'!$G$12,IF(T581&gt;=6,'CP %'!$G$13,""))),
IF(AND(G581&gt;=DATE(2018,8,1),G581&lt;DATE(2018,10,1)),IF(K581='CP %'!$F$18,'CP %'!$G$18,IF(B581='CP %'!$F$15,'CP %'!$G$15,IF(B581='CP %'!$F$16,'CP %'!$G$16,IF(AND(B581='CP %'!$F$17,T581=1),'CP %'!$G$20,IF(AND(B581='CP %'!$F$17,T581&gt;=2,T581&lt;=5),'CP %'!$G$21,IF(AND(B581='CP %'!$F$17,T581&gt;=6),'CP %'!$G$22,"")))))),
IF(AND(G581&gt;=DATE(2018,10,1),G581&lt;=DATE(2018,12,31)),IF(B581='CP %'!$F$25,'CP %'!$G$25,IF(B581='CP %'!$F$26,'CP %'!$G$26,IF(AND(B581='CP %'!$F$27,T581=1),'CP %'!$G$29,IF(AND(B581='CP %'!$F$27,T581&gt;=2,T581&lt;=5),'CP %'!$G$30,IF(AND(B581='CP %'!$F$27,T581&gt;=6),'CP %'!$G$31,"")))))))))),
IF(AND(A581='CP %'!$M$1,J581="CP"),
IF(AND(G581&gt;=DATE(2018,4,1),G581&lt;DATE(2018,10,1)),IF(AND(T581&gt;=1,T581&lt;=3),'CP %'!$N$4,IF(AND(T581&gt;=4,T581&lt;=6),'CP %'!$N$5,IF(T581&gt;=7,'CP %'!$N$6,""))),
IF(AND(G581&gt;=DATE(2018,10,1),G581&lt;=DATE(2018,12,31)),IF(AND(T581&gt;=1,T581&lt;=3),'CP %'!$N$9,IF(AND(T581&gt;=4,T581&lt;=6),'CP %'!$N$10,IF(T581&gt;=7,'CP %'!$N$11,""))),"")),"")))</f>
        <v/>
      </c>
      <c r="T581" s="29" t="str">
        <f>IF(AND(A581='CP %'!$B$1,Master!J581="CP",G581&gt;=DATE(2018,7,26),G581&lt;=DATE(2018,12,31)),COUNTIFS($K$2:$K$999,K581,$A$2:$A$999,'CP %'!$B$1,$G$2:$G$999,"&gt;=26-07-2018",$G$2:$G$999,"&lt;=31-12-2018"),IF(AND(A581='CP %'!$F$1,Master!J581="CP",G581&gt;=DATE(2018,4,1),G581&lt;DATE(2018,5,1)),COUNTIFS($K$2:$K$999,K581,$A$2:$A$999,'CP %'!$F$1,$G$2:$G$999,"&gt;=01-04-2018",$G$2:$G$999,"&lt;01-05-2018"),IF(AND(A581='CP %'!$F$1,Master!J581="CP",G581&gt;=DATE(2018,7,1),G581&lt;DATE(2018,8,1)),COUNTIFS($K$2:$K$999,K581,$A$2:$A$999,'CP %'!$F$1,$G$2:$G$999,"&gt;=01-07-2018",$G$2:$G$999,"&lt;01-08-2018"),IF(AND(A581='CP %'!$F$1,B581='CP %'!$F$17,Master!J581="CP",G581&gt;=DATE(2018,8,1),G581&lt;DATE(2018,10,1)),COUNTIFS($K$2:$K$999,K581,$A$2:$A$999,'CP %'!$F$1,$B$2:$B$999,'CP %'!$F$17,$G$2:$G$999,"&gt;=01-08-2018",$G$2:$G$999,"&lt;01-10-2018"),IF(AND(A581='CP %'!$F$1,B581='CP %'!$F$27,Master!J581="CP",G581&gt;=DATE(2018,10,1),G581&lt;=DATE(2018,12,31)),COUNTIFS($K$2:$K$999,K581,$A$2:$A$999,'CP %'!$F$1,$B$2:$B$999,'CP %'!$F$27,$G$2:$G$999,"&gt;=01-10-2018",$G$2:$G$999,"&lt;=31-12-2018"),IF(AND(A581='CP %'!$M$1,Master!J581="CP",G581&gt;=DATE(2018,4,1),G581&lt;DATE(2018,10,1)),COUNTIFS($K$2:$K$999,K581,$A$2:$A$999,'CP %'!$M$1,$G$2:$G$999,"&gt;=1-04-2018",$G$2:$G$999,"&lt;1-10-2018"),IF(AND(A581='CP %'!$M$1,Master!J581="CP",G581&gt;=DATE(2018,10,1),G581&lt;=DATE(2018,12,31)),COUNTIFS($K$2:$K$999,K581,$A$2:$A$999,'CP %'!$M$1,$G$2:$G$999,"&gt;=1-10-2018",$G$2:$G$999,"&lt;=31-12-2018"),"")))))))</f>
        <v/>
      </c>
    </row>
    <row r="582" spans="19:20" hidden="1" x14ac:dyDescent="0.25">
      <c r="S582" s="17" t="str">
        <f>IF(AND(A582='CP %'!$B$1,J582="CP"),
IF(AND(G582&gt;=DATE(2018,4,1),G582&lt;=DATE(2018,7,25)),2%,IF(AND(G582&gt;=DATE(2018,7,26),G582&lt;=DATE(2018,12,31),R582='CP %'!$I$2),IF(T582=1,'CP %'!$C$8,IF(AND(T582&gt;=2,T582&lt;=3),'CP %'!$C$9,IF(AND(T582&gt;=4,T582&lt;=5),'CP %'!$C$10,IF(AND(T582&gt;=6,T582&lt;=8),'CP %'!$C$11,IF(T582&gt;=9,'CP %'!$C$12,""))))),IF(AND(G582&gt;=DATE(2018,7,26),G582&lt;=DATE(2018,12,31),R582='CP %'!$I$3),IF(T582=1,'CP %'!$D$8,IF(AND(T582&gt;=2,T582&lt;=3),'CP %'!$D$9,IF(AND(T582&gt;=4,T582&lt;=5),'CP %'!$D$10,IF(AND(T582&gt;=6,T582&lt;=8),'CP %'!$D$11,IF(T582&gt;=9,'CP %'!$D$12,""))))),""))),
IF(AND(A582='CP %'!$F$1,J582="CP"),
IF(AND(G582&gt;=DATE(2018,4,1),G582&lt;DATE(2018,5,1)),IF(AND(T582&gt;=1,T582&lt;=3),'CP %'!$G$4,IF(AND(T582&gt;=4,T582&lt;=9),'CP %'!$G$5,IF(T582&gt;=10,'CP %'!$G$6,""))),
IF(AND(G582&gt;=DATE(2018,5,1),G582&lt;DATE(2018,7,1)),'CP %'!$G$8,
IF(AND(G582&gt;=DATE(2018,7,1),G582&lt;DATE(2018,8,1)),IF(AND(T582&gt;=1,T582&lt;=2),'CP %'!$G$11,IF(AND(T582&gt;=3,T582&lt;=5),'CP %'!$G$12,IF(T582&gt;=6,'CP %'!$G$13,""))),
IF(AND(G582&gt;=DATE(2018,8,1),G582&lt;DATE(2018,10,1)),IF(K582='CP %'!$F$18,'CP %'!$G$18,IF(B582='CP %'!$F$15,'CP %'!$G$15,IF(B582='CP %'!$F$16,'CP %'!$G$16,IF(AND(B582='CP %'!$F$17,T582=1),'CP %'!$G$20,IF(AND(B582='CP %'!$F$17,T582&gt;=2,T582&lt;=5),'CP %'!$G$21,IF(AND(B582='CP %'!$F$17,T582&gt;=6),'CP %'!$G$22,"")))))),
IF(AND(G582&gt;=DATE(2018,10,1),G582&lt;=DATE(2018,12,31)),IF(B582='CP %'!$F$25,'CP %'!$G$25,IF(B582='CP %'!$F$26,'CP %'!$G$26,IF(AND(B582='CP %'!$F$27,T582=1),'CP %'!$G$29,IF(AND(B582='CP %'!$F$27,T582&gt;=2,T582&lt;=5),'CP %'!$G$30,IF(AND(B582='CP %'!$F$27,T582&gt;=6),'CP %'!$G$31,"")))))))))),
IF(AND(A582='CP %'!$M$1,J582="CP"),
IF(AND(G582&gt;=DATE(2018,4,1),G582&lt;DATE(2018,10,1)),IF(AND(T582&gt;=1,T582&lt;=3),'CP %'!$N$4,IF(AND(T582&gt;=4,T582&lt;=6),'CP %'!$N$5,IF(T582&gt;=7,'CP %'!$N$6,""))),
IF(AND(G582&gt;=DATE(2018,10,1),G582&lt;=DATE(2018,12,31)),IF(AND(T582&gt;=1,T582&lt;=3),'CP %'!$N$9,IF(AND(T582&gt;=4,T582&lt;=6),'CP %'!$N$10,IF(T582&gt;=7,'CP %'!$N$11,""))),"")),"")))</f>
        <v/>
      </c>
      <c r="T582" s="29" t="str">
        <f>IF(AND(A582='CP %'!$B$1,Master!J582="CP",G582&gt;=DATE(2018,7,26),G582&lt;=DATE(2018,12,31)),COUNTIFS($K$2:$K$999,K582,$A$2:$A$999,'CP %'!$B$1,$G$2:$G$999,"&gt;=26-07-2018",$G$2:$G$999,"&lt;=31-12-2018"),IF(AND(A582='CP %'!$F$1,Master!J582="CP",G582&gt;=DATE(2018,4,1),G582&lt;DATE(2018,5,1)),COUNTIFS($K$2:$K$999,K582,$A$2:$A$999,'CP %'!$F$1,$G$2:$G$999,"&gt;=01-04-2018",$G$2:$G$999,"&lt;01-05-2018"),IF(AND(A582='CP %'!$F$1,Master!J582="CP",G582&gt;=DATE(2018,7,1),G582&lt;DATE(2018,8,1)),COUNTIFS($K$2:$K$999,K582,$A$2:$A$999,'CP %'!$F$1,$G$2:$G$999,"&gt;=01-07-2018",$G$2:$G$999,"&lt;01-08-2018"),IF(AND(A582='CP %'!$F$1,B582='CP %'!$F$17,Master!J582="CP",G582&gt;=DATE(2018,8,1),G582&lt;DATE(2018,10,1)),COUNTIFS($K$2:$K$999,K582,$A$2:$A$999,'CP %'!$F$1,$B$2:$B$999,'CP %'!$F$17,$G$2:$G$999,"&gt;=01-08-2018",$G$2:$G$999,"&lt;01-10-2018"),IF(AND(A582='CP %'!$F$1,B582='CP %'!$F$27,Master!J582="CP",G582&gt;=DATE(2018,10,1),G582&lt;=DATE(2018,12,31)),COUNTIFS($K$2:$K$999,K582,$A$2:$A$999,'CP %'!$F$1,$B$2:$B$999,'CP %'!$F$27,$G$2:$G$999,"&gt;=01-10-2018",$G$2:$G$999,"&lt;=31-12-2018"),IF(AND(A582='CP %'!$M$1,Master!J582="CP",G582&gt;=DATE(2018,4,1),G582&lt;DATE(2018,10,1)),COUNTIFS($K$2:$K$999,K582,$A$2:$A$999,'CP %'!$M$1,$G$2:$G$999,"&gt;=1-04-2018",$G$2:$G$999,"&lt;1-10-2018"),IF(AND(A582='CP %'!$M$1,Master!J582="CP",G582&gt;=DATE(2018,10,1),G582&lt;=DATE(2018,12,31)),COUNTIFS($K$2:$K$999,K582,$A$2:$A$999,'CP %'!$M$1,$G$2:$G$999,"&gt;=1-10-2018",$G$2:$G$999,"&lt;=31-12-2018"),"")))))))</f>
        <v/>
      </c>
    </row>
    <row r="583" spans="19:20" hidden="1" x14ac:dyDescent="0.25">
      <c r="S583" s="17" t="str">
        <f>IF(AND(A583='CP %'!$B$1,J583="CP"),
IF(AND(G583&gt;=DATE(2018,4,1),G583&lt;=DATE(2018,7,25)),2%,IF(AND(G583&gt;=DATE(2018,7,26),G583&lt;=DATE(2018,12,31),R583='CP %'!$I$2),IF(T583=1,'CP %'!$C$8,IF(AND(T583&gt;=2,T583&lt;=3),'CP %'!$C$9,IF(AND(T583&gt;=4,T583&lt;=5),'CP %'!$C$10,IF(AND(T583&gt;=6,T583&lt;=8),'CP %'!$C$11,IF(T583&gt;=9,'CP %'!$C$12,""))))),IF(AND(G583&gt;=DATE(2018,7,26),G583&lt;=DATE(2018,12,31),R583='CP %'!$I$3),IF(T583=1,'CP %'!$D$8,IF(AND(T583&gt;=2,T583&lt;=3),'CP %'!$D$9,IF(AND(T583&gt;=4,T583&lt;=5),'CP %'!$D$10,IF(AND(T583&gt;=6,T583&lt;=8),'CP %'!$D$11,IF(T583&gt;=9,'CP %'!$D$12,""))))),""))),
IF(AND(A583='CP %'!$F$1,J583="CP"),
IF(AND(G583&gt;=DATE(2018,4,1),G583&lt;DATE(2018,5,1)),IF(AND(T583&gt;=1,T583&lt;=3),'CP %'!$G$4,IF(AND(T583&gt;=4,T583&lt;=9),'CP %'!$G$5,IF(T583&gt;=10,'CP %'!$G$6,""))),
IF(AND(G583&gt;=DATE(2018,5,1),G583&lt;DATE(2018,7,1)),'CP %'!$G$8,
IF(AND(G583&gt;=DATE(2018,7,1),G583&lt;DATE(2018,8,1)),IF(AND(T583&gt;=1,T583&lt;=2),'CP %'!$G$11,IF(AND(T583&gt;=3,T583&lt;=5),'CP %'!$G$12,IF(T583&gt;=6,'CP %'!$G$13,""))),
IF(AND(G583&gt;=DATE(2018,8,1),G583&lt;DATE(2018,10,1)),IF(K583='CP %'!$F$18,'CP %'!$G$18,IF(B583='CP %'!$F$15,'CP %'!$G$15,IF(B583='CP %'!$F$16,'CP %'!$G$16,IF(AND(B583='CP %'!$F$17,T583=1),'CP %'!$G$20,IF(AND(B583='CP %'!$F$17,T583&gt;=2,T583&lt;=5),'CP %'!$G$21,IF(AND(B583='CP %'!$F$17,T583&gt;=6),'CP %'!$G$22,"")))))),
IF(AND(G583&gt;=DATE(2018,10,1),G583&lt;=DATE(2018,12,31)),IF(B583='CP %'!$F$25,'CP %'!$G$25,IF(B583='CP %'!$F$26,'CP %'!$G$26,IF(AND(B583='CP %'!$F$27,T583=1),'CP %'!$G$29,IF(AND(B583='CP %'!$F$27,T583&gt;=2,T583&lt;=5),'CP %'!$G$30,IF(AND(B583='CP %'!$F$27,T583&gt;=6),'CP %'!$G$31,"")))))))))),
IF(AND(A583='CP %'!$M$1,J583="CP"),
IF(AND(G583&gt;=DATE(2018,4,1),G583&lt;DATE(2018,10,1)),IF(AND(T583&gt;=1,T583&lt;=3),'CP %'!$N$4,IF(AND(T583&gt;=4,T583&lt;=6),'CP %'!$N$5,IF(T583&gt;=7,'CP %'!$N$6,""))),
IF(AND(G583&gt;=DATE(2018,10,1),G583&lt;=DATE(2018,12,31)),IF(AND(T583&gt;=1,T583&lt;=3),'CP %'!$N$9,IF(AND(T583&gt;=4,T583&lt;=6),'CP %'!$N$10,IF(T583&gt;=7,'CP %'!$N$11,""))),"")),"")))</f>
        <v/>
      </c>
      <c r="T583" s="29" t="str">
        <f>IF(AND(A583='CP %'!$B$1,Master!J583="CP",G583&gt;=DATE(2018,7,26),G583&lt;=DATE(2018,12,31)),COUNTIFS($K$2:$K$999,K583,$A$2:$A$999,'CP %'!$B$1,$G$2:$G$999,"&gt;=26-07-2018",$G$2:$G$999,"&lt;=31-12-2018"),IF(AND(A583='CP %'!$F$1,Master!J583="CP",G583&gt;=DATE(2018,4,1),G583&lt;DATE(2018,5,1)),COUNTIFS($K$2:$K$999,K583,$A$2:$A$999,'CP %'!$F$1,$G$2:$G$999,"&gt;=01-04-2018",$G$2:$G$999,"&lt;01-05-2018"),IF(AND(A583='CP %'!$F$1,Master!J583="CP",G583&gt;=DATE(2018,7,1),G583&lt;DATE(2018,8,1)),COUNTIFS($K$2:$K$999,K583,$A$2:$A$999,'CP %'!$F$1,$G$2:$G$999,"&gt;=01-07-2018",$G$2:$G$999,"&lt;01-08-2018"),IF(AND(A583='CP %'!$F$1,B583='CP %'!$F$17,Master!J583="CP",G583&gt;=DATE(2018,8,1),G583&lt;DATE(2018,10,1)),COUNTIFS($K$2:$K$999,K583,$A$2:$A$999,'CP %'!$F$1,$B$2:$B$999,'CP %'!$F$17,$G$2:$G$999,"&gt;=01-08-2018",$G$2:$G$999,"&lt;01-10-2018"),IF(AND(A583='CP %'!$F$1,B583='CP %'!$F$27,Master!J583="CP",G583&gt;=DATE(2018,10,1),G583&lt;=DATE(2018,12,31)),COUNTIFS($K$2:$K$999,K583,$A$2:$A$999,'CP %'!$F$1,$B$2:$B$999,'CP %'!$F$27,$G$2:$G$999,"&gt;=01-10-2018",$G$2:$G$999,"&lt;=31-12-2018"),IF(AND(A583='CP %'!$M$1,Master!J583="CP",G583&gt;=DATE(2018,4,1),G583&lt;DATE(2018,10,1)),COUNTIFS($K$2:$K$999,K583,$A$2:$A$999,'CP %'!$M$1,$G$2:$G$999,"&gt;=1-04-2018",$G$2:$G$999,"&lt;1-10-2018"),IF(AND(A583='CP %'!$M$1,Master!J583="CP",G583&gt;=DATE(2018,10,1),G583&lt;=DATE(2018,12,31)),COUNTIFS($K$2:$K$999,K583,$A$2:$A$999,'CP %'!$M$1,$G$2:$G$999,"&gt;=1-10-2018",$G$2:$G$999,"&lt;=31-12-2018"),"")))))))</f>
        <v/>
      </c>
    </row>
    <row r="584" spans="19:20" hidden="1" x14ac:dyDescent="0.25">
      <c r="S584" s="17" t="str">
        <f>IF(AND(A584='CP %'!$B$1,J584="CP"),
IF(AND(G584&gt;=DATE(2018,4,1),G584&lt;=DATE(2018,7,25)),2%,IF(AND(G584&gt;=DATE(2018,7,26),G584&lt;=DATE(2018,12,31),R584='CP %'!$I$2),IF(T584=1,'CP %'!$C$8,IF(AND(T584&gt;=2,T584&lt;=3),'CP %'!$C$9,IF(AND(T584&gt;=4,T584&lt;=5),'CP %'!$C$10,IF(AND(T584&gt;=6,T584&lt;=8),'CP %'!$C$11,IF(T584&gt;=9,'CP %'!$C$12,""))))),IF(AND(G584&gt;=DATE(2018,7,26),G584&lt;=DATE(2018,12,31),R584='CP %'!$I$3),IF(T584=1,'CP %'!$D$8,IF(AND(T584&gt;=2,T584&lt;=3),'CP %'!$D$9,IF(AND(T584&gt;=4,T584&lt;=5),'CP %'!$D$10,IF(AND(T584&gt;=6,T584&lt;=8),'CP %'!$D$11,IF(T584&gt;=9,'CP %'!$D$12,""))))),""))),
IF(AND(A584='CP %'!$F$1,J584="CP"),
IF(AND(G584&gt;=DATE(2018,4,1),G584&lt;DATE(2018,5,1)),IF(AND(T584&gt;=1,T584&lt;=3),'CP %'!$G$4,IF(AND(T584&gt;=4,T584&lt;=9),'CP %'!$G$5,IF(T584&gt;=10,'CP %'!$G$6,""))),
IF(AND(G584&gt;=DATE(2018,5,1),G584&lt;DATE(2018,7,1)),'CP %'!$G$8,
IF(AND(G584&gt;=DATE(2018,7,1),G584&lt;DATE(2018,8,1)),IF(AND(T584&gt;=1,T584&lt;=2),'CP %'!$G$11,IF(AND(T584&gt;=3,T584&lt;=5),'CP %'!$G$12,IF(T584&gt;=6,'CP %'!$G$13,""))),
IF(AND(G584&gt;=DATE(2018,8,1),G584&lt;DATE(2018,10,1)),IF(K584='CP %'!$F$18,'CP %'!$G$18,IF(B584='CP %'!$F$15,'CP %'!$G$15,IF(B584='CP %'!$F$16,'CP %'!$G$16,IF(AND(B584='CP %'!$F$17,T584=1),'CP %'!$G$20,IF(AND(B584='CP %'!$F$17,T584&gt;=2,T584&lt;=5),'CP %'!$G$21,IF(AND(B584='CP %'!$F$17,T584&gt;=6),'CP %'!$G$22,"")))))),
IF(AND(G584&gt;=DATE(2018,10,1),G584&lt;=DATE(2018,12,31)),IF(B584='CP %'!$F$25,'CP %'!$G$25,IF(B584='CP %'!$F$26,'CP %'!$G$26,IF(AND(B584='CP %'!$F$27,T584=1),'CP %'!$G$29,IF(AND(B584='CP %'!$F$27,T584&gt;=2,T584&lt;=5),'CP %'!$G$30,IF(AND(B584='CP %'!$F$27,T584&gt;=6),'CP %'!$G$31,"")))))))))),
IF(AND(A584='CP %'!$M$1,J584="CP"),
IF(AND(G584&gt;=DATE(2018,4,1),G584&lt;DATE(2018,10,1)),IF(AND(T584&gt;=1,T584&lt;=3),'CP %'!$N$4,IF(AND(T584&gt;=4,T584&lt;=6),'CP %'!$N$5,IF(T584&gt;=7,'CP %'!$N$6,""))),
IF(AND(G584&gt;=DATE(2018,10,1),G584&lt;=DATE(2018,12,31)),IF(AND(T584&gt;=1,T584&lt;=3),'CP %'!$N$9,IF(AND(T584&gt;=4,T584&lt;=6),'CP %'!$N$10,IF(T584&gt;=7,'CP %'!$N$11,""))),"")),"")))</f>
        <v/>
      </c>
      <c r="T584" s="29" t="str">
        <f>IF(AND(A584='CP %'!$B$1,Master!J584="CP",G584&gt;=DATE(2018,7,26),G584&lt;=DATE(2018,12,31)),COUNTIFS($K$2:$K$999,K584,$A$2:$A$999,'CP %'!$B$1,$G$2:$G$999,"&gt;=26-07-2018",$G$2:$G$999,"&lt;=31-12-2018"),IF(AND(A584='CP %'!$F$1,Master!J584="CP",G584&gt;=DATE(2018,4,1),G584&lt;DATE(2018,5,1)),COUNTIFS($K$2:$K$999,K584,$A$2:$A$999,'CP %'!$F$1,$G$2:$G$999,"&gt;=01-04-2018",$G$2:$G$999,"&lt;01-05-2018"),IF(AND(A584='CP %'!$F$1,Master!J584="CP",G584&gt;=DATE(2018,7,1),G584&lt;DATE(2018,8,1)),COUNTIFS($K$2:$K$999,K584,$A$2:$A$999,'CP %'!$F$1,$G$2:$G$999,"&gt;=01-07-2018",$G$2:$G$999,"&lt;01-08-2018"),IF(AND(A584='CP %'!$F$1,B584='CP %'!$F$17,Master!J584="CP",G584&gt;=DATE(2018,8,1),G584&lt;DATE(2018,10,1)),COUNTIFS($K$2:$K$999,K584,$A$2:$A$999,'CP %'!$F$1,$B$2:$B$999,'CP %'!$F$17,$G$2:$G$999,"&gt;=01-08-2018",$G$2:$G$999,"&lt;01-10-2018"),IF(AND(A584='CP %'!$F$1,B584='CP %'!$F$27,Master!J584="CP",G584&gt;=DATE(2018,10,1),G584&lt;=DATE(2018,12,31)),COUNTIFS($K$2:$K$999,K584,$A$2:$A$999,'CP %'!$F$1,$B$2:$B$999,'CP %'!$F$27,$G$2:$G$999,"&gt;=01-10-2018",$G$2:$G$999,"&lt;=31-12-2018"),IF(AND(A584='CP %'!$M$1,Master!J584="CP",G584&gt;=DATE(2018,4,1),G584&lt;DATE(2018,10,1)),COUNTIFS($K$2:$K$999,K584,$A$2:$A$999,'CP %'!$M$1,$G$2:$G$999,"&gt;=1-04-2018",$G$2:$G$999,"&lt;1-10-2018"),IF(AND(A584='CP %'!$M$1,Master!J584="CP",G584&gt;=DATE(2018,10,1),G584&lt;=DATE(2018,12,31)),COUNTIFS($K$2:$K$999,K584,$A$2:$A$999,'CP %'!$M$1,$G$2:$G$999,"&gt;=1-10-2018",$G$2:$G$999,"&lt;=31-12-2018"),"")))))))</f>
        <v/>
      </c>
    </row>
    <row r="585" spans="19:20" hidden="1" x14ac:dyDescent="0.25">
      <c r="S585" s="17" t="str">
        <f>IF(AND(A585='CP %'!$B$1,J585="CP"),
IF(AND(G585&gt;=DATE(2018,4,1),G585&lt;=DATE(2018,7,25)),2%,IF(AND(G585&gt;=DATE(2018,7,26),G585&lt;=DATE(2018,12,31),R585='CP %'!$I$2),IF(T585=1,'CP %'!$C$8,IF(AND(T585&gt;=2,T585&lt;=3),'CP %'!$C$9,IF(AND(T585&gt;=4,T585&lt;=5),'CP %'!$C$10,IF(AND(T585&gt;=6,T585&lt;=8),'CP %'!$C$11,IF(T585&gt;=9,'CP %'!$C$12,""))))),IF(AND(G585&gt;=DATE(2018,7,26),G585&lt;=DATE(2018,12,31),R585='CP %'!$I$3),IF(T585=1,'CP %'!$D$8,IF(AND(T585&gt;=2,T585&lt;=3),'CP %'!$D$9,IF(AND(T585&gt;=4,T585&lt;=5),'CP %'!$D$10,IF(AND(T585&gt;=6,T585&lt;=8),'CP %'!$D$11,IF(T585&gt;=9,'CP %'!$D$12,""))))),""))),
IF(AND(A585='CP %'!$F$1,J585="CP"),
IF(AND(G585&gt;=DATE(2018,4,1),G585&lt;DATE(2018,5,1)),IF(AND(T585&gt;=1,T585&lt;=3),'CP %'!$G$4,IF(AND(T585&gt;=4,T585&lt;=9),'CP %'!$G$5,IF(T585&gt;=10,'CP %'!$G$6,""))),
IF(AND(G585&gt;=DATE(2018,5,1),G585&lt;DATE(2018,7,1)),'CP %'!$G$8,
IF(AND(G585&gt;=DATE(2018,7,1),G585&lt;DATE(2018,8,1)),IF(AND(T585&gt;=1,T585&lt;=2),'CP %'!$G$11,IF(AND(T585&gt;=3,T585&lt;=5),'CP %'!$G$12,IF(T585&gt;=6,'CP %'!$G$13,""))),
IF(AND(G585&gt;=DATE(2018,8,1),G585&lt;DATE(2018,10,1)),IF(K585='CP %'!$F$18,'CP %'!$G$18,IF(B585='CP %'!$F$15,'CP %'!$G$15,IF(B585='CP %'!$F$16,'CP %'!$G$16,IF(AND(B585='CP %'!$F$17,T585=1),'CP %'!$G$20,IF(AND(B585='CP %'!$F$17,T585&gt;=2,T585&lt;=5),'CP %'!$G$21,IF(AND(B585='CP %'!$F$17,T585&gt;=6),'CP %'!$G$22,"")))))),
IF(AND(G585&gt;=DATE(2018,10,1),G585&lt;=DATE(2018,12,31)),IF(B585='CP %'!$F$25,'CP %'!$G$25,IF(B585='CP %'!$F$26,'CP %'!$G$26,IF(AND(B585='CP %'!$F$27,T585=1),'CP %'!$G$29,IF(AND(B585='CP %'!$F$27,T585&gt;=2,T585&lt;=5),'CP %'!$G$30,IF(AND(B585='CP %'!$F$27,T585&gt;=6),'CP %'!$G$31,"")))))))))),
IF(AND(A585='CP %'!$M$1,J585="CP"),
IF(AND(G585&gt;=DATE(2018,4,1),G585&lt;DATE(2018,10,1)),IF(AND(T585&gt;=1,T585&lt;=3),'CP %'!$N$4,IF(AND(T585&gt;=4,T585&lt;=6),'CP %'!$N$5,IF(T585&gt;=7,'CP %'!$N$6,""))),
IF(AND(G585&gt;=DATE(2018,10,1),G585&lt;=DATE(2018,12,31)),IF(AND(T585&gt;=1,T585&lt;=3),'CP %'!$N$9,IF(AND(T585&gt;=4,T585&lt;=6),'CP %'!$N$10,IF(T585&gt;=7,'CP %'!$N$11,""))),"")),"")))</f>
        <v/>
      </c>
      <c r="T585" s="29" t="str">
        <f>IF(AND(A585='CP %'!$B$1,Master!J585="CP",G585&gt;=DATE(2018,7,26),G585&lt;=DATE(2018,12,31)),COUNTIFS($K$2:$K$999,K585,$A$2:$A$999,'CP %'!$B$1,$G$2:$G$999,"&gt;=26-07-2018",$G$2:$G$999,"&lt;=31-12-2018"),IF(AND(A585='CP %'!$F$1,Master!J585="CP",G585&gt;=DATE(2018,4,1),G585&lt;DATE(2018,5,1)),COUNTIFS($K$2:$K$999,K585,$A$2:$A$999,'CP %'!$F$1,$G$2:$G$999,"&gt;=01-04-2018",$G$2:$G$999,"&lt;01-05-2018"),IF(AND(A585='CP %'!$F$1,Master!J585="CP",G585&gt;=DATE(2018,7,1),G585&lt;DATE(2018,8,1)),COUNTIFS($K$2:$K$999,K585,$A$2:$A$999,'CP %'!$F$1,$G$2:$G$999,"&gt;=01-07-2018",$G$2:$G$999,"&lt;01-08-2018"),IF(AND(A585='CP %'!$F$1,B585='CP %'!$F$17,Master!J585="CP",G585&gt;=DATE(2018,8,1),G585&lt;DATE(2018,10,1)),COUNTIFS($K$2:$K$999,K585,$A$2:$A$999,'CP %'!$F$1,$B$2:$B$999,'CP %'!$F$17,$G$2:$G$999,"&gt;=01-08-2018",$G$2:$G$999,"&lt;01-10-2018"),IF(AND(A585='CP %'!$F$1,B585='CP %'!$F$27,Master!J585="CP",G585&gt;=DATE(2018,10,1),G585&lt;=DATE(2018,12,31)),COUNTIFS($K$2:$K$999,K585,$A$2:$A$999,'CP %'!$F$1,$B$2:$B$999,'CP %'!$F$27,$G$2:$G$999,"&gt;=01-10-2018",$G$2:$G$999,"&lt;=31-12-2018"),IF(AND(A585='CP %'!$M$1,Master!J585="CP",G585&gt;=DATE(2018,4,1),G585&lt;DATE(2018,10,1)),COUNTIFS($K$2:$K$999,K585,$A$2:$A$999,'CP %'!$M$1,$G$2:$G$999,"&gt;=1-04-2018",$G$2:$G$999,"&lt;1-10-2018"),IF(AND(A585='CP %'!$M$1,Master!J585="CP",G585&gt;=DATE(2018,10,1),G585&lt;=DATE(2018,12,31)),COUNTIFS($K$2:$K$999,K585,$A$2:$A$999,'CP %'!$M$1,$G$2:$G$999,"&gt;=1-10-2018",$G$2:$G$999,"&lt;=31-12-2018"),"")))))))</f>
        <v/>
      </c>
    </row>
    <row r="586" spans="19:20" hidden="1" x14ac:dyDescent="0.25">
      <c r="S586" s="17" t="str">
        <f>IF(AND(A586='CP %'!$B$1,J586="CP"),
IF(AND(G586&gt;=DATE(2018,4,1),G586&lt;=DATE(2018,7,25)),2%,IF(AND(G586&gt;=DATE(2018,7,26),G586&lt;=DATE(2018,12,31),R586='CP %'!$I$2),IF(T586=1,'CP %'!$C$8,IF(AND(T586&gt;=2,T586&lt;=3),'CP %'!$C$9,IF(AND(T586&gt;=4,T586&lt;=5),'CP %'!$C$10,IF(AND(T586&gt;=6,T586&lt;=8),'CP %'!$C$11,IF(T586&gt;=9,'CP %'!$C$12,""))))),IF(AND(G586&gt;=DATE(2018,7,26),G586&lt;=DATE(2018,12,31),R586='CP %'!$I$3),IF(T586=1,'CP %'!$D$8,IF(AND(T586&gt;=2,T586&lt;=3),'CP %'!$D$9,IF(AND(T586&gt;=4,T586&lt;=5),'CP %'!$D$10,IF(AND(T586&gt;=6,T586&lt;=8),'CP %'!$D$11,IF(T586&gt;=9,'CP %'!$D$12,""))))),""))),
IF(AND(A586='CP %'!$F$1,J586="CP"),
IF(AND(G586&gt;=DATE(2018,4,1),G586&lt;DATE(2018,5,1)),IF(AND(T586&gt;=1,T586&lt;=3),'CP %'!$G$4,IF(AND(T586&gt;=4,T586&lt;=9),'CP %'!$G$5,IF(T586&gt;=10,'CP %'!$G$6,""))),
IF(AND(G586&gt;=DATE(2018,5,1),G586&lt;DATE(2018,7,1)),'CP %'!$G$8,
IF(AND(G586&gt;=DATE(2018,7,1),G586&lt;DATE(2018,8,1)),IF(AND(T586&gt;=1,T586&lt;=2),'CP %'!$G$11,IF(AND(T586&gt;=3,T586&lt;=5),'CP %'!$G$12,IF(T586&gt;=6,'CP %'!$G$13,""))),
IF(AND(G586&gt;=DATE(2018,8,1),G586&lt;DATE(2018,10,1)),IF(K586='CP %'!$F$18,'CP %'!$G$18,IF(B586='CP %'!$F$15,'CP %'!$G$15,IF(B586='CP %'!$F$16,'CP %'!$G$16,IF(AND(B586='CP %'!$F$17,T586=1),'CP %'!$G$20,IF(AND(B586='CP %'!$F$17,T586&gt;=2,T586&lt;=5),'CP %'!$G$21,IF(AND(B586='CP %'!$F$17,T586&gt;=6),'CP %'!$G$22,"")))))),
IF(AND(G586&gt;=DATE(2018,10,1),G586&lt;=DATE(2018,12,31)),IF(B586='CP %'!$F$25,'CP %'!$G$25,IF(B586='CP %'!$F$26,'CP %'!$G$26,IF(AND(B586='CP %'!$F$27,T586=1),'CP %'!$G$29,IF(AND(B586='CP %'!$F$27,T586&gt;=2,T586&lt;=5),'CP %'!$G$30,IF(AND(B586='CP %'!$F$27,T586&gt;=6),'CP %'!$G$31,"")))))))))),
IF(AND(A586='CP %'!$M$1,J586="CP"),
IF(AND(G586&gt;=DATE(2018,4,1),G586&lt;DATE(2018,10,1)),IF(AND(T586&gt;=1,T586&lt;=3),'CP %'!$N$4,IF(AND(T586&gt;=4,T586&lt;=6),'CP %'!$N$5,IF(T586&gt;=7,'CP %'!$N$6,""))),
IF(AND(G586&gt;=DATE(2018,10,1),G586&lt;=DATE(2018,12,31)),IF(AND(T586&gt;=1,T586&lt;=3),'CP %'!$N$9,IF(AND(T586&gt;=4,T586&lt;=6),'CP %'!$N$10,IF(T586&gt;=7,'CP %'!$N$11,""))),"")),"")))</f>
        <v/>
      </c>
      <c r="T586" s="29" t="str">
        <f>IF(AND(A586='CP %'!$B$1,Master!J586="CP",G586&gt;=DATE(2018,7,26),G586&lt;=DATE(2018,12,31)),COUNTIFS($K$2:$K$999,K586,$A$2:$A$999,'CP %'!$B$1,$G$2:$G$999,"&gt;=26-07-2018",$G$2:$G$999,"&lt;=31-12-2018"),IF(AND(A586='CP %'!$F$1,Master!J586="CP",G586&gt;=DATE(2018,4,1),G586&lt;DATE(2018,5,1)),COUNTIFS($K$2:$K$999,K586,$A$2:$A$999,'CP %'!$F$1,$G$2:$G$999,"&gt;=01-04-2018",$G$2:$G$999,"&lt;01-05-2018"),IF(AND(A586='CP %'!$F$1,Master!J586="CP",G586&gt;=DATE(2018,7,1),G586&lt;DATE(2018,8,1)),COUNTIFS($K$2:$K$999,K586,$A$2:$A$999,'CP %'!$F$1,$G$2:$G$999,"&gt;=01-07-2018",$G$2:$G$999,"&lt;01-08-2018"),IF(AND(A586='CP %'!$F$1,B586='CP %'!$F$17,Master!J586="CP",G586&gt;=DATE(2018,8,1),G586&lt;DATE(2018,10,1)),COUNTIFS($K$2:$K$999,K586,$A$2:$A$999,'CP %'!$F$1,$B$2:$B$999,'CP %'!$F$17,$G$2:$G$999,"&gt;=01-08-2018",$G$2:$G$999,"&lt;01-10-2018"),IF(AND(A586='CP %'!$F$1,B586='CP %'!$F$27,Master!J586="CP",G586&gt;=DATE(2018,10,1),G586&lt;=DATE(2018,12,31)),COUNTIFS($K$2:$K$999,K586,$A$2:$A$999,'CP %'!$F$1,$B$2:$B$999,'CP %'!$F$27,$G$2:$G$999,"&gt;=01-10-2018",$G$2:$G$999,"&lt;=31-12-2018"),IF(AND(A586='CP %'!$M$1,Master!J586="CP",G586&gt;=DATE(2018,4,1),G586&lt;DATE(2018,10,1)),COUNTIFS($K$2:$K$999,K586,$A$2:$A$999,'CP %'!$M$1,$G$2:$G$999,"&gt;=1-04-2018",$G$2:$G$999,"&lt;1-10-2018"),IF(AND(A586='CP %'!$M$1,Master!J586="CP",G586&gt;=DATE(2018,10,1),G586&lt;=DATE(2018,12,31)),COUNTIFS($K$2:$K$999,K586,$A$2:$A$999,'CP %'!$M$1,$G$2:$G$999,"&gt;=1-10-2018",$G$2:$G$999,"&lt;=31-12-2018"),"")))))))</f>
        <v/>
      </c>
    </row>
    <row r="587" spans="19:20" hidden="1" x14ac:dyDescent="0.25">
      <c r="S587" s="17" t="str">
        <f>IF(AND(A587='CP %'!$B$1,J587="CP"),
IF(AND(G587&gt;=DATE(2018,4,1),G587&lt;=DATE(2018,7,25)),2%,IF(AND(G587&gt;=DATE(2018,7,26),G587&lt;=DATE(2018,12,31),R587='CP %'!$I$2),IF(T587=1,'CP %'!$C$8,IF(AND(T587&gt;=2,T587&lt;=3),'CP %'!$C$9,IF(AND(T587&gt;=4,T587&lt;=5),'CP %'!$C$10,IF(AND(T587&gt;=6,T587&lt;=8),'CP %'!$C$11,IF(T587&gt;=9,'CP %'!$C$12,""))))),IF(AND(G587&gt;=DATE(2018,7,26),G587&lt;=DATE(2018,12,31),R587='CP %'!$I$3),IF(T587=1,'CP %'!$D$8,IF(AND(T587&gt;=2,T587&lt;=3),'CP %'!$D$9,IF(AND(T587&gt;=4,T587&lt;=5),'CP %'!$D$10,IF(AND(T587&gt;=6,T587&lt;=8),'CP %'!$D$11,IF(T587&gt;=9,'CP %'!$D$12,""))))),""))),
IF(AND(A587='CP %'!$F$1,J587="CP"),
IF(AND(G587&gt;=DATE(2018,4,1),G587&lt;DATE(2018,5,1)),IF(AND(T587&gt;=1,T587&lt;=3),'CP %'!$G$4,IF(AND(T587&gt;=4,T587&lt;=9),'CP %'!$G$5,IF(T587&gt;=10,'CP %'!$G$6,""))),
IF(AND(G587&gt;=DATE(2018,5,1),G587&lt;DATE(2018,7,1)),'CP %'!$G$8,
IF(AND(G587&gt;=DATE(2018,7,1),G587&lt;DATE(2018,8,1)),IF(AND(T587&gt;=1,T587&lt;=2),'CP %'!$G$11,IF(AND(T587&gt;=3,T587&lt;=5),'CP %'!$G$12,IF(T587&gt;=6,'CP %'!$G$13,""))),
IF(AND(G587&gt;=DATE(2018,8,1),G587&lt;DATE(2018,10,1)),IF(K587='CP %'!$F$18,'CP %'!$G$18,IF(B587='CP %'!$F$15,'CP %'!$G$15,IF(B587='CP %'!$F$16,'CP %'!$G$16,IF(AND(B587='CP %'!$F$17,T587=1),'CP %'!$G$20,IF(AND(B587='CP %'!$F$17,T587&gt;=2,T587&lt;=5),'CP %'!$G$21,IF(AND(B587='CP %'!$F$17,T587&gt;=6),'CP %'!$G$22,"")))))),
IF(AND(G587&gt;=DATE(2018,10,1),G587&lt;=DATE(2018,12,31)),IF(B587='CP %'!$F$25,'CP %'!$G$25,IF(B587='CP %'!$F$26,'CP %'!$G$26,IF(AND(B587='CP %'!$F$27,T587=1),'CP %'!$G$29,IF(AND(B587='CP %'!$F$27,T587&gt;=2,T587&lt;=5),'CP %'!$G$30,IF(AND(B587='CP %'!$F$27,T587&gt;=6),'CP %'!$G$31,"")))))))))),
IF(AND(A587='CP %'!$M$1,J587="CP"),
IF(AND(G587&gt;=DATE(2018,4,1),G587&lt;DATE(2018,10,1)),IF(AND(T587&gt;=1,T587&lt;=3),'CP %'!$N$4,IF(AND(T587&gt;=4,T587&lt;=6),'CP %'!$N$5,IF(T587&gt;=7,'CP %'!$N$6,""))),
IF(AND(G587&gt;=DATE(2018,10,1),G587&lt;=DATE(2018,12,31)),IF(AND(T587&gt;=1,T587&lt;=3),'CP %'!$N$9,IF(AND(T587&gt;=4,T587&lt;=6),'CP %'!$N$10,IF(T587&gt;=7,'CP %'!$N$11,""))),"")),"")))</f>
        <v/>
      </c>
      <c r="T587" s="29" t="str">
        <f>IF(AND(A587='CP %'!$B$1,Master!J587="CP",G587&gt;=DATE(2018,7,26),G587&lt;=DATE(2018,12,31)),COUNTIFS($K$2:$K$999,K587,$A$2:$A$999,'CP %'!$B$1,$G$2:$G$999,"&gt;=26-07-2018",$G$2:$G$999,"&lt;=31-12-2018"),IF(AND(A587='CP %'!$F$1,Master!J587="CP",G587&gt;=DATE(2018,4,1),G587&lt;DATE(2018,5,1)),COUNTIFS($K$2:$K$999,K587,$A$2:$A$999,'CP %'!$F$1,$G$2:$G$999,"&gt;=01-04-2018",$G$2:$G$999,"&lt;01-05-2018"),IF(AND(A587='CP %'!$F$1,Master!J587="CP",G587&gt;=DATE(2018,7,1),G587&lt;DATE(2018,8,1)),COUNTIFS($K$2:$K$999,K587,$A$2:$A$999,'CP %'!$F$1,$G$2:$G$999,"&gt;=01-07-2018",$G$2:$G$999,"&lt;01-08-2018"),IF(AND(A587='CP %'!$F$1,B587='CP %'!$F$17,Master!J587="CP",G587&gt;=DATE(2018,8,1),G587&lt;DATE(2018,10,1)),COUNTIFS($K$2:$K$999,K587,$A$2:$A$999,'CP %'!$F$1,$B$2:$B$999,'CP %'!$F$17,$G$2:$G$999,"&gt;=01-08-2018",$G$2:$G$999,"&lt;01-10-2018"),IF(AND(A587='CP %'!$F$1,B587='CP %'!$F$27,Master!J587="CP",G587&gt;=DATE(2018,10,1),G587&lt;=DATE(2018,12,31)),COUNTIFS($K$2:$K$999,K587,$A$2:$A$999,'CP %'!$F$1,$B$2:$B$999,'CP %'!$F$27,$G$2:$G$999,"&gt;=01-10-2018",$G$2:$G$999,"&lt;=31-12-2018"),IF(AND(A587='CP %'!$M$1,Master!J587="CP",G587&gt;=DATE(2018,4,1),G587&lt;DATE(2018,10,1)),COUNTIFS($K$2:$K$999,K587,$A$2:$A$999,'CP %'!$M$1,$G$2:$G$999,"&gt;=1-04-2018",$G$2:$G$999,"&lt;1-10-2018"),IF(AND(A587='CP %'!$M$1,Master!J587="CP",G587&gt;=DATE(2018,10,1),G587&lt;=DATE(2018,12,31)),COUNTIFS($K$2:$K$999,K587,$A$2:$A$999,'CP %'!$M$1,$G$2:$G$999,"&gt;=1-10-2018",$G$2:$G$999,"&lt;=31-12-2018"),"")))))))</f>
        <v/>
      </c>
    </row>
    <row r="588" spans="19:20" hidden="1" x14ac:dyDescent="0.25">
      <c r="S588" s="17" t="str">
        <f>IF(AND(A588='CP %'!$B$1,J588="CP"),
IF(AND(G588&gt;=DATE(2018,4,1),G588&lt;=DATE(2018,7,25)),2%,IF(AND(G588&gt;=DATE(2018,7,26),G588&lt;=DATE(2018,12,31),R588='CP %'!$I$2),IF(T588=1,'CP %'!$C$8,IF(AND(T588&gt;=2,T588&lt;=3),'CP %'!$C$9,IF(AND(T588&gt;=4,T588&lt;=5),'CP %'!$C$10,IF(AND(T588&gt;=6,T588&lt;=8),'CP %'!$C$11,IF(T588&gt;=9,'CP %'!$C$12,""))))),IF(AND(G588&gt;=DATE(2018,7,26),G588&lt;=DATE(2018,12,31),R588='CP %'!$I$3),IF(T588=1,'CP %'!$D$8,IF(AND(T588&gt;=2,T588&lt;=3),'CP %'!$D$9,IF(AND(T588&gt;=4,T588&lt;=5),'CP %'!$D$10,IF(AND(T588&gt;=6,T588&lt;=8),'CP %'!$D$11,IF(T588&gt;=9,'CP %'!$D$12,""))))),""))),
IF(AND(A588='CP %'!$F$1,J588="CP"),
IF(AND(G588&gt;=DATE(2018,4,1),G588&lt;DATE(2018,5,1)),IF(AND(T588&gt;=1,T588&lt;=3),'CP %'!$G$4,IF(AND(T588&gt;=4,T588&lt;=9),'CP %'!$G$5,IF(T588&gt;=10,'CP %'!$G$6,""))),
IF(AND(G588&gt;=DATE(2018,5,1),G588&lt;DATE(2018,7,1)),'CP %'!$G$8,
IF(AND(G588&gt;=DATE(2018,7,1),G588&lt;DATE(2018,8,1)),IF(AND(T588&gt;=1,T588&lt;=2),'CP %'!$G$11,IF(AND(T588&gt;=3,T588&lt;=5),'CP %'!$G$12,IF(T588&gt;=6,'CP %'!$G$13,""))),
IF(AND(G588&gt;=DATE(2018,8,1),G588&lt;DATE(2018,10,1)),IF(K588='CP %'!$F$18,'CP %'!$G$18,IF(B588='CP %'!$F$15,'CP %'!$G$15,IF(B588='CP %'!$F$16,'CP %'!$G$16,IF(AND(B588='CP %'!$F$17,T588=1),'CP %'!$G$20,IF(AND(B588='CP %'!$F$17,T588&gt;=2,T588&lt;=5),'CP %'!$G$21,IF(AND(B588='CP %'!$F$17,T588&gt;=6),'CP %'!$G$22,"")))))),
IF(AND(G588&gt;=DATE(2018,10,1),G588&lt;=DATE(2018,12,31)),IF(B588='CP %'!$F$25,'CP %'!$G$25,IF(B588='CP %'!$F$26,'CP %'!$G$26,IF(AND(B588='CP %'!$F$27,T588=1),'CP %'!$G$29,IF(AND(B588='CP %'!$F$27,T588&gt;=2,T588&lt;=5),'CP %'!$G$30,IF(AND(B588='CP %'!$F$27,T588&gt;=6),'CP %'!$G$31,"")))))))))),
IF(AND(A588='CP %'!$M$1,J588="CP"),
IF(AND(G588&gt;=DATE(2018,4,1),G588&lt;DATE(2018,10,1)),IF(AND(T588&gt;=1,T588&lt;=3),'CP %'!$N$4,IF(AND(T588&gt;=4,T588&lt;=6),'CP %'!$N$5,IF(T588&gt;=7,'CP %'!$N$6,""))),
IF(AND(G588&gt;=DATE(2018,10,1),G588&lt;=DATE(2018,12,31)),IF(AND(T588&gt;=1,T588&lt;=3),'CP %'!$N$9,IF(AND(T588&gt;=4,T588&lt;=6),'CP %'!$N$10,IF(T588&gt;=7,'CP %'!$N$11,""))),"")),"")))</f>
        <v/>
      </c>
      <c r="T588" s="29" t="str">
        <f>IF(AND(A588='CP %'!$B$1,Master!J588="CP",G588&gt;=DATE(2018,7,26),G588&lt;=DATE(2018,12,31)),COUNTIFS($K$2:$K$999,K588,$A$2:$A$999,'CP %'!$B$1,$G$2:$G$999,"&gt;=26-07-2018",$G$2:$G$999,"&lt;=31-12-2018"),IF(AND(A588='CP %'!$F$1,Master!J588="CP",G588&gt;=DATE(2018,4,1),G588&lt;DATE(2018,5,1)),COUNTIFS($K$2:$K$999,K588,$A$2:$A$999,'CP %'!$F$1,$G$2:$G$999,"&gt;=01-04-2018",$G$2:$G$999,"&lt;01-05-2018"),IF(AND(A588='CP %'!$F$1,Master!J588="CP",G588&gt;=DATE(2018,7,1),G588&lt;DATE(2018,8,1)),COUNTIFS($K$2:$K$999,K588,$A$2:$A$999,'CP %'!$F$1,$G$2:$G$999,"&gt;=01-07-2018",$G$2:$G$999,"&lt;01-08-2018"),IF(AND(A588='CP %'!$F$1,B588='CP %'!$F$17,Master!J588="CP",G588&gt;=DATE(2018,8,1),G588&lt;DATE(2018,10,1)),COUNTIFS($K$2:$K$999,K588,$A$2:$A$999,'CP %'!$F$1,$B$2:$B$999,'CP %'!$F$17,$G$2:$G$999,"&gt;=01-08-2018",$G$2:$G$999,"&lt;01-10-2018"),IF(AND(A588='CP %'!$F$1,B588='CP %'!$F$27,Master!J588="CP",G588&gt;=DATE(2018,10,1),G588&lt;=DATE(2018,12,31)),COUNTIFS($K$2:$K$999,K588,$A$2:$A$999,'CP %'!$F$1,$B$2:$B$999,'CP %'!$F$27,$G$2:$G$999,"&gt;=01-10-2018",$G$2:$G$999,"&lt;=31-12-2018"),IF(AND(A588='CP %'!$M$1,Master!J588="CP",G588&gt;=DATE(2018,4,1),G588&lt;DATE(2018,10,1)),COUNTIFS($K$2:$K$999,K588,$A$2:$A$999,'CP %'!$M$1,$G$2:$G$999,"&gt;=1-04-2018",$G$2:$G$999,"&lt;1-10-2018"),IF(AND(A588='CP %'!$M$1,Master!J588="CP",G588&gt;=DATE(2018,10,1),G588&lt;=DATE(2018,12,31)),COUNTIFS($K$2:$K$999,K588,$A$2:$A$999,'CP %'!$M$1,$G$2:$G$999,"&gt;=1-10-2018",$G$2:$G$999,"&lt;=31-12-2018"),"")))))))</f>
        <v/>
      </c>
    </row>
    <row r="589" spans="19:20" hidden="1" x14ac:dyDescent="0.25">
      <c r="S589" s="17" t="str">
        <f>IF(AND(A589='CP %'!$B$1,J589="CP"),
IF(AND(G589&gt;=DATE(2018,4,1),G589&lt;=DATE(2018,7,25)),2%,IF(AND(G589&gt;=DATE(2018,7,26),G589&lt;=DATE(2018,12,31),R589='CP %'!$I$2),IF(T589=1,'CP %'!$C$8,IF(AND(T589&gt;=2,T589&lt;=3),'CP %'!$C$9,IF(AND(T589&gt;=4,T589&lt;=5),'CP %'!$C$10,IF(AND(T589&gt;=6,T589&lt;=8),'CP %'!$C$11,IF(T589&gt;=9,'CP %'!$C$12,""))))),IF(AND(G589&gt;=DATE(2018,7,26),G589&lt;=DATE(2018,12,31),R589='CP %'!$I$3),IF(T589=1,'CP %'!$D$8,IF(AND(T589&gt;=2,T589&lt;=3),'CP %'!$D$9,IF(AND(T589&gt;=4,T589&lt;=5),'CP %'!$D$10,IF(AND(T589&gt;=6,T589&lt;=8),'CP %'!$D$11,IF(T589&gt;=9,'CP %'!$D$12,""))))),""))),
IF(AND(A589='CP %'!$F$1,J589="CP"),
IF(AND(G589&gt;=DATE(2018,4,1),G589&lt;DATE(2018,5,1)),IF(AND(T589&gt;=1,T589&lt;=3),'CP %'!$G$4,IF(AND(T589&gt;=4,T589&lt;=9),'CP %'!$G$5,IF(T589&gt;=10,'CP %'!$G$6,""))),
IF(AND(G589&gt;=DATE(2018,5,1),G589&lt;DATE(2018,7,1)),'CP %'!$G$8,
IF(AND(G589&gt;=DATE(2018,7,1),G589&lt;DATE(2018,8,1)),IF(AND(T589&gt;=1,T589&lt;=2),'CP %'!$G$11,IF(AND(T589&gt;=3,T589&lt;=5),'CP %'!$G$12,IF(T589&gt;=6,'CP %'!$G$13,""))),
IF(AND(G589&gt;=DATE(2018,8,1),G589&lt;DATE(2018,10,1)),IF(K589='CP %'!$F$18,'CP %'!$G$18,IF(B589='CP %'!$F$15,'CP %'!$G$15,IF(B589='CP %'!$F$16,'CP %'!$G$16,IF(AND(B589='CP %'!$F$17,T589=1),'CP %'!$G$20,IF(AND(B589='CP %'!$F$17,T589&gt;=2,T589&lt;=5),'CP %'!$G$21,IF(AND(B589='CP %'!$F$17,T589&gt;=6),'CP %'!$G$22,"")))))),
IF(AND(G589&gt;=DATE(2018,10,1),G589&lt;=DATE(2018,12,31)),IF(B589='CP %'!$F$25,'CP %'!$G$25,IF(B589='CP %'!$F$26,'CP %'!$G$26,IF(AND(B589='CP %'!$F$27,T589=1),'CP %'!$G$29,IF(AND(B589='CP %'!$F$27,T589&gt;=2,T589&lt;=5),'CP %'!$G$30,IF(AND(B589='CP %'!$F$27,T589&gt;=6),'CP %'!$G$31,"")))))))))),
IF(AND(A589='CP %'!$M$1,J589="CP"),
IF(AND(G589&gt;=DATE(2018,4,1),G589&lt;DATE(2018,10,1)),IF(AND(T589&gt;=1,T589&lt;=3),'CP %'!$N$4,IF(AND(T589&gt;=4,T589&lt;=6),'CP %'!$N$5,IF(T589&gt;=7,'CP %'!$N$6,""))),
IF(AND(G589&gt;=DATE(2018,10,1),G589&lt;=DATE(2018,12,31)),IF(AND(T589&gt;=1,T589&lt;=3),'CP %'!$N$9,IF(AND(T589&gt;=4,T589&lt;=6),'CP %'!$N$10,IF(T589&gt;=7,'CP %'!$N$11,""))),"")),"")))</f>
        <v/>
      </c>
      <c r="T589" s="29" t="str">
        <f>IF(AND(A589='CP %'!$B$1,Master!J589="CP",G589&gt;=DATE(2018,7,26),G589&lt;=DATE(2018,12,31)),COUNTIFS($K$2:$K$999,K589,$A$2:$A$999,'CP %'!$B$1,$G$2:$G$999,"&gt;=26-07-2018",$G$2:$G$999,"&lt;=31-12-2018"),IF(AND(A589='CP %'!$F$1,Master!J589="CP",G589&gt;=DATE(2018,4,1),G589&lt;DATE(2018,5,1)),COUNTIFS($K$2:$K$999,K589,$A$2:$A$999,'CP %'!$F$1,$G$2:$G$999,"&gt;=01-04-2018",$G$2:$G$999,"&lt;01-05-2018"),IF(AND(A589='CP %'!$F$1,Master!J589="CP",G589&gt;=DATE(2018,7,1),G589&lt;DATE(2018,8,1)),COUNTIFS($K$2:$K$999,K589,$A$2:$A$999,'CP %'!$F$1,$G$2:$G$999,"&gt;=01-07-2018",$G$2:$G$999,"&lt;01-08-2018"),IF(AND(A589='CP %'!$F$1,B589='CP %'!$F$17,Master!J589="CP",G589&gt;=DATE(2018,8,1),G589&lt;DATE(2018,10,1)),COUNTIFS($K$2:$K$999,K589,$A$2:$A$999,'CP %'!$F$1,$B$2:$B$999,'CP %'!$F$17,$G$2:$G$999,"&gt;=01-08-2018",$G$2:$G$999,"&lt;01-10-2018"),IF(AND(A589='CP %'!$F$1,B589='CP %'!$F$27,Master!J589="CP",G589&gt;=DATE(2018,10,1),G589&lt;=DATE(2018,12,31)),COUNTIFS($K$2:$K$999,K589,$A$2:$A$999,'CP %'!$F$1,$B$2:$B$999,'CP %'!$F$27,$G$2:$G$999,"&gt;=01-10-2018",$G$2:$G$999,"&lt;=31-12-2018"),IF(AND(A589='CP %'!$M$1,Master!J589="CP",G589&gt;=DATE(2018,4,1),G589&lt;DATE(2018,10,1)),COUNTIFS($K$2:$K$999,K589,$A$2:$A$999,'CP %'!$M$1,$G$2:$G$999,"&gt;=1-04-2018",$G$2:$G$999,"&lt;1-10-2018"),IF(AND(A589='CP %'!$M$1,Master!J589="CP",G589&gt;=DATE(2018,10,1),G589&lt;=DATE(2018,12,31)),COUNTIFS($K$2:$K$999,K589,$A$2:$A$999,'CP %'!$M$1,$G$2:$G$999,"&gt;=1-10-2018",$G$2:$G$999,"&lt;=31-12-2018"),"")))))))</f>
        <v/>
      </c>
    </row>
    <row r="590" spans="19:20" hidden="1" x14ac:dyDescent="0.25">
      <c r="S590" s="17" t="str">
        <f>IF(AND(A590='CP %'!$B$1,J590="CP"),
IF(AND(G590&gt;=DATE(2018,4,1),G590&lt;=DATE(2018,7,25)),2%,IF(AND(G590&gt;=DATE(2018,7,26),G590&lt;=DATE(2018,12,31),R590='CP %'!$I$2),IF(T590=1,'CP %'!$C$8,IF(AND(T590&gt;=2,T590&lt;=3),'CP %'!$C$9,IF(AND(T590&gt;=4,T590&lt;=5),'CP %'!$C$10,IF(AND(T590&gt;=6,T590&lt;=8),'CP %'!$C$11,IF(T590&gt;=9,'CP %'!$C$12,""))))),IF(AND(G590&gt;=DATE(2018,7,26),G590&lt;=DATE(2018,12,31),R590='CP %'!$I$3),IF(T590=1,'CP %'!$D$8,IF(AND(T590&gt;=2,T590&lt;=3),'CP %'!$D$9,IF(AND(T590&gt;=4,T590&lt;=5),'CP %'!$D$10,IF(AND(T590&gt;=6,T590&lt;=8),'CP %'!$D$11,IF(T590&gt;=9,'CP %'!$D$12,""))))),""))),
IF(AND(A590='CP %'!$F$1,J590="CP"),
IF(AND(G590&gt;=DATE(2018,4,1),G590&lt;DATE(2018,5,1)),IF(AND(T590&gt;=1,T590&lt;=3),'CP %'!$G$4,IF(AND(T590&gt;=4,T590&lt;=9),'CP %'!$G$5,IF(T590&gt;=10,'CP %'!$G$6,""))),
IF(AND(G590&gt;=DATE(2018,5,1),G590&lt;DATE(2018,7,1)),'CP %'!$G$8,
IF(AND(G590&gt;=DATE(2018,7,1),G590&lt;DATE(2018,8,1)),IF(AND(T590&gt;=1,T590&lt;=2),'CP %'!$G$11,IF(AND(T590&gt;=3,T590&lt;=5),'CP %'!$G$12,IF(T590&gt;=6,'CP %'!$G$13,""))),
IF(AND(G590&gt;=DATE(2018,8,1),G590&lt;DATE(2018,10,1)),IF(K590='CP %'!$F$18,'CP %'!$G$18,IF(B590='CP %'!$F$15,'CP %'!$G$15,IF(B590='CP %'!$F$16,'CP %'!$G$16,IF(AND(B590='CP %'!$F$17,T590=1),'CP %'!$G$20,IF(AND(B590='CP %'!$F$17,T590&gt;=2,T590&lt;=5),'CP %'!$G$21,IF(AND(B590='CP %'!$F$17,T590&gt;=6),'CP %'!$G$22,"")))))),
IF(AND(G590&gt;=DATE(2018,10,1),G590&lt;=DATE(2018,12,31)),IF(B590='CP %'!$F$25,'CP %'!$G$25,IF(B590='CP %'!$F$26,'CP %'!$G$26,IF(AND(B590='CP %'!$F$27,T590=1),'CP %'!$G$29,IF(AND(B590='CP %'!$F$27,T590&gt;=2,T590&lt;=5),'CP %'!$G$30,IF(AND(B590='CP %'!$F$27,T590&gt;=6),'CP %'!$G$31,"")))))))))),
IF(AND(A590='CP %'!$M$1,J590="CP"),
IF(AND(G590&gt;=DATE(2018,4,1),G590&lt;DATE(2018,10,1)),IF(AND(T590&gt;=1,T590&lt;=3),'CP %'!$N$4,IF(AND(T590&gt;=4,T590&lt;=6),'CP %'!$N$5,IF(T590&gt;=7,'CP %'!$N$6,""))),
IF(AND(G590&gt;=DATE(2018,10,1),G590&lt;=DATE(2018,12,31)),IF(AND(T590&gt;=1,T590&lt;=3),'CP %'!$N$9,IF(AND(T590&gt;=4,T590&lt;=6),'CP %'!$N$10,IF(T590&gt;=7,'CP %'!$N$11,""))),"")),"")))</f>
        <v/>
      </c>
      <c r="T590" s="29" t="str">
        <f>IF(AND(A590='CP %'!$B$1,Master!J590="CP",G590&gt;=DATE(2018,7,26),G590&lt;=DATE(2018,12,31)),COUNTIFS($K$2:$K$999,K590,$A$2:$A$999,'CP %'!$B$1,$G$2:$G$999,"&gt;=26-07-2018",$G$2:$G$999,"&lt;=31-12-2018"),IF(AND(A590='CP %'!$F$1,Master!J590="CP",G590&gt;=DATE(2018,4,1),G590&lt;DATE(2018,5,1)),COUNTIFS($K$2:$K$999,K590,$A$2:$A$999,'CP %'!$F$1,$G$2:$G$999,"&gt;=01-04-2018",$G$2:$G$999,"&lt;01-05-2018"),IF(AND(A590='CP %'!$F$1,Master!J590="CP",G590&gt;=DATE(2018,7,1),G590&lt;DATE(2018,8,1)),COUNTIFS($K$2:$K$999,K590,$A$2:$A$999,'CP %'!$F$1,$G$2:$G$999,"&gt;=01-07-2018",$G$2:$G$999,"&lt;01-08-2018"),IF(AND(A590='CP %'!$F$1,B590='CP %'!$F$17,Master!J590="CP",G590&gt;=DATE(2018,8,1),G590&lt;DATE(2018,10,1)),COUNTIFS($K$2:$K$999,K590,$A$2:$A$999,'CP %'!$F$1,$B$2:$B$999,'CP %'!$F$17,$G$2:$G$999,"&gt;=01-08-2018",$G$2:$G$999,"&lt;01-10-2018"),IF(AND(A590='CP %'!$F$1,B590='CP %'!$F$27,Master!J590="CP",G590&gt;=DATE(2018,10,1),G590&lt;=DATE(2018,12,31)),COUNTIFS($K$2:$K$999,K590,$A$2:$A$999,'CP %'!$F$1,$B$2:$B$999,'CP %'!$F$27,$G$2:$G$999,"&gt;=01-10-2018",$G$2:$G$999,"&lt;=31-12-2018"),IF(AND(A590='CP %'!$M$1,Master!J590="CP",G590&gt;=DATE(2018,4,1),G590&lt;DATE(2018,10,1)),COUNTIFS($K$2:$K$999,K590,$A$2:$A$999,'CP %'!$M$1,$G$2:$G$999,"&gt;=1-04-2018",$G$2:$G$999,"&lt;1-10-2018"),IF(AND(A590='CP %'!$M$1,Master!J590="CP",G590&gt;=DATE(2018,10,1),G590&lt;=DATE(2018,12,31)),COUNTIFS($K$2:$K$999,K590,$A$2:$A$999,'CP %'!$M$1,$G$2:$G$999,"&gt;=1-10-2018",$G$2:$G$999,"&lt;=31-12-2018"),"")))))))</f>
        <v/>
      </c>
    </row>
    <row r="591" spans="19:20" hidden="1" x14ac:dyDescent="0.25">
      <c r="S591" s="17" t="str">
        <f>IF(AND(A591='CP %'!$B$1,J591="CP"),
IF(AND(G591&gt;=DATE(2018,4,1),G591&lt;=DATE(2018,7,25)),2%,IF(AND(G591&gt;=DATE(2018,7,26),G591&lt;=DATE(2018,12,31),R591='CP %'!$I$2),IF(T591=1,'CP %'!$C$8,IF(AND(T591&gt;=2,T591&lt;=3),'CP %'!$C$9,IF(AND(T591&gt;=4,T591&lt;=5),'CP %'!$C$10,IF(AND(T591&gt;=6,T591&lt;=8),'CP %'!$C$11,IF(T591&gt;=9,'CP %'!$C$12,""))))),IF(AND(G591&gt;=DATE(2018,7,26),G591&lt;=DATE(2018,12,31),R591='CP %'!$I$3),IF(T591=1,'CP %'!$D$8,IF(AND(T591&gt;=2,T591&lt;=3),'CP %'!$D$9,IF(AND(T591&gt;=4,T591&lt;=5),'CP %'!$D$10,IF(AND(T591&gt;=6,T591&lt;=8),'CP %'!$D$11,IF(T591&gt;=9,'CP %'!$D$12,""))))),""))),
IF(AND(A591='CP %'!$F$1,J591="CP"),
IF(AND(G591&gt;=DATE(2018,4,1),G591&lt;DATE(2018,5,1)),IF(AND(T591&gt;=1,T591&lt;=3),'CP %'!$G$4,IF(AND(T591&gt;=4,T591&lt;=9),'CP %'!$G$5,IF(T591&gt;=10,'CP %'!$G$6,""))),
IF(AND(G591&gt;=DATE(2018,5,1),G591&lt;DATE(2018,7,1)),'CP %'!$G$8,
IF(AND(G591&gt;=DATE(2018,7,1),G591&lt;DATE(2018,8,1)),IF(AND(T591&gt;=1,T591&lt;=2),'CP %'!$G$11,IF(AND(T591&gt;=3,T591&lt;=5),'CP %'!$G$12,IF(T591&gt;=6,'CP %'!$G$13,""))),
IF(AND(G591&gt;=DATE(2018,8,1),G591&lt;DATE(2018,10,1)),IF(K591='CP %'!$F$18,'CP %'!$G$18,IF(B591='CP %'!$F$15,'CP %'!$G$15,IF(B591='CP %'!$F$16,'CP %'!$G$16,IF(AND(B591='CP %'!$F$17,T591=1),'CP %'!$G$20,IF(AND(B591='CP %'!$F$17,T591&gt;=2,T591&lt;=5),'CP %'!$G$21,IF(AND(B591='CP %'!$F$17,T591&gt;=6),'CP %'!$G$22,"")))))),
IF(AND(G591&gt;=DATE(2018,10,1),G591&lt;=DATE(2018,12,31)),IF(B591='CP %'!$F$25,'CP %'!$G$25,IF(B591='CP %'!$F$26,'CP %'!$G$26,IF(AND(B591='CP %'!$F$27,T591=1),'CP %'!$G$29,IF(AND(B591='CP %'!$F$27,T591&gt;=2,T591&lt;=5),'CP %'!$G$30,IF(AND(B591='CP %'!$F$27,T591&gt;=6),'CP %'!$G$31,"")))))))))),
IF(AND(A591='CP %'!$M$1,J591="CP"),
IF(AND(G591&gt;=DATE(2018,4,1),G591&lt;DATE(2018,10,1)),IF(AND(T591&gt;=1,T591&lt;=3),'CP %'!$N$4,IF(AND(T591&gt;=4,T591&lt;=6),'CP %'!$N$5,IF(T591&gt;=7,'CP %'!$N$6,""))),
IF(AND(G591&gt;=DATE(2018,10,1),G591&lt;=DATE(2018,12,31)),IF(AND(T591&gt;=1,T591&lt;=3),'CP %'!$N$9,IF(AND(T591&gt;=4,T591&lt;=6),'CP %'!$N$10,IF(T591&gt;=7,'CP %'!$N$11,""))),"")),"")))</f>
        <v/>
      </c>
      <c r="T591" s="29" t="str">
        <f>IF(AND(A591='CP %'!$B$1,Master!J591="CP",G591&gt;=DATE(2018,7,26),G591&lt;=DATE(2018,12,31)),COUNTIFS($K$2:$K$999,K591,$A$2:$A$999,'CP %'!$B$1,$G$2:$G$999,"&gt;=26-07-2018",$G$2:$G$999,"&lt;=31-12-2018"),IF(AND(A591='CP %'!$F$1,Master!J591="CP",G591&gt;=DATE(2018,4,1),G591&lt;DATE(2018,5,1)),COUNTIFS($K$2:$K$999,K591,$A$2:$A$999,'CP %'!$F$1,$G$2:$G$999,"&gt;=01-04-2018",$G$2:$G$999,"&lt;01-05-2018"),IF(AND(A591='CP %'!$F$1,Master!J591="CP",G591&gt;=DATE(2018,7,1),G591&lt;DATE(2018,8,1)),COUNTIFS($K$2:$K$999,K591,$A$2:$A$999,'CP %'!$F$1,$G$2:$G$999,"&gt;=01-07-2018",$G$2:$G$999,"&lt;01-08-2018"),IF(AND(A591='CP %'!$F$1,B591='CP %'!$F$17,Master!J591="CP",G591&gt;=DATE(2018,8,1),G591&lt;DATE(2018,10,1)),COUNTIFS($K$2:$K$999,K591,$A$2:$A$999,'CP %'!$F$1,$B$2:$B$999,'CP %'!$F$17,$G$2:$G$999,"&gt;=01-08-2018",$G$2:$G$999,"&lt;01-10-2018"),IF(AND(A591='CP %'!$F$1,B591='CP %'!$F$27,Master!J591="CP",G591&gt;=DATE(2018,10,1),G591&lt;=DATE(2018,12,31)),COUNTIFS($K$2:$K$999,K591,$A$2:$A$999,'CP %'!$F$1,$B$2:$B$999,'CP %'!$F$27,$G$2:$G$999,"&gt;=01-10-2018",$G$2:$G$999,"&lt;=31-12-2018"),IF(AND(A591='CP %'!$M$1,Master!J591="CP",G591&gt;=DATE(2018,4,1),G591&lt;DATE(2018,10,1)),COUNTIFS($K$2:$K$999,K591,$A$2:$A$999,'CP %'!$M$1,$G$2:$G$999,"&gt;=1-04-2018",$G$2:$G$999,"&lt;1-10-2018"),IF(AND(A591='CP %'!$M$1,Master!J591="CP",G591&gt;=DATE(2018,10,1),G591&lt;=DATE(2018,12,31)),COUNTIFS($K$2:$K$999,K591,$A$2:$A$999,'CP %'!$M$1,$G$2:$G$999,"&gt;=1-10-2018",$G$2:$G$999,"&lt;=31-12-2018"),"")))))))</f>
        <v/>
      </c>
    </row>
    <row r="592" spans="19:20" hidden="1" x14ac:dyDescent="0.25">
      <c r="S592" s="17" t="str">
        <f>IF(AND(A592='CP %'!$B$1,J592="CP"),
IF(AND(G592&gt;=DATE(2018,4,1),G592&lt;=DATE(2018,7,25)),2%,IF(AND(G592&gt;=DATE(2018,7,26),G592&lt;=DATE(2018,12,31),R592='CP %'!$I$2),IF(T592=1,'CP %'!$C$8,IF(AND(T592&gt;=2,T592&lt;=3),'CP %'!$C$9,IF(AND(T592&gt;=4,T592&lt;=5),'CP %'!$C$10,IF(AND(T592&gt;=6,T592&lt;=8),'CP %'!$C$11,IF(T592&gt;=9,'CP %'!$C$12,""))))),IF(AND(G592&gt;=DATE(2018,7,26),G592&lt;=DATE(2018,12,31),R592='CP %'!$I$3),IF(T592=1,'CP %'!$D$8,IF(AND(T592&gt;=2,T592&lt;=3),'CP %'!$D$9,IF(AND(T592&gt;=4,T592&lt;=5),'CP %'!$D$10,IF(AND(T592&gt;=6,T592&lt;=8),'CP %'!$D$11,IF(T592&gt;=9,'CP %'!$D$12,""))))),""))),
IF(AND(A592='CP %'!$F$1,J592="CP"),
IF(AND(G592&gt;=DATE(2018,4,1),G592&lt;DATE(2018,5,1)),IF(AND(T592&gt;=1,T592&lt;=3),'CP %'!$G$4,IF(AND(T592&gt;=4,T592&lt;=9),'CP %'!$G$5,IF(T592&gt;=10,'CP %'!$G$6,""))),
IF(AND(G592&gt;=DATE(2018,5,1),G592&lt;DATE(2018,7,1)),'CP %'!$G$8,
IF(AND(G592&gt;=DATE(2018,7,1),G592&lt;DATE(2018,8,1)),IF(AND(T592&gt;=1,T592&lt;=2),'CP %'!$G$11,IF(AND(T592&gt;=3,T592&lt;=5),'CP %'!$G$12,IF(T592&gt;=6,'CP %'!$G$13,""))),
IF(AND(G592&gt;=DATE(2018,8,1),G592&lt;DATE(2018,10,1)),IF(K592='CP %'!$F$18,'CP %'!$G$18,IF(B592='CP %'!$F$15,'CP %'!$G$15,IF(B592='CP %'!$F$16,'CP %'!$G$16,IF(AND(B592='CP %'!$F$17,T592=1),'CP %'!$G$20,IF(AND(B592='CP %'!$F$17,T592&gt;=2,T592&lt;=5),'CP %'!$G$21,IF(AND(B592='CP %'!$F$17,T592&gt;=6),'CP %'!$G$22,"")))))),
IF(AND(G592&gt;=DATE(2018,10,1),G592&lt;=DATE(2018,12,31)),IF(B592='CP %'!$F$25,'CP %'!$G$25,IF(B592='CP %'!$F$26,'CP %'!$G$26,IF(AND(B592='CP %'!$F$27,T592=1),'CP %'!$G$29,IF(AND(B592='CP %'!$F$27,T592&gt;=2,T592&lt;=5),'CP %'!$G$30,IF(AND(B592='CP %'!$F$27,T592&gt;=6),'CP %'!$G$31,"")))))))))),
IF(AND(A592='CP %'!$M$1,J592="CP"),
IF(AND(G592&gt;=DATE(2018,4,1),G592&lt;DATE(2018,10,1)),IF(AND(T592&gt;=1,T592&lt;=3),'CP %'!$N$4,IF(AND(T592&gt;=4,T592&lt;=6),'CP %'!$N$5,IF(T592&gt;=7,'CP %'!$N$6,""))),
IF(AND(G592&gt;=DATE(2018,10,1),G592&lt;=DATE(2018,12,31)),IF(AND(T592&gt;=1,T592&lt;=3),'CP %'!$N$9,IF(AND(T592&gt;=4,T592&lt;=6),'CP %'!$N$10,IF(T592&gt;=7,'CP %'!$N$11,""))),"")),"")))</f>
        <v/>
      </c>
      <c r="T592" s="29" t="str">
        <f>IF(AND(A592='CP %'!$B$1,Master!J592="CP",G592&gt;=DATE(2018,7,26),G592&lt;=DATE(2018,12,31)),COUNTIFS($K$2:$K$999,K592,$A$2:$A$999,'CP %'!$B$1,$G$2:$G$999,"&gt;=26-07-2018",$G$2:$G$999,"&lt;=31-12-2018"),IF(AND(A592='CP %'!$F$1,Master!J592="CP",G592&gt;=DATE(2018,4,1),G592&lt;DATE(2018,5,1)),COUNTIFS($K$2:$K$999,K592,$A$2:$A$999,'CP %'!$F$1,$G$2:$G$999,"&gt;=01-04-2018",$G$2:$G$999,"&lt;01-05-2018"),IF(AND(A592='CP %'!$F$1,Master!J592="CP",G592&gt;=DATE(2018,7,1),G592&lt;DATE(2018,8,1)),COUNTIFS($K$2:$K$999,K592,$A$2:$A$999,'CP %'!$F$1,$G$2:$G$999,"&gt;=01-07-2018",$G$2:$G$999,"&lt;01-08-2018"),IF(AND(A592='CP %'!$F$1,B592='CP %'!$F$17,Master!J592="CP",G592&gt;=DATE(2018,8,1),G592&lt;DATE(2018,10,1)),COUNTIFS($K$2:$K$999,K592,$A$2:$A$999,'CP %'!$F$1,$B$2:$B$999,'CP %'!$F$17,$G$2:$G$999,"&gt;=01-08-2018",$G$2:$G$999,"&lt;01-10-2018"),IF(AND(A592='CP %'!$F$1,B592='CP %'!$F$27,Master!J592="CP",G592&gt;=DATE(2018,10,1),G592&lt;=DATE(2018,12,31)),COUNTIFS($K$2:$K$999,K592,$A$2:$A$999,'CP %'!$F$1,$B$2:$B$999,'CP %'!$F$27,$G$2:$G$999,"&gt;=01-10-2018",$G$2:$G$999,"&lt;=31-12-2018"),IF(AND(A592='CP %'!$M$1,Master!J592="CP",G592&gt;=DATE(2018,4,1),G592&lt;DATE(2018,10,1)),COUNTIFS($K$2:$K$999,K592,$A$2:$A$999,'CP %'!$M$1,$G$2:$G$999,"&gt;=1-04-2018",$G$2:$G$999,"&lt;1-10-2018"),IF(AND(A592='CP %'!$M$1,Master!J592="CP",G592&gt;=DATE(2018,10,1),G592&lt;=DATE(2018,12,31)),COUNTIFS($K$2:$K$999,K592,$A$2:$A$999,'CP %'!$M$1,$G$2:$G$999,"&gt;=1-10-2018",$G$2:$G$999,"&lt;=31-12-2018"),"")))))))</f>
        <v/>
      </c>
    </row>
    <row r="593" spans="19:20" hidden="1" x14ac:dyDescent="0.25">
      <c r="S593" s="17" t="str">
        <f>IF(AND(A593='CP %'!$B$1,J593="CP"),
IF(AND(G593&gt;=DATE(2018,4,1),G593&lt;=DATE(2018,7,25)),2%,IF(AND(G593&gt;=DATE(2018,7,26),G593&lt;=DATE(2018,12,31),R593='CP %'!$I$2),IF(T593=1,'CP %'!$C$8,IF(AND(T593&gt;=2,T593&lt;=3),'CP %'!$C$9,IF(AND(T593&gt;=4,T593&lt;=5),'CP %'!$C$10,IF(AND(T593&gt;=6,T593&lt;=8),'CP %'!$C$11,IF(T593&gt;=9,'CP %'!$C$12,""))))),IF(AND(G593&gt;=DATE(2018,7,26),G593&lt;=DATE(2018,12,31),R593='CP %'!$I$3),IF(T593=1,'CP %'!$D$8,IF(AND(T593&gt;=2,T593&lt;=3),'CP %'!$D$9,IF(AND(T593&gt;=4,T593&lt;=5),'CP %'!$D$10,IF(AND(T593&gt;=6,T593&lt;=8),'CP %'!$D$11,IF(T593&gt;=9,'CP %'!$D$12,""))))),""))),
IF(AND(A593='CP %'!$F$1,J593="CP"),
IF(AND(G593&gt;=DATE(2018,4,1),G593&lt;DATE(2018,5,1)),IF(AND(T593&gt;=1,T593&lt;=3),'CP %'!$G$4,IF(AND(T593&gt;=4,T593&lt;=9),'CP %'!$G$5,IF(T593&gt;=10,'CP %'!$G$6,""))),
IF(AND(G593&gt;=DATE(2018,5,1),G593&lt;DATE(2018,7,1)),'CP %'!$G$8,
IF(AND(G593&gt;=DATE(2018,7,1),G593&lt;DATE(2018,8,1)),IF(AND(T593&gt;=1,T593&lt;=2),'CP %'!$G$11,IF(AND(T593&gt;=3,T593&lt;=5),'CP %'!$G$12,IF(T593&gt;=6,'CP %'!$G$13,""))),
IF(AND(G593&gt;=DATE(2018,8,1),G593&lt;DATE(2018,10,1)),IF(K593='CP %'!$F$18,'CP %'!$G$18,IF(B593='CP %'!$F$15,'CP %'!$G$15,IF(B593='CP %'!$F$16,'CP %'!$G$16,IF(AND(B593='CP %'!$F$17,T593=1),'CP %'!$G$20,IF(AND(B593='CP %'!$F$17,T593&gt;=2,T593&lt;=5),'CP %'!$G$21,IF(AND(B593='CP %'!$F$17,T593&gt;=6),'CP %'!$G$22,"")))))),
IF(AND(G593&gt;=DATE(2018,10,1),G593&lt;=DATE(2018,12,31)),IF(B593='CP %'!$F$25,'CP %'!$G$25,IF(B593='CP %'!$F$26,'CP %'!$G$26,IF(AND(B593='CP %'!$F$27,T593=1),'CP %'!$G$29,IF(AND(B593='CP %'!$F$27,T593&gt;=2,T593&lt;=5),'CP %'!$G$30,IF(AND(B593='CP %'!$F$27,T593&gt;=6),'CP %'!$G$31,"")))))))))),
IF(AND(A593='CP %'!$M$1,J593="CP"),
IF(AND(G593&gt;=DATE(2018,4,1),G593&lt;DATE(2018,10,1)),IF(AND(T593&gt;=1,T593&lt;=3),'CP %'!$N$4,IF(AND(T593&gt;=4,T593&lt;=6),'CP %'!$N$5,IF(T593&gt;=7,'CP %'!$N$6,""))),
IF(AND(G593&gt;=DATE(2018,10,1),G593&lt;=DATE(2018,12,31)),IF(AND(T593&gt;=1,T593&lt;=3),'CP %'!$N$9,IF(AND(T593&gt;=4,T593&lt;=6),'CP %'!$N$10,IF(T593&gt;=7,'CP %'!$N$11,""))),"")),"")))</f>
        <v/>
      </c>
      <c r="T593" s="29" t="str">
        <f>IF(AND(A593='CP %'!$B$1,Master!J593="CP",G593&gt;=DATE(2018,7,26),G593&lt;=DATE(2018,12,31)),COUNTIFS($K$2:$K$999,K593,$A$2:$A$999,'CP %'!$B$1,$G$2:$G$999,"&gt;=26-07-2018",$G$2:$G$999,"&lt;=31-12-2018"),IF(AND(A593='CP %'!$F$1,Master!J593="CP",G593&gt;=DATE(2018,4,1),G593&lt;DATE(2018,5,1)),COUNTIFS($K$2:$K$999,K593,$A$2:$A$999,'CP %'!$F$1,$G$2:$G$999,"&gt;=01-04-2018",$G$2:$G$999,"&lt;01-05-2018"),IF(AND(A593='CP %'!$F$1,Master!J593="CP",G593&gt;=DATE(2018,7,1),G593&lt;DATE(2018,8,1)),COUNTIFS($K$2:$K$999,K593,$A$2:$A$999,'CP %'!$F$1,$G$2:$G$999,"&gt;=01-07-2018",$G$2:$G$999,"&lt;01-08-2018"),IF(AND(A593='CP %'!$F$1,B593='CP %'!$F$17,Master!J593="CP",G593&gt;=DATE(2018,8,1),G593&lt;DATE(2018,10,1)),COUNTIFS($K$2:$K$999,K593,$A$2:$A$999,'CP %'!$F$1,$B$2:$B$999,'CP %'!$F$17,$G$2:$G$999,"&gt;=01-08-2018",$G$2:$G$999,"&lt;01-10-2018"),IF(AND(A593='CP %'!$F$1,B593='CP %'!$F$27,Master!J593="CP",G593&gt;=DATE(2018,10,1),G593&lt;=DATE(2018,12,31)),COUNTIFS($K$2:$K$999,K593,$A$2:$A$999,'CP %'!$F$1,$B$2:$B$999,'CP %'!$F$27,$G$2:$G$999,"&gt;=01-10-2018",$G$2:$G$999,"&lt;=31-12-2018"),IF(AND(A593='CP %'!$M$1,Master!J593="CP",G593&gt;=DATE(2018,4,1),G593&lt;DATE(2018,10,1)),COUNTIFS($K$2:$K$999,K593,$A$2:$A$999,'CP %'!$M$1,$G$2:$G$999,"&gt;=1-04-2018",$G$2:$G$999,"&lt;1-10-2018"),IF(AND(A593='CP %'!$M$1,Master!J593="CP",G593&gt;=DATE(2018,10,1),G593&lt;=DATE(2018,12,31)),COUNTIFS($K$2:$K$999,K593,$A$2:$A$999,'CP %'!$M$1,$G$2:$G$999,"&gt;=1-10-2018",$G$2:$G$999,"&lt;=31-12-2018"),"")))))))</f>
        <v/>
      </c>
    </row>
    <row r="594" spans="19:20" hidden="1" x14ac:dyDescent="0.25">
      <c r="S594" s="17" t="str">
        <f>IF(AND(A594='CP %'!$B$1,J594="CP"),
IF(AND(G594&gt;=DATE(2018,4,1),G594&lt;=DATE(2018,7,25)),2%,IF(AND(G594&gt;=DATE(2018,7,26),G594&lt;=DATE(2018,12,31),R594='CP %'!$I$2),IF(T594=1,'CP %'!$C$8,IF(AND(T594&gt;=2,T594&lt;=3),'CP %'!$C$9,IF(AND(T594&gt;=4,T594&lt;=5),'CP %'!$C$10,IF(AND(T594&gt;=6,T594&lt;=8),'CP %'!$C$11,IF(T594&gt;=9,'CP %'!$C$12,""))))),IF(AND(G594&gt;=DATE(2018,7,26),G594&lt;=DATE(2018,12,31),R594='CP %'!$I$3),IF(T594=1,'CP %'!$D$8,IF(AND(T594&gt;=2,T594&lt;=3),'CP %'!$D$9,IF(AND(T594&gt;=4,T594&lt;=5),'CP %'!$D$10,IF(AND(T594&gt;=6,T594&lt;=8),'CP %'!$D$11,IF(T594&gt;=9,'CP %'!$D$12,""))))),""))),
IF(AND(A594='CP %'!$F$1,J594="CP"),
IF(AND(G594&gt;=DATE(2018,4,1),G594&lt;DATE(2018,5,1)),IF(AND(T594&gt;=1,T594&lt;=3),'CP %'!$G$4,IF(AND(T594&gt;=4,T594&lt;=9),'CP %'!$G$5,IF(T594&gt;=10,'CP %'!$G$6,""))),
IF(AND(G594&gt;=DATE(2018,5,1),G594&lt;DATE(2018,7,1)),'CP %'!$G$8,
IF(AND(G594&gt;=DATE(2018,7,1),G594&lt;DATE(2018,8,1)),IF(AND(T594&gt;=1,T594&lt;=2),'CP %'!$G$11,IF(AND(T594&gt;=3,T594&lt;=5),'CP %'!$G$12,IF(T594&gt;=6,'CP %'!$G$13,""))),
IF(AND(G594&gt;=DATE(2018,8,1),G594&lt;DATE(2018,10,1)),IF(K594='CP %'!$F$18,'CP %'!$G$18,IF(B594='CP %'!$F$15,'CP %'!$G$15,IF(B594='CP %'!$F$16,'CP %'!$G$16,IF(AND(B594='CP %'!$F$17,T594=1),'CP %'!$G$20,IF(AND(B594='CP %'!$F$17,T594&gt;=2,T594&lt;=5),'CP %'!$G$21,IF(AND(B594='CP %'!$F$17,T594&gt;=6),'CP %'!$G$22,"")))))),
IF(AND(G594&gt;=DATE(2018,10,1),G594&lt;=DATE(2018,12,31)),IF(B594='CP %'!$F$25,'CP %'!$G$25,IF(B594='CP %'!$F$26,'CP %'!$G$26,IF(AND(B594='CP %'!$F$27,T594=1),'CP %'!$G$29,IF(AND(B594='CP %'!$F$27,T594&gt;=2,T594&lt;=5),'CP %'!$G$30,IF(AND(B594='CP %'!$F$27,T594&gt;=6),'CP %'!$G$31,"")))))))))),
IF(AND(A594='CP %'!$M$1,J594="CP"),
IF(AND(G594&gt;=DATE(2018,4,1),G594&lt;DATE(2018,10,1)),IF(AND(T594&gt;=1,T594&lt;=3),'CP %'!$N$4,IF(AND(T594&gt;=4,T594&lt;=6),'CP %'!$N$5,IF(T594&gt;=7,'CP %'!$N$6,""))),
IF(AND(G594&gt;=DATE(2018,10,1),G594&lt;=DATE(2018,12,31)),IF(AND(T594&gt;=1,T594&lt;=3),'CP %'!$N$9,IF(AND(T594&gt;=4,T594&lt;=6),'CP %'!$N$10,IF(T594&gt;=7,'CP %'!$N$11,""))),"")),"")))</f>
        <v/>
      </c>
      <c r="T594" s="29" t="str">
        <f>IF(AND(A594='CP %'!$B$1,Master!J594="CP",G594&gt;=DATE(2018,7,26),G594&lt;=DATE(2018,12,31)),COUNTIFS($K$2:$K$999,K594,$A$2:$A$999,'CP %'!$B$1,$G$2:$G$999,"&gt;=26-07-2018",$G$2:$G$999,"&lt;=31-12-2018"),IF(AND(A594='CP %'!$F$1,Master!J594="CP",G594&gt;=DATE(2018,4,1),G594&lt;DATE(2018,5,1)),COUNTIFS($K$2:$K$999,K594,$A$2:$A$999,'CP %'!$F$1,$G$2:$G$999,"&gt;=01-04-2018",$G$2:$G$999,"&lt;01-05-2018"),IF(AND(A594='CP %'!$F$1,Master!J594="CP",G594&gt;=DATE(2018,7,1),G594&lt;DATE(2018,8,1)),COUNTIFS($K$2:$K$999,K594,$A$2:$A$999,'CP %'!$F$1,$G$2:$G$999,"&gt;=01-07-2018",$G$2:$G$999,"&lt;01-08-2018"),IF(AND(A594='CP %'!$F$1,B594='CP %'!$F$17,Master!J594="CP",G594&gt;=DATE(2018,8,1),G594&lt;DATE(2018,10,1)),COUNTIFS($K$2:$K$999,K594,$A$2:$A$999,'CP %'!$F$1,$B$2:$B$999,'CP %'!$F$17,$G$2:$G$999,"&gt;=01-08-2018",$G$2:$G$999,"&lt;01-10-2018"),IF(AND(A594='CP %'!$F$1,B594='CP %'!$F$27,Master!J594="CP",G594&gt;=DATE(2018,10,1),G594&lt;=DATE(2018,12,31)),COUNTIFS($K$2:$K$999,K594,$A$2:$A$999,'CP %'!$F$1,$B$2:$B$999,'CP %'!$F$27,$G$2:$G$999,"&gt;=01-10-2018",$G$2:$G$999,"&lt;=31-12-2018"),IF(AND(A594='CP %'!$M$1,Master!J594="CP",G594&gt;=DATE(2018,4,1),G594&lt;DATE(2018,10,1)),COUNTIFS($K$2:$K$999,K594,$A$2:$A$999,'CP %'!$M$1,$G$2:$G$999,"&gt;=1-04-2018",$G$2:$G$999,"&lt;1-10-2018"),IF(AND(A594='CP %'!$M$1,Master!J594="CP",G594&gt;=DATE(2018,10,1),G594&lt;=DATE(2018,12,31)),COUNTIFS($K$2:$K$999,K594,$A$2:$A$999,'CP %'!$M$1,$G$2:$G$999,"&gt;=1-10-2018",$G$2:$G$999,"&lt;=31-12-2018"),"")))))))</f>
        <v/>
      </c>
    </row>
    <row r="595" spans="19:20" hidden="1" x14ac:dyDescent="0.25">
      <c r="S595" s="17" t="str">
        <f>IF(AND(A595='CP %'!$B$1,J595="CP"),
IF(AND(G595&gt;=DATE(2018,4,1),G595&lt;=DATE(2018,7,25)),2%,IF(AND(G595&gt;=DATE(2018,7,26),G595&lt;=DATE(2018,12,31),R595='CP %'!$I$2),IF(T595=1,'CP %'!$C$8,IF(AND(T595&gt;=2,T595&lt;=3),'CP %'!$C$9,IF(AND(T595&gt;=4,T595&lt;=5),'CP %'!$C$10,IF(AND(T595&gt;=6,T595&lt;=8),'CP %'!$C$11,IF(T595&gt;=9,'CP %'!$C$12,""))))),IF(AND(G595&gt;=DATE(2018,7,26),G595&lt;=DATE(2018,12,31),R595='CP %'!$I$3),IF(T595=1,'CP %'!$D$8,IF(AND(T595&gt;=2,T595&lt;=3),'CP %'!$D$9,IF(AND(T595&gt;=4,T595&lt;=5),'CP %'!$D$10,IF(AND(T595&gt;=6,T595&lt;=8),'CP %'!$D$11,IF(T595&gt;=9,'CP %'!$D$12,""))))),""))),
IF(AND(A595='CP %'!$F$1,J595="CP"),
IF(AND(G595&gt;=DATE(2018,4,1),G595&lt;DATE(2018,5,1)),IF(AND(T595&gt;=1,T595&lt;=3),'CP %'!$G$4,IF(AND(T595&gt;=4,T595&lt;=9),'CP %'!$G$5,IF(T595&gt;=10,'CP %'!$G$6,""))),
IF(AND(G595&gt;=DATE(2018,5,1),G595&lt;DATE(2018,7,1)),'CP %'!$G$8,
IF(AND(G595&gt;=DATE(2018,7,1),G595&lt;DATE(2018,8,1)),IF(AND(T595&gt;=1,T595&lt;=2),'CP %'!$G$11,IF(AND(T595&gt;=3,T595&lt;=5),'CP %'!$G$12,IF(T595&gt;=6,'CP %'!$G$13,""))),
IF(AND(G595&gt;=DATE(2018,8,1),G595&lt;DATE(2018,10,1)),IF(K595='CP %'!$F$18,'CP %'!$G$18,IF(B595='CP %'!$F$15,'CP %'!$G$15,IF(B595='CP %'!$F$16,'CP %'!$G$16,IF(AND(B595='CP %'!$F$17,T595=1),'CP %'!$G$20,IF(AND(B595='CP %'!$F$17,T595&gt;=2,T595&lt;=5),'CP %'!$G$21,IF(AND(B595='CP %'!$F$17,T595&gt;=6),'CP %'!$G$22,"")))))),
IF(AND(G595&gt;=DATE(2018,10,1),G595&lt;=DATE(2018,12,31)),IF(B595='CP %'!$F$25,'CP %'!$G$25,IF(B595='CP %'!$F$26,'CP %'!$G$26,IF(AND(B595='CP %'!$F$27,T595=1),'CP %'!$G$29,IF(AND(B595='CP %'!$F$27,T595&gt;=2,T595&lt;=5),'CP %'!$G$30,IF(AND(B595='CP %'!$F$27,T595&gt;=6),'CP %'!$G$31,"")))))))))),
IF(AND(A595='CP %'!$M$1,J595="CP"),
IF(AND(G595&gt;=DATE(2018,4,1),G595&lt;DATE(2018,10,1)),IF(AND(T595&gt;=1,T595&lt;=3),'CP %'!$N$4,IF(AND(T595&gt;=4,T595&lt;=6),'CP %'!$N$5,IF(T595&gt;=7,'CP %'!$N$6,""))),
IF(AND(G595&gt;=DATE(2018,10,1),G595&lt;=DATE(2018,12,31)),IF(AND(T595&gt;=1,T595&lt;=3),'CP %'!$N$9,IF(AND(T595&gt;=4,T595&lt;=6),'CP %'!$N$10,IF(T595&gt;=7,'CP %'!$N$11,""))),"")),"")))</f>
        <v/>
      </c>
      <c r="T595" s="29" t="str">
        <f>IF(AND(A595='CP %'!$B$1,Master!J595="CP",G595&gt;=DATE(2018,7,26),G595&lt;=DATE(2018,12,31)),COUNTIFS($K$2:$K$999,K595,$A$2:$A$999,'CP %'!$B$1,$G$2:$G$999,"&gt;=26-07-2018",$G$2:$G$999,"&lt;=31-12-2018"),IF(AND(A595='CP %'!$F$1,Master!J595="CP",G595&gt;=DATE(2018,4,1),G595&lt;DATE(2018,5,1)),COUNTIFS($K$2:$K$999,K595,$A$2:$A$999,'CP %'!$F$1,$G$2:$G$999,"&gt;=01-04-2018",$G$2:$G$999,"&lt;01-05-2018"),IF(AND(A595='CP %'!$F$1,Master!J595="CP",G595&gt;=DATE(2018,7,1),G595&lt;DATE(2018,8,1)),COUNTIFS($K$2:$K$999,K595,$A$2:$A$999,'CP %'!$F$1,$G$2:$G$999,"&gt;=01-07-2018",$G$2:$G$999,"&lt;01-08-2018"),IF(AND(A595='CP %'!$F$1,B595='CP %'!$F$17,Master!J595="CP",G595&gt;=DATE(2018,8,1),G595&lt;DATE(2018,10,1)),COUNTIFS($K$2:$K$999,K595,$A$2:$A$999,'CP %'!$F$1,$B$2:$B$999,'CP %'!$F$17,$G$2:$G$999,"&gt;=01-08-2018",$G$2:$G$999,"&lt;01-10-2018"),IF(AND(A595='CP %'!$F$1,B595='CP %'!$F$27,Master!J595="CP",G595&gt;=DATE(2018,10,1),G595&lt;=DATE(2018,12,31)),COUNTIFS($K$2:$K$999,K595,$A$2:$A$999,'CP %'!$F$1,$B$2:$B$999,'CP %'!$F$27,$G$2:$G$999,"&gt;=01-10-2018",$G$2:$G$999,"&lt;=31-12-2018"),IF(AND(A595='CP %'!$M$1,Master!J595="CP",G595&gt;=DATE(2018,4,1),G595&lt;DATE(2018,10,1)),COUNTIFS($K$2:$K$999,K595,$A$2:$A$999,'CP %'!$M$1,$G$2:$G$999,"&gt;=1-04-2018",$G$2:$G$999,"&lt;1-10-2018"),IF(AND(A595='CP %'!$M$1,Master!J595="CP",G595&gt;=DATE(2018,10,1),G595&lt;=DATE(2018,12,31)),COUNTIFS($K$2:$K$999,K595,$A$2:$A$999,'CP %'!$M$1,$G$2:$G$999,"&gt;=1-10-2018",$G$2:$G$999,"&lt;=31-12-2018"),"")))))))</f>
        <v/>
      </c>
    </row>
    <row r="596" spans="19:20" hidden="1" x14ac:dyDescent="0.25">
      <c r="S596" s="17" t="str">
        <f>IF(AND(A596='CP %'!$B$1,J596="CP"),
IF(AND(G596&gt;=DATE(2018,4,1),G596&lt;=DATE(2018,7,25)),2%,IF(AND(G596&gt;=DATE(2018,7,26),G596&lt;=DATE(2018,12,31),R596='CP %'!$I$2),IF(T596=1,'CP %'!$C$8,IF(AND(T596&gt;=2,T596&lt;=3),'CP %'!$C$9,IF(AND(T596&gt;=4,T596&lt;=5),'CP %'!$C$10,IF(AND(T596&gt;=6,T596&lt;=8),'CP %'!$C$11,IF(T596&gt;=9,'CP %'!$C$12,""))))),IF(AND(G596&gt;=DATE(2018,7,26),G596&lt;=DATE(2018,12,31),R596='CP %'!$I$3),IF(T596=1,'CP %'!$D$8,IF(AND(T596&gt;=2,T596&lt;=3),'CP %'!$D$9,IF(AND(T596&gt;=4,T596&lt;=5),'CP %'!$D$10,IF(AND(T596&gt;=6,T596&lt;=8),'CP %'!$D$11,IF(T596&gt;=9,'CP %'!$D$12,""))))),""))),
IF(AND(A596='CP %'!$F$1,J596="CP"),
IF(AND(G596&gt;=DATE(2018,4,1),G596&lt;DATE(2018,5,1)),IF(AND(T596&gt;=1,T596&lt;=3),'CP %'!$G$4,IF(AND(T596&gt;=4,T596&lt;=9),'CP %'!$G$5,IF(T596&gt;=10,'CP %'!$G$6,""))),
IF(AND(G596&gt;=DATE(2018,5,1),G596&lt;DATE(2018,7,1)),'CP %'!$G$8,
IF(AND(G596&gt;=DATE(2018,7,1),G596&lt;DATE(2018,8,1)),IF(AND(T596&gt;=1,T596&lt;=2),'CP %'!$G$11,IF(AND(T596&gt;=3,T596&lt;=5),'CP %'!$G$12,IF(T596&gt;=6,'CP %'!$G$13,""))),
IF(AND(G596&gt;=DATE(2018,8,1),G596&lt;DATE(2018,10,1)),IF(K596='CP %'!$F$18,'CP %'!$G$18,IF(B596='CP %'!$F$15,'CP %'!$G$15,IF(B596='CP %'!$F$16,'CP %'!$G$16,IF(AND(B596='CP %'!$F$17,T596=1),'CP %'!$G$20,IF(AND(B596='CP %'!$F$17,T596&gt;=2,T596&lt;=5),'CP %'!$G$21,IF(AND(B596='CP %'!$F$17,T596&gt;=6),'CP %'!$G$22,"")))))),
IF(AND(G596&gt;=DATE(2018,10,1),G596&lt;=DATE(2018,12,31)),IF(B596='CP %'!$F$25,'CP %'!$G$25,IF(B596='CP %'!$F$26,'CP %'!$G$26,IF(AND(B596='CP %'!$F$27,T596=1),'CP %'!$G$29,IF(AND(B596='CP %'!$F$27,T596&gt;=2,T596&lt;=5),'CP %'!$G$30,IF(AND(B596='CP %'!$F$27,T596&gt;=6),'CP %'!$G$31,"")))))))))),
IF(AND(A596='CP %'!$M$1,J596="CP"),
IF(AND(G596&gt;=DATE(2018,4,1),G596&lt;DATE(2018,10,1)),IF(AND(T596&gt;=1,T596&lt;=3),'CP %'!$N$4,IF(AND(T596&gt;=4,T596&lt;=6),'CP %'!$N$5,IF(T596&gt;=7,'CP %'!$N$6,""))),
IF(AND(G596&gt;=DATE(2018,10,1),G596&lt;=DATE(2018,12,31)),IF(AND(T596&gt;=1,T596&lt;=3),'CP %'!$N$9,IF(AND(T596&gt;=4,T596&lt;=6),'CP %'!$N$10,IF(T596&gt;=7,'CP %'!$N$11,""))),"")),"")))</f>
        <v/>
      </c>
      <c r="T596" s="29" t="str">
        <f>IF(AND(A596='CP %'!$B$1,Master!J596="CP",G596&gt;=DATE(2018,7,26),G596&lt;=DATE(2018,12,31)),COUNTIFS($K$2:$K$999,K596,$A$2:$A$999,'CP %'!$B$1,$G$2:$G$999,"&gt;=26-07-2018",$G$2:$G$999,"&lt;=31-12-2018"),IF(AND(A596='CP %'!$F$1,Master!J596="CP",G596&gt;=DATE(2018,4,1),G596&lt;DATE(2018,5,1)),COUNTIFS($K$2:$K$999,K596,$A$2:$A$999,'CP %'!$F$1,$G$2:$G$999,"&gt;=01-04-2018",$G$2:$G$999,"&lt;01-05-2018"),IF(AND(A596='CP %'!$F$1,Master!J596="CP",G596&gt;=DATE(2018,7,1),G596&lt;DATE(2018,8,1)),COUNTIFS($K$2:$K$999,K596,$A$2:$A$999,'CP %'!$F$1,$G$2:$G$999,"&gt;=01-07-2018",$G$2:$G$999,"&lt;01-08-2018"),IF(AND(A596='CP %'!$F$1,B596='CP %'!$F$17,Master!J596="CP",G596&gt;=DATE(2018,8,1),G596&lt;DATE(2018,10,1)),COUNTIFS($K$2:$K$999,K596,$A$2:$A$999,'CP %'!$F$1,$B$2:$B$999,'CP %'!$F$17,$G$2:$G$999,"&gt;=01-08-2018",$G$2:$G$999,"&lt;01-10-2018"),IF(AND(A596='CP %'!$F$1,B596='CP %'!$F$27,Master!J596="CP",G596&gt;=DATE(2018,10,1),G596&lt;=DATE(2018,12,31)),COUNTIFS($K$2:$K$999,K596,$A$2:$A$999,'CP %'!$F$1,$B$2:$B$999,'CP %'!$F$27,$G$2:$G$999,"&gt;=01-10-2018",$G$2:$G$999,"&lt;=31-12-2018"),IF(AND(A596='CP %'!$M$1,Master!J596="CP",G596&gt;=DATE(2018,4,1),G596&lt;DATE(2018,10,1)),COUNTIFS($K$2:$K$999,K596,$A$2:$A$999,'CP %'!$M$1,$G$2:$G$999,"&gt;=1-04-2018",$G$2:$G$999,"&lt;1-10-2018"),IF(AND(A596='CP %'!$M$1,Master!J596="CP",G596&gt;=DATE(2018,10,1),G596&lt;=DATE(2018,12,31)),COUNTIFS($K$2:$K$999,K596,$A$2:$A$999,'CP %'!$M$1,$G$2:$G$999,"&gt;=1-10-2018",$G$2:$G$999,"&lt;=31-12-2018"),"")))))))</f>
        <v/>
      </c>
    </row>
    <row r="597" spans="19:20" hidden="1" x14ac:dyDescent="0.25">
      <c r="S597" s="17" t="str">
        <f>IF(AND(A597='CP %'!$B$1,J597="CP"),
IF(AND(G597&gt;=DATE(2018,4,1),G597&lt;=DATE(2018,7,25)),2%,IF(AND(G597&gt;=DATE(2018,7,26),G597&lt;=DATE(2018,12,31),R597='CP %'!$I$2),IF(T597=1,'CP %'!$C$8,IF(AND(T597&gt;=2,T597&lt;=3),'CP %'!$C$9,IF(AND(T597&gt;=4,T597&lt;=5),'CP %'!$C$10,IF(AND(T597&gt;=6,T597&lt;=8),'CP %'!$C$11,IF(T597&gt;=9,'CP %'!$C$12,""))))),IF(AND(G597&gt;=DATE(2018,7,26),G597&lt;=DATE(2018,12,31),R597='CP %'!$I$3),IF(T597=1,'CP %'!$D$8,IF(AND(T597&gt;=2,T597&lt;=3),'CP %'!$D$9,IF(AND(T597&gt;=4,T597&lt;=5),'CP %'!$D$10,IF(AND(T597&gt;=6,T597&lt;=8),'CP %'!$D$11,IF(T597&gt;=9,'CP %'!$D$12,""))))),""))),
IF(AND(A597='CP %'!$F$1,J597="CP"),
IF(AND(G597&gt;=DATE(2018,4,1),G597&lt;DATE(2018,5,1)),IF(AND(T597&gt;=1,T597&lt;=3),'CP %'!$G$4,IF(AND(T597&gt;=4,T597&lt;=9),'CP %'!$G$5,IF(T597&gt;=10,'CP %'!$G$6,""))),
IF(AND(G597&gt;=DATE(2018,5,1),G597&lt;DATE(2018,7,1)),'CP %'!$G$8,
IF(AND(G597&gt;=DATE(2018,7,1),G597&lt;DATE(2018,8,1)),IF(AND(T597&gt;=1,T597&lt;=2),'CP %'!$G$11,IF(AND(T597&gt;=3,T597&lt;=5),'CP %'!$G$12,IF(T597&gt;=6,'CP %'!$G$13,""))),
IF(AND(G597&gt;=DATE(2018,8,1),G597&lt;DATE(2018,10,1)),IF(K597='CP %'!$F$18,'CP %'!$G$18,IF(B597='CP %'!$F$15,'CP %'!$G$15,IF(B597='CP %'!$F$16,'CP %'!$G$16,IF(AND(B597='CP %'!$F$17,T597=1),'CP %'!$G$20,IF(AND(B597='CP %'!$F$17,T597&gt;=2,T597&lt;=5),'CP %'!$G$21,IF(AND(B597='CP %'!$F$17,T597&gt;=6),'CP %'!$G$22,"")))))),
IF(AND(G597&gt;=DATE(2018,10,1),G597&lt;=DATE(2018,12,31)),IF(B597='CP %'!$F$25,'CP %'!$G$25,IF(B597='CP %'!$F$26,'CP %'!$G$26,IF(AND(B597='CP %'!$F$27,T597=1),'CP %'!$G$29,IF(AND(B597='CP %'!$F$27,T597&gt;=2,T597&lt;=5),'CP %'!$G$30,IF(AND(B597='CP %'!$F$27,T597&gt;=6),'CP %'!$G$31,"")))))))))),
IF(AND(A597='CP %'!$M$1,J597="CP"),
IF(AND(G597&gt;=DATE(2018,4,1),G597&lt;DATE(2018,10,1)),IF(AND(T597&gt;=1,T597&lt;=3),'CP %'!$N$4,IF(AND(T597&gt;=4,T597&lt;=6),'CP %'!$N$5,IF(T597&gt;=7,'CP %'!$N$6,""))),
IF(AND(G597&gt;=DATE(2018,10,1),G597&lt;=DATE(2018,12,31)),IF(AND(T597&gt;=1,T597&lt;=3),'CP %'!$N$9,IF(AND(T597&gt;=4,T597&lt;=6),'CP %'!$N$10,IF(T597&gt;=7,'CP %'!$N$11,""))),"")),"")))</f>
        <v/>
      </c>
      <c r="T597" s="29" t="str">
        <f>IF(AND(A597='CP %'!$B$1,Master!J597="CP",G597&gt;=DATE(2018,7,26),G597&lt;=DATE(2018,12,31)),COUNTIFS($K$2:$K$999,K597,$A$2:$A$999,'CP %'!$B$1,$G$2:$G$999,"&gt;=26-07-2018",$G$2:$G$999,"&lt;=31-12-2018"),IF(AND(A597='CP %'!$F$1,Master!J597="CP",G597&gt;=DATE(2018,4,1),G597&lt;DATE(2018,5,1)),COUNTIFS($K$2:$K$999,K597,$A$2:$A$999,'CP %'!$F$1,$G$2:$G$999,"&gt;=01-04-2018",$G$2:$G$999,"&lt;01-05-2018"),IF(AND(A597='CP %'!$F$1,Master!J597="CP",G597&gt;=DATE(2018,7,1),G597&lt;DATE(2018,8,1)),COUNTIFS($K$2:$K$999,K597,$A$2:$A$999,'CP %'!$F$1,$G$2:$G$999,"&gt;=01-07-2018",$G$2:$G$999,"&lt;01-08-2018"),IF(AND(A597='CP %'!$F$1,B597='CP %'!$F$17,Master!J597="CP",G597&gt;=DATE(2018,8,1),G597&lt;DATE(2018,10,1)),COUNTIFS($K$2:$K$999,K597,$A$2:$A$999,'CP %'!$F$1,$B$2:$B$999,'CP %'!$F$17,$G$2:$G$999,"&gt;=01-08-2018",$G$2:$G$999,"&lt;01-10-2018"),IF(AND(A597='CP %'!$F$1,B597='CP %'!$F$27,Master!J597="CP",G597&gt;=DATE(2018,10,1),G597&lt;=DATE(2018,12,31)),COUNTIFS($K$2:$K$999,K597,$A$2:$A$999,'CP %'!$F$1,$B$2:$B$999,'CP %'!$F$27,$G$2:$G$999,"&gt;=01-10-2018",$G$2:$G$999,"&lt;=31-12-2018"),IF(AND(A597='CP %'!$M$1,Master!J597="CP",G597&gt;=DATE(2018,4,1),G597&lt;DATE(2018,10,1)),COUNTIFS($K$2:$K$999,K597,$A$2:$A$999,'CP %'!$M$1,$G$2:$G$999,"&gt;=1-04-2018",$G$2:$G$999,"&lt;1-10-2018"),IF(AND(A597='CP %'!$M$1,Master!J597="CP",G597&gt;=DATE(2018,10,1),G597&lt;=DATE(2018,12,31)),COUNTIFS($K$2:$K$999,K597,$A$2:$A$999,'CP %'!$M$1,$G$2:$G$999,"&gt;=1-10-2018",$G$2:$G$999,"&lt;=31-12-2018"),"")))))))</f>
        <v/>
      </c>
    </row>
    <row r="598" spans="19:20" hidden="1" x14ac:dyDescent="0.25">
      <c r="S598" s="17" t="str">
        <f>IF(AND(A598='CP %'!$B$1,J598="CP"),
IF(AND(G598&gt;=DATE(2018,4,1),G598&lt;=DATE(2018,7,25)),2%,IF(AND(G598&gt;=DATE(2018,7,26),G598&lt;=DATE(2018,12,31),R598='CP %'!$I$2),IF(T598=1,'CP %'!$C$8,IF(AND(T598&gt;=2,T598&lt;=3),'CP %'!$C$9,IF(AND(T598&gt;=4,T598&lt;=5),'CP %'!$C$10,IF(AND(T598&gt;=6,T598&lt;=8),'CP %'!$C$11,IF(T598&gt;=9,'CP %'!$C$12,""))))),IF(AND(G598&gt;=DATE(2018,7,26),G598&lt;=DATE(2018,12,31),R598='CP %'!$I$3),IF(T598=1,'CP %'!$D$8,IF(AND(T598&gt;=2,T598&lt;=3),'CP %'!$D$9,IF(AND(T598&gt;=4,T598&lt;=5),'CP %'!$D$10,IF(AND(T598&gt;=6,T598&lt;=8),'CP %'!$D$11,IF(T598&gt;=9,'CP %'!$D$12,""))))),""))),
IF(AND(A598='CP %'!$F$1,J598="CP"),
IF(AND(G598&gt;=DATE(2018,4,1),G598&lt;DATE(2018,5,1)),IF(AND(T598&gt;=1,T598&lt;=3),'CP %'!$G$4,IF(AND(T598&gt;=4,T598&lt;=9),'CP %'!$G$5,IF(T598&gt;=10,'CP %'!$G$6,""))),
IF(AND(G598&gt;=DATE(2018,5,1),G598&lt;DATE(2018,7,1)),'CP %'!$G$8,
IF(AND(G598&gt;=DATE(2018,7,1),G598&lt;DATE(2018,8,1)),IF(AND(T598&gt;=1,T598&lt;=2),'CP %'!$G$11,IF(AND(T598&gt;=3,T598&lt;=5),'CP %'!$G$12,IF(T598&gt;=6,'CP %'!$G$13,""))),
IF(AND(G598&gt;=DATE(2018,8,1),G598&lt;DATE(2018,10,1)),IF(K598='CP %'!$F$18,'CP %'!$G$18,IF(B598='CP %'!$F$15,'CP %'!$G$15,IF(B598='CP %'!$F$16,'CP %'!$G$16,IF(AND(B598='CP %'!$F$17,T598=1),'CP %'!$G$20,IF(AND(B598='CP %'!$F$17,T598&gt;=2,T598&lt;=5),'CP %'!$G$21,IF(AND(B598='CP %'!$F$17,T598&gt;=6),'CP %'!$G$22,"")))))),
IF(AND(G598&gt;=DATE(2018,10,1),G598&lt;=DATE(2018,12,31)),IF(B598='CP %'!$F$25,'CP %'!$G$25,IF(B598='CP %'!$F$26,'CP %'!$G$26,IF(AND(B598='CP %'!$F$27,T598=1),'CP %'!$G$29,IF(AND(B598='CP %'!$F$27,T598&gt;=2,T598&lt;=5),'CP %'!$G$30,IF(AND(B598='CP %'!$F$27,T598&gt;=6),'CP %'!$G$31,"")))))))))),
IF(AND(A598='CP %'!$M$1,J598="CP"),
IF(AND(G598&gt;=DATE(2018,4,1),G598&lt;DATE(2018,10,1)),IF(AND(T598&gt;=1,T598&lt;=3),'CP %'!$N$4,IF(AND(T598&gt;=4,T598&lt;=6),'CP %'!$N$5,IF(T598&gt;=7,'CP %'!$N$6,""))),
IF(AND(G598&gt;=DATE(2018,10,1),G598&lt;=DATE(2018,12,31)),IF(AND(T598&gt;=1,T598&lt;=3),'CP %'!$N$9,IF(AND(T598&gt;=4,T598&lt;=6),'CP %'!$N$10,IF(T598&gt;=7,'CP %'!$N$11,""))),"")),"")))</f>
        <v/>
      </c>
      <c r="T598" s="29" t="str">
        <f>IF(AND(A598='CP %'!$B$1,Master!J598="CP",G598&gt;=DATE(2018,7,26),G598&lt;=DATE(2018,12,31)),COUNTIFS($K$2:$K$999,K598,$A$2:$A$999,'CP %'!$B$1,$G$2:$G$999,"&gt;=26-07-2018",$G$2:$G$999,"&lt;=31-12-2018"),IF(AND(A598='CP %'!$F$1,Master!J598="CP",G598&gt;=DATE(2018,4,1),G598&lt;DATE(2018,5,1)),COUNTIFS($K$2:$K$999,K598,$A$2:$A$999,'CP %'!$F$1,$G$2:$G$999,"&gt;=01-04-2018",$G$2:$G$999,"&lt;01-05-2018"),IF(AND(A598='CP %'!$F$1,Master!J598="CP",G598&gt;=DATE(2018,7,1),G598&lt;DATE(2018,8,1)),COUNTIFS($K$2:$K$999,K598,$A$2:$A$999,'CP %'!$F$1,$G$2:$G$999,"&gt;=01-07-2018",$G$2:$G$999,"&lt;01-08-2018"),IF(AND(A598='CP %'!$F$1,B598='CP %'!$F$17,Master!J598="CP",G598&gt;=DATE(2018,8,1),G598&lt;DATE(2018,10,1)),COUNTIFS($K$2:$K$999,K598,$A$2:$A$999,'CP %'!$F$1,$B$2:$B$999,'CP %'!$F$17,$G$2:$G$999,"&gt;=01-08-2018",$G$2:$G$999,"&lt;01-10-2018"),IF(AND(A598='CP %'!$F$1,B598='CP %'!$F$27,Master!J598="CP",G598&gt;=DATE(2018,10,1),G598&lt;=DATE(2018,12,31)),COUNTIFS($K$2:$K$999,K598,$A$2:$A$999,'CP %'!$F$1,$B$2:$B$999,'CP %'!$F$27,$G$2:$G$999,"&gt;=01-10-2018",$G$2:$G$999,"&lt;=31-12-2018"),IF(AND(A598='CP %'!$M$1,Master!J598="CP",G598&gt;=DATE(2018,4,1),G598&lt;DATE(2018,10,1)),COUNTIFS($K$2:$K$999,K598,$A$2:$A$999,'CP %'!$M$1,$G$2:$G$999,"&gt;=1-04-2018",$G$2:$G$999,"&lt;1-10-2018"),IF(AND(A598='CP %'!$M$1,Master!J598="CP",G598&gt;=DATE(2018,10,1),G598&lt;=DATE(2018,12,31)),COUNTIFS($K$2:$K$999,K598,$A$2:$A$999,'CP %'!$M$1,$G$2:$G$999,"&gt;=1-10-2018",$G$2:$G$999,"&lt;=31-12-2018"),"")))))))</f>
        <v/>
      </c>
    </row>
    <row r="599" spans="19:20" hidden="1" x14ac:dyDescent="0.25">
      <c r="S599" s="17" t="str">
        <f>IF(AND(A599='CP %'!$B$1,J599="CP"),
IF(AND(G599&gt;=DATE(2018,4,1),G599&lt;=DATE(2018,7,25)),2%,IF(AND(G599&gt;=DATE(2018,7,26),G599&lt;=DATE(2018,12,31),R599='CP %'!$I$2),IF(T599=1,'CP %'!$C$8,IF(AND(T599&gt;=2,T599&lt;=3),'CP %'!$C$9,IF(AND(T599&gt;=4,T599&lt;=5),'CP %'!$C$10,IF(AND(T599&gt;=6,T599&lt;=8),'CP %'!$C$11,IF(T599&gt;=9,'CP %'!$C$12,""))))),IF(AND(G599&gt;=DATE(2018,7,26),G599&lt;=DATE(2018,12,31),R599='CP %'!$I$3),IF(T599=1,'CP %'!$D$8,IF(AND(T599&gt;=2,T599&lt;=3),'CP %'!$D$9,IF(AND(T599&gt;=4,T599&lt;=5),'CP %'!$D$10,IF(AND(T599&gt;=6,T599&lt;=8),'CP %'!$D$11,IF(T599&gt;=9,'CP %'!$D$12,""))))),""))),
IF(AND(A599='CP %'!$F$1,J599="CP"),
IF(AND(G599&gt;=DATE(2018,4,1),G599&lt;DATE(2018,5,1)),IF(AND(T599&gt;=1,T599&lt;=3),'CP %'!$G$4,IF(AND(T599&gt;=4,T599&lt;=9),'CP %'!$G$5,IF(T599&gt;=10,'CP %'!$G$6,""))),
IF(AND(G599&gt;=DATE(2018,5,1),G599&lt;DATE(2018,7,1)),'CP %'!$G$8,
IF(AND(G599&gt;=DATE(2018,7,1),G599&lt;DATE(2018,8,1)),IF(AND(T599&gt;=1,T599&lt;=2),'CP %'!$G$11,IF(AND(T599&gt;=3,T599&lt;=5),'CP %'!$G$12,IF(T599&gt;=6,'CP %'!$G$13,""))),
IF(AND(G599&gt;=DATE(2018,8,1),G599&lt;DATE(2018,10,1)),IF(K599='CP %'!$F$18,'CP %'!$G$18,IF(B599='CP %'!$F$15,'CP %'!$G$15,IF(B599='CP %'!$F$16,'CP %'!$G$16,IF(AND(B599='CP %'!$F$17,T599=1),'CP %'!$G$20,IF(AND(B599='CP %'!$F$17,T599&gt;=2,T599&lt;=5),'CP %'!$G$21,IF(AND(B599='CP %'!$F$17,T599&gt;=6),'CP %'!$G$22,"")))))),
IF(AND(G599&gt;=DATE(2018,10,1),G599&lt;=DATE(2018,12,31)),IF(B599='CP %'!$F$25,'CP %'!$G$25,IF(B599='CP %'!$F$26,'CP %'!$G$26,IF(AND(B599='CP %'!$F$27,T599=1),'CP %'!$G$29,IF(AND(B599='CP %'!$F$27,T599&gt;=2,T599&lt;=5),'CP %'!$G$30,IF(AND(B599='CP %'!$F$27,T599&gt;=6),'CP %'!$G$31,"")))))))))),
IF(AND(A599='CP %'!$M$1,J599="CP"),
IF(AND(G599&gt;=DATE(2018,4,1),G599&lt;DATE(2018,10,1)),IF(AND(T599&gt;=1,T599&lt;=3),'CP %'!$N$4,IF(AND(T599&gt;=4,T599&lt;=6),'CP %'!$N$5,IF(T599&gt;=7,'CP %'!$N$6,""))),
IF(AND(G599&gt;=DATE(2018,10,1),G599&lt;=DATE(2018,12,31)),IF(AND(T599&gt;=1,T599&lt;=3),'CP %'!$N$9,IF(AND(T599&gt;=4,T599&lt;=6),'CP %'!$N$10,IF(T599&gt;=7,'CP %'!$N$11,""))),"")),"")))</f>
        <v/>
      </c>
      <c r="T599" s="29" t="str">
        <f>IF(AND(A599='CP %'!$B$1,Master!J599="CP",G599&gt;=DATE(2018,7,26),G599&lt;=DATE(2018,12,31)),COUNTIFS($K$2:$K$999,K599,$A$2:$A$999,'CP %'!$B$1,$G$2:$G$999,"&gt;=26-07-2018",$G$2:$G$999,"&lt;=31-12-2018"),IF(AND(A599='CP %'!$F$1,Master!J599="CP",G599&gt;=DATE(2018,4,1),G599&lt;DATE(2018,5,1)),COUNTIFS($K$2:$K$999,K599,$A$2:$A$999,'CP %'!$F$1,$G$2:$G$999,"&gt;=01-04-2018",$G$2:$G$999,"&lt;01-05-2018"),IF(AND(A599='CP %'!$F$1,Master!J599="CP",G599&gt;=DATE(2018,7,1),G599&lt;DATE(2018,8,1)),COUNTIFS($K$2:$K$999,K599,$A$2:$A$999,'CP %'!$F$1,$G$2:$G$999,"&gt;=01-07-2018",$G$2:$G$999,"&lt;01-08-2018"),IF(AND(A599='CP %'!$F$1,B599='CP %'!$F$17,Master!J599="CP",G599&gt;=DATE(2018,8,1),G599&lt;DATE(2018,10,1)),COUNTIFS($K$2:$K$999,K599,$A$2:$A$999,'CP %'!$F$1,$B$2:$B$999,'CP %'!$F$17,$G$2:$G$999,"&gt;=01-08-2018",$G$2:$G$999,"&lt;01-10-2018"),IF(AND(A599='CP %'!$F$1,B599='CP %'!$F$27,Master!J599="CP",G599&gt;=DATE(2018,10,1),G599&lt;=DATE(2018,12,31)),COUNTIFS($K$2:$K$999,K599,$A$2:$A$999,'CP %'!$F$1,$B$2:$B$999,'CP %'!$F$27,$G$2:$G$999,"&gt;=01-10-2018",$G$2:$G$999,"&lt;=31-12-2018"),IF(AND(A599='CP %'!$M$1,Master!J599="CP",G599&gt;=DATE(2018,4,1),G599&lt;DATE(2018,10,1)),COUNTIFS($K$2:$K$999,K599,$A$2:$A$999,'CP %'!$M$1,$G$2:$G$999,"&gt;=1-04-2018",$G$2:$G$999,"&lt;1-10-2018"),IF(AND(A599='CP %'!$M$1,Master!J599="CP",G599&gt;=DATE(2018,10,1),G599&lt;=DATE(2018,12,31)),COUNTIFS($K$2:$K$999,K599,$A$2:$A$999,'CP %'!$M$1,$G$2:$G$999,"&gt;=1-10-2018",$G$2:$G$999,"&lt;=31-12-2018"),"")))))))</f>
        <v/>
      </c>
    </row>
    <row r="600" spans="19:20" hidden="1" x14ac:dyDescent="0.25">
      <c r="S600" s="17" t="str">
        <f>IF(AND(A600='CP %'!$B$1,J600="CP"),
IF(AND(G600&gt;=DATE(2018,4,1),G600&lt;=DATE(2018,7,25)),2%,IF(AND(G600&gt;=DATE(2018,7,26),G600&lt;=DATE(2018,12,31),R600='CP %'!$I$2),IF(T600=1,'CP %'!$C$8,IF(AND(T600&gt;=2,T600&lt;=3),'CP %'!$C$9,IF(AND(T600&gt;=4,T600&lt;=5),'CP %'!$C$10,IF(AND(T600&gt;=6,T600&lt;=8),'CP %'!$C$11,IF(T600&gt;=9,'CP %'!$C$12,""))))),IF(AND(G600&gt;=DATE(2018,7,26),G600&lt;=DATE(2018,12,31),R600='CP %'!$I$3),IF(T600=1,'CP %'!$D$8,IF(AND(T600&gt;=2,T600&lt;=3),'CP %'!$D$9,IF(AND(T600&gt;=4,T600&lt;=5),'CP %'!$D$10,IF(AND(T600&gt;=6,T600&lt;=8),'CP %'!$D$11,IF(T600&gt;=9,'CP %'!$D$12,""))))),""))),
IF(AND(A600='CP %'!$F$1,J600="CP"),
IF(AND(G600&gt;=DATE(2018,4,1),G600&lt;DATE(2018,5,1)),IF(AND(T600&gt;=1,T600&lt;=3),'CP %'!$G$4,IF(AND(T600&gt;=4,T600&lt;=9),'CP %'!$G$5,IF(T600&gt;=10,'CP %'!$G$6,""))),
IF(AND(G600&gt;=DATE(2018,5,1),G600&lt;DATE(2018,7,1)),'CP %'!$G$8,
IF(AND(G600&gt;=DATE(2018,7,1),G600&lt;DATE(2018,8,1)),IF(AND(T600&gt;=1,T600&lt;=2),'CP %'!$G$11,IF(AND(T600&gt;=3,T600&lt;=5),'CP %'!$G$12,IF(T600&gt;=6,'CP %'!$G$13,""))),
IF(AND(G600&gt;=DATE(2018,8,1),G600&lt;DATE(2018,10,1)),IF(K600='CP %'!$F$18,'CP %'!$G$18,IF(B600='CP %'!$F$15,'CP %'!$G$15,IF(B600='CP %'!$F$16,'CP %'!$G$16,IF(AND(B600='CP %'!$F$17,T600=1),'CP %'!$G$20,IF(AND(B600='CP %'!$F$17,T600&gt;=2,T600&lt;=5),'CP %'!$G$21,IF(AND(B600='CP %'!$F$17,T600&gt;=6),'CP %'!$G$22,"")))))),
IF(AND(G600&gt;=DATE(2018,10,1),G600&lt;=DATE(2018,12,31)),IF(B600='CP %'!$F$25,'CP %'!$G$25,IF(B600='CP %'!$F$26,'CP %'!$G$26,IF(AND(B600='CP %'!$F$27,T600=1),'CP %'!$G$29,IF(AND(B600='CP %'!$F$27,T600&gt;=2,T600&lt;=5),'CP %'!$G$30,IF(AND(B600='CP %'!$F$27,T600&gt;=6),'CP %'!$G$31,"")))))))))),
IF(AND(A600='CP %'!$M$1,J600="CP"),
IF(AND(G600&gt;=DATE(2018,4,1),G600&lt;DATE(2018,10,1)),IF(AND(T600&gt;=1,T600&lt;=3),'CP %'!$N$4,IF(AND(T600&gt;=4,T600&lt;=6),'CP %'!$N$5,IF(T600&gt;=7,'CP %'!$N$6,""))),
IF(AND(G600&gt;=DATE(2018,10,1),G600&lt;=DATE(2018,12,31)),IF(AND(T600&gt;=1,T600&lt;=3),'CP %'!$N$9,IF(AND(T600&gt;=4,T600&lt;=6),'CP %'!$N$10,IF(T600&gt;=7,'CP %'!$N$11,""))),"")),"")))</f>
        <v/>
      </c>
      <c r="T600" s="29" t="str">
        <f>IF(AND(A600='CP %'!$B$1,Master!J600="CP",G600&gt;=DATE(2018,7,26),G600&lt;=DATE(2018,12,31)),COUNTIFS($K$2:$K$999,K600,$A$2:$A$999,'CP %'!$B$1,$G$2:$G$999,"&gt;=26-07-2018",$G$2:$G$999,"&lt;=31-12-2018"),IF(AND(A600='CP %'!$F$1,Master!J600="CP",G600&gt;=DATE(2018,4,1),G600&lt;DATE(2018,5,1)),COUNTIFS($K$2:$K$999,K600,$A$2:$A$999,'CP %'!$F$1,$G$2:$G$999,"&gt;=01-04-2018",$G$2:$G$999,"&lt;01-05-2018"),IF(AND(A600='CP %'!$F$1,Master!J600="CP",G600&gt;=DATE(2018,7,1),G600&lt;DATE(2018,8,1)),COUNTIFS($K$2:$K$999,K600,$A$2:$A$999,'CP %'!$F$1,$G$2:$G$999,"&gt;=01-07-2018",$G$2:$G$999,"&lt;01-08-2018"),IF(AND(A600='CP %'!$F$1,B600='CP %'!$F$17,Master!J600="CP",G600&gt;=DATE(2018,8,1),G600&lt;DATE(2018,10,1)),COUNTIFS($K$2:$K$999,K600,$A$2:$A$999,'CP %'!$F$1,$B$2:$B$999,'CP %'!$F$17,$G$2:$G$999,"&gt;=01-08-2018",$G$2:$G$999,"&lt;01-10-2018"),IF(AND(A600='CP %'!$F$1,B600='CP %'!$F$27,Master!J600="CP",G600&gt;=DATE(2018,10,1),G600&lt;=DATE(2018,12,31)),COUNTIFS($K$2:$K$999,K600,$A$2:$A$999,'CP %'!$F$1,$B$2:$B$999,'CP %'!$F$27,$G$2:$G$999,"&gt;=01-10-2018",$G$2:$G$999,"&lt;=31-12-2018"),IF(AND(A600='CP %'!$M$1,Master!J600="CP",G600&gt;=DATE(2018,4,1),G600&lt;DATE(2018,10,1)),COUNTIFS($K$2:$K$999,K600,$A$2:$A$999,'CP %'!$M$1,$G$2:$G$999,"&gt;=1-04-2018",$G$2:$G$999,"&lt;1-10-2018"),IF(AND(A600='CP %'!$M$1,Master!J600="CP",G600&gt;=DATE(2018,10,1),G600&lt;=DATE(2018,12,31)),COUNTIFS($K$2:$K$999,K600,$A$2:$A$999,'CP %'!$M$1,$G$2:$G$999,"&gt;=1-10-2018",$G$2:$G$999,"&lt;=31-12-2018"),"")))))))</f>
        <v/>
      </c>
    </row>
    <row r="601" spans="19:20" hidden="1" x14ac:dyDescent="0.25">
      <c r="S601" s="17" t="str">
        <f>IF(AND(A601='CP %'!$B$1,J601="CP"),
IF(AND(G601&gt;=DATE(2018,4,1),G601&lt;=DATE(2018,7,25)),2%,IF(AND(G601&gt;=DATE(2018,7,26),G601&lt;=DATE(2018,12,31),R601='CP %'!$I$2),IF(T601=1,'CP %'!$C$8,IF(AND(T601&gt;=2,T601&lt;=3),'CP %'!$C$9,IF(AND(T601&gt;=4,T601&lt;=5),'CP %'!$C$10,IF(AND(T601&gt;=6,T601&lt;=8),'CP %'!$C$11,IF(T601&gt;=9,'CP %'!$C$12,""))))),IF(AND(G601&gt;=DATE(2018,7,26),G601&lt;=DATE(2018,12,31),R601='CP %'!$I$3),IF(T601=1,'CP %'!$D$8,IF(AND(T601&gt;=2,T601&lt;=3),'CP %'!$D$9,IF(AND(T601&gt;=4,T601&lt;=5),'CP %'!$D$10,IF(AND(T601&gt;=6,T601&lt;=8),'CP %'!$D$11,IF(T601&gt;=9,'CP %'!$D$12,""))))),""))),
IF(AND(A601='CP %'!$F$1,J601="CP"),
IF(AND(G601&gt;=DATE(2018,4,1),G601&lt;DATE(2018,5,1)),IF(AND(T601&gt;=1,T601&lt;=3),'CP %'!$G$4,IF(AND(T601&gt;=4,T601&lt;=9),'CP %'!$G$5,IF(T601&gt;=10,'CP %'!$G$6,""))),
IF(AND(G601&gt;=DATE(2018,5,1),G601&lt;DATE(2018,7,1)),'CP %'!$G$8,
IF(AND(G601&gt;=DATE(2018,7,1),G601&lt;DATE(2018,8,1)),IF(AND(T601&gt;=1,T601&lt;=2),'CP %'!$G$11,IF(AND(T601&gt;=3,T601&lt;=5),'CP %'!$G$12,IF(T601&gt;=6,'CP %'!$G$13,""))),
IF(AND(G601&gt;=DATE(2018,8,1),G601&lt;DATE(2018,10,1)),IF(K601='CP %'!$F$18,'CP %'!$G$18,IF(B601='CP %'!$F$15,'CP %'!$G$15,IF(B601='CP %'!$F$16,'CP %'!$G$16,IF(AND(B601='CP %'!$F$17,T601=1),'CP %'!$G$20,IF(AND(B601='CP %'!$F$17,T601&gt;=2,T601&lt;=5),'CP %'!$G$21,IF(AND(B601='CP %'!$F$17,T601&gt;=6),'CP %'!$G$22,"")))))),
IF(AND(G601&gt;=DATE(2018,10,1),G601&lt;=DATE(2018,12,31)),IF(B601='CP %'!$F$25,'CP %'!$G$25,IF(B601='CP %'!$F$26,'CP %'!$G$26,IF(AND(B601='CP %'!$F$27,T601=1),'CP %'!$G$29,IF(AND(B601='CP %'!$F$27,T601&gt;=2,T601&lt;=5),'CP %'!$G$30,IF(AND(B601='CP %'!$F$27,T601&gt;=6),'CP %'!$G$31,"")))))))))),
IF(AND(A601='CP %'!$M$1,J601="CP"),
IF(AND(G601&gt;=DATE(2018,4,1),G601&lt;DATE(2018,10,1)),IF(AND(T601&gt;=1,T601&lt;=3),'CP %'!$N$4,IF(AND(T601&gt;=4,T601&lt;=6),'CP %'!$N$5,IF(T601&gt;=7,'CP %'!$N$6,""))),
IF(AND(G601&gt;=DATE(2018,10,1),G601&lt;=DATE(2018,12,31)),IF(AND(T601&gt;=1,T601&lt;=3),'CP %'!$N$9,IF(AND(T601&gt;=4,T601&lt;=6),'CP %'!$N$10,IF(T601&gt;=7,'CP %'!$N$11,""))),"")),"")))</f>
        <v/>
      </c>
      <c r="T601" s="29" t="str">
        <f>IF(AND(A601='CP %'!$B$1,Master!J601="CP",G601&gt;=DATE(2018,7,26),G601&lt;=DATE(2018,12,31)),COUNTIFS($K$2:$K$999,K601,$A$2:$A$999,'CP %'!$B$1,$G$2:$G$999,"&gt;=26-07-2018",$G$2:$G$999,"&lt;=31-12-2018"),IF(AND(A601='CP %'!$F$1,Master!J601="CP",G601&gt;=DATE(2018,4,1),G601&lt;DATE(2018,5,1)),COUNTIFS($K$2:$K$999,K601,$A$2:$A$999,'CP %'!$F$1,$G$2:$G$999,"&gt;=01-04-2018",$G$2:$G$999,"&lt;01-05-2018"),IF(AND(A601='CP %'!$F$1,Master!J601="CP",G601&gt;=DATE(2018,7,1),G601&lt;DATE(2018,8,1)),COUNTIFS($K$2:$K$999,K601,$A$2:$A$999,'CP %'!$F$1,$G$2:$G$999,"&gt;=01-07-2018",$G$2:$G$999,"&lt;01-08-2018"),IF(AND(A601='CP %'!$F$1,B601='CP %'!$F$17,Master!J601="CP",G601&gt;=DATE(2018,8,1),G601&lt;DATE(2018,10,1)),COUNTIFS($K$2:$K$999,K601,$A$2:$A$999,'CP %'!$F$1,$B$2:$B$999,'CP %'!$F$17,$G$2:$G$999,"&gt;=01-08-2018",$G$2:$G$999,"&lt;01-10-2018"),IF(AND(A601='CP %'!$F$1,B601='CP %'!$F$27,Master!J601="CP",G601&gt;=DATE(2018,10,1),G601&lt;=DATE(2018,12,31)),COUNTIFS($K$2:$K$999,K601,$A$2:$A$999,'CP %'!$F$1,$B$2:$B$999,'CP %'!$F$27,$G$2:$G$999,"&gt;=01-10-2018",$G$2:$G$999,"&lt;=31-12-2018"),IF(AND(A601='CP %'!$M$1,Master!J601="CP",G601&gt;=DATE(2018,4,1),G601&lt;DATE(2018,10,1)),COUNTIFS($K$2:$K$999,K601,$A$2:$A$999,'CP %'!$M$1,$G$2:$G$999,"&gt;=1-04-2018",$G$2:$G$999,"&lt;1-10-2018"),IF(AND(A601='CP %'!$M$1,Master!J601="CP",G601&gt;=DATE(2018,10,1),G601&lt;=DATE(2018,12,31)),COUNTIFS($K$2:$K$999,K601,$A$2:$A$999,'CP %'!$M$1,$G$2:$G$999,"&gt;=1-10-2018",$G$2:$G$999,"&lt;=31-12-2018"),"")))))))</f>
        <v/>
      </c>
    </row>
    <row r="602" spans="19:20" hidden="1" x14ac:dyDescent="0.25">
      <c r="S602" s="17" t="str">
        <f>IF(AND(A602='CP %'!$B$1,J602="CP"),
IF(AND(G602&gt;=DATE(2018,4,1),G602&lt;=DATE(2018,7,25)),2%,IF(AND(G602&gt;=DATE(2018,7,26),G602&lt;=DATE(2018,12,31),R602='CP %'!$I$2),IF(T602=1,'CP %'!$C$8,IF(AND(T602&gt;=2,T602&lt;=3),'CP %'!$C$9,IF(AND(T602&gt;=4,T602&lt;=5),'CP %'!$C$10,IF(AND(T602&gt;=6,T602&lt;=8),'CP %'!$C$11,IF(T602&gt;=9,'CP %'!$C$12,""))))),IF(AND(G602&gt;=DATE(2018,7,26),G602&lt;=DATE(2018,12,31),R602='CP %'!$I$3),IF(T602=1,'CP %'!$D$8,IF(AND(T602&gt;=2,T602&lt;=3),'CP %'!$D$9,IF(AND(T602&gt;=4,T602&lt;=5),'CP %'!$D$10,IF(AND(T602&gt;=6,T602&lt;=8),'CP %'!$D$11,IF(T602&gt;=9,'CP %'!$D$12,""))))),""))),
IF(AND(A602='CP %'!$F$1,J602="CP"),
IF(AND(G602&gt;=DATE(2018,4,1),G602&lt;DATE(2018,5,1)),IF(AND(T602&gt;=1,T602&lt;=3),'CP %'!$G$4,IF(AND(T602&gt;=4,T602&lt;=9),'CP %'!$G$5,IF(T602&gt;=10,'CP %'!$G$6,""))),
IF(AND(G602&gt;=DATE(2018,5,1),G602&lt;DATE(2018,7,1)),'CP %'!$G$8,
IF(AND(G602&gt;=DATE(2018,7,1),G602&lt;DATE(2018,8,1)),IF(AND(T602&gt;=1,T602&lt;=2),'CP %'!$G$11,IF(AND(T602&gt;=3,T602&lt;=5),'CP %'!$G$12,IF(T602&gt;=6,'CP %'!$G$13,""))),
IF(AND(G602&gt;=DATE(2018,8,1),G602&lt;DATE(2018,10,1)),IF(K602='CP %'!$F$18,'CP %'!$G$18,IF(B602='CP %'!$F$15,'CP %'!$G$15,IF(B602='CP %'!$F$16,'CP %'!$G$16,IF(AND(B602='CP %'!$F$17,T602=1),'CP %'!$G$20,IF(AND(B602='CP %'!$F$17,T602&gt;=2,T602&lt;=5),'CP %'!$G$21,IF(AND(B602='CP %'!$F$17,T602&gt;=6),'CP %'!$G$22,"")))))),
IF(AND(G602&gt;=DATE(2018,10,1),G602&lt;=DATE(2018,12,31)),IF(B602='CP %'!$F$25,'CP %'!$G$25,IF(B602='CP %'!$F$26,'CP %'!$G$26,IF(AND(B602='CP %'!$F$27,T602=1),'CP %'!$G$29,IF(AND(B602='CP %'!$F$27,T602&gt;=2,T602&lt;=5),'CP %'!$G$30,IF(AND(B602='CP %'!$F$27,T602&gt;=6),'CP %'!$G$31,"")))))))))),
IF(AND(A602='CP %'!$M$1,J602="CP"),
IF(AND(G602&gt;=DATE(2018,4,1),G602&lt;DATE(2018,10,1)),IF(AND(T602&gt;=1,T602&lt;=3),'CP %'!$N$4,IF(AND(T602&gt;=4,T602&lt;=6),'CP %'!$N$5,IF(T602&gt;=7,'CP %'!$N$6,""))),
IF(AND(G602&gt;=DATE(2018,10,1),G602&lt;=DATE(2018,12,31)),IF(AND(T602&gt;=1,T602&lt;=3),'CP %'!$N$9,IF(AND(T602&gt;=4,T602&lt;=6),'CP %'!$N$10,IF(T602&gt;=7,'CP %'!$N$11,""))),"")),"")))</f>
        <v/>
      </c>
      <c r="T602" s="29" t="str">
        <f>IF(AND(A602='CP %'!$B$1,Master!J602="CP",G602&gt;=DATE(2018,7,26),G602&lt;=DATE(2018,12,31)),COUNTIFS($K$2:$K$999,K602,$A$2:$A$999,'CP %'!$B$1,$G$2:$G$999,"&gt;=26-07-2018",$G$2:$G$999,"&lt;=31-12-2018"),IF(AND(A602='CP %'!$F$1,Master!J602="CP",G602&gt;=DATE(2018,4,1),G602&lt;DATE(2018,5,1)),COUNTIFS($K$2:$K$999,K602,$A$2:$A$999,'CP %'!$F$1,$G$2:$G$999,"&gt;=01-04-2018",$G$2:$G$999,"&lt;01-05-2018"),IF(AND(A602='CP %'!$F$1,Master!J602="CP",G602&gt;=DATE(2018,7,1),G602&lt;DATE(2018,8,1)),COUNTIFS($K$2:$K$999,K602,$A$2:$A$999,'CP %'!$F$1,$G$2:$G$999,"&gt;=01-07-2018",$G$2:$G$999,"&lt;01-08-2018"),IF(AND(A602='CP %'!$F$1,B602='CP %'!$F$17,Master!J602="CP",G602&gt;=DATE(2018,8,1),G602&lt;DATE(2018,10,1)),COUNTIFS($K$2:$K$999,K602,$A$2:$A$999,'CP %'!$F$1,$B$2:$B$999,'CP %'!$F$17,$G$2:$G$999,"&gt;=01-08-2018",$G$2:$G$999,"&lt;01-10-2018"),IF(AND(A602='CP %'!$F$1,B602='CP %'!$F$27,Master!J602="CP",G602&gt;=DATE(2018,10,1),G602&lt;=DATE(2018,12,31)),COUNTIFS($K$2:$K$999,K602,$A$2:$A$999,'CP %'!$F$1,$B$2:$B$999,'CP %'!$F$27,$G$2:$G$999,"&gt;=01-10-2018",$G$2:$G$999,"&lt;=31-12-2018"),IF(AND(A602='CP %'!$M$1,Master!J602="CP",G602&gt;=DATE(2018,4,1),G602&lt;DATE(2018,10,1)),COUNTIFS($K$2:$K$999,K602,$A$2:$A$999,'CP %'!$M$1,$G$2:$G$999,"&gt;=1-04-2018",$G$2:$G$999,"&lt;1-10-2018"),IF(AND(A602='CP %'!$M$1,Master!J602="CP",G602&gt;=DATE(2018,10,1),G602&lt;=DATE(2018,12,31)),COUNTIFS($K$2:$K$999,K602,$A$2:$A$999,'CP %'!$M$1,$G$2:$G$999,"&gt;=1-10-2018",$G$2:$G$999,"&lt;=31-12-2018"),"")))))))</f>
        <v/>
      </c>
    </row>
    <row r="603" spans="19:20" hidden="1" x14ac:dyDescent="0.25">
      <c r="S603" s="17" t="str">
        <f>IF(AND(A603='CP %'!$B$1,J603="CP"),
IF(AND(G603&gt;=DATE(2018,4,1),G603&lt;=DATE(2018,7,25)),2%,IF(AND(G603&gt;=DATE(2018,7,26),G603&lt;=DATE(2018,12,31),R603='CP %'!$I$2),IF(T603=1,'CP %'!$C$8,IF(AND(T603&gt;=2,T603&lt;=3),'CP %'!$C$9,IF(AND(T603&gt;=4,T603&lt;=5),'CP %'!$C$10,IF(AND(T603&gt;=6,T603&lt;=8),'CP %'!$C$11,IF(T603&gt;=9,'CP %'!$C$12,""))))),IF(AND(G603&gt;=DATE(2018,7,26),G603&lt;=DATE(2018,12,31),R603='CP %'!$I$3),IF(T603=1,'CP %'!$D$8,IF(AND(T603&gt;=2,T603&lt;=3),'CP %'!$D$9,IF(AND(T603&gt;=4,T603&lt;=5),'CP %'!$D$10,IF(AND(T603&gt;=6,T603&lt;=8),'CP %'!$D$11,IF(T603&gt;=9,'CP %'!$D$12,""))))),""))),
IF(AND(A603='CP %'!$F$1,J603="CP"),
IF(AND(G603&gt;=DATE(2018,4,1),G603&lt;DATE(2018,5,1)),IF(AND(T603&gt;=1,T603&lt;=3),'CP %'!$G$4,IF(AND(T603&gt;=4,T603&lt;=9),'CP %'!$G$5,IF(T603&gt;=10,'CP %'!$G$6,""))),
IF(AND(G603&gt;=DATE(2018,5,1),G603&lt;DATE(2018,7,1)),'CP %'!$G$8,
IF(AND(G603&gt;=DATE(2018,7,1),G603&lt;DATE(2018,8,1)),IF(AND(T603&gt;=1,T603&lt;=2),'CP %'!$G$11,IF(AND(T603&gt;=3,T603&lt;=5),'CP %'!$G$12,IF(T603&gt;=6,'CP %'!$G$13,""))),
IF(AND(G603&gt;=DATE(2018,8,1),G603&lt;DATE(2018,10,1)),IF(K603='CP %'!$F$18,'CP %'!$G$18,IF(B603='CP %'!$F$15,'CP %'!$G$15,IF(B603='CP %'!$F$16,'CP %'!$G$16,IF(AND(B603='CP %'!$F$17,T603=1),'CP %'!$G$20,IF(AND(B603='CP %'!$F$17,T603&gt;=2,T603&lt;=5),'CP %'!$G$21,IF(AND(B603='CP %'!$F$17,T603&gt;=6),'CP %'!$G$22,"")))))),
IF(AND(G603&gt;=DATE(2018,10,1),G603&lt;=DATE(2018,12,31)),IF(B603='CP %'!$F$25,'CP %'!$G$25,IF(B603='CP %'!$F$26,'CP %'!$G$26,IF(AND(B603='CP %'!$F$27,T603=1),'CP %'!$G$29,IF(AND(B603='CP %'!$F$27,T603&gt;=2,T603&lt;=5),'CP %'!$G$30,IF(AND(B603='CP %'!$F$27,T603&gt;=6),'CP %'!$G$31,"")))))))))),
IF(AND(A603='CP %'!$M$1,J603="CP"),
IF(AND(G603&gt;=DATE(2018,4,1),G603&lt;DATE(2018,10,1)),IF(AND(T603&gt;=1,T603&lt;=3),'CP %'!$N$4,IF(AND(T603&gt;=4,T603&lt;=6),'CP %'!$N$5,IF(T603&gt;=7,'CP %'!$N$6,""))),
IF(AND(G603&gt;=DATE(2018,10,1),G603&lt;=DATE(2018,12,31)),IF(AND(T603&gt;=1,T603&lt;=3),'CP %'!$N$9,IF(AND(T603&gt;=4,T603&lt;=6),'CP %'!$N$10,IF(T603&gt;=7,'CP %'!$N$11,""))),"")),"")))</f>
        <v/>
      </c>
      <c r="T603" s="29" t="str">
        <f>IF(AND(A603='CP %'!$B$1,Master!J603="CP",G603&gt;=DATE(2018,7,26),G603&lt;=DATE(2018,12,31)),COUNTIFS($K$2:$K$999,K603,$A$2:$A$999,'CP %'!$B$1,$G$2:$G$999,"&gt;=26-07-2018",$G$2:$G$999,"&lt;=31-12-2018"),IF(AND(A603='CP %'!$F$1,Master!J603="CP",G603&gt;=DATE(2018,4,1),G603&lt;DATE(2018,5,1)),COUNTIFS($K$2:$K$999,K603,$A$2:$A$999,'CP %'!$F$1,$G$2:$G$999,"&gt;=01-04-2018",$G$2:$G$999,"&lt;01-05-2018"),IF(AND(A603='CP %'!$F$1,Master!J603="CP",G603&gt;=DATE(2018,7,1),G603&lt;DATE(2018,8,1)),COUNTIFS($K$2:$K$999,K603,$A$2:$A$999,'CP %'!$F$1,$G$2:$G$999,"&gt;=01-07-2018",$G$2:$G$999,"&lt;01-08-2018"),IF(AND(A603='CP %'!$F$1,B603='CP %'!$F$17,Master!J603="CP",G603&gt;=DATE(2018,8,1),G603&lt;DATE(2018,10,1)),COUNTIFS($K$2:$K$999,K603,$A$2:$A$999,'CP %'!$F$1,$B$2:$B$999,'CP %'!$F$17,$G$2:$G$999,"&gt;=01-08-2018",$G$2:$G$999,"&lt;01-10-2018"),IF(AND(A603='CP %'!$F$1,B603='CP %'!$F$27,Master!J603="CP",G603&gt;=DATE(2018,10,1),G603&lt;=DATE(2018,12,31)),COUNTIFS($K$2:$K$999,K603,$A$2:$A$999,'CP %'!$F$1,$B$2:$B$999,'CP %'!$F$27,$G$2:$G$999,"&gt;=01-10-2018",$G$2:$G$999,"&lt;=31-12-2018"),IF(AND(A603='CP %'!$M$1,Master!J603="CP",G603&gt;=DATE(2018,4,1),G603&lt;DATE(2018,10,1)),COUNTIFS($K$2:$K$999,K603,$A$2:$A$999,'CP %'!$M$1,$G$2:$G$999,"&gt;=1-04-2018",$G$2:$G$999,"&lt;1-10-2018"),IF(AND(A603='CP %'!$M$1,Master!J603="CP",G603&gt;=DATE(2018,10,1),G603&lt;=DATE(2018,12,31)),COUNTIFS($K$2:$K$999,K603,$A$2:$A$999,'CP %'!$M$1,$G$2:$G$999,"&gt;=1-10-2018",$G$2:$G$999,"&lt;=31-12-2018"),"")))))))</f>
        <v/>
      </c>
    </row>
    <row r="604" spans="19:20" hidden="1" x14ac:dyDescent="0.25">
      <c r="S604" s="17" t="str">
        <f>IF(AND(A604='CP %'!$B$1,J604="CP"),
IF(AND(G604&gt;=DATE(2018,4,1),G604&lt;=DATE(2018,7,25)),2%,IF(AND(G604&gt;=DATE(2018,7,26),G604&lt;=DATE(2018,12,31),R604='CP %'!$I$2),IF(T604=1,'CP %'!$C$8,IF(AND(T604&gt;=2,T604&lt;=3),'CP %'!$C$9,IF(AND(T604&gt;=4,T604&lt;=5),'CP %'!$C$10,IF(AND(T604&gt;=6,T604&lt;=8),'CP %'!$C$11,IF(T604&gt;=9,'CP %'!$C$12,""))))),IF(AND(G604&gt;=DATE(2018,7,26),G604&lt;=DATE(2018,12,31),R604='CP %'!$I$3),IF(T604=1,'CP %'!$D$8,IF(AND(T604&gt;=2,T604&lt;=3),'CP %'!$D$9,IF(AND(T604&gt;=4,T604&lt;=5),'CP %'!$D$10,IF(AND(T604&gt;=6,T604&lt;=8),'CP %'!$D$11,IF(T604&gt;=9,'CP %'!$D$12,""))))),""))),
IF(AND(A604='CP %'!$F$1,J604="CP"),
IF(AND(G604&gt;=DATE(2018,4,1),G604&lt;DATE(2018,5,1)),IF(AND(T604&gt;=1,T604&lt;=3),'CP %'!$G$4,IF(AND(T604&gt;=4,T604&lt;=9),'CP %'!$G$5,IF(T604&gt;=10,'CP %'!$G$6,""))),
IF(AND(G604&gt;=DATE(2018,5,1),G604&lt;DATE(2018,7,1)),'CP %'!$G$8,
IF(AND(G604&gt;=DATE(2018,7,1),G604&lt;DATE(2018,8,1)),IF(AND(T604&gt;=1,T604&lt;=2),'CP %'!$G$11,IF(AND(T604&gt;=3,T604&lt;=5),'CP %'!$G$12,IF(T604&gt;=6,'CP %'!$G$13,""))),
IF(AND(G604&gt;=DATE(2018,8,1),G604&lt;DATE(2018,10,1)),IF(K604='CP %'!$F$18,'CP %'!$G$18,IF(B604='CP %'!$F$15,'CP %'!$G$15,IF(B604='CP %'!$F$16,'CP %'!$G$16,IF(AND(B604='CP %'!$F$17,T604=1),'CP %'!$G$20,IF(AND(B604='CP %'!$F$17,T604&gt;=2,T604&lt;=5),'CP %'!$G$21,IF(AND(B604='CP %'!$F$17,T604&gt;=6),'CP %'!$G$22,"")))))),
IF(AND(G604&gt;=DATE(2018,10,1),G604&lt;=DATE(2018,12,31)),IF(B604='CP %'!$F$25,'CP %'!$G$25,IF(B604='CP %'!$F$26,'CP %'!$G$26,IF(AND(B604='CP %'!$F$27,T604=1),'CP %'!$G$29,IF(AND(B604='CP %'!$F$27,T604&gt;=2,T604&lt;=5),'CP %'!$G$30,IF(AND(B604='CP %'!$F$27,T604&gt;=6),'CP %'!$G$31,"")))))))))),
IF(AND(A604='CP %'!$M$1,J604="CP"),
IF(AND(G604&gt;=DATE(2018,4,1),G604&lt;DATE(2018,10,1)),IF(AND(T604&gt;=1,T604&lt;=3),'CP %'!$N$4,IF(AND(T604&gt;=4,T604&lt;=6),'CP %'!$N$5,IF(T604&gt;=7,'CP %'!$N$6,""))),
IF(AND(G604&gt;=DATE(2018,10,1),G604&lt;=DATE(2018,12,31)),IF(AND(T604&gt;=1,T604&lt;=3),'CP %'!$N$9,IF(AND(T604&gt;=4,T604&lt;=6),'CP %'!$N$10,IF(T604&gt;=7,'CP %'!$N$11,""))),"")),"")))</f>
        <v/>
      </c>
      <c r="T604" s="29" t="str">
        <f>IF(AND(A604='CP %'!$B$1,Master!J604="CP",G604&gt;=DATE(2018,7,26),G604&lt;=DATE(2018,12,31)),COUNTIFS($K$2:$K$999,K604,$A$2:$A$999,'CP %'!$B$1,$G$2:$G$999,"&gt;=26-07-2018",$G$2:$G$999,"&lt;=31-12-2018"),IF(AND(A604='CP %'!$F$1,Master!J604="CP",G604&gt;=DATE(2018,4,1),G604&lt;DATE(2018,5,1)),COUNTIFS($K$2:$K$999,K604,$A$2:$A$999,'CP %'!$F$1,$G$2:$G$999,"&gt;=01-04-2018",$G$2:$G$999,"&lt;01-05-2018"),IF(AND(A604='CP %'!$F$1,Master!J604="CP",G604&gt;=DATE(2018,7,1),G604&lt;DATE(2018,8,1)),COUNTIFS($K$2:$K$999,K604,$A$2:$A$999,'CP %'!$F$1,$G$2:$G$999,"&gt;=01-07-2018",$G$2:$G$999,"&lt;01-08-2018"),IF(AND(A604='CP %'!$F$1,B604='CP %'!$F$17,Master!J604="CP",G604&gt;=DATE(2018,8,1),G604&lt;DATE(2018,10,1)),COUNTIFS($K$2:$K$999,K604,$A$2:$A$999,'CP %'!$F$1,$B$2:$B$999,'CP %'!$F$17,$G$2:$G$999,"&gt;=01-08-2018",$G$2:$G$999,"&lt;01-10-2018"),IF(AND(A604='CP %'!$F$1,B604='CP %'!$F$27,Master!J604="CP",G604&gt;=DATE(2018,10,1),G604&lt;=DATE(2018,12,31)),COUNTIFS($K$2:$K$999,K604,$A$2:$A$999,'CP %'!$F$1,$B$2:$B$999,'CP %'!$F$27,$G$2:$G$999,"&gt;=01-10-2018",$G$2:$G$999,"&lt;=31-12-2018"),IF(AND(A604='CP %'!$M$1,Master!J604="CP",G604&gt;=DATE(2018,4,1),G604&lt;DATE(2018,10,1)),COUNTIFS($K$2:$K$999,K604,$A$2:$A$999,'CP %'!$M$1,$G$2:$G$999,"&gt;=1-04-2018",$G$2:$G$999,"&lt;1-10-2018"),IF(AND(A604='CP %'!$M$1,Master!J604="CP",G604&gt;=DATE(2018,10,1),G604&lt;=DATE(2018,12,31)),COUNTIFS($K$2:$K$999,K604,$A$2:$A$999,'CP %'!$M$1,$G$2:$G$999,"&gt;=1-10-2018",$G$2:$G$999,"&lt;=31-12-2018"),"")))))))</f>
        <v/>
      </c>
    </row>
    <row r="605" spans="19:20" hidden="1" x14ac:dyDescent="0.25">
      <c r="S605" s="17" t="str">
        <f>IF(AND(A605='CP %'!$B$1,J605="CP"),
IF(AND(G605&gt;=DATE(2018,4,1),G605&lt;=DATE(2018,7,25)),2%,IF(AND(G605&gt;=DATE(2018,7,26),G605&lt;=DATE(2018,12,31),R605='CP %'!$I$2),IF(T605=1,'CP %'!$C$8,IF(AND(T605&gt;=2,T605&lt;=3),'CP %'!$C$9,IF(AND(T605&gt;=4,T605&lt;=5),'CP %'!$C$10,IF(AND(T605&gt;=6,T605&lt;=8),'CP %'!$C$11,IF(T605&gt;=9,'CP %'!$C$12,""))))),IF(AND(G605&gt;=DATE(2018,7,26),G605&lt;=DATE(2018,12,31),R605='CP %'!$I$3),IF(T605=1,'CP %'!$D$8,IF(AND(T605&gt;=2,T605&lt;=3),'CP %'!$D$9,IF(AND(T605&gt;=4,T605&lt;=5),'CP %'!$D$10,IF(AND(T605&gt;=6,T605&lt;=8),'CP %'!$D$11,IF(T605&gt;=9,'CP %'!$D$12,""))))),""))),
IF(AND(A605='CP %'!$F$1,J605="CP"),
IF(AND(G605&gt;=DATE(2018,4,1),G605&lt;DATE(2018,5,1)),IF(AND(T605&gt;=1,T605&lt;=3),'CP %'!$G$4,IF(AND(T605&gt;=4,T605&lt;=9),'CP %'!$G$5,IF(T605&gt;=10,'CP %'!$G$6,""))),
IF(AND(G605&gt;=DATE(2018,5,1),G605&lt;DATE(2018,7,1)),'CP %'!$G$8,
IF(AND(G605&gt;=DATE(2018,7,1),G605&lt;DATE(2018,8,1)),IF(AND(T605&gt;=1,T605&lt;=2),'CP %'!$G$11,IF(AND(T605&gt;=3,T605&lt;=5),'CP %'!$G$12,IF(T605&gt;=6,'CP %'!$G$13,""))),
IF(AND(G605&gt;=DATE(2018,8,1),G605&lt;DATE(2018,10,1)),IF(K605='CP %'!$F$18,'CP %'!$G$18,IF(B605='CP %'!$F$15,'CP %'!$G$15,IF(B605='CP %'!$F$16,'CP %'!$G$16,IF(AND(B605='CP %'!$F$17,T605=1),'CP %'!$G$20,IF(AND(B605='CP %'!$F$17,T605&gt;=2,T605&lt;=5),'CP %'!$G$21,IF(AND(B605='CP %'!$F$17,T605&gt;=6),'CP %'!$G$22,"")))))),
IF(AND(G605&gt;=DATE(2018,10,1),G605&lt;=DATE(2018,12,31)),IF(B605='CP %'!$F$25,'CP %'!$G$25,IF(B605='CP %'!$F$26,'CP %'!$G$26,IF(AND(B605='CP %'!$F$27,T605=1),'CP %'!$G$29,IF(AND(B605='CP %'!$F$27,T605&gt;=2,T605&lt;=5),'CP %'!$G$30,IF(AND(B605='CP %'!$F$27,T605&gt;=6),'CP %'!$G$31,"")))))))))),
IF(AND(A605='CP %'!$M$1,J605="CP"),
IF(AND(G605&gt;=DATE(2018,4,1),G605&lt;DATE(2018,10,1)),IF(AND(T605&gt;=1,T605&lt;=3),'CP %'!$N$4,IF(AND(T605&gt;=4,T605&lt;=6),'CP %'!$N$5,IF(T605&gt;=7,'CP %'!$N$6,""))),
IF(AND(G605&gt;=DATE(2018,10,1),G605&lt;=DATE(2018,12,31)),IF(AND(T605&gt;=1,T605&lt;=3),'CP %'!$N$9,IF(AND(T605&gt;=4,T605&lt;=6),'CP %'!$N$10,IF(T605&gt;=7,'CP %'!$N$11,""))),"")),"")))</f>
        <v/>
      </c>
      <c r="T605" s="29" t="str">
        <f>IF(AND(A605='CP %'!$B$1,Master!J605="CP",G605&gt;=DATE(2018,7,26),G605&lt;=DATE(2018,12,31)),COUNTIFS($K$2:$K$999,K605,$A$2:$A$999,'CP %'!$B$1,$G$2:$G$999,"&gt;=26-07-2018",$G$2:$G$999,"&lt;=31-12-2018"),IF(AND(A605='CP %'!$F$1,Master!J605="CP",G605&gt;=DATE(2018,4,1),G605&lt;DATE(2018,5,1)),COUNTIFS($K$2:$K$999,K605,$A$2:$A$999,'CP %'!$F$1,$G$2:$G$999,"&gt;=01-04-2018",$G$2:$G$999,"&lt;01-05-2018"),IF(AND(A605='CP %'!$F$1,Master!J605="CP",G605&gt;=DATE(2018,7,1),G605&lt;DATE(2018,8,1)),COUNTIFS($K$2:$K$999,K605,$A$2:$A$999,'CP %'!$F$1,$G$2:$G$999,"&gt;=01-07-2018",$G$2:$G$999,"&lt;01-08-2018"),IF(AND(A605='CP %'!$F$1,B605='CP %'!$F$17,Master!J605="CP",G605&gt;=DATE(2018,8,1),G605&lt;DATE(2018,10,1)),COUNTIFS($K$2:$K$999,K605,$A$2:$A$999,'CP %'!$F$1,$B$2:$B$999,'CP %'!$F$17,$G$2:$G$999,"&gt;=01-08-2018",$G$2:$G$999,"&lt;01-10-2018"),IF(AND(A605='CP %'!$F$1,B605='CP %'!$F$27,Master!J605="CP",G605&gt;=DATE(2018,10,1),G605&lt;=DATE(2018,12,31)),COUNTIFS($K$2:$K$999,K605,$A$2:$A$999,'CP %'!$F$1,$B$2:$B$999,'CP %'!$F$27,$G$2:$G$999,"&gt;=01-10-2018",$G$2:$G$999,"&lt;=31-12-2018"),IF(AND(A605='CP %'!$M$1,Master!J605="CP",G605&gt;=DATE(2018,4,1),G605&lt;DATE(2018,10,1)),COUNTIFS($K$2:$K$999,K605,$A$2:$A$999,'CP %'!$M$1,$G$2:$G$999,"&gt;=1-04-2018",$G$2:$G$999,"&lt;1-10-2018"),IF(AND(A605='CP %'!$M$1,Master!J605="CP",G605&gt;=DATE(2018,10,1),G605&lt;=DATE(2018,12,31)),COUNTIFS($K$2:$K$999,K605,$A$2:$A$999,'CP %'!$M$1,$G$2:$G$999,"&gt;=1-10-2018",$G$2:$G$999,"&lt;=31-12-2018"),"")))))))</f>
        <v/>
      </c>
    </row>
    <row r="606" spans="19:20" hidden="1" x14ac:dyDescent="0.25">
      <c r="S606" s="17" t="str">
        <f>IF(AND(A606='CP %'!$B$1,J606="CP"),
IF(AND(G606&gt;=DATE(2018,4,1),G606&lt;=DATE(2018,7,25)),2%,IF(AND(G606&gt;=DATE(2018,7,26),G606&lt;=DATE(2018,12,31),R606='CP %'!$I$2),IF(T606=1,'CP %'!$C$8,IF(AND(T606&gt;=2,T606&lt;=3),'CP %'!$C$9,IF(AND(T606&gt;=4,T606&lt;=5),'CP %'!$C$10,IF(AND(T606&gt;=6,T606&lt;=8),'CP %'!$C$11,IF(T606&gt;=9,'CP %'!$C$12,""))))),IF(AND(G606&gt;=DATE(2018,7,26),G606&lt;=DATE(2018,12,31),R606='CP %'!$I$3),IF(T606=1,'CP %'!$D$8,IF(AND(T606&gt;=2,T606&lt;=3),'CP %'!$D$9,IF(AND(T606&gt;=4,T606&lt;=5),'CP %'!$D$10,IF(AND(T606&gt;=6,T606&lt;=8),'CP %'!$D$11,IF(T606&gt;=9,'CP %'!$D$12,""))))),""))),
IF(AND(A606='CP %'!$F$1,J606="CP"),
IF(AND(G606&gt;=DATE(2018,4,1),G606&lt;DATE(2018,5,1)),IF(AND(T606&gt;=1,T606&lt;=3),'CP %'!$G$4,IF(AND(T606&gt;=4,T606&lt;=9),'CP %'!$G$5,IF(T606&gt;=10,'CP %'!$G$6,""))),
IF(AND(G606&gt;=DATE(2018,5,1),G606&lt;DATE(2018,7,1)),'CP %'!$G$8,
IF(AND(G606&gt;=DATE(2018,7,1),G606&lt;DATE(2018,8,1)),IF(AND(T606&gt;=1,T606&lt;=2),'CP %'!$G$11,IF(AND(T606&gt;=3,T606&lt;=5),'CP %'!$G$12,IF(T606&gt;=6,'CP %'!$G$13,""))),
IF(AND(G606&gt;=DATE(2018,8,1),G606&lt;DATE(2018,10,1)),IF(K606='CP %'!$F$18,'CP %'!$G$18,IF(B606='CP %'!$F$15,'CP %'!$G$15,IF(B606='CP %'!$F$16,'CP %'!$G$16,IF(AND(B606='CP %'!$F$17,T606=1),'CP %'!$G$20,IF(AND(B606='CP %'!$F$17,T606&gt;=2,T606&lt;=5),'CP %'!$G$21,IF(AND(B606='CP %'!$F$17,T606&gt;=6),'CP %'!$G$22,"")))))),
IF(AND(G606&gt;=DATE(2018,10,1),G606&lt;=DATE(2018,12,31)),IF(B606='CP %'!$F$25,'CP %'!$G$25,IF(B606='CP %'!$F$26,'CP %'!$G$26,IF(AND(B606='CP %'!$F$27,T606=1),'CP %'!$G$29,IF(AND(B606='CP %'!$F$27,T606&gt;=2,T606&lt;=5),'CP %'!$G$30,IF(AND(B606='CP %'!$F$27,T606&gt;=6),'CP %'!$G$31,"")))))))))),
IF(AND(A606='CP %'!$M$1,J606="CP"),
IF(AND(G606&gt;=DATE(2018,4,1),G606&lt;DATE(2018,10,1)),IF(AND(T606&gt;=1,T606&lt;=3),'CP %'!$N$4,IF(AND(T606&gt;=4,T606&lt;=6),'CP %'!$N$5,IF(T606&gt;=7,'CP %'!$N$6,""))),
IF(AND(G606&gt;=DATE(2018,10,1),G606&lt;=DATE(2018,12,31)),IF(AND(T606&gt;=1,T606&lt;=3),'CP %'!$N$9,IF(AND(T606&gt;=4,T606&lt;=6),'CP %'!$N$10,IF(T606&gt;=7,'CP %'!$N$11,""))),"")),"")))</f>
        <v/>
      </c>
      <c r="T606" s="29" t="str">
        <f>IF(AND(A606='CP %'!$B$1,Master!J606="CP",G606&gt;=DATE(2018,7,26),G606&lt;=DATE(2018,12,31)),COUNTIFS($K$2:$K$999,K606,$A$2:$A$999,'CP %'!$B$1,$G$2:$G$999,"&gt;=26-07-2018",$G$2:$G$999,"&lt;=31-12-2018"),IF(AND(A606='CP %'!$F$1,Master!J606="CP",G606&gt;=DATE(2018,4,1),G606&lt;DATE(2018,5,1)),COUNTIFS($K$2:$K$999,K606,$A$2:$A$999,'CP %'!$F$1,$G$2:$G$999,"&gt;=01-04-2018",$G$2:$G$999,"&lt;01-05-2018"),IF(AND(A606='CP %'!$F$1,Master!J606="CP",G606&gt;=DATE(2018,7,1),G606&lt;DATE(2018,8,1)),COUNTIFS($K$2:$K$999,K606,$A$2:$A$999,'CP %'!$F$1,$G$2:$G$999,"&gt;=01-07-2018",$G$2:$G$999,"&lt;01-08-2018"),IF(AND(A606='CP %'!$F$1,B606='CP %'!$F$17,Master!J606="CP",G606&gt;=DATE(2018,8,1),G606&lt;DATE(2018,10,1)),COUNTIFS($K$2:$K$999,K606,$A$2:$A$999,'CP %'!$F$1,$B$2:$B$999,'CP %'!$F$17,$G$2:$G$999,"&gt;=01-08-2018",$G$2:$G$999,"&lt;01-10-2018"),IF(AND(A606='CP %'!$F$1,B606='CP %'!$F$27,Master!J606="CP",G606&gt;=DATE(2018,10,1),G606&lt;=DATE(2018,12,31)),COUNTIFS($K$2:$K$999,K606,$A$2:$A$999,'CP %'!$F$1,$B$2:$B$999,'CP %'!$F$27,$G$2:$G$999,"&gt;=01-10-2018",$G$2:$G$999,"&lt;=31-12-2018"),IF(AND(A606='CP %'!$M$1,Master!J606="CP",G606&gt;=DATE(2018,4,1),G606&lt;DATE(2018,10,1)),COUNTIFS($K$2:$K$999,K606,$A$2:$A$999,'CP %'!$M$1,$G$2:$G$999,"&gt;=1-04-2018",$G$2:$G$999,"&lt;1-10-2018"),IF(AND(A606='CP %'!$M$1,Master!J606="CP",G606&gt;=DATE(2018,10,1),G606&lt;=DATE(2018,12,31)),COUNTIFS($K$2:$K$999,K606,$A$2:$A$999,'CP %'!$M$1,$G$2:$G$999,"&gt;=1-10-2018",$G$2:$G$999,"&lt;=31-12-2018"),"")))))))</f>
        <v/>
      </c>
    </row>
    <row r="607" spans="19:20" hidden="1" x14ac:dyDescent="0.25">
      <c r="S607" s="17" t="str">
        <f>IF(AND(A607='CP %'!$B$1,J607="CP"),
IF(AND(G607&gt;=DATE(2018,4,1),G607&lt;=DATE(2018,7,25)),2%,IF(AND(G607&gt;=DATE(2018,7,26),G607&lt;=DATE(2018,12,31),R607='CP %'!$I$2),IF(T607=1,'CP %'!$C$8,IF(AND(T607&gt;=2,T607&lt;=3),'CP %'!$C$9,IF(AND(T607&gt;=4,T607&lt;=5),'CP %'!$C$10,IF(AND(T607&gt;=6,T607&lt;=8),'CP %'!$C$11,IF(T607&gt;=9,'CP %'!$C$12,""))))),IF(AND(G607&gt;=DATE(2018,7,26),G607&lt;=DATE(2018,12,31),R607='CP %'!$I$3),IF(T607=1,'CP %'!$D$8,IF(AND(T607&gt;=2,T607&lt;=3),'CP %'!$D$9,IF(AND(T607&gt;=4,T607&lt;=5),'CP %'!$D$10,IF(AND(T607&gt;=6,T607&lt;=8),'CP %'!$D$11,IF(T607&gt;=9,'CP %'!$D$12,""))))),""))),
IF(AND(A607='CP %'!$F$1,J607="CP"),
IF(AND(G607&gt;=DATE(2018,4,1),G607&lt;DATE(2018,5,1)),IF(AND(T607&gt;=1,T607&lt;=3),'CP %'!$G$4,IF(AND(T607&gt;=4,T607&lt;=9),'CP %'!$G$5,IF(T607&gt;=10,'CP %'!$G$6,""))),
IF(AND(G607&gt;=DATE(2018,5,1),G607&lt;DATE(2018,7,1)),'CP %'!$G$8,
IF(AND(G607&gt;=DATE(2018,7,1),G607&lt;DATE(2018,8,1)),IF(AND(T607&gt;=1,T607&lt;=2),'CP %'!$G$11,IF(AND(T607&gt;=3,T607&lt;=5),'CP %'!$G$12,IF(T607&gt;=6,'CP %'!$G$13,""))),
IF(AND(G607&gt;=DATE(2018,8,1),G607&lt;DATE(2018,10,1)),IF(K607='CP %'!$F$18,'CP %'!$G$18,IF(B607='CP %'!$F$15,'CP %'!$G$15,IF(B607='CP %'!$F$16,'CP %'!$G$16,IF(AND(B607='CP %'!$F$17,T607=1),'CP %'!$G$20,IF(AND(B607='CP %'!$F$17,T607&gt;=2,T607&lt;=5),'CP %'!$G$21,IF(AND(B607='CP %'!$F$17,T607&gt;=6),'CP %'!$G$22,"")))))),
IF(AND(G607&gt;=DATE(2018,10,1),G607&lt;=DATE(2018,12,31)),IF(B607='CP %'!$F$25,'CP %'!$G$25,IF(B607='CP %'!$F$26,'CP %'!$G$26,IF(AND(B607='CP %'!$F$27,T607=1),'CP %'!$G$29,IF(AND(B607='CP %'!$F$27,T607&gt;=2,T607&lt;=5),'CP %'!$G$30,IF(AND(B607='CP %'!$F$27,T607&gt;=6),'CP %'!$G$31,"")))))))))),
IF(AND(A607='CP %'!$M$1,J607="CP"),
IF(AND(G607&gt;=DATE(2018,4,1),G607&lt;DATE(2018,10,1)),IF(AND(T607&gt;=1,T607&lt;=3),'CP %'!$N$4,IF(AND(T607&gt;=4,T607&lt;=6),'CP %'!$N$5,IF(T607&gt;=7,'CP %'!$N$6,""))),
IF(AND(G607&gt;=DATE(2018,10,1),G607&lt;=DATE(2018,12,31)),IF(AND(T607&gt;=1,T607&lt;=3),'CP %'!$N$9,IF(AND(T607&gt;=4,T607&lt;=6),'CP %'!$N$10,IF(T607&gt;=7,'CP %'!$N$11,""))),"")),"")))</f>
        <v/>
      </c>
      <c r="T607" s="29" t="str">
        <f>IF(AND(A607='CP %'!$B$1,Master!J607="CP",G607&gt;=DATE(2018,7,26),G607&lt;=DATE(2018,12,31)),COUNTIFS($K$2:$K$999,K607,$A$2:$A$999,'CP %'!$B$1,$G$2:$G$999,"&gt;=26-07-2018",$G$2:$G$999,"&lt;=31-12-2018"),IF(AND(A607='CP %'!$F$1,Master!J607="CP",G607&gt;=DATE(2018,4,1),G607&lt;DATE(2018,5,1)),COUNTIFS($K$2:$K$999,K607,$A$2:$A$999,'CP %'!$F$1,$G$2:$G$999,"&gt;=01-04-2018",$G$2:$G$999,"&lt;01-05-2018"),IF(AND(A607='CP %'!$F$1,Master!J607="CP",G607&gt;=DATE(2018,7,1),G607&lt;DATE(2018,8,1)),COUNTIFS($K$2:$K$999,K607,$A$2:$A$999,'CP %'!$F$1,$G$2:$G$999,"&gt;=01-07-2018",$G$2:$G$999,"&lt;01-08-2018"),IF(AND(A607='CP %'!$F$1,B607='CP %'!$F$17,Master!J607="CP",G607&gt;=DATE(2018,8,1),G607&lt;DATE(2018,10,1)),COUNTIFS($K$2:$K$999,K607,$A$2:$A$999,'CP %'!$F$1,$B$2:$B$999,'CP %'!$F$17,$G$2:$G$999,"&gt;=01-08-2018",$G$2:$G$999,"&lt;01-10-2018"),IF(AND(A607='CP %'!$F$1,B607='CP %'!$F$27,Master!J607="CP",G607&gt;=DATE(2018,10,1),G607&lt;=DATE(2018,12,31)),COUNTIFS($K$2:$K$999,K607,$A$2:$A$999,'CP %'!$F$1,$B$2:$B$999,'CP %'!$F$27,$G$2:$G$999,"&gt;=01-10-2018",$G$2:$G$999,"&lt;=31-12-2018"),IF(AND(A607='CP %'!$M$1,Master!J607="CP",G607&gt;=DATE(2018,4,1),G607&lt;DATE(2018,10,1)),COUNTIFS($K$2:$K$999,K607,$A$2:$A$999,'CP %'!$M$1,$G$2:$G$999,"&gt;=1-04-2018",$G$2:$G$999,"&lt;1-10-2018"),IF(AND(A607='CP %'!$M$1,Master!J607="CP",G607&gt;=DATE(2018,10,1),G607&lt;=DATE(2018,12,31)),COUNTIFS($K$2:$K$999,K607,$A$2:$A$999,'CP %'!$M$1,$G$2:$G$999,"&gt;=1-10-2018",$G$2:$G$999,"&lt;=31-12-2018"),"")))))))</f>
        <v/>
      </c>
    </row>
    <row r="608" spans="19:20" hidden="1" x14ac:dyDescent="0.25">
      <c r="S608" s="17" t="str">
        <f>IF(AND(A608='CP %'!$B$1,J608="CP"),
IF(AND(G608&gt;=DATE(2018,4,1),G608&lt;=DATE(2018,7,25)),2%,IF(AND(G608&gt;=DATE(2018,7,26),G608&lt;=DATE(2018,12,31),R608='CP %'!$I$2),IF(T608=1,'CP %'!$C$8,IF(AND(T608&gt;=2,T608&lt;=3),'CP %'!$C$9,IF(AND(T608&gt;=4,T608&lt;=5),'CP %'!$C$10,IF(AND(T608&gt;=6,T608&lt;=8),'CP %'!$C$11,IF(T608&gt;=9,'CP %'!$C$12,""))))),IF(AND(G608&gt;=DATE(2018,7,26),G608&lt;=DATE(2018,12,31),R608='CP %'!$I$3),IF(T608=1,'CP %'!$D$8,IF(AND(T608&gt;=2,T608&lt;=3),'CP %'!$D$9,IF(AND(T608&gt;=4,T608&lt;=5),'CP %'!$D$10,IF(AND(T608&gt;=6,T608&lt;=8),'CP %'!$D$11,IF(T608&gt;=9,'CP %'!$D$12,""))))),""))),
IF(AND(A608='CP %'!$F$1,J608="CP"),
IF(AND(G608&gt;=DATE(2018,4,1),G608&lt;DATE(2018,5,1)),IF(AND(T608&gt;=1,T608&lt;=3),'CP %'!$G$4,IF(AND(T608&gt;=4,T608&lt;=9),'CP %'!$G$5,IF(T608&gt;=10,'CP %'!$G$6,""))),
IF(AND(G608&gt;=DATE(2018,5,1),G608&lt;DATE(2018,7,1)),'CP %'!$G$8,
IF(AND(G608&gt;=DATE(2018,7,1),G608&lt;DATE(2018,8,1)),IF(AND(T608&gt;=1,T608&lt;=2),'CP %'!$G$11,IF(AND(T608&gt;=3,T608&lt;=5),'CP %'!$G$12,IF(T608&gt;=6,'CP %'!$G$13,""))),
IF(AND(G608&gt;=DATE(2018,8,1),G608&lt;DATE(2018,10,1)),IF(K608='CP %'!$F$18,'CP %'!$G$18,IF(B608='CP %'!$F$15,'CP %'!$G$15,IF(B608='CP %'!$F$16,'CP %'!$G$16,IF(AND(B608='CP %'!$F$17,T608=1),'CP %'!$G$20,IF(AND(B608='CP %'!$F$17,T608&gt;=2,T608&lt;=5),'CP %'!$G$21,IF(AND(B608='CP %'!$F$17,T608&gt;=6),'CP %'!$G$22,"")))))),
IF(AND(G608&gt;=DATE(2018,10,1),G608&lt;=DATE(2018,12,31)),IF(B608='CP %'!$F$25,'CP %'!$G$25,IF(B608='CP %'!$F$26,'CP %'!$G$26,IF(AND(B608='CP %'!$F$27,T608=1),'CP %'!$G$29,IF(AND(B608='CP %'!$F$27,T608&gt;=2,T608&lt;=5),'CP %'!$G$30,IF(AND(B608='CP %'!$F$27,T608&gt;=6),'CP %'!$G$31,"")))))))))),
IF(AND(A608='CP %'!$M$1,J608="CP"),
IF(AND(G608&gt;=DATE(2018,4,1),G608&lt;DATE(2018,10,1)),IF(AND(T608&gt;=1,T608&lt;=3),'CP %'!$N$4,IF(AND(T608&gt;=4,T608&lt;=6),'CP %'!$N$5,IF(T608&gt;=7,'CP %'!$N$6,""))),
IF(AND(G608&gt;=DATE(2018,10,1),G608&lt;=DATE(2018,12,31)),IF(AND(T608&gt;=1,T608&lt;=3),'CP %'!$N$9,IF(AND(T608&gt;=4,T608&lt;=6),'CP %'!$N$10,IF(T608&gt;=7,'CP %'!$N$11,""))),"")),"")))</f>
        <v/>
      </c>
      <c r="T608" s="29" t="str">
        <f>IF(AND(A608='CP %'!$B$1,Master!J608="CP",G608&gt;=DATE(2018,7,26),G608&lt;=DATE(2018,12,31)),COUNTIFS($K$2:$K$999,K608,$A$2:$A$999,'CP %'!$B$1,$G$2:$G$999,"&gt;=26-07-2018",$G$2:$G$999,"&lt;=31-12-2018"),IF(AND(A608='CP %'!$F$1,Master!J608="CP",G608&gt;=DATE(2018,4,1),G608&lt;DATE(2018,5,1)),COUNTIFS($K$2:$K$999,K608,$A$2:$A$999,'CP %'!$F$1,$G$2:$G$999,"&gt;=01-04-2018",$G$2:$G$999,"&lt;01-05-2018"),IF(AND(A608='CP %'!$F$1,Master!J608="CP",G608&gt;=DATE(2018,7,1),G608&lt;DATE(2018,8,1)),COUNTIFS($K$2:$K$999,K608,$A$2:$A$999,'CP %'!$F$1,$G$2:$G$999,"&gt;=01-07-2018",$G$2:$G$999,"&lt;01-08-2018"),IF(AND(A608='CP %'!$F$1,B608='CP %'!$F$17,Master!J608="CP",G608&gt;=DATE(2018,8,1),G608&lt;DATE(2018,10,1)),COUNTIFS($K$2:$K$999,K608,$A$2:$A$999,'CP %'!$F$1,$B$2:$B$999,'CP %'!$F$17,$G$2:$G$999,"&gt;=01-08-2018",$G$2:$G$999,"&lt;01-10-2018"),IF(AND(A608='CP %'!$F$1,B608='CP %'!$F$27,Master!J608="CP",G608&gt;=DATE(2018,10,1),G608&lt;=DATE(2018,12,31)),COUNTIFS($K$2:$K$999,K608,$A$2:$A$999,'CP %'!$F$1,$B$2:$B$999,'CP %'!$F$27,$G$2:$G$999,"&gt;=01-10-2018",$G$2:$G$999,"&lt;=31-12-2018"),IF(AND(A608='CP %'!$M$1,Master!J608="CP",G608&gt;=DATE(2018,4,1),G608&lt;DATE(2018,10,1)),COUNTIFS($K$2:$K$999,K608,$A$2:$A$999,'CP %'!$M$1,$G$2:$G$999,"&gt;=1-04-2018",$G$2:$G$999,"&lt;1-10-2018"),IF(AND(A608='CP %'!$M$1,Master!J608="CP",G608&gt;=DATE(2018,10,1),G608&lt;=DATE(2018,12,31)),COUNTIFS($K$2:$K$999,K608,$A$2:$A$999,'CP %'!$M$1,$G$2:$G$999,"&gt;=1-10-2018",$G$2:$G$999,"&lt;=31-12-2018"),"")))))))</f>
        <v/>
      </c>
    </row>
    <row r="609" spans="19:20" hidden="1" x14ac:dyDescent="0.25">
      <c r="S609" s="17" t="str">
        <f>IF(AND(A609='CP %'!$B$1,J609="CP"),
IF(AND(G609&gt;=DATE(2018,4,1),G609&lt;=DATE(2018,7,25)),2%,IF(AND(G609&gt;=DATE(2018,7,26),G609&lt;=DATE(2018,12,31),R609='CP %'!$I$2),IF(T609=1,'CP %'!$C$8,IF(AND(T609&gt;=2,T609&lt;=3),'CP %'!$C$9,IF(AND(T609&gt;=4,T609&lt;=5),'CP %'!$C$10,IF(AND(T609&gt;=6,T609&lt;=8),'CP %'!$C$11,IF(T609&gt;=9,'CP %'!$C$12,""))))),IF(AND(G609&gt;=DATE(2018,7,26),G609&lt;=DATE(2018,12,31),R609='CP %'!$I$3),IF(T609=1,'CP %'!$D$8,IF(AND(T609&gt;=2,T609&lt;=3),'CP %'!$D$9,IF(AND(T609&gt;=4,T609&lt;=5),'CP %'!$D$10,IF(AND(T609&gt;=6,T609&lt;=8),'CP %'!$D$11,IF(T609&gt;=9,'CP %'!$D$12,""))))),""))),
IF(AND(A609='CP %'!$F$1,J609="CP"),
IF(AND(G609&gt;=DATE(2018,4,1),G609&lt;DATE(2018,5,1)),IF(AND(T609&gt;=1,T609&lt;=3),'CP %'!$G$4,IF(AND(T609&gt;=4,T609&lt;=9),'CP %'!$G$5,IF(T609&gt;=10,'CP %'!$G$6,""))),
IF(AND(G609&gt;=DATE(2018,5,1),G609&lt;DATE(2018,7,1)),'CP %'!$G$8,
IF(AND(G609&gt;=DATE(2018,7,1),G609&lt;DATE(2018,8,1)),IF(AND(T609&gt;=1,T609&lt;=2),'CP %'!$G$11,IF(AND(T609&gt;=3,T609&lt;=5),'CP %'!$G$12,IF(T609&gt;=6,'CP %'!$G$13,""))),
IF(AND(G609&gt;=DATE(2018,8,1),G609&lt;DATE(2018,10,1)),IF(K609='CP %'!$F$18,'CP %'!$G$18,IF(B609='CP %'!$F$15,'CP %'!$G$15,IF(B609='CP %'!$F$16,'CP %'!$G$16,IF(AND(B609='CP %'!$F$17,T609=1),'CP %'!$G$20,IF(AND(B609='CP %'!$F$17,T609&gt;=2,T609&lt;=5),'CP %'!$G$21,IF(AND(B609='CP %'!$F$17,T609&gt;=6),'CP %'!$G$22,"")))))),
IF(AND(G609&gt;=DATE(2018,10,1),G609&lt;=DATE(2018,12,31)),IF(B609='CP %'!$F$25,'CP %'!$G$25,IF(B609='CP %'!$F$26,'CP %'!$G$26,IF(AND(B609='CP %'!$F$27,T609=1),'CP %'!$G$29,IF(AND(B609='CP %'!$F$27,T609&gt;=2,T609&lt;=5),'CP %'!$G$30,IF(AND(B609='CP %'!$F$27,T609&gt;=6),'CP %'!$G$31,"")))))))))),
IF(AND(A609='CP %'!$M$1,J609="CP"),
IF(AND(G609&gt;=DATE(2018,4,1),G609&lt;DATE(2018,10,1)),IF(AND(T609&gt;=1,T609&lt;=3),'CP %'!$N$4,IF(AND(T609&gt;=4,T609&lt;=6),'CP %'!$N$5,IF(T609&gt;=7,'CP %'!$N$6,""))),
IF(AND(G609&gt;=DATE(2018,10,1),G609&lt;=DATE(2018,12,31)),IF(AND(T609&gt;=1,T609&lt;=3),'CP %'!$N$9,IF(AND(T609&gt;=4,T609&lt;=6),'CP %'!$N$10,IF(T609&gt;=7,'CP %'!$N$11,""))),"")),"")))</f>
        <v/>
      </c>
      <c r="T609" s="29" t="str">
        <f>IF(AND(A609='CP %'!$B$1,Master!J609="CP",G609&gt;=DATE(2018,7,26),G609&lt;=DATE(2018,12,31)),COUNTIFS($K$2:$K$999,K609,$A$2:$A$999,'CP %'!$B$1,$G$2:$G$999,"&gt;=26-07-2018",$G$2:$G$999,"&lt;=31-12-2018"),IF(AND(A609='CP %'!$F$1,Master!J609="CP",G609&gt;=DATE(2018,4,1),G609&lt;DATE(2018,5,1)),COUNTIFS($K$2:$K$999,K609,$A$2:$A$999,'CP %'!$F$1,$G$2:$G$999,"&gt;=01-04-2018",$G$2:$G$999,"&lt;01-05-2018"),IF(AND(A609='CP %'!$F$1,Master!J609="CP",G609&gt;=DATE(2018,7,1),G609&lt;DATE(2018,8,1)),COUNTIFS($K$2:$K$999,K609,$A$2:$A$999,'CP %'!$F$1,$G$2:$G$999,"&gt;=01-07-2018",$G$2:$G$999,"&lt;01-08-2018"),IF(AND(A609='CP %'!$F$1,B609='CP %'!$F$17,Master!J609="CP",G609&gt;=DATE(2018,8,1),G609&lt;DATE(2018,10,1)),COUNTIFS($K$2:$K$999,K609,$A$2:$A$999,'CP %'!$F$1,$B$2:$B$999,'CP %'!$F$17,$G$2:$G$999,"&gt;=01-08-2018",$G$2:$G$999,"&lt;01-10-2018"),IF(AND(A609='CP %'!$F$1,B609='CP %'!$F$27,Master!J609="CP",G609&gt;=DATE(2018,10,1),G609&lt;=DATE(2018,12,31)),COUNTIFS($K$2:$K$999,K609,$A$2:$A$999,'CP %'!$F$1,$B$2:$B$999,'CP %'!$F$27,$G$2:$G$999,"&gt;=01-10-2018",$G$2:$G$999,"&lt;=31-12-2018"),IF(AND(A609='CP %'!$M$1,Master!J609="CP",G609&gt;=DATE(2018,4,1),G609&lt;DATE(2018,10,1)),COUNTIFS($K$2:$K$999,K609,$A$2:$A$999,'CP %'!$M$1,$G$2:$G$999,"&gt;=1-04-2018",$G$2:$G$999,"&lt;1-10-2018"),IF(AND(A609='CP %'!$M$1,Master!J609="CP",G609&gt;=DATE(2018,10,1),G609&lt;=DATE(2018,12,31)),COUNTIFS($K$2:$K$999,K609,$A$2:$A$999,'CP %'!$M$1,$G$2:$G$999,"&gt;=1-10-2018",$G$2:$G$999,"&lt;=31-12-2018"),"")))))))</f>
        <v/>
      </c>
    </row>
    <row r="610" spans="19:20" hidden="1" x14ac:dyDescent="0.25">
      <c r="S610" s="17" t="str">
        <f>IF(AND(A610='CP %'!$B$1,J610="CP"),
IF(AND(G610&gt;=DATE(2018,4,1),G610&lt;=DATE(2018,7,25)),2%,IF(AND(G610&gt;=DATE(2018,7,26),G610&lt;=DATE(2018,12,31),R610='CP %'!$I$2),IF(T610=1,'CP %'!$C$8,IF(AND(T610&gt;=2,T610&lt;=3),'CP %'!$C$9,IF(AND(T610&gt;=4,T610&lt;=5),'CP %'!$C$10,IF(AND(T610&gt;=6,T610&lt;=8),'CP %'!$C$11,IF(T610&gt;=9,'CP %'!$C$12,""))))),IF(AND(G610&gt;=DATE(2018,7,26),G610&lt;=DATE(2018,12,31),R610='CP %'!$I$3),IF(T610=1,'CP %'!$D$8,IF(AND(T610&gt;=2,T610&lt;=3),'CP %'!$D$9,IF(AND(T610&gt;=4,T610&lt;=5),'CP %'!$D$10,IF(AND(T610&gt;=6,T610&lt;=8),'CP %'!$D$11,IF(T610&gt;=9,'CP %'!$D$12,""))))),""))),
IF(AND(A610='CP %'!$F$1,J610="CP"),
IF(AND(G610&gt;=DATE(2018,4,1),G610&lt;DATE(2018,5,1)),IF(AND(T610&gt;=1,T610&lt;=3),'CP %'!$G$4,IF(AND(T610&gt;=4,T610&lt;=9),'CP %'!$G$5,IF(T610&gt;=10,'CP %'!$G$6,""))),
IF(AND(G610&gt;=DATE(2018,5,1),G610&lt;DATE(2018,7,1)),'CP %'!$G$8,
IF(AND(G610&gt;=DATE(2018,7,1),G610&lt;DATE(2018,8,1)),IF(AND(T610&gt;=1,T610&lt;=2),'CP %'!$G$11,IF(AND(T610&gt;=3,T610&lt;=5),'CP %'!$G$12,IF(T610&gt;=6,'CP %'!$G$13,""))),
IF(AND(G610&gt;=DATE(2018,8,1),G610&lt;DATE(2018,10,1)),IF(K610='CP %'!$F$18,'CP %'!$G$18,IF(B610='CP %'!$F$15,'CP %'!$G$15,IF(B610='CP %'!$F$16,'CP %'!$G$16,IF(AND(B610='CP %'!$F$17,T610=1),'CP %'!$G$20,IF(AND(B610='CP %'!$F$17,T610&gt;=2,T610&lt;=5),'CP %'!$G$21,IF(AND(B610='CP %'!$F$17,T610&gt;=6),'CP %'!$G$22,"")))))),
IF(AND(G610&gt;=DATE(2018,10,1),G610&lt;=DATE(2018,12,31)),IF(B610='CP %'!$F$25,'CP %'!$G$25,IF(B610='CP %'!$F$26,'CP %'!$G$26,IF(AND(B610='CP %'!$F$27,T610=1),'CP %'!$G$29,IF(AND(B610='CP %'!$F$27,T610&gt;=2,T610&lt;=5),'CP %'!$G$30,IF(AND(B610='CP %'!$F$27,T610&gt;=6),'CP %'!$G$31,"")))))))))),
IF(AND(A610='CP %'!$M$1,J610="CP"),
IF(AND(G610&gt;=DATE(2018,4,1),G610&lt;DATE(2018,10,1)),IF(AND(T610&gt;=1,T610&lt;=3),'CP %'!$N$4,IF(AND(T610&gt;=4,T610&lt;=6),'CP %'!$N$5,IF(T610&gt;=7,'CP %'!$N$6,""))),
IF(AND(G610&gt;=DATE(2018,10,1),G610&lt;=DATE(2018,12,31)),IF(AND(T610&gt;=1,T610&lt;=3),'CP %'!$N$9,IF(AND(T610&gt;=4,T610&lt;=6),'CP %'!$N$10,IF(T610&gt;=7,'CP %'!$N$11,""))),"")),"")))</f>
        <v/>
      </c>
      <c r="T610" s="29" t="str">
        <f>IF(AND(A610='CP %'!$B$1,Master!J610="CP",G610&gt;=DATE(2018,7,26),G610&lt;=DATE(2018,12,31)),COUNTIFS($K$2:$K$999,K610,$A$2:$A$999,'CP %'!$B$1,$G$2:$G$999,"&gt;=26-07-2018",$G$2:$G$999,"&lt;=31-12-2018"),IF(AND(A610='CP %'!$F$1,Master!J610="CP",G610&gt;=DATE(2018,4,1),G610&lt;DATE(2018,5,1)),COUNTIFS($K$2:$K$999,K610,$A$2:$A$999,'CP %'!$F$1,$G$2:$G$999,"&gt;=01-04-2018",$G$2:$G$999,"&lt;01-05-2018"),IF(AND(A610='CP %'!$F$1,Master!J610="CP",G610&gt;=DATE(2018,7,1),G610&lt;DATE(2018,8,1)),COUNTIFS($K$2:$K$999,K610,$A$2:$A$999,'CP %'!$F$1,$G$2:$G$999,"&gt;=01-07-2018",$G$2:$G$999,"&lt;01-08-2018"),IF(AND(A610='CP %'!$F$1,B610='CP %'!$F$17,Master!J610="CP",G610&gt;=DATE(2018,8,1),G610&lt;DATE(2018,10,1)),COUNTIFS($K$2:$K$999,K610,$A$2:$A$999,'CP %'!$F$1,$B$2:$B$999,'CP %'!$F$17,$G$2:$G$999,"&gt;=01-08-2018",$G$2:$G$999,"&lt;01-10-2018"),IF(AND(A610='CP %'!$F$1,B610='CP %'!$F$27,Master!J610="CP",G610&gt;=DATE(2018,10,1),G610&lt;=DATE(2018,12,31)),COUNTIFS($K$2:$K$999,K610,$A$2:$A$999,'CP %'!$F$1,$B$2:$B$999,'CP %'!$F$27,$G$2:$G$999,"&gt;=01-10-2018",$G$2:$G$999,"&lt;=31-12-2018"),IF(AND(A610='CP %'!$M$1,Master!J610="CP",G610&gt;=DATE(2018,4,1),G610&lt;DATE(2018,10,1)),COUNTIFS($K$2:$K$999,K610,$A$2:$A$999,'CP %'!$M$1,$G$2:$G$999,"&gt;=1-04-2018",$G$2:$G$999,"&lt;1-10-2018"),IF(AND(A610='CP %'!$M$1,Master!J610="CP",G610&gt;=DATE(2018,10,1),G610&lt;=DATE(2018,12,31)),COUNTIFS($K$2:$K$999,K610,$A$2:$A$999,'CP %'!$M$1,$G$2:$G$999,"&gt;=1-10-2018",$G$2:$G$999,"&lt;=31-12-2018"),"")))))))</f>
        <v/>
      </c>
    </row>
    <row r="611" spans="19:20" hidden="1" x14ac:dyDescent="0.25">
      <c r="S611" s="17" t="str">
        <f>IF(AND(A611='CP %'!$B$1,J611="CP"),
IF(AND(G611&gt;=DATE(2018,4,1),G611&lt;=DATE(2018,7,25)),2%,IF(AND(G611&gt;=DATE(2018,7,26),G611&lt;=DATE(2018,12,31),R611='CP %'!$I$2),IF(T611=1,'CP %'!$C$8,IF(AND(T611&gt;=2,T611&lt;=3),'CP %'!$C$9,IF(AND(T611&gt;=4,T611&lt;=5),'CP %'!$C$10,IF(AND(T611&gt;=6,T611&lt;=8),'CP %'!$C$11,IF(T611&gt;=9,'CP %'!$C$12,""))))),IF(AND(G611&gt;=DATE(2018,7,26),G611&lt;=DATE(2018,12,31),R611='CP %'!$I$3),IF(T611=1,'CP %'!$D$8,IF(AND(T611&gt;=2,T611&lt;=3),'CP %'!$D$9,IF(AND(T611&gt;=4,T611&lt;=5),'CP %'!$D$10,IF(AND(T611&gt;=6,T611&lt;=8),'CP %'!$D$11,IF(T611&gt;=9,'CP %'!$D$12,""))))),""))),
IF(AND(A611='CP %'!$F$1,J611="CP"),
IF(AND(G611&gt;=DATE(2018,4,1),G611&lt;DATE(2018,5,1)),IF(AND(T611&gt;=1,T611&lt;=3),'CP %'!$G$4,IF(AND(T611&gt;=4,T611&lt;=9),'CP %'!$G$5,IF(T611&gt;=10,'CP %'!$G$6,""))),
IF(AND(G611&gt;=DATE(2018,5,1),G611&lt;DATE(2018,7,1)),'CP %'!$G$8,
IF(AND(G611&gt;=DATE(2018,7,1),G611&lt;DATE(2018,8,1)),IF(AND(T611&gt;=1,T611&lt;=2),'CP %'!$G$11,IF(AND(T611&gt;=3,T611&lt;=5),'CP %'!$G$12,IF(T611&gt;=6,'CP %'!$G$13,""))),
IF(AND(G611&gt;=DATE(2018,8,1),G611&lt;DATE(2018,10,1)),IF(K611='CP %'!$F$18,'CP %'!$G$18,IF(B611='CP %'!$F$15,'CP %'!$G$15,IF(B611='CP %'!$F$16,'CP %'!$G$16,IF(AND(B611='CP %'!$F$17,T611=1),'CP %'!$G$20,IF(AND(B611='CP %'!$F$17,T611&gt;=2,T611&lt;=5),'CP %'!$G$21,IF(AND(B611='CP %'!$F$17,T611&gt;=6),'CP %'!$G$22,"")))))),
IF(AND(G611&gt;=DATE(2018,10,1),G611&lt;=DATE(2018,12,31)),IF(B611='CP %'!$F$25,'CP %'!$G$25,IF(B611='CP %'!$F$26,'CP %'!$G$26,IF(AND(B611='CP %'!$F$27,T611=1),'CP %'!$G$29,IF(AND(B611='CP %'!$F$27,T611&gt;=2,T611&lt;=5),'CP %'!$G$30,IF(AND(B611='CP %'!$F$27,T611&gt;=6),'CP %'!$G$31,"")))))))))),
IF(AND(A611='CP %'!$M$1,J611="CP"),
IF(AND(G611&gt;=DATE(2018,4,1),G611&lt;DATE(2018,10,1)),IF(AND(T611&gt;=1,T611&lt;=3),'CP %'!$N$4,IF(AND(T611&gt;=4,T611&lt;=6),'CP %'!$N$5,IF(T611&gt;=7,'CP %'!$N$6,""))),
IF(AND(G611&gt;=DATE(2018,10,1),G611&lt;=DATE(2018,12,31)),IF(AND(T611&gt;=1,T611&lt;=3),'CP %'!$N$9,IF(AND(T611&gt;=4,T611&lt;=6),'CP %'!$N$10,IF(T611&gt;=7,'CP %'!$N$11,""))),"")),"")))</f>
        <v/>
      </c>
      <c r="T611" s="29" t="str">
        <f>IF(AND(A611='CP %'!$B$1,Master!J611="CP",G611&gt;=DATE(2018,7,26),G611&lt;=DATE(2018,12,31)),COUNTIFS($K$2:$K$999,K611,$A$2:$A$999,'CP %'!$B$1,$G$2:$G$999,"&gt;=26-07-2018",$G$2:$G$999,"&lt;=31-12-2018"),IF(AND(A611='CP %'!$F$1,Master!J611="CP",G611&gt;=DATE(2018,4,1),G611&lt;DATE(2018,5,1)),COUNTIFS($K$2:$K$999,K611,$A$2:$A$999,'CP %'!$F$1,$G$2:$G$999,"&gt;=01-04-2018",$G$2:$G$999,"&lt;01-05-2018"),IF(AND(A611='CP %'!$F$1,Master!J611="CP",G611&gt;=DATE(2018,7,1),G611&lt;DATE(2018,8,1)),COUNTIFS($K$2:$K$999,K611,$A$2:$A$999,'CP %'!$F$1,$G$2:$G$999,"&gt;=01-07-2018",$G$2:$G$999,"&lt;01-08-2018"),IF(AND(A611='CP %'!$F$1,B611='CP %'!$F$17,Master!J611="CP",G611&gt;=DATE(2018,8,1),G611&lt;DATE(2018,10,1)),COUNTIFS($K$2:$K$999,K611,$A$2:$A$999,'CP %'!$F$1,$B$2:$B$999,'CP %'!$F$17,$G$2:$G$999,"&gt;=01-08-2018",$G$2:$G$999,"&lt;01-10-2018"),IF(AND(A611='CP %'!$F$1,B611='CP %'!$F$27,Master!J611="CP",G611&gt;=DATE(2018,10,1),G611&lt;=DATE(2018,12,31)),COUNTIFS($K$2:$K$999,K611,$A$2:$A$999,'CP %'!$F$1,$B$2:$B$999,'CP %'!$F$27,$G$2:$G$999,"&gt;=01-10-2018",$G$2:$G$999,"&lt;=31-12-2018"),IF(AND(A611='CP %'!$M$1,Master!J611="CP",G611&gt;=DATE(2018,4,1),G611&lt;DATE(2018,10,1)),COUNTIFS($K$2:$K$999,K611,$A$2:$A$999,'CP %'!$M$1,$G$2:$G$999,"&gt;=1-04-2018",$G$2:$G$999,"&lt;1-10-2018"),IF(AND(A611='CP %'!$M$1,Master!J611="CP",G611&gt;=DATE(2018,10,1),G611&lt;=DATE(2018,12,31)),COUNTIFS($K$2:$K$999,K611,$A$2:$A$999,'CP %'!$M$1,$G$2:$G$999,"&gt;=1-10-2018",$G$2:$G$999,"&lt;=31-12-2018"),"")))))))</f>
        <v/>
      </c>
    </row>
    <row r="612" spans="19:20" hidden="1" x14ac:dyDescent="0.25">
      <c r="S612" s="17" t="str">
        <f>IF(AND(A612='CP %'!$B$1,J612="CP"),
IF(AND(G612&gt;=DATE(2018,4,1),G612&lt;=DATE(2018,7,25)),2%,IF(AND(G612&gt;=DATE(2018,7,26),G612&lt;=DATE(2018,12,31),R612='CP %'!$I$2),IF(T612=1,'CP %'!$C$8,IF(AND(T612&gt;=2,T612&lt;=3),'CP %'!$C$9,IF(AND(T612&gt;=4,T612&lt;=5),'CP %'!$C$10,IF(AND(T612&gt;=6,T612&lt;=8),'CP %'!$C$11,IF(T612&gt;=9,'CP %'!$C$12,""))))),IF(AND(G612&gt;=DATE(2018,7,26),G612&lt;=DATE(2018,12,31),R612='CP %'!$I$3),IF(T612=1,'CP %'!$D$8,IF(AND(T612&gt;=2,T612&lt;=3),'CP %'!$D$9,IF(AND(T612&gt;=4,T612&lt;=5),'CP %'!$D$10,IF(AND(T612&gt;=6,T612&lt;=8),'CP %'!$D$11,IF(T612&gt;=9,'CP %'!$D$12,""))))),""))),
IF(AND(A612='CP %'!$F$1,J612="CP"),
IF(AND(G612&gt;=DATE(2018,4,1),G612&lt;DATE(2018,5,1)),IF(AND(T612&gt;=1,T612&lt;=3),'CP %'!$G$4,IF(AND(T612&gt;=4,T612&lt;=9),'CP %'!$G$5,IF(T612&gt;=10,'CP %'!$G$6,""))),
IF(AND(G612&gt;=DATE(2018,5,1),G612&lt;DATE(2018,7,1)),'CP %'!$G$8,
IF(AND(G612&gt;=DATE(2018,7,1),G612&lt;DATE(2018,8,1)),IF(AND(T612&gt;=1,T612&lt;=2),'CP %'!$G$11,IF(AND(T612&gt;=3,T612&lt;=5),'CP %'!$G$12,IF(T612&gt;=6,'CP %'!$G$13,""))),
IF(AND(G612&gt;=DATE(2018,8,1),G612&lt;DATE(2018,10,1)),IF(K612='CP %'!$F$18,'CP %'!$G$18,IF(B612='CP %'!$F$15,'CP %'!$G$15,IF(B612='CP %'!$F$16,'CP %'!$G$16,IF(AND(B612='CP %'!$F$17,T612=1),'CP %'!$G$20,IF(AND(B612='CP %'!$F$17,T612&gt;=2,T612&lt;=5),'CP %'!$G$21,IF(AND(B612='CP %'!$F$17,T612&gt;=6),'CP %'!$G$22,"")))))),
IF(AND(G612&gt;=DATE(2018,10,1),G612&lt;=DATE(2018,12,31)),IF(B612='CP %'!$F$25,'CP %'!$G$25,IF(B612='CP %'!$F$26,'CP %'!$G$26,IF(AND(B612='CP %'!$F$27,T612=1),'CP %'!$G$29,IF(AND(B612='CP %'!$F$27,T612&gt;=2,T612&lt;=5),'CP %'!$G$30,IF(AND(B612='CP %'!$F$27,T612&gt;=6),'CP %'!$G$31,"")))))))))),
IF(AND(A612='CP %'!$M$1,J612="CP"),
IF(AND(G612&gt;=DATE(2018,4,1),G612&lt;DATE(2018,10,1)),IF(AND(T612&gt;=1,T612&lt;=3),'CP %'!$N$4,IF(AND(T612&gt;=4,T612&lt;=6),'CP %'!$N$5,IF(T612&gt;=7,'CP %'!$N$6,""))),
IF(AND(G612&gt;=DATE(2018,10,1),G612&lt;=DATE(2018,12,31)),IF(AND(T612&gt;=1,T612&lt;=3),'CP %'!$N$9,IF(AND(T612&gt;=4,T612&lt;=6),'CP %'!$N$10,IF(T612&gt;=7,'CP %'!$N$11,""))),"")),"")))</f>
        <v/>
      </c>
      <c r="T612" s="29" t="str">
        <f>IF(AND(A612='CP %'!$B$1,Master!J612="CP",G612&gt;=DATE(2018,7,26),G612&lt;=DATE(2018,12,31)),COUNTIFS($K$2:$K$999,K612,$A$2:$A$999,'CP %'!$B$1,$G$2:$G$999,"&gt;=26-07-2018",$G$2:$G$999,"&lt;=31-12-2018"),IF(AND(A612='CP %'!$F$1,Master!J612="CP",G612&gt;=DATE(2018,4,1),G612&lt;DATE(2018,5,1)),COUNTIFS($K$2:$K$999,K612,$A$2:$A$999,'CP %'!$F$1,$G$2:$G$999,"&gt;=01-04-2018",$G$2:$G$999,"&lt;01-05-2018"),IF(AND(A612='CP %'!$F$1,Master!J612="CP",G612&gt;=DATE(2018,7,1),G612&lt;DATE(2018,8,1)),COUNTIFS($K$2:$K$999,K612,$A$2:$A$999,'CP %'!$F$1,$G$2:$G$999,"&gt;=01-07-2018",$G$2:$G$999,"&lt;01-08-2018"),IF(AND(A612='CP %'!$F$1,B612='CP %'!$F$17,Master!J612="CP",G612&gt;=DATE(2018,8,1),G612&lt;DATE(2018,10,1)),COUNTIFS($K$2:$K$999,K612,$A$2:$A$999,'CP %'!$F$1,$B$2:$B$999,'CP %'!$F$17,$G$2:$G$999,"&gt;=01-08-2018",$G$2:$G$999,"&lt;01-10-2018"),IF(AND(A612='CP %'!$F$1,B612='CP %'!$F$27,Master!J612="CP",G612&gt;=DATE(2018,10,1),G612&lt;=DATE(2018,12,31)),COUNTIFS($K$2:$K$999,K612,$A$2:$A$999,'CP %'!$F$1,$B$2:$B$999,'CP %'!$F$27,$G$2:$G$999,"&gt;=01-10-2018",$G$2:$G$999,"&lt;=31-12-2018"),IF(AND(A612='CP %'!$M$1,Master!J612="CP",G612&gt;=DATE(2018,4,1),G612&lt;DATE(2018,10,1)),COUNTIFS($K$2:$K$999,K612,$A$2:$A$999,'CP %'!$M$1,$G$2:$G$999,"&gt;=1-04-2018",$G$2:$G$999,"&lt;1-10-2018"),IF(AND(A612='CP %'!$M$1,Master!J612="CP",G612&gt;=DATE(2018,10,1),G612&lt;=DATE(2018,12,31)),COUNTIFS($K$2:$K$999,K612,$A$2:$A$999,'CP %'!$M$1,$G$2:$G$999,"&gt;=1-10-2018",$G$2:$G$999,"&lt;=31-12-2018"),"")))))))</f>
        <v/>
      </c>
    </row>
    <row r="613" spans="19:20" hidden="1" x14ac:dyDescent="0.25">
      <c r="S613" s="17" t="str">
        <f>IF(AND(A613='CP %'!$B$1,J613="CP"),
IF(AND(G613&gt;=DATE(2018,4,1),G613&lt;=DATE(2018,7,25)),2%,IF(AND(G613&gt;=DATE(2018,7,26),G613&lt;=DATE(2018,12,31),R613='CP %'!$I$2),IF(T613=1,'CP %'!$C$8,IF(AND(T613&gt;=2,T613&lt;=3),'CP %'!$C$9,IF(AND(T613&gt;=4,T613&lt;=5),'CP %'!$C$10,IF(AND(T613&gt;=6,T613&lt;=8),'CP %'!$C$11,IF(T613&gt;=9,'CP %'!$C$12,""))))),IF(AND(G613&gt;=DATE(2018,7,26),G613&lt;=DATE(2018,12,31),R613='CP %'!$I$3),IF(T613=1,'CP %'!$D$8,IF(AND(T613&gt;=2,T613&lt;=3),'CP %'!$D$9,IF(AND(T613&gt;=4,T613&lt;=5),'CP %'!$D$10,IF(AND(T613&gt;=6,T613&lt;=8),'CP %'!$D$11,IF(T613&gt;=9,'CP %'!$D$12,""))))),""))),
IF(AND(A613='CP %'!$F$1,J613="CP"),
IF(AND(G613&gt;=DATE(2018,4,1),G613&lt;DATE(2018,5,1)),IF(AND(T613&gt;=1,T613&lt;=3),'CP %'!$G$4,IF(AND(T613&gt;=4,T613&lt;=9),'CP %'!$G$5,IF(T613&gt;=10,'CP %'!$G$6,""))),
IF(AND(G613&gt;=DATE(2018,5,1),G613&lt;DATE(2018,7,1)),'CP %'!$G$8,
IF(AND(G613&gt;=DATE(2018,7,1),G613&lt;DATE(2018,8,1)),IF(AND(T613&gt;=1,T613&lt;=2),'CP %'!$G$11,IF(AND(T613&gt;=3,T613&lt;=5),'CP %'!$G$12,IF(T613&gt;=6,'CP %'!$G$13,""))),
IF(AND(G613&gt;=DATE(2018,8,1),G613&lt;DATE(2018,10,1)),IF(K613='CP %'!$F$18,'CP %'!$G$18,IF(B613='CP %'!$F$15,'CP %'!$G$15,IF(B613='CP %'!$F$16,'CP %'!$G$16,IF(AND(B613='CP %'!$F$17,T613=1),'CP %'!$G$20,IF(AND(B613='CP %'!$F$17,T613&gt;=2,T613&lt;=5),'CP %'!$G$21,IF(AND(B613='CP %'!$F$17,T613&gt;=6),'CP %'!$G$22,"")))))),
IF(AND(G613&gt;=DATE(2018,10,1),G613&lt;=DATE(2018,12,31)),IF(B613='CP %'!$F$25,'CP %'!$G$25,IF(B613='CP %'!$F$26,'CP %'!$G$26,IF(AND(B613='CP %'!$F$27,T613=1),'CP %'!$G$29,IF(AND(B613='CP %'!$F$27,T613&gt;=2,T613&lt;=5),'CP %'!$G$30,IF(AND(B613='CP %'!$F$27,T613&gt;=6),'CP %'!$G$31,"")))))))))),
IF(AND(A613='CP %'!$M$1,J613="CP"),
IF(AND(G613&gt;=DATE(2018,4,1),G613&lt;DATE(2018,10,1)),IF(AND(T613&gt;=1,T613&lt;=3),'CP %'!$N$4,IF(AND(T613&gt;=4,T613&lt;=6),'CP %'!$N$5,IF(T613&gt;=7,'CP %'!$N$6,""))),
IF(AND(G613&gt;=DATE(2018,10,1),G613&lt;=DATE(2018,12,31)),IF(AND(T613&gt;=1,T613&lt;=3),'CP %'!$N$9,IF(AND(T613&gt;=4,T613&lt;=6),'CP %'!$N$10,IF(T613&gt;=7,'CP %'!$N$11,""))),"")),"")))</f>
        <v/>
      </c>
      <c r="T613" s="29" t="str">
        <f>IF(AND(A613='CP %'!$B$1,Master!J613="CP",G613&gt;=DATE(2018,7,26),G613&lt;=DATE(2018,12,31)),COUNTIFS($K$2:$K$999,K613,$A$2:$A$999,'CP %'!$B$1,$G$2:$G$999,"&gt;=26-07-2018",$G$2:$G$999,"&lt;=31-12-2018"),IF(AND(A613='CP %'!$F$1,Master!J613="CP",G613&gt;=DATE(2018,4,1),G613&lt;DATE(2018,5,1)),COUNTIFS($K$2:$K$999,K613,$A$2:$A$999,'CP %'!$F$1,$G$2:$G$999,"&gt;=01-04-2018",$G$2:$G$999,"&lt;01-05-2018"),IF(AND(A613='CP %'!$F$1,Master!J613="CP",G613&gt;=DATE(2018,7,1),G613&lt;DATE(2018,8,1)),COUNTIFS($K$2:$K$999,K613,$A$2:$A$999,'CP %'!$F$1,$G$2:$G$999,"&gt;=01-07-2018",$G$2:$G$999,"&lt;01-08-2018"),IF(AND(A613='CP %'!$F$1,B613='CP %'!$F$17,Master!J613="CP",G613&gt;=DATE(2018,8,1),G613&lt;DATE(2018,10,1)),COUNTIFS($K$2:$K$999,K613,$A$2:$A$999,'CP %'!$F$1,$B$2:$B$999,'CP %'!$F$17,$G$2:$G$999,"&gt;=01-08-2018",$G$2:$G$999,"&lt;01-10-2018"),IF(AND(A613='CP %'!$F$1,B613='CP %'!$F$27,Master!J613="CP",G613&gt;=DATE(2018,10,1),G613&lt;=DATE(2018,12,31)),COUNTIFS($K$2:$K$999,K613,$A$2:$A$999,'CP %'!$F$1,$B$2:$B$999,'CP %'!$F$27,$G$2:$G$999,"&gt;=01-10-2018",$G$2:$G$999,"&lt;=31-12-2018"),IF(AND(A613='CP %'!$M$1,Master!J613="CP",G613&gt;=DATE(2018,4,1),G613&lt;DATE(2018,10,1)),COUNTIFS($K$2:$K$999,K613,$A$2:$A$999,'CP %'!$M$1,$G$2:$G$999,"&gt;=1-04-2018",$G$2:$G$999,"&lt;1-10-2018"),IF(AND(A613='CP %'!$M$1,Master!J613="CP",G613&gt;=DATE(2018,10,1),G613&lt;=DATE(2018,12,31)),COUNTIFS($K$2:$K$999,K613,$A$2:$A$999,'CP %'!$M$1,$G$2:$G$999,"&gt;=1-10-2018",$G$2:$G$999,"&lt;=31-12-2018"),"")))))))</f>
        <v/>
      </c>
    </row>
    <row r="614" spans="19:20" hidden="1" x14ac:dyDescent="0.25">
      <c r="S614" s="17" t="str">
        <f>IF(AND(A614='CP %'!$B$1,J614="CP"),
IF(AND(G614&gt;=DATE(2018,4,1),G614&lt;=DATE(2018,7,25)),2%,IF(AND(G614&gt;=DATE(2018,7,26),G614&lt;=DATE(2018,12,31),R614='CP %'!$I$2),IF(T614=1,'CP %'!$C$8,IF(AND(T614&gt;=2,T614&lt;=3),'CP %'!$C$9,IF(AND(T614&gt;=4,T614&lt;=5),'CP %'!$C$10,IF(AND(T614&gt;=6,T614&lt;=8),'CP %'!$C$11,IF(T614&gt;=9,'CP %'!$C$12,""))))),IF(AND(G614&gt;=DATE(2018,7,26),G614&lt;=DATE(2018,12,31),R614='CP %'!$I$3),IF(T614=1,'CP %'!$D$8,IF(AND(T614&gt;=2,T614&lt;=3),'CP %'!$D$9,IF(AND(T614&gt;=4,T614&lt;=5),'CP %'!$D$10,IF(AND(T614&gt;=6,T614&lt;=8),'CP %'!$D$11,IF(T614&gt;=9,'CP %'!$D$12,""))))),""))),
IF(AND(A614='CP %'!$F$1,J614="CP"),
IF(AND(G614&gt;=DATE(2018,4,1),G614&lt;DATE(2018,5,1)),IF(AND(T614&gt;=1,T614&lt;=3),'CP %'!$G$4,IF(AND(T614&gt;=4,T614&lt;=9),'CP %'!$G$5,IF(T614&gt;=10,'CP %'!$G$6,""))),
IF(AND(G614&gt;=DATE(2018,5,1),G614&lt;DATE(2018,7,1)),'CP %'!$G$8,
IF(AND(G614&gt;=DATE(2018,7,1),G614&lt;DATE(2018,8,1)),IF(AND(T614&gt;=1,T614&lt;=2),'CP %'!$G$11,IF(AND(T614&gt;=3,T614&lt;=5),'CP %'!$G$12,IF(T614&gt;=6,'CP %'!$G$13,""))),
IF(AND(G614&gt;=DATE(2018,8,1),G614&lt;DATE(2018,10,1)),IF(K614='CP %'!$F$18,'CP %'!$G$18,IF(B614='CP %'!$F$15,'CP %'!$G$15,IF(B614='CP %'!$F$16,'CP %'!$G$16,IF(AND(B614='CP %'!$F$17,T614=1),'CP %'!$G$20,IF(AND(B614='CP %'!$F$17,T614&gt;=2,T614&lt;=5),'CP %'!$G$21,IF(AND(B614='CP %'!$F$17,T614&gt;=6),'CP %'!$G$22,"")))))),
IF(AND(G614&gt;=DATE(2018,10,1),G614&lt;=DATE(2018,12,31)),IF(B614='CP %'!$F$25,'CP %'!$G$25,IF(B614='CP %'!$F$26,'CP %'!$G$26,IF(AND(B614='CP %'!$F$27,T614=1),'CP %'!$G$29,IF(AND(B614='CP %'!$F$27,T614&gt;=2,T614&lt;=5),'CP %'!$G$30,IF(AND(B614='CP %'!$F$27,T614&gt;=6),'CP %'!$G$31,"")))))))))),
IF(AND(A614='CP %'!$M$1,J614="CP"),
IF(AND(G614&gt;=DATE(2018,4,1),G614&lt;DATE(2018,10,1)),IF(AND(T614&gt;=1,T614&lt;=3),'CP %'!$N$4,IF(AND(T614&gt;=4,T614&lt;=6),'CP %'!$N$5,IF(T614&gt;=7,'CP %'!$N$6,""))),
IF(AND(G614&gt;=DATE(2018,10,1),G614&lt;=DATE(2018,12,31)),IF(AND(T614&gt;=1,T614&lt;=3),'CP %'!$N$9,IF(AND(T614&gt;=4,T614&lt;=6),'CP %'!$N$10,IF(T614&gt;=7,'CP %'!$N$11,""))),"")),"")))</f>
        <v/>
      </c>
      <c r="T614" s="29" t="str">
        <f>IF(AND(A614='CP %'!$B$1,Master!J614="CP",G614&gt;=DATE(2018,7,26),G614&lt;=DATE(2018,12,31)),COUNTIFS($K$2:$K$999,K614,$A$2:$A$999,'CP %'!$B$1,$G$2:$G$999,"&gt;=26-07-2018",$G$2:$G$999,"&lt;=31-12-2018"),IF(AND(A614='CP %'!$F$1,Master!J614="CP",G614&gt;=DATE(2018,4,1),G614&lt;DATE(2018,5,1)),COUNTIFS($K$2:$K$999,K614,$A$2:$A$999,'CP %'!$F$1,$G$2:$G$999,"&gt;=01-04-2018",$G$2:$G$999,"&lt;01-05-2018"),IF(AND(A614='CP %'!$F$1,Master!J614="CP",G614&gt;=DATE(2018,7,1),G614&lt;DATE(2018,8,1)),COUNTIFS($K$2:$K$999,K614,$A$2:$A$999,'CP %'!$F$1,$G$2:$G$999,"&gt;=01-07-2018",$G$2:$G$999,"&lt;01-08-2018"),IF(AND(A614='CP %'!$F$1,B614='CP %'!$F$17,Master!J614="CP",G614&gt;=DATE(2018,8,1),G614&lt;DATE(2018,10,1)),COUNTIFS($K$2:$K$999,K614,$A$2:$A$999,'CP %'!$F$1,$B$2:$B$999,'CP %'!$F$17,$G$2:$G$999,"&gt;=01-08-2018",$G$2:$G$999,"&lt;01-10-2018"),IF(AND(A614='CP %'!$F$1,B614='CP %'!$F$27,Master!J614="CP",G614&gt;=DATE(2018,10,1),G614&lt;=DATE(2018,12,31)),COUNTIFS($K$2:$K$999,K614,$A$2:$A$999,'CP %'!$F$1,$B$2:$B$999,'CP %'!$F$27,$G$2:$G$999,"&gt;=01-10-2018",$G$2:$G$999,"&lt;=31-12-2018"),IF(AND(A614='CP %'!$M$1,Master!J614="CP",G614&gt;=DATE(2018,4,1),G614&lt;DATE(2018,10,1)),COUNTIFS($K$2:$K$999,K614,$A$2:$A$999,'CP %'!$M$1,$G$2:$G$999,"&gt;=1-04-2018",$G$2:$G$999,"&lt;1-10-2018"),IF(AND(A614='CP %'!$M$1,Master!J614="CP",G614&gt;=DATE(2018,10,1),G614&lt;=DATE(2018,12,31)),COUNTIFS($K$2:$K$999,K614,$A$2:$A$999,'CP %'!$M$1,$G$2:$G$999,"&gt;=1-10-2018",$G$2:$G$999,"&lt;=31-12-2018"),"")))))))</f>
        <v/>
      </c>
    </row>
    <row r="615" spans="19:20" hidden="1" x14ac:dyDescent="0.25">
      <c r="S615" s="17" t="str">
        <f>IF(AND(A615='CP %'!$B$1,J615="CP"),
IF(AND(G615&gt;=DATE(2018,4,1),G615&lt;=DATE(2018,7,25)),2%,IF(AND(G615&gt;=DATE(2018,7,26),G615&lt;=DATE(2018,12,31),R615='CP %'!$I$2),IF(T615=1,'CP %'!$C$8,IF(AND(T615&gt;=2,T615&lt;=3),'CP %'!$C$9,IF(AND(T615&gt;=4,T615&lt;=5),'CP %'!$C$10,IF(AND(T615&gt;=6,T615&lt;=8),'CP %'!$C$11,IF(T615&gt;=9,'CP %'!$C$12,""))))),IF(AND(G615&gt;=DATE(2018,7,26),G615&lt;=DATE(2018,12,31),R615='CP %'!$I$3),IF(T615=1,'CP %'!$D$8,IF(AND(T615&gt;=2,T615&lt;=3),'CP %'!$D$9,IF(AND(T615&gt;=4,T615&lt;=5),'CP %'!$D$10,IF(AND(T615&gt;=6,T615&lt;=8),'CP %'!$D$11,IF(T615&gt;=9,'CP %'!$D$12,""))))),""))),
IF(AND(A615='CP %'!$F$1,J615="CP"),
IF(AND(G615&gt;=DATE(2018,4,1),G615&lt;DATE(2018,5,1)),IF(AND(T615&gt;=1,T615&lt;=3),'CP %'!$G$4,IF(AND(T615&gt;=4,T615&lt;=9),'CP %'!$G$5,IF(T615&gt;=10,'CP %'!$G$6,""))),
IF(AND(G615&gt;=DATE(2018,5,1),G615&lt;DATE(2018,7,1)),'CP %'!$G$8,
IF(AND(G615&gt;=DATE(2018,7,1),G615&lt;DATE(2018,8,1)),IF(AND(T615&gt;=1,T615&lt;=2),'CP %'!$G$11,IF(AND(T615&gt;=3,T615&lt;=5),'CP %'!$G$12,IF(T615&gt;=6,'CP %'!$G$13,""))),
IF(AND(G615&gt;=DATE(2018,8,1),G615&lt;DATE(2018,10,1)),IF(K615='CP %'!$F$18,'CP %'!$G$18,IF(B615='CP %'!$F$15,'CP %'!$G$15,IF(B615='CP %'!$F$16,'CP %'!$G$16,IF(AND(B615='CP %'!$F$17,T615=1),'CP %'!$G$20,IF(AND(B615='CP %'!$F$17,T615&gt;=2,T615&lt;=5),'CP %'!$G$21,IF(AND(B615='CP %'!$F$17,T615&gt;=6),'CP %'!$G$22,"")))))),
IF(AND(G615&gt;=DATE(2018,10,1),G615&lt;=DATE(2018,12,31)),IF(B615='CP %'!$F$25,'CP %'!$G$25,IF(B615='CP %'!$F$26,'CP %'!$G$26,IF(AND(B615='CP %'!$F$27,T615=1),'CP %'!$G$29,IF(AND(B615='CP %'!$F$27,T615&gt;=2,T615&lt;=5),'CP %'!$G$30,IF(AND(B615='CP %'!$F$27,T615&gt;=6),'CP %'!$G$31,"")))))))))),
IF(AND(A615='CP %'!$M$1,J615="CP"),
IF(AND(G615&gt;=DATE(2018,4,1),G615&lt;DATE(2018,10,1)),IF(AND(T615&gt;=1,T615&lt;=3),'CP %'!$N$4,IF(AND(T615&gt;=4,T615&lt;=6),'CP %'!$N$5,IF(T615&gt;=7,'CP %'!$N$6,""))),
IF(AND(G615&gt;=DATE(2018,10,1),G615&lt;=DATE(2018,12,31)),IF(AND(T615&gt;=1,T615&lt;=3),'CP %'!$N$9,IF(AND(T615&gt;=4,T615&lt;=6),'CP %'!$N$10,IF(T615&gt;=7,'CP %'!$N$11,""))),"")),"")))</f>
        <v/>
      </c>
      <c r="T615" s="29" t="str">
        <f>IF(AND(A615='CP %'!$B$1,Master!J615="CP",G615&gt;=DATE(2018,7,26),G615&lt;=DATE(2018,12,31)),COUNTIFS($K$2:$K$999,K615,$A$2:$A$999,'CP %'!$B$1,$G$2:$G$999,"&gt;=26-07-2018",$G$2:$G$999,"&lt;=31-12-2018"),IF(AND(A615='CP %'!$F$1,Master!J615="CP",G615&gt;=DATE(2018,4,1),G615&lt;DATE(2018,5,1)),COUNTIFS($K$2:$K$999,K615,$A$2:$A$999,'CP %'!$F$1,$G$2:$G$999,"&gt;=01-04-2018",$G$2:$G$999,"&lt;01-05-2018"),IF(AND(A615='CP %'!$F$1,Master!J615="CP",G615&gt;=DATE(2018,7,1),G615&lt;DATE(2018,8,1)),COUNTIFS($K$2:$K$999,K615,$A$2:$A$999,'CP %'!$F$1,$G$2:$G$999,"&gt;=01-07-2018",$G$2:$G$999,"&lt;01-08-2018"),IF(AND(A615='CP %'!$F$1,B615='CP %'!$F$17,Master!J615="CP",G615&gt;=DATE(2018,8,1),G615&lt;DATE(2018,10,1)),COUNTIFS($K$2:$K$999,K615,$A$2:$A$999,'CP %'!$F$1,$B$2:$B$999,'CP %'!$F$17,$G$2:$G$999,"&gt;=01-08-2018",$G$2:$G$999,"&lt;01-10-2018"),IF(AND(A615='CP %'!$F$1,B615='CP %'!$F$27,Master!J615="CP",G615&gt;=DATE(2018,10,1),G615&lt;=DATE(2018,12,31)),COUNTIFS($K$2:$K$999,K615,$A$2:$A$999,'CP %'!$F$1,$B$2:$B$999,'CP %'!$F$27,$G$2:$G$999,"&gt;=01-10-2018",$G$2:$G$999,"&lt;=31-12-2018"),IF(AND(A615='CP %'!$M$1,Master!J615="CP",G615&gt;=DATE(2018,4,1),G615&lt;DATE(2018,10,1)),COUNTIFS($K$2:$K$999,K615,$A$2:$A$999,'CP %'!$M$1,$G$2:$G$999,"&gt;=1-04-2018",$G$2:$G$999,"&lt;1-10-2018"),IF(AND(A615='CP %'!$M$1,Master!J615="CP",G615&gt;=DATE(2018,10,1),G615&lt;=DATE(2018,12,31)),COUNTIFS($K$2:$K$999,K615,$A$2:$A$999,'CP %'!$M$1,$G$2:$G$999,"&gt;=1-10-2018",$G$2:$G$999,"&lt;=31-12-2018"),"")))))))</f>
        <v/>
      </c>
    </row>
    <row r="616" spans="19:20" hidden="1" x14ac:dyDescent="0.25">
      <c r="S616" s="17" t="str">
        <f>IF(AND(A616='CP %'!$B$1,J616="CP"),
IF(AND(G616&gt;=DATE(2018,4,1),G616&lt;=DATE(2018,7,25)),2%,IF(AND(G616&gt;=DATE(2018,7,26),G616&lt;=DATE(2018,12,31),R616='CP %'!$I$2),IF(T616=1,'CP %'!$C$8,IF(AND(T616&gt;=2,T616&lt;=3),'CP %'!$C$9,IF(AND(T616&gt;=4,T616&lt;=5),'CP %'!$C$10,IF(AND(T616&gt;=6,T616&lt;=8),'CP %'!$C$11,IF(T616&gt;=9,'CP %'!$C$12,""))))),IF(AND(G616&gt;=DATE(2018,7,26),G616&lt;=DATE(2018,12,31),R616='CP %'!$I$3),IF(T616=1,'CP %'!$D$8,IF(AND(T616&gt;=2,T616&lt;=3),'CP %'!$D$9,IF(AND(T616&gt;=4,T616&lt;=5),'CP %'!$D$10,IF(AND(T616&gt;=6,T616&lt;=8),'CP %'!$D$11,IF(T616&gt;=9,'CP %'!$D$12,""))))),""))),
IF(AND(A616='CP %'!$F$1,J616="CP"),
IF(AND(G616&gt;=DATE(2018,4,1),G616&lt;DATE(2018,5,1)),IF(AND(T616&gt;=1,T616&lt;=3),'CP %'!$G$4,IF(AND(T616&gt;=4,T616&lt;=9),'CP %'!$G$5,IF(T616&gt;=10,'CP %'!$G$6,""))),
IF(AND(G616&gt;=DATE(2018,5,1),G616&lt;DATE(2018,7,1)),'CP %'!$G$8,
IF(AND(G616&gt;=DATE(2018,7,1),G616&lt;DATE(2018,8,1)),IF(AND(T616&gt;=1,T616&lt;=2),'CP %'!$G$11,IF(AND(T616&gt;=3,T616&lt;=5),'CP %'!$G$12,IF(T616&gt;=6,'CP %'!$G$13,""))),
IF(AND(G616&gt;=DATE(2018,8,1),G616&lt;DATE(2018,10,1)),IF(K616='CP %'!$F$18,'CP %'!$G$18,IF(B616='CP %'!$F$15,'CP %'!$G$15,IF(B616='CP %'!$F$16,'CP %'!$G$16,IF(AND(B616='CP %'!$F$17,T616=1),'CP %'!$G$20,IF(AND(B616='CP %'!$F$17,T616&gt;=2,T616&lt;=5),'CP %'!$G$21,IF(AND(B616='CP %'!$F$17,T616&gt;=6),'CP %'!$G$22,"")))))),
IF(AND(G616&gt;=DATE(2018,10,1),G616&lt;=DATE(2018,12,31)),IF(B616='CP %'!$F$25,'CP %'!$G$25,IF(B616='CP %'!$F$26,'CP %'!$G$26,IF(AND(B616='CP %'!$F$27,T616=1),'CP %'!$G$29,IF(AND(B616='CP %'!$F$27,T616&gt;=2,T616&lt;=5),'CP %'!$G$30,IF(AND(B616='CP %'!$F$27,T616&gt;=6),'CP %'!$G$31,"")))))))))),
IF(AND(A616='CP %'!$M$1,J616="CP"),
IF(AND(G616&gt;=DATE(2018,4,1),G616&lt;DATE(2018,10,1)),IF(AND(T616&gt;=1,T616&lt;=3),'CP %'!$N$4,IF(AND(T616&gt;=4,T616&lt;=6),'CP %'!$N$5,IF(T616&gt;=7,'CP %'!$N$6,""))),
IF(AND(G616&gt;=DATE(2018,10,1),G616&lt;=DATE(2018,12,31)),IF(AND(T616&gt;=1,T616&lt;=3),'CP %'!$N$9,IF(AND(T616&gt;=4,T616&lt;=6),'CP %'!$N$10,IF(T616&gt;=7,'CP %'!$N$11,""))),"")),"")))</f>
        <v/>
      </c>
      <c r="T616" s="29" t="str">
        <f>IF(AND(A616='CP %'!$B$1,Master!J616="CP",G616&gt;=DATE(2018,7,26),G616&lt;=DATE(2018,12,31)),COUNTIFS($K$2:$K$999,K616,$A$2:$A$999,'CP %'!$B$1,$G$2:$G$999,"&gt;=26-07-2018",$G$2:$G$999,"&lt;=31-12-2018"),IF(AND(A616='CP %'!$F$1,Master!J616="CP",G616&gt;=DATE(2018,4,1),G616&lt;DATE(2018,5,1)),COUNTIFS($K$2:$K$999,K616,$A$2:$A$999,'CP %'!$F$1,$G$2:$G$999,"&gt;=01-04-2018",$G$2:$G$999,"&lt;01-05-2018"),IF(AND(A616='CP %'!$F$1,Master!J616="CP",G616&gt;=DATE(2018,7,1),G616&lt;DATE(2018,8,1)),COUNTIFS($K$2:$K$999,K616,$A$2:$A$999,'CP %'!$F$1,$G$2:$G$999,"&gt;=01-07-2018",$G$2:$G$999,"&lt;01-08-2018"),IF(AND(A616='CP %'!$F$1,B616='CP %'!$F$17,Master!J616="CP",G616&gt;=DATE(2018,8,1),G616&lt;DATE(2018,10,1)),COUNTIFS($K$2:$K$999,K616,$A$2:$A$999,'CP %'!$F$1,$B$2:$B$999,'CP %'!$F$17,$G$2:$G$999,"&gt;=01-08-2018",$G$2:$G$999,"&lt;01-10-2018"),IF(AND(A616='CP %'!$F$1,B616='CP %'!$F$27,Master!J616="CP",G616&gt;=DATE(2018,10,1),G616&lt;=DATE(2018,12,31)),COUNTIFS($K$2:$K$999,K616,$A$2:$A$999,'CP %'!$F$1,$B$2:$B$999,'CP %'!$F$27,$G$2:$G$999,"&gt;=01-10-2018",$G$2:$G$999,"&lt;=31-12-2018"),IF(AND(A616='CP %'!$M$1,Master!J616="CP",G616&gt;=DATE(2018,4,1),G616&lt;DATE(2018,10,1)),COUNTIFS($K$2:$K$999,K616,$A$2:$A$999,'CP %'!$M$1,$G$2:$G$999,"&gt;=1-04-2018",$G$2:$G$999,"&lt;1-10-2018"),IF(AND(A616='CP %'!$M$1,Master!J616="CP",G616&gt;=DATE(2018,10,1),G616&lt;=DATE(2018,12,31)),COUNTIFS($K$2:$K$999,K616,$A$2:$A$999,'CP %'!$M$1,$G$2:$G$999,"&gt;=1-10-2018",$G$2:$G$999,"&lt;=31-12-2018"),"")))))))</f>
        <v/>
      </c>
    </row>
    <row r="617" spans="19:20" hidden="1" x14ac:dyDescent="0.25">
      <c r="S617" s="17" t="str">
        <f>IF(AND(A617='CP %'!$B$1,J617="CP"),
IF(AND(G617&gt;=DATE(2018,4,1),G617&lt;=DATE(2018,7,25)),2%,IF(AND(G617&gt;=DATE(2018,7,26),G617&lt;=DATE(2018,12,31),R617='CP %'!$I$2),IF(T617=1,'CP %'!$C$8,IF(AND(T617&gt;=2,T617&lt;=3),'CP %'!$C$9,IF(AND(T617&gt;=4,T617&lt;=5),'CP %'!$C$10,IF(AND(T617&gt;=6,T617&lt;=8),'CP %'!$C$11,IF(T617&gt;=9,'CP %'!$C$12,""))))),IF(AND(G617&gt;=DATE(2018,7,26),G617&lt;=DATE(2018,12,31),R617='CP %'!$I$3),IF(T617=1,'CP %'!$D$8,IF(AND(T617&gt;=2,T617&lt;=3),'CP %'!$D$9,IF(AND(T617&gt;=4,T617&lt;=5),'CP %'!$D$10,IF(AND(T617&gt;=6,T617&lt;=8),'CP %'!$D$11,IF(T617&gt;=9,'CP %'!$D$12,""))))),""))),
IF(AND(A617='CP %'!$F$1,J617="CP"),
IF(AND(G617&gt;=DATE(2018,4,1),G617&lt;DATE(2018,5,1)),IF(AND(T617&gt;=1,T617&lt;=3),'CP %'!$G$4,IF(AND(T617&gt;=4,T617&lt;=9),'CP %'!$G$5,IF(T617&gt;=10,'CP %'!$G$6,""))),
IF(AND(G617&gt;=DATE(2018,5,1),G617&lt;DATE(2018,7,1)),'CP %'!$G$8,
IF(AND(G617&gt;=DATE(2018,7,1),G617&lt;DATE(2018,8,1)),IF(AND(T617&gt;=1,T617&lt;=2),'CP %'!$G$11,IF(AND(T617&gt;=3,T617&lt;=5),'CP %'!$G$12,IF(T617&gt;=6,'CP %'!$G$13,""))),
IF(AND(G617&gt;=DATE(2018,8,1),G617&lt;DATE(2018,10,1)),IF(K617='CP %'!$F$18,'CP %'!$G$18,IF(B617='CP %'!$F$15,'CP %'!$G$15,IF(B617='CP %'!$F$16,'CP %'!$G$16,IF(AND(B617='CP %'!$F$17,T617=1),'CP %'!$G$20,IF(AND(B617='CP %'!$F$17,T617&gt;=2,T617&lt;=5),'CP %'!$G$21,IF(AND(B617='CP %'!$F$17,T617&gt;=6),'CP %'!$G$22,"")))))),
IF(AND(G617&gt;=DATE(2018,10,1),G617&lt;=DATE(2018,12,31)),IF(B617='CP %'!$F$25,'CP %'!$G$25,IF(B617='CP %'!$F$26,'CP %'!$G$26,IF(AND(B617='CP %'!$F$27,T617=1),'CP %'!$G$29,IF(AND(B617='CP %'!$F$27,T617&gt;=2,T617&lt;=5),'CP %'!$G$30,IF(AND(B617='CP %'!$F$27,T617&gt;=6),'CP %'!$G$31,"")))))))))),
IF(AND(A617='CP %'!$M$1,J617="CP"),
IF(AND(G617&gt;=DATE(2018,4,1),G617&lt;DATE(2018,10,1)),IF(AND(T617&gt;=1,T617&lt;=3),'CP %'!$N$4,IF(AND(T617&gt;=4,T617&lt;=6),'CP %'!$N$5,IF(T617&gt;=7,'CP %'!$N$6,""))),
IF(AND(G617&gt;=DATE(2018,10,1),G617&lt;=DATE(2018,12,31)),IF(AND(T617&gt;=1,T617&lt;=3),'CP %'!$N$9,IF(AND(T617&gt;=4,T617&lt;=6),'CP %'!$N$10,IF(T617&gt;=7,'CP %'!$N$11,""))),"")),"")))</f>
        <v/>
      </c>
      <c r="T617" s="29" t="str">
        <f>IF(AND(A617='CP %'!$B$1,Master!J617="CP",G617&gt;=DATE(2018,7,26),G617&lt;=DATE(2018,12,31)),COUNTIFS($K$2:$K$999,K617,$A$2:$A$999,'CP %'!$B$1,$G$2:$G$999,"&gt;=26-07-2018",$G$2:$G$999,"&lt;=31-12-2018"),IF(AND(A617='CP %'!$F$1,Master!J617="CP",G617&gt;=DATE(2018,4,1),G617&lt;DATE(2018,5,1)),COUNTIFS($K$2:$K$999,K617,$A$2:$A$999,'CP %'!$F$1,$G$2:$G$999,"&gt;=01-04-2018",$G$2:$G$999,"&lt;01-05-2018"),IF(AND(A617='CP %'!$F$1,Master!J617="CP",G617&gt;=DATE(2018,7,1),G617&lt;DATE(2018,8,1)),COUNTIFS($K$2:$K$999,K617,$A$2:$A$999,'CP %'!$F$1,$G$2:$G$999,"&gt;=01-07-2018",$G$2:$G$999,"&lt;01-08-2018"),IF(AND(A617='CP %'!$F$1,B617='CP %'!$F$17,Master!J617="CP",G617&gt;=DATE(2018,8,1),G617&lt;DATE(2018,10,1)),COUNTIFS($K$2:$K$999,K617,$A$2:$A$999,'CP %'!$F$1,$B$2:$B$999,'CP %'!$F$17,$G$2:$G$999,"&gt;=01-08-2018",$G$2:$G$999,"&lt;01-10-2018"),IF(AND(A617='CP %'!$F$1,B617='CP %'!$F$27,Master!J617="CP",G617&gt;=DATE(2018,10,1),G617&lt;=DATE(2018,12,31)),COUNTIFS($K$2:$K$999,K617,$A$2:$A$999,'CP %'!$F$1,$B$2:$B$999,'CP %'!$F$27,$G$2:$G$999,"&gt;=01-10-2018",$G$2:$G$999,"&lt;=31-12-2018"),IF(AND(A617='CP %'!$M$1,Master!J617="CP",G617&gt;=DATE(2018,4,1),G617&lt;DATE(2018,10,1)),COUNTIFS($K$2:$K$999,K617,$A$2:$A$999,'CP %'!$M$1,$G$2:$G$999,"&gt;=1-04-2018",$G$2:$G$999,"&lt;1-10-2018"),IF(AND(A617='CP %'!$M$1,Master!J617="CP",G617&gt;=DATE(2018,10,1),G617&lt;=DATE(2018,12,31)),COUNTIFS($K$2:$K$999,K617,$A$2:$A$999,'CP %'!$M$1,$G$2:$G$999,"&gt;=1-10-2018",$G$2:$G$999,"&lt;=31-12-2018"),"")))))))</f>
        <v/>
      </c>
    </row>
    <row r="618" spans="19:20" hidden="1" x14ac:dyDescent="0.25">
      <c r="S618" s="17" t="str">
        <f>IF(AND(A618='CP %'!$B$1,J618="CP"),
IF(AND(G618&gt;=DATE(2018,4,1),G618&lt;=DATE(2018,7,25)),2%,IF(AND(G618&gt;=DATE(2018,7,26),G618&lt;=DATE(2018,12,31),R618='CP %'!$I$2),IF(T618=1,'CP %'!$C$8,IF(AND(T618&gt;=2,T618&lt;=3),'CP %'!$C$9,IF(AND(T618&gt;=4,T618&lt;=5),'CP %'!$C$10,IF(AND(T618&gt;=6,T618&lt;=8),'CP %'!$C$11,IF(T618&gt;=9,'CP %'!$C$12,""))))),IF(AND(G618&gt;=DATE(2018,7,26),G618&lt;=DATE(2018,12,31),R618='CP %'!$I$3),IF(T618=1,'CP %'!$D$8,IF(AND(T618&gt;=2,T618&lt;=3),'CP %'!$D$9,IF(AND(T618&gt;=4,T618&lt;=5),'CP %'!$D$10,IF(AND(T618&gt;=6,T618&lt;=8),'CP %'!$D$11,IF(T618&gt;=9,'CP %'!$D$12,""))))),""))),
IF(AND(A618='CP %'!$F$1,J618="CP"),
IF(AND(G618&gt;=DATE(2018,4,1),G618&lt;DATE(2018,5,1)),IF(AND(T618&gt;=1,T618&lt;=3),'CP %'!$G$4,IF(AND(T618&gt;=4,T618&lt;=9),'CP %'!$G$5,IF(T618&gt;=10,'CP %'!$G$6,""))),
IF(AND(G618&gt;=DATE(2018,5,1),G618&lt;DATE(2018,7,1)),'CP %'!$G$8,
IF(AND(G618&gt;=DATE(2018,7,1),G618&lt;DATE(2018,8,1)),IF(AND(T618&gt;=1,T618&lt;=2),'CP %'!$G$11,IF(AND(T618&gt;=3,T618&lt;=5),'CP %'!$G$12,IF(T618&gt;=6,'CP %'!$G$13,""))),
IF(AND(G618&gt;=DATE(2018,8,1),G618&lt;DATE(2018,10,1)),IF(K618='CP %'!$F$18,'CP %'!$G$18,IF(B618='CP %'!$F$15,'CP %'!$G$15,IF(B618='CP %'!$F$16,'CP %'!$G$16,IF(AND(B618='CP %'!$F$17,T618=1),'CP %'!$G$20,IF(AND(B618='CP %'!$F$17,T618&gt;=2,T618&lt;=5),'CP %'!$G$21,IF(AND(B618='CP %'!$F$17,T618&gt;=6),'CP %'!$G$22,"")))))),
IF(AND(G618&gt;=DATE(2018,10,1),G618&lt;=DATE(2018,12,31)),IF(B618='CP %'!$F$25,'CP %'!$G$25,IF(B618='CP %'!$F$26,'CP %'!$G$26,IF(AND(B618='CP %'!$F$27,T618=1),'CP %'!$G$29,IF(AND(B618='CP %'!$F$27,T618&gt;=2,T618&lt;=5),'CP %'!$G$30,IF(AND(B618='CP %'!$F$27,T618&gt;=6),'CP %'!$G$31,"")))))))))),
IF(AND(A618='CP %'!$M$1,J618="CP"),
IF(AND(G618&gt;=DATE(2018,4,1),G618&lt;DATE(2018,10,1)),IF(AND(T618&gt;=1,T618&lt;=3),'CP %'!$N$4,IF(AND(T618&gt;=4,T618&lt;=6),'CP %'!$N$5,IF(T618&gt;=7,'CP %'!$N$6,""))),
IF(AND(G618&gt;=DATE(2018,10,1),G618&lt;=DATE(2018,12,31)),IF(AND(T618&gt;=1,T618&lt;=3),'CP %'!$N$9,IF(AND(T618&gt;=4,T618&lt;=6),'CP %'!$N$10,IF(T618&gt;=7,'CP %'!$N$11,""))),"")),"")))</f>
        <v/>
      </c>
      <c r="T618" s="29" t="str">
        <f>IF(AND(A618='CP %'!$B$1,Master!J618="CP",G618&gt;=DATE(2018,7,26),G618&lt;=DATE(2018,12,31)),COUNTIFS($K$2:$K$999,K618,$A$2:$A$999,'CP %'!$B$1,$G$2:$G$999,"&gt;=26-07-2018",$G$2:$G$999,"&lt;=31-12-2018"),IF(AND(A618='CP %'!$F$1,Master!J618="CP",G618&gt;=DATE(2018,4,1),G618&lt;DATE(2018,5,1)),COUNTIFS($K$2:$K$999,K618,$A$2:$A$999,'CP %'!$F$1,$G$2:$G$999,"&gt;=01-04-2018",$G$2:$G$999,"&lt;01-05-2018"),IF(AND(A618='CP %'!$F$1,Master!J618="CP",G618&gt;=DATE(2018,7,1),G618&lt;DATE(2018,8,1)),COUNTIFS($K$2:$K$999,K618,$A$2:$A$999,'CP %'!$F$1,$G$2:$G$999,"&gt;=01-07-2018",$G$2:$G$999,"&lt;01-08-2018"),IF(AND(A618='CP %'!$F$1,B618='CP %'!$F$17,Master!J618="CP",G618&gt;=DATE(2018,8,1),G618&lt;DATE(2018,10,1)),COUNTIFS($K$2:$K$999,K618,$A$2:$A$999,'CP %'!$F$1,$B$2:$B$999,'CP %'!$F$17,$G$2:$G$999,"&gt;=01-08-2018",$G$2:$G$999,"&lt;01-10-2018"),IF(AND(A618='CP %'!$F$1,B618='CP %'!$F$27,Master!J618="CP",G618&gt;=DATE(2018,10,1),G618&lt;=DATE(2018,12,31)),COUNTIFS($K$2:$K$999,K618,$A$2:$A$999,'CP %'!$F$1,$B$2:$B$999,'CP %'!$F$27,$G$2:$G$999,"&gt;=01-10-2018",$G$2:$G$999,"&lt;=31-12-2018"),IF(AND(A618='CP %'!$M$1,Master!J618="CP",G618&gt;=DATE(2018,4,1),G618&lt;DATE(2018,10,1)),COUNTIFS($K$2:$K$999,K618,$A$2:$A$999,'CP %'!$M$1,$G$2:$G$999,"&gt;=1-04-2018",$G$2:$G$999,"&lt;1-10-2018"),IF(AND(A618='CP %'!$M$1,Master!J618="CP",G618&gt;=DATE(2018,10,1),G618&lt;=DATE(2018,12,31)),COUNTIFS($K$2:$K$999,K618,$A$2:$A$999,'CP %'!$M$1,$G$2:$G$999,"&gt;=1-10-2018",$G$2:$G$999,"&lt;=31-12-2018"),"")))))))</f>
        <v/>
      </c>
    </row>
    <row r="619" spans="19:20" hidden="1" x14ac:dyDescent="0.25">
      <c r="S619" s="17" t="str">
        <f>IF(AND(A619='CP %'!$B$1,J619="CP"),
IF(AND(G619&gt;=DATE(2018,4,1),G619&lt;=DATE(2018,7,25)),2%,IF(AND(G619&gt;=DATE(2018,7,26),G619&lt;=DATE(2018,12,31),R619='CP %'!$I$2),IF(T619=1,'CP %'!$C$8,IF(AND(T619&gt;=2,T619&lt;=3),'CP %'!$C$9,IF(AND(T619&gt;=4,T619&lt;=5),'CP %'!$C$10,IF(AND(T619&gt;=6,T619&lt;=8),'CP %'!$C$11,IF(T619&gt;=9,'CP %'!$C$12,""))))),IF(AND(G619&gt;=DATE(2018,7,26),G619&lt;=DATE(2018,12,31),R619='CP %'!$I$3),IF(T619=1,'CP %'!$D$8,IF(AND(T619&gt;=2,T619&lt;=3),'CP %'!$D$9,IF(AND(T619&gt;=4,T619&lt;=5),'CP %'!$D$10,IF(AND(T619&gt;=6,T619&lt;=8),'CP %'!$D$11,IF(T619&gt;=9,'CP %'!$D$12,""))))),""))),
IF(AND(A619='CP %'!$F$1,J619="CP"),
IF(AND(G619&gt;=DATE(2018,4,1),G619&lt;DATE(2018,5,1)),IF(AND(T619&gt;=1,T619&lt;=3),'CP %'!$G$4,IF(AND(T619&gt;=4,T619&lt;=9),'CP %'!$G$5,IF(T619&gt;=10,'CP %'!$G$6,""))),
IF(AND(G619&gt;=DATE(2018,5,1),G619&lt;DATE(2018,7,1)),'CP %'!$G$8,
IF(AND(G619&gt;=DATE(2018,7,1),G619&lt;DATE(2018,8,1)),IF(AND(T619&gt;=1,T619&lt;=2),'CP %'!$G$11,IF(AND(T619&gt;=3,T619&lt;=5),'CP %'!$G$12,IF(T619&gt;=6,'CP %'!$G$13,""))),
IF(AND(G619&gt;=DATE(2018,8,1),G619&lt;DATE(2018,10,1)),IF(K619='CP %'!$F$18,'CP %'!$G$18,IF(B619='CP %'!$F$15,'CP %'!$G$15,IF(B619='CP %'!$F$16,'CP %'!$G$16,IF(AND(B619='CP %'!$F$17,T619=1),'CP %'!$G$20,IF(AND(B619='CP %'!$F$17,T619&gt;=2,T619&lt;=5),'CP %'!$G$21,IF(AND(B619='CP %'!$F$17,T619&gt;=6),'CP %'!$G$22,"")))))),
IF(AND(G619&gt;=DATE(2018,10,1),G619&lt;=DATE(2018,12,31)),IF(B619='CP %'!$F$25,'CP %'!$G$25,IF(B619='CP %'!$F$26,'CP %'!$G$26,IF(AND(B619='CP %'!$F$27,T619=1),'CP %'!$G$29,IF(AND(B619='CP %'!$F$27,T619&gt;=2,T619&lt;=5),'CP %'!$G$30,IF(AND(B619='CP %'!$F$27,T619&gt;=6),'CP %'!$G$31,"")))))))))),
IF(AND(A619='CP %'!$M$1,J619="CP"),
IF(AND(G619&gt;=DATE(2018,4,1),G619&lt;DATE(2018,10,1)),IF(AND(T619&gt;=1,T619&lt;=3),'CP %'!$N$4,IF(AND(T619&gt;=4,T619&lt;=6),'CP %'!$N$5,IF(T619&gt;=7,'CP %'!$N$6,""))),
IF(AND(G619&gt;=DATE(2018,10,1),G619&lt;=DATE(2018,12,31)),IF(AND(T619&gt;=1,T619&lt;=3),'CP %'!$N$9,IF(AND(T619&gt;=4,T619&lt;=6),'CP %'!$N$10,IF(T619&gt;=7,'CP %'!$N$11,""))),"")),"")))</f>
        <v/>
      </c>
      <c r="T619" s="29" t="str">
        <f>IF(AND(A619='CP %'!$B$1,Master!J619="CP",G619&gt;=DATE(2018,7,26),G619&lt;=DATE(2018,12,31)),COUNTIFS($K$2:$K$999,K619,$A$2:$A$999,'CP %'!$B$1,$G$2:$G$999,"&gt;=26-07-2018",$G$2:$G$999,"&lt;=31-12-2018"),IF(AND(A619='CP %'!$F$1,Master!J619="CP",G619&gt;=DATE(2018,4,1),G619&lt;DATE(2018,5,1)),COUNTIFS($K$2:$K$999,K619,$A$2:$A$999,'CP %'!$F$1,$G$2:$G$999,"&gt;=01-04-2018",$G$2:$G$999,"&lt;01-05-2018"),IF(AND(A619='CP %'!$F$1,Master!J619="CP",G619&gt;=DATE(2018,7,1),G619&lt;DATE(2018,8,1)),COUNTIFS($K$2:$K$999,K619,$A$2:$A$999,'CP %'!$F$1,$G$2:$G$999,"&gt;=01-07-2018",$G$2:$G$999,"&lt;01-08-2018"),IF(AND(A619='CP %'!$F$1,B619='CP %'!$F$17,Master!J619="CP",G619&gt;=DATE(2018,8,1),G619&lt;DATE(2018,10,1)),COUNTIFS($K$2:$K$999,K619,$A$2:$A$999,'CP %'!$F$1,$B$2:$B$999,'CP %'!$F$17,$G$2:$G$999,"&gt;=01-08-2018",$G$2:$G$999,"&lt;01-10-2018"),IF(AND(A619='CP %'!$F$1,B619='CP %'!$F$27,Master!J619="CP",G619&gt;=DATE(2018,10,1),G619&lt;=DATE(2018,12,31)),COUNTIFS($K$2:$K$999,K619,$A$2:$A$999,'CP %'!$F$1,$B$2:$B$999,'CP %'!$F$27,$G$2:$G$999,"&gt;=01-10-2018",$G$2:$G$999,"&lt;=31-12-2018"),IF(AND(A619='CP %'!$M$1,Master!J619="CP",G619&gt;=DATE(2018,4,1),G619&lt;DATE(2018,10,1)),COUNTIFS($K$2:$K$999,K619,$A$2:$A$999,'CP %'!$M$1,$G$2:$G$999,"&gt;=1-04-2018",$G$2:$G$999,"&lt;1-10-2018"),IF(AND(A619='CP %'!$M$1,Master!J619="CP",G619&gt;=DATE(2018,10,1),G619&lt;=DATE(2018,12,31)),COUNTIFS($K$2:$K$999,K619,$A$2:$A$999,'CP %'!$M$1,$G$2:$G$999,"&gt;=1-10-2018",$G$2:$G$999,"&lt;=31-12-2018"),"")))))))</f>
        <v/>
      </c>
    </row>
    <row r="620" spans="19:20" hidden="1" x14ac:dyDescent="0.25">
      <c r="S620" s="17" t="str">
        <f>IF(AND(A620='CP %'!$B$1,J620="CP"),
IF(AND(G620&gt;=DATE(2018,4,1),G620&lt;=DATE(2018,7,25)),2%,IF(AND(G620&gt;=DATE(2018,7,26),G620&lt;=DATE(2018,12,31),R620='CP %'!$I$2),IF(T620=1,'CP %'!$C$8,IF(AND(T620&gt;=2,T620&lt;=3),'CP %'!$C$9,IF(AND(T620&gt;=4,T620&lt;=5),'CP %'!$C$10,IF(AND(T620&gt;=6,T620&lt;=8),'CP %'!$C$11,IF(T620&gt;=9,'CP %'!$C$12,""))))),IF(AND(G620&gt;=DATE(2018,7,26),G620&lt;=DATE(2018,12,31),R620='CP %'!$I$3),IF(T620=1,'CP %'!$D$8,IF(AND(T620&gt;=2,T620&lt;=3),'CP %'!$D$9,IF(AND(T620&gt;=4,T620&lt;=5),'CP %'!$D$10,IF(AND(T620&gt;=6,T620&lt;=8),'CP %'!$D$11,IF(T620&gt;=9,'CP %'!$D$12,""))))),""))),
IF(AND(A620='CP %'!$F$1,J620="CP"),
IF(AND(G620&gt;=DATE(2018,4,1),G620&lt;DATE(2018,5,1)),IF(AND(T620&gt;=1,T620&lt;=3),'CP %'!$G$4,IF(AND(T620&gt;=4,T620&lt;=9),'CP %'!$G$5,IF(T620&gt;=10,'CP %'!$G$6,""))),
IF(AND(G620&gt;=DATE(2018,5,1),G620&lt;DATE(2018,7,1)),'CP %'!$G$8,
IF(AND(G620&gt;=DATE(2018,7,1),G620&lt;DATE(2018,8,1)),IF(AND(T620&gt;=1,T620&lt;=2),'CP %'!$G$11,IF(AND(T620&gt;=3,T620&lt;=5),'CP %'!$G$12,IF(T620&gt;=6,'CP %'!$G$13,""))),
IF(AND(G620&gt;=DATE(2018,8,1),G620&lt;DATE(2018,10,1)),IF(K620='CP %'!$F$18,'CP %'!$G$18,IF(B620='CP %'!$F$15,'CP %'!$G$15,IF(B620='CP %'!$F$16,'CP %'!$G$16,IF(AND(B620='CP %'!$F$17,T620=1),'CP %'!$G$20,IF(AND(B620='CP %'!$F$17,T620&gt;=2,T620&lt;=5),'CP %'!$G$21,IF(AND(B620='CP %'!$F$17,T620&gt;=6),'CP %'!$G$22,"")))))),
IF(AND(G620&gt;=DATE(2018,10,1),G620&lt;=DATE(2018,12,31)),IF(B620='CP %'!$F$25,'CP %'!$G$25,IF(B620='CP %'!$F$26,'CP %'!$G$26,IF(AND(B620='CP %'!$F$27,T620=1),'CP %'!$G$29,IF(AND(B620='CP %'!$F$27,T620&gt;=2,T620&lt;=5),'CP %'!$G$30,IF(AND(B620='CP %'!$F$27,T620&gt;=6),'CP %'!$G$31,"")))))))))),
IF(AND(A620='CP %'!$M$1,J620="CP"),
IF(AND(G620&gt;=DATE(2018,4,1),G620&lt;DATE(2018,10,1)),IF(AND(T620&gt;=1,T620&lt;=3),'CP %'!$N$4,IF(AND(T620&gt;=4,T620&lt;=6),'CP %'!$N$5,IF(T620&gt;=7,'CP %'!$N$6,""))),
IF(AND(G620&gt;=DATE(2018,10,1),G620&lt;=DATE(2018,12,31)),IF(AND(T620&gt;=1,T620&lt;=3),'CP %'!$N$9,IF(AND(T620&gt;=4,T620&lt;=6),'CP %'!$N$10,IF(T620&gt;=7,'CP %'!$N$11,""))),"")),"")))</f>
        <v/>
      </c>
      <c r="T620" s="29" t="str">
        <f>IF(AND(A620='CP %'!$B$1,Master!J620="CP",G620&gt;=DATE(2018,7,26),G620&lt;=DATE(2018,12,31)),COUNTIFS($K$2:$K$999,K620,$A$2:$A$999,'CP %'!$B$1,$G$2:$G$999,"&gt;=26-07-2018",$G$2:$G$999,"&lt;=31-12-2018"),IF(AND(A620='CP %'!$F$1,Master!J620="CP",G620&gt;=DATE(2018,4,1),G620&lt;DATE(2018,5,1)),COUNTIFS($K$2:$K$999,K620,$A$2:$A$999,'CP %'!$F$1,$G$2:$G$999,"&gt;=01-04-2018",$G$2:$G$999,"&lt;01-05-2018"),IF(AND(A620='CP %'!$F$1,Master!J620="CP",G620&gt;=DATE(2018,7,1),G620&lt;DATE(2018,8,1)),COUNTIFS($K$2:$K$999,K620,$A$2:$A$999,'CP %'!$F$1,$G$2:$G$999,"&gt;=01-07-2018",$G$2:$G$999,"&lt;01-08-2018"),IF(AND(A620='CP %'!$F$1,B620='CP %'!$F$17,Master!J620="CP",G620&gt;=DATE(2018,8,1),G620&lt;DATE(2018,10,1)),COUNTIFS($K$2:$K$999,K620,$A$2:$A$999,'CP %'!$F$1,$B$2:$B$999,'CP %'!$F$17,$G$2:$G$999,"&gt;=01-08-2018",$G$2:$G$999,"&lt;01-10-2018"),IF(AND(A620='CP %'!$F$1,B620='CP %'!$F$27,Master!J620="CP",G620&gt;=DATE(2018,10,1),G620&lt;=DATE(2018,12,31)),COUNTIFS($K$2:$K$999,K620,$A$2:$A$999,'CP %'!$F$1,$B$2:$B$999,'CP %'!$F$27,$G$2:$G$999,"&gt;=01-10-2018",$G$2:$G$999,"&lt;=31-12-2018"),IF(AND(A620='CP %'!$M$1,Master!J620="CP",G620&gt;=DATE(2018,4,1),G620&lt;DATE(2018,10,1)),COUNTIFS($K$2:$K$999,K620,$A$2:$A$999,'CP %'!$M$1,$G$2:$G$999,"&gt;=1-04-2018",$G$2:$G$999,"&lt;1-10-2018"),IF(AND(A620='CP %'!$M$1,Master!J620="CP",G620&gt;=DATE(2018,10,1),G620&lt;=DATE(2018,12,31)),COUNTIFS($K$2:$K$999,K620,$A$2:$A$999,'CP %'!$M$1,$G$2:$G$999,"&gt;=1-10-2018",$G$2:$G$999,"&lt;=31-12-2018"),"")))))))</f>
        <v/>
      </c>
    </row>
    <row r="621" spans="19:20" hidden="1" x14ac:dyDescent="0.25">
      <c r="S621" s="17" t="str">
        <f>IF(AND(A621='CP %'!$B$1,J621="CP"),
IF(AND(G621&gt;=DATE(2018,4,1),G621&lt;=DATE(2018,7,25)),2%,IF(AND(G621&gt;=DATE(2018,7,26),G621&lt;=DATE(2018,12,31),R621='CP %'!$I$2),IF(T621=1,'CP %'!$C$8,IF(AND(T621&gt;=2,T621&lt;=3),'CP %'!$C$9,IF(AND(T621&gt;=4,T621&lt;=5),'CP %'!$C$10,IF(AND(T621&gt;=6,T621&lt;=8),'CP %'!$C$11,IF(T621&gt;=9,'CP %'!$C$12,""))))),IF(AND(G621&gt;=DATE(2018,7,26),G621&lt;=DATE(2018,12,31),R621='CP %'!$I$3),IF(T621=1,'CP %'!$D$8,IF(AND(T621&gt;=2,T621&lt;=3),'CP %'!$D$9,IF(AND(T621&gt;=4,T621&lt;=5),'CP %'!$D$10,IF(AND(T621&gt;=6,T621&lt;=8),'CP %'!$D$11,IF(T621&gt;=9,'CP %'!$D$12,""))))),""))),
IF(AND(A621='CP %'!$F$1,J621="CP"),
IF(AND(G621&gt;=DATE(2018,4,1),G621&lt;DATE(2018,5,1)),IF(AND(T621&gt;=1,T621&lt;=3),'CP %'!$G$4,IF(AND(T621&gt;=4,T621&lt;=9),'CP %'!$G$5,IF(T621&gt;=10,'CP %'!$G$6,""))),
IF(AND(G621&gt;=DATE(2018,5,1),G621&lt;DATE(2018,7,1)),'CP %'!$G$8,
IF(AND(G621&gt;=DATE(2018,7,1),G621&lt;DATE(2018,8,1)),IF(AND(T621&gt;=1,T621&lt;=2),'CP %'!$G$11,IF(AND(T621&gt;=3,T621&lt;=5),'CP %'!$G$12,IF(T621&gt;=6,'CP %'!$G$13,""))),
IF(AND(G621&gt;=DATE(2018,8,1),G621&lt;DATE(2018,10,1)),IF(K621='CP %'!$F$18,'CP %'!$G$18,IF(B621='CP %'!$F$15,'CP %'!$G$15,IF(B621='CP %'!$F$16,'CP %'!$G$16,IF(AND(B621='CP %'!$F$17,T621=1),'CP %'!$G$20,IF(AND(B621='CP %'!$F$17,T621&gt;=2,T621&lt;=5),'CP %'!$G$21,IF(AND(B621='CP %'!$F$17,T621&gt;=6),'CP %'!$G$22,"")))))),
IF(AND(G621&gt;=DATE(2018,10,1),G621&lt;=DATE(2018,12,31)),IF(B621='CP %'!$F$25,'CP %'!$G$25,IF(B621='CP %'!$F$26,'CP %'!$G$26,IF(AND(B621='CP %'!$F$27,T621=1),'CP %'!$G$29,IF(AND(B621='CP %'!$F$27,T621&gt;=2,T621&lt;=5),'CP %'!$G$30,IF(AND(B621='CP %'!$F$27,T621&gt;=6),'CP %'!$G$31,"")))))))))),
IF(AND(A621='CP %'!$M$1,J621="CP"),
IF(AND(G621&gt;=DATE(2018,4,1),G621&lt;DATE(2018,10,1)),IF(AND(T621&gt;=1,T621&lt;=3),'CP %'!$N$4,IF(AND(T621&gt;=4,T621&lt;=6),'CP %'!$N$5,IF(T621&gt;=7,'CP %'!$N$6,""))),
IF(AND(G621&gt;=DATE(2018,10,1),G621&lt;=DATE(2018,12,31)),IF(AND(T621&gt;=1,T621&lt;=3),'CP %'!$N$9,IF(AND(T621&gt;=4,T621&lt;=6),'CP %'!$N$10,IF(T621&gt;=7,'CP %'!$N$11,""))),"")),"")))</f>
        <v/>
      </c>
      <c r="T621" s="29" t="str">
        <f>IF(AND(A621='CP %'!$B$1,Master!J621="CP",G621&gt;=DATE(2018,7,26),G621&lt;=DATE(2018,12,31)),COUNTIFS($K$2:$K$999,K621,$A$2:$A$999,'CP %'!$B$1,$G$2:$G$999,"&gt;=26-07-2018",$G$2:$G$999,"&lt;=31-12-2018"),IF(AND(A621='CP %'!$F$1,Master!J621="CP",G621&gt;=DATE(2018,4,1),G621&lt;DATE(2018,5,1)),COUNTIFS($K$2:$K$999,K621,$A$2:$A$999,'CP %'!$F$1,$G$2:$G$999,"&gt;=01-04-2018",$G$2:$G$999,"&lt;01-05-2018"),IF(AND(A621='CP %'!$F$1,Master!J621="CP",G621&gt;=DATE(2018,7,1),G621&lt;DATE(2018,8,1)),COUNTIFS($K$2:$K$999,K621,$A$2:$A$999,'CP %'!$F$1,$G$2:$G$999,"&gt;=01-07-2018",$G$2:$G$999,"&lt;01-08-2018"),IF(AND(A621='CP %'!$F$1,B621='CP %'!$F$17,Master!J621="CP",G621&gt;=DATE(2018,8,1),G621&lt;DATE(2018,10,1)),COUNTIFS($K$2:$K$999,K621,$A$2:$A$999,'CP %'!$F$1,$B$2:$B$999,'CP %'!$F$17,$G$2:$G$999,"&gt;=01-08-2018",$G$2:$G$999,"&lt;01-10-2018"),IF(AND(A621='CP %'!$F$1,B621='CP %'!$F$27,Master!J621="CP",G621&gt;=DATE(2018,10,1),G621&lt;=DATE(2018,12,31)),COUNTIFS($K$2:$K$999,K621,$A$2:$A$999,'CP %'!$F$1,$B$2:$B$999,'CP %'!$F$27,$G$2:$G$999,"&gt;=01-10-2018",$G$2:$G$999,"&lt;=31-12-2018"),IF(AND(A621='CP %'!$M$1,Master!J621="CP",G621&gt;=DATE(2018,4,1),G621&lt;DATE(2018,10,1)),COUNTIFS($K$2:$K$999,K621,$A$2:$A$999,'CP %'!$M$1,$G$2:$G$999,"&gt;=1-04-2018",$G$2:$G$999,"&lt;1-10-2018"),IF(AND(A621='CP %'!$M$1,Master!J621="CP",G621&gt;=DATE(2018,10,1),G621&lt;=DATE(2018,12,31)),COUNTIFS($K$2:$K$999,K621,$A$2:$A$999,'CP %'!$M$1,$G$2:$G$999,"&gt;=1-10-2018",$G$2:$G$999,"&lt;=31-12-2018"),"")))))))</f>
        <v/>
      </c>
    </row>
    <row r="622" spans="19:20" hidden="1" x14ac:dyDescent="0.25">
      <c r="S622" s="17" t="str">
        <f>IF(AND(A622='CP %'!$B$1,J622="CP"),
IF(AND(G622&gt;=DATE(2018,4,1),G622&lt;=DATE(2018,7,25)),2%,IF(AND(G622&gt;=DATE(2018,7,26),G622&lt;=DATE(2018,12,31),R622='CP %'!$I$2),IF(T622=1,'CP %'!$C$8,IF(AND(T622&gt;=2,T622&lt;=3),'CP %'!$C$9,IF(AND(T622&gt;=4,T622&lt;=5),'CP %'!$C$10,IF(AND(T622&gt;=6,T622&lt;=8),'CP %'!$C$11,IF(T622&gt;=9,'CP %'!$C$12,""))))),IF(AND(G622&gt;=DATE(2018,7,26),G622&lt;=DATE(2018,12,31),R622='CP %'!$I$3),IF(T622=1,'CP %'!$D$8,IF(AND(T622&gt;=2,T622&lt;=3),'CP %'!$D$9,IF(AND(T622&gt;=4,T622&lt;=5),'CP %'!$D$10,IF(AND(T622&gt;=6,T622&lt;=8),'CP %'!$D$11,IF(T622&gt;=9,'CP %'!$D$12,""))))),""))),
IF(AND(A622='CP %'!$F$1,J622="CP"),
IF(AND(G622&gt;=DATE(2018,4,1),G622&lt;DATE(2018,5,1)),IF(AND(T622&gt;=1,T622&lt;=3),'CP %'!$G$4,IF(AND(T622&gt;=4,T622&lt;=9),'CP %'!$G$5,IF(T622&gt;=10,'CP %'!$G$6,""))),
IF(AND(G622&gt;=DATE(2018,5,1),G622&lt;DATE(2018,7,1)),'CP %'!$G$8,
IF(AND(G622&gt;=DATE(2018,7,1),G622&lt;DATE(2018,8,1)),IF(AND(T622&gt;=1,T622&lt;=2),'CP %'!$G$11,IF(AND(T622&gt;=3,T622&lt;=5),'CP %'!$G$12,IF(T622&gt;=6,'CP %'!$G$13,""))),
IF(AND(G622&gt;=DATE(2018,8,1),G622&lt;DATE(2018,10,1)),IF(K622='CP %'!$F$18,'CP %'!$G$18,IF(B622='CP %'!$F$15,'CP %'!$G$15,IF(B622='CP %'!$F$16,'CP %'!$G$16,IF(AND(B622='CP %'!$F$17,T622=1),'CP %'!$G$20,IF(AND(B622='CP %'!$F$17,T622&gt;=2,T622&lt;=5),'CP %'!$G$21,IF(AND(B622='CP %'!$F$17,T622&gt;=6),'CP %'!$G$22,"")))))),
IF(AND(G622&gt;=DATE(2018,10,1),G622&lt;=DATE(2018,12,31)),IF(B622='CP %'!$F$25,'CP %'!$G$25,IF(B622='CP %'!$F$26,'CP %'!$G$26,IF(AND(B622='CP %'!$F$27,T622=1),'CP %'!$G$29,IF(AND(B622='CP %'!$F$27,T622&gt;=2,T622&lt;=5),'CP %'!$G$30,IF(AND(B622='CP %'!$F$27,T622&gt;=6),'CP %'!$G$31,"")))))))))),
IF(AND(A622='CP %'!$M$1,J622="CP"),
IF(AND(G622&gt;=DATE(2018,4,1),G622&lt;DATE(2018,10,1)),IF(AND(T622&gt;=1,T622&lt;=3),'CP %'!$N$4,IF(AND(T622&gt;=4,T622&lt;=6),'CP %'!$N$5,IF(T622&gt;=7,'CP %'!$N$6,""))),
IF(AND(G622&gt;=DATE(2018,10,1),G622&lt;=DATE(2018,12,31)),IF(AND(T622&gt;=1,T622&lt;=3),'CP %'!$N$9,IF(AND(T622&gt;=4,T622&lt;=6),'CP %'!$N$10,IF(T622&gt;=7,'CP %'!$N$11,""))),"")),"")))</f>
        <v/>
      </c>
      <c r="T622" s="29" t="str">
        <f>IF(AND(A622='CP %'!$B$1,Master!J622="CP",G622&gt;=DATE(2018,7,26),G622&lt;=DATE(2018,12,31)),COUNTIFS($K$2:$K$999,K622,$A$2:$A$999,'CP %'!$B$1,$G$2:$G$999,"&gt;=26-07-2018",$G$2:$G$999,"&lt;=31-12-2018"),IF(AND(A622='CP %'!$F$1,Master!J622="CP",G622&gt;=DATE(2018,4,1),G622&lt;DATE(2018,5,1)),COUNTIFS($K$2:$K$999,K622,$A$2:$A$999,'CP %'!$F$1,$G$2:$G$999,"&gt;=01-04-2018",$G$2:$G$999,"&lt;01-05-2018"),IF(AND(A622='CP %'!$F$1,Master!J622="CP",G622&gt;=DATE(2018,7,1),G622&lt;DATE(2018,8,1)),COUNTIFS($K$2:$K$999,K622,$A$2:$A$999,'CP %'!$F$1,$G$2:$G$999,"&gt;=01-07-2018",$G$2:$G$999,"&lt;01-08-2018"),IF(AND(A622='CP %'!$F$1,B622='CP %'!$F$17,Master!J622="CP",G622&gt;=DATE(2018,8,1),G622&lt;DATE(2018,10,1)),COUNTIFS($K$2:$K$999,K622,$A$2:$A$999,'CP %'!$F$1,$B$2:$B$999,'CP %'!$F$17,$G$2:$G$999,"&gt;=01-08-2018",$G$2:$G$999,"&lt;01-10-2018"),IF(AND(A622='CP %'!$F$1,B622='CP %'!$F$27,Master!J622="CP",G622&gt;=DATE(2018,10,1),G622&lt;=DATE(2018,12,31)),COUNTIFS($K$2:$K$999,K622,$A$2:$A$999,'CP %'!$F$1,$B$2:$B$999,'CP %'!$F$27,$G$2:$G$999,"&gt;=01-10-2018",$G$2:$G$999,"&lt;=31-12-2018"),IF(AND(A622='CP %'!$M$1,Master!J622="CP",G622&gt;=DATE(2018,4,1),G622&lt;DATE(2018,10,1)),COUNTIFS($K$2:$K$999,K622,$A$2:$A$999,'CP %'!$M$1,$G$2:$G$999,"&gt;=1-04-2018",$G$2:$G$999,"&lt;1-10-2018"),IF(AND(A622='CP %'!$M$1,Master!J622="CP",G622&gt;=DATE(2018,10,1),G622&lt;=DATE(2018,12,31)),COUNTIFS($K$2:$K$999,K622,$A$2:$A$999,'CP %'!$M$1,$G$2:$G$999,"&gt;=1-10-2018",$G$2:$G$999,"&lt;=31-12-2018"),"")))))))</f>
        <v/>
      </c>
    </row>
    <row r="623" spans="19:20" hidden="1" x14ac:dyDescent="0.25">
      <c r="S623" s="17" t="str">
        <f>IF(AND(A623='CP %'!$B$1,J623="CP"),
IF(AND(G623&gt;=DATE(2018,4,1),G623&lt;=DATE(2018,7,25)),2%,IF(AND(G623&gt;=DATE(2018,7,26),G623&lt;=DATE(2018,12,31),R623='CP %'!$I$2),IF(T623=1,'CP %'!$C$8,IF(AND(T623&gt;=2,T623&lt;=3),'CP %'!$C$9,IF(AND(T623&gt;=4,T623&lt;=5),'CP %'!$C$10,IF(AND(T623&gt;=6,T623&lt;=8),'CP %'!$C$11,IF(T623&gt;=9,'CP %'!$C$12,""))))),IF(AND(G623&gt;=DATE(2018,7,26),G623&lt;=DATE(2018,12,31),R623='CP %'!$I$3),IF(T623=1,'CP %'!$D$8,IF(AND(T623&gt;=2,T623&lt;=3),'CP %'!$D$9,IF(AND(T623&gt;=4,T623&lt;=5),'CP %'!$D$10,IF(AND(T623&gt;=6,T623&lt;=8),'CP %'!$D$11,IF(T623&gt;=9,'CP %'!$D$12,""))))),""))),
IF(AND(A623='CP %'!$F$1,J623="CP"),
IF(AND(G623&gt;=DATE(2018,4,1),G623&lt;DATE(2018,5,1)),IF(AND(T623&gt;=1,T623&lt;=3),'CP %'!$G$4,IF(AND(T623&gt;=4,T623&lt;=9),'CP %'!$G$5,IF(T623&gt;=10,'CP %'!$G$6,""))),
IF(AND(G623&gt;=DATE(2018,5,1),G623&lt;DATE(2018,7,1)),'CP %'!$G$8,
IF(AND(G623&gt;=DATE(2018,7,1),G623&lt;DATE(2018,8,1)),IF(AND(T623&gt;=1,T623&lt;=2),'CP %'!$G$11,IF(AND(T623&gt;=3,T623&lt;=5),'CP %'!$G$12,IF(T623&gt;=6,'CP %'!$G$13,""))),
IF(AND(G623&gt;=DATE(2018,8,1),G623&lt;DATE(2018,10,1)),IF(K623='CP %'!$F$18,'CP %'!$G$18,IF(B623='CP %'!$F$15,'CP %'!$G$15,IF(B623='CP %'!$F$16,'CP %'!$G$16,IF(AND(B623='CP %'!$F$17,T623=1),'CP %'!$G$20,IF(AND(B623='CP %'!$F$17,T623&gt;=2,T623&lt;=5),'CP %'!$G$21,IF(AND(B623='CP %'!$F$17,T623&gt;=6),'CP %'!$G$22,"")))))),
IF(AND(G623&gt;=DATE(2018,10,1),G623&lt;=DATE(2018,12,31)),IF(B623='CP %'!$F$25,'CP %'!$G$25,IF(B623='CP %'!$F$26,'CP %'!$G$26,IF(AND(B623='CP %'!$F$27,T623=1),'CP %'!$G$29,IF(AND(B623='CP %'!$F$27,T623&gt;=2,T623&lt;=5),'CP %'!$G$30,IF(AND(B623='CP %'!$F$27,T623&gt;=6),'CP %'!$G$31,"")))))))))),
IF(AND(A623='CP %'!$M$1,J623="CP"),
IF(AND(G623&gt;=DATE(2018,4,1),G623&lt;DATE(2018,10,1)),IF(AND(T623&gt;=1,T623&lt;=3),'CP %'!$N$4,IF(AND(T623&gt;=4,T623&lt;=6),'CP %'!$N$5,IF(T623&gt;=7,'CP %'!$N$6,""))),
IF(AND(G623&gt;=DATE(2018,10,1),G623&lt;=DATE(2018,12,31)),IF(AND(T623&gt;=1,T623&lt;=3),'CP %'!$N$9,IF(AND(T623&gt;=4,T623&lt;=6),'CP %'!$N$10,IF(T623&gt;=7,'CP %'!$N$11,""))),"")),"")))</f>
        <v/>
      </c>
      <c r="T623" s="29" t="str">
        <f>IF(AND(A623='CP %'!$B$1,Master!J623="CP",G623&gt;=DATE(2018,7,26),G623&lt;=DATE(2018,12,31)),COUNTIFS($K$2:$K$999,K623,$A$2:$A$999,'CP %'!$B$1,$G$2:$G$999,"&gt;=26-07-2018",$G$2:$G$999,"&lt;=31-12-2018"),IF(AND(A623='CP %'!$F$1,Master!J623="CP",G623&gt;=DATE(2018,4,1),G623&lt;DATE(2018,5,1)),COUNTIFS($K$2:$K$999,K623,$A$2:$A$999,'CP %'!$F$1,$G$2:$G$999,"&gt;=01-04-2018",$G$2:$G$999,"&lt;01-05-2018"),IF(AND(A623='CP %'!$F$1,Master!J623="CP",G623&gt;=DATE(2018,7,1),G623&lt;DATE(2018,8,1)),COUNTIFS($K$2:$K$999,K623,$A$2:$A$999,'CP %'!$F$1,$G$2:$G$999,"&gt;=01-07-2018",$G$2:$G$999,"&lt;01-08-2018"),IF(AND(A623='CP %'!$F$1,B623='CP %'!$F$17,Master!J623="CP",G623&gt;=DATE(2018,8,1),G623&lt;DATE(2018,10,1)),COUNTIFS($K$2:$K$999,K623,$A$2:$A$999,'CP %'!$F$1,$B$2:$B$999,'CP %'!$F$17,$G$2:$G$999,"&gt;=01-08-2018",$G$2:$G$999,"&lt;01-10-2018"),IF(AND(A623='CP %'!$F$1,B623='CP %'!$F$27,Master!J623="CP",G623&gt;=DATE(2018,10,1),G623&lt;=DATE(2018,12,31)),COUNTIFS($K$2:$K$999,K623,$A$2:$A$999,'CP %'!$F$1,$B$2:$B$999,'CP %'!$F$27,$G$2:$G$999,"&gt;=01-10-2018",$G$2:$G$999,"&lt;=31-12-2018"),IF(AND(A623='CP %'!$M$1,Master!J623="CP",G623&gt;=DATE(2018,4,1),G623&lt;DATE(2018,10,1)),COUNTIFS($K$2:$K$999,K623,$A$2:$A$999,'CP %'!$M$1,$G$2:$G$999,"&gt;=1-04-2018",$G$2:$G$999,"&lt;1-10-2018"),IF(AND(A623='CP %'!$M$1,Master!J623="CP",G623&gt;=DATE(2018,10,1),G623&lt;=DATE(2018,12,31)),COUNTIFS($K$2:$K$999,K623,$A$2:$A$999,'CP %'!$M$1,$G$2:$G$999,"&gt;=1-10-2018",$G$2:$G$999,"&lt;=31-12-2018"),"")))))))</f>
        <v/>
      </c>
    </row>
    <row r="624" spans="19:20" hidden="1" x14ac:dyDescent="0.25">
      <c r="S624" s="17" t="str">
        <f>IF(AND(A624='CP %'!$B$1,J624="CP"),
IF(AND(G624&gt;=DATE(2018,4,1),G624&lt;=DATE(2018,7,25)),2%,IF(AND(G624&gt;=DATE(2018,7,26),G624&lt;=DATE(2018,12,31),R624='CP %'!$I$2),IF(T624=1,'CP %'!$C$8,IF(AND(T624&gt;=2,T624&lt;=3),'CP %'!$C$9,IF(AND(T624&gt;=4,T624&lt;=5),'CP %'!$C$10,IF(AND(T624&gt;=6,T624&lt;=8),'CP %'!$C$11,IF(T624&gt;=9,'CP %'!$C$12,""))))),IF(AND(G624&gt;=DATE(2018,7,26),G624&lt;=DATE(2018,12,31),R624='CP %'!$I$3),IF(T624=1,'CP %'!$D$8,IF(AND(T624&gt;=2,T624&lt;=3),'CP %'!$D$9,IF(AND(T624&gt;=4,T624&lt;=5),'CP %'!$D$10,IF(AND(T624&gt;=6,T624&lt;=8),'CP %'!$D$11,IF(T624&gt;=9,'CP %'!$D$12,""))))),""))),
IF(AND(A624='CP %'!$F$1,J624="CP"),
IF(AND(G624&gt;=DATE(2018,4,1),G624&lt;DATE(2018,5,1)),IF(AND(T624&gt;=1,T624&lt;=3),'CP %'!$G$4,IF(AND(T624&gt;=4,T624&lt;=9),'CP %'!$G$5,IF(T624&gt;=10,'CP %'!$G$6,""))),
IF(AND(G624&gt;=DATE(2018,5,1),G624&lt;DATE(2018,7,1)),'CP %'!$G$8,
IF(AND(G624&gt;=DATE(2018,7,1),G624&lt;DATE(2018,8,1)),IF(AND(T624&gt;=1,T624&lt;=2),'CP %'!$G$11,IF(AND(T624&gt;=3,T624&lt;=5),'CP %'!$G$12,IF(T624&gt;=6,'CP %'!$G$13,""))),
IF(AND(G624&gt;=DATE(2018,8,1),G624&lt;DATE(2018,10,1)),IF(K624='CP %'!$F$18,'CP %'!$G$18,IF(B624='CP %'!$F$15,'CP %'!$G$15,IF(B624='CP %'!$F$16,'CP %'!$G$16,IF(AND(B624='CP %'!$F$17,T624=1),'CP %'!$G$20,IF(AND(B624='CP %'!$F$17,T624&gt;=2,T624&lt;=5),'CP %'!$G$21,IF(AND(B624='CP %'!$F$17,T624&gt;=6),'CP %'!$G$22,"")))))),
IF(AND(G624&gt;=DATE(2018,10,1),G624&lt;=DATE(2018,12,31)),IF(B624='CP %'!$F$25,'CP %'!$G$25,IF(B624='CP %'!$F$26,'CP %'!$G$26,IF(AND(B624='CP %'!$F$27,T624=1),'CP %'!$G$29,IF(AND(B624='CP %'!$F$27,T624&gt;=2,T624&lt;=5),'CP %'!$G$30,IF(AND(B624='CP %'!$F$27,T624&gt;=6),'CP %'!$G$31,"")))))))))),
IF(AND(A624='CP %'!$M$1,J624="CP"),
IF(AND(G624&gt;=DATE(2018,4,1),G624&lt;DATE(2018,10,1)),IF(AND(T624&gt;=1,T624&lt;=3),'CP %'!$N$4,IF(AND(T624&gt;=4,T624&lt;=6),'CP %'!$N$5,IF(T624&gt;=7,'CP %'!$N$6,""))),
IF(AND(G624&gt;=DATE(2018,10,1),G624&lt;=DATE(2018,12,31)),IF(AND(T624&gt;=1,T624&lt;=3),'CP %'!$N$9,IF(AND(T624&gt;=4,T624&lt;=6),'CP %'!$N$10,IF(T624&gt;=7,'CP %'!$N$11,""))),"")),"")))</f>
        <v/>
      </c>
      <c r="T624" s="29" t="str">
        <f>IF(AND(A624='CP %'!$B$1,Master!J624="CP",G624&gt;=DATE(2018,7,26),G624&lt;=DATE(2018,12,31)),COUNTIFS($K$2:$K$999,K624,$A$2:$A$999,'CP %'!$B$1,$G$2:$G$999,"&gt;=26-07-2018",$G$2:$G$999,"&lt;=31-12-2018"),IF(AND(A624='CP %'!$F$1,Master!J624="CP",G624&gt;=DATE(2018,4,1),G624&lt;DATE(2018,5,1)),COUNTIFS($K$2:$K$999,K624,$A$2:$A$999,'CP %'!$F$1,$G$2:$G$999,"&gt;=01-04-2018",$G$2:$G$999,"&lt;01-05-2018"),IF(AND(A624='CP %'!$F$1,Master!J624="CP",G624&gt;=DATE(2018,7,1),G624&lt;DATE(2018,8,1)),COUNTIFS($K$2:$K$999,K624,$A$2:$A$999,'CP %'!$F$1,$G$2:$G$999,"&gt;=01-07-2018",$G$2:$G$999,"&lt;01-08-2018"),IF(AND(A624='CP %'!$F$1,B624='CP %'!$F$17,Master!J624="CP",G624&gt;=DATE(2018,8,1),G624&lt;DATE(2018,10,1)),COUNTIFS($K$2:$K$999,K624,$A$2:$A$999,'CP %'!$F$1,$B$2:$B$999,'CP %'!$F$17,$G$2:$G$999,"&gt;=01-08-2018",$G$2:$G$999,"&lt;01-10-2018"),IF(AND(A624='CP %'!$F$1,B624='CP %'!$F$27,Master!J624="CP",G624&gt;=DATE(2018,10,1),G624&lt;=DATE(2018,12,31)),COUNTIFS($K$2:$K$999,K624,$A$2:$A$999,'CP %'!$F$1,$B$2:$B$999,'CP %'!$F$27,$G$2:$G$999,"&gt;=01-10-2018",$G$2:$G$999,"&lt;=31-12-2018"),IF(AND(A624='CP %'!$M$1,Master!J624="CP",G624&gt;=DATE(2018,4,1),G624&lt;DATE(2018,10,1)),COUNTIFS($K$2:$K$999,K624,$A$2:$A$999,'CP %'!$M$1,$G$2:$G$999,"&gt;=1-04-2018",$G$2:$G$999,"&lt;1-10-2018"),IF(AND(A624='CP %'!$M$1,Master!J624="CP",G624&gt;=DATE(2018,10,1),G624&lt;=DATE(2018,12,31)),COUNTIFS($K$2:$K$999,K624,$A$2:$A$999,'CP %'!$M$1,$G$2:$G$999,"&gt;=1-10-2018",$G$2:$G$999,"&lt;=31-12-2018"),"")))))))</f>
        <v/>
      </c>
    </row>
    <row r="625" spans="19:20" hidden="1" x14ac:dyDescent="0.25">
      <c r="S625" s="17" t="str">
        <f>IF(AND(A625='CP %'!$B$1,J625="CP"),
IF(AND(G625&gt;=DATE(2018,4,1),G625&lt;=DATE(2018,7,25)),2%,IF(AND(G625&gt;=DATE(2018,7,26),G625&lt;=DATE(2018,12,31),R625='CP %'!$I$2),IF(T625=1,'CP %'!$C$8,IF(AND(T625&gt;=2,T625&lt;=3),'CP %'!$C$9,IF(AND(T625&gt;=4,T625&lt;=5),'CP %'!$C$10,IF(AND(T625&gt;=6,T625&lt;=8),'CP %'!$C$11,IF(T625&gt;=9,'CP %'!$C$12,""))))),IF(AND(G625&gt;=DATE(2018,7,26),G625&lt;=DATE(2018,12,31),R625='CP %'!$I$3),IF(T625=1,'CP %'!$D$8,IF(AND(T625&gt;=2,T625&lt;=3),'CP %'!$D$9,IF(AND(T625&gt;=4,T625&lt;=5),'CP %'!$D$10,IF(AND(T625&gt;=6,T625&lt;=8),'CP %'!$D$11,IF(T625&gt;=9,'CP %'!$D$12,""))))),""))),
IF(AND(A625='CP %'!$F$1,J625="CP"),
IF(AND(G625&gt;=DATE(2018,4,1),G625&lt;DATE(2018,5,1)),IF(AND(T625&gt;=1,T625&lt;=3),'CP %'!$G$4,IF(AND(T625&gt;=4,T625&lt;=9),'CP %'!$G$5,IF(T625&gt;=10,'CP %'!$G$6,""))),
IF(AND(G625&gt;=DATE(2018,5,1),G625&lt;DATE(2018,7,1)),'CP %'!$G$8,
IF(AND(G625&gt;=DATE(2018,7,1),G625&lt;DATE(2018,8,1)),IF(AND(T625&gt;=1,T625&lt;=2),'CP %'!$G$11,IF(AND(T625&gt;=3,T625&lt;=5),'CP %'!$G$12,IF(T625&gt;=6,'CP %'!$G$13,""))),
IF(AND(G625&gt;=DATE(2018,8,1),G625&lt;DATE(2018,10,1)),IF(K625='CP %'!$F$18,'CP %'!$G$18,IF(B625='CP %'!$F$15,'CP %'!$G$15,IF(B625='CP %'!$F$16,'CP %'!$G$16,IF(AND(B625='CP %'!$F$17,T625=1),'CP %'!$G$20,IF(AND(B625='CP %'!$F$17,T625&gt;=2,T625&lt;=5),'CP %'!$G$21,IF(AND(B625='CP %'!$F$17,T625&gt;=6),'CP %'!$G$22,"")))))),
IF(AND(G625&gt;=DATE(2018,10,1),G625&lt;=DATE(2018,12,31)),IF(B625='CP %'!$F$25,'CP %'!$G$25,IF(B625='CP %'!$F$26,'CP %'!$G$26,IF(AND(B625='CP %'!$F$27,T625=1),'CP %'!$G$29,IF(AND(B625='CP %'!$F$27,T625&gt;=2,T625&lt;=5),'CP %'!$G$30,IF(AND(B625='CP %'!$F$27,T625&gt;=6),'CP %'!$G$31,"")))))))))),
IF(AND(A625='CP %'!$M$1,J625="CP"),
IF(AND(G625&gt;=DATE(2018,4,1),G625&lt;DATE(2018,10,1)),IF(AND(T625&gt;=1,T625&lt;=3),'CP %'!$N$4,IF(AND(T625&gt;=4,T625&lt;=6),'CP %'!$N$5,IF(T625&gt;=7,'CP %'!$N$6,""))),
IF(AND(G625&gt;=DATE(2018,10,1),G625&lt;=DATE(2018,12,31)),IF(AND(T625&gt;=1,T625&lt;=3),'CP %'!$N$9,IF(AND(T625&gt;=4,T625&lt;=6),'CP %'!$N$10,IF(T625&gt;=7,'CP %'!$N$11,""))),"")),"")))</f>
        <v/>
      </c>
      <c r="T625" s="29" t="str">
        <f>IF(AND(A625='CP %'!$B$1,Master!J625="CP",G625&gt;=DATE(2018,7,26),G625&lt;=DATE(2018,12,31)),COUNTIFS($K$2:$K$999,K625,$A$2:$A$999,'CP %'!$B$1,$G$2:$G$999,"&gt;=26-07-2018",$G$2:$G$999,"&lt;=31-12-2018"),IF(AND(A625='CP %'!$F$1,Master!J625="CP",G625&gt;=DATE(2018,4,1),G625&lt;DATE(2018,5,1)),COUNTIFS($K$2:$K$999,K625,$A$2:$A$999,'CP %'!$F$1,$G$2:$G$999,"&gt;=01-04-2018",$G$2:$G$999,"&lt;01-05-2018"),IF(AND(A625='CP %'!$F$1,Master!J625="CP",G625&gt;=DATE(2018,7,1),G625&lt;DATE(2018,8,1)),COUNTIFS($K$2:$K$999,K625,$A$2:$A$999,'CP %'!$F$1,$G$2:$G$999,"&gt;=01-07-2018",$G$2:$G$999,"&lt;01-08-2018"),IF(AND(A625='CP %'!$F$1,B625='CP %'!$F$17,Master!J625="CP",G625&gt;=DATE(2018,8,1),G625&lt;DATE(2018,10,1)),COUNTIFS($K$2:$K$999,K625,$A$2:$A$999,'CP %'!$F$1,$B$2:$B$999,'CP %'!$F$17,$G$2:$G$999,"&gt;=01-08-2018",$G$2:$G$999,"&lt;01-10-2018"),IF(AND(A625='CP %'!$F$1,B625='CP %'!$F$27,Master!J625="CP",G625&gt;=DATE(2018,10,1),G625&lt;=DATE(2018,12,31)),COUNTIFS($K$2:$K$999,K625,$A$2:$A$999,'CP %'!$F$1,$B$2:$B$999,'CP %'!$F$27,$G$2:$G$999,"&gt;=01-10-2018",$G$2:$G$999,"&lt;=31-12-2018"),IF(AND(A625='CP %'!$M$1,Master!J625="CP",G625&gt;=DATE(2018,4,1),G625&lt;DATE(2018,10,1)),COUNTIFS($K$2:$K$999,K625,$A$2:$A$999,'CP %'!$M$1,$G$2:$G$999,"&gt;=1-04-2018",$G$2:$G$999,"&lt;1-10-2018"),IF(AND(A625='CP %'!$M$1,Master!J625="CP",G625&gt;=DATE(2018,10,1),G625&lt;=DATE(2018,12,31)),COUNTIFS($K$2:$K$999,K625,$A$2:$A$999,'CP %'!$M$1,$G$2:$G$999,"&gt;=1-10-2018",$G$2:$G$999,"&lt;=31-12-2018"),"")))))))</f>
        <v/>
      </c>
    </row>
    <row r="626" spans="19:20" hidden="1" x14ac:dyDescent="0.25">
      <c r="S626" s="17" t="str">
        <f>IF(AND(A626='CP %'!$B$1,J626="CP"),
IF(AND(G626&gt;=DATE(2018,4,1),G626&lt;=DATE(2018,7,25)),2%,IF(AND(G626&gt;=DATE(2018,7,26),G626&lt;=DATE(2018,12,31),R626='CP %'!$I$2),IF(T626=1,'CP %'!$C$8,IF(AND(T626&gt;=2,T626&lt;=3),'CP %'!$C$9,IF(AND(T626&gt;=4,T626&lt;=5),'CP %'!$C$10,IF(AND(T626&gt;=6,T626&lt;=8),'CP %'!$C$11,IF(T626&gt;=9,'CP %'!$C$12,""))))),IF(AND(G626&gt;=DATE(2018,7,26),G626&lt;=DATE(2018,12,31),R626='CP %'!$I$3),IF(T626=1,'CP %'!$D$8,IF(AND(T626&gt;=2,T626&lt;=3),'CP %'!$D$9,IF(AND(T626&gt;=4,T626&lt;=5),'CP %'!$D$10,IF(AND(T626&gt;=6,T626&lt;=8),'CP %'!$D$11,IF(T626&gt;=9,'CP %'!$D$12,""))))),""))),
IF(AND(A626='CP %'!$F$1,J626="CP"),
IF(AND(G626&gt;=DATE(2018,4,1),G626&lt;DATE(2018,5,1)),IF(AND(T626&gt;=1,T626&lt;=3),'CP %'!$G$4,IF(AND(T626&gt;=4,T626&lt;=9),'CP %'!$G$5,IF(T626&gt;=10,'CP %'!$G$6,""))),
IF(AND(G626&gt;=DATE(2018,5,1),G626&lt;DATE(2018,7,1)),'CP %'!$G$8,
IF(AND(G626&gt;=DATE(2018,7,1),G626&lt;DATE(2018,8,1)),IF(AND(T626&gt;=1,T626&lt;=2),'CP %'!$G$11,IF(AND(T626&gt;=3,T626&lt;=5),'CP %'!$G$12,IF(T626&gt;=6,'CP %'!$G$13,""))),
IF(AND(G626&gt;=DATE(2018,8,1),G626&lt;DATE(2018,10,1)),IF(K626='CP %'!$F$18,'CP %'!$G$18,IF(B626='CP %'!$F$15,'CP %'!$G$15,IF(B626='CP %'!$F$16,'CP %'!$G$16,IF(AND(B626='CP %'!$F$17,T626=1),'CP %'!$G$20,IF(AND(B626='CP %'!$F$17,T626&gt;=2,T626&lt;=5),'CP %'!$G$21,IF(AND(B626='CP %'!$F$17,T626&gt;=6),'CP %'!$G$22,"")))))),
IF(AND(G626&gt;=DATE(2018,10,1),G626&lt;=DATE(2018,12,31)),IF(B626='CP %'!$F$25,'CP %'!$G$25,IF(B626='CP %'!$F$26,'CP %'!$G$26,IF(AND(B626='CP %'!$F$27,T626=1),'CP %'!$G$29,IF(AND(B626='CP %'!$F$27,T626&gt;=2,T626&lt;=5),'CP %'!$G$30,IF(AND(B626='CP %'!$F$27,T626&gt;=6),'CP %'!$G$31,"")))))))))),
IF(AND(A626='CP %'!$M$1,J626="CP"),
IF(AND(G626&gt;=DATE(2018,4,1),G626&lt;DATE(2018,10,1)),IF(AND(T626&gt;=1,T626&lt;=3),'CP %'!$N$4,IF(AND(T626&gt;=4,T626&lt;=6),'CP %'!$N$5,IF(T626&gt;=7,'CP %'!$N$6,""))),
IF(AND(G626&gt;=DATE(2018,10,1),G626&lt;=DATE(2018,12,31)),IF(AND(T626&gt;=1,T626&lt;=3),'CP %'!$N$9,IF(AND(T626&gt;=4,T626&lt;=6),'CP %'!$N$10,IF(T626&gt;=7,'CP %'!$N$11,""))),"")),"")))</f>
        <v/>
      </c>
      <c r="T626" s="29" t="str">
        <f>IF(AND(A626='CP %'!$B$1,Master!J626="CP",G626&gt;=DATE(2018,7,26),G626&lt;=DATE(2018,12,31)),COUNTIFS($K$2:$K$999,K626,$A$2:$A$999,'CP %'!$B$1,$G$2:$G$999,"&gt;=26-07-2018",$G$2:$G$999,"&lt;=31-12-2018"),IF(AND(A626='CP %'!$F$1,Master!J626="CP",G626&gt;=DATE(2018,4,1),G626&lt;DATE(2018,5,1)),COUNTIFS($K$2:$K$999,K626,$A$2:$A$999,'CP %'!$F$1,$G$2:$G$999,"&gt;=01-04-2018",$G$2:$G$999,"&lt;01-05-2018"),IF(AND(A626='CP %'!$F$1,Master!J626="CP",G626&gt;=DATE(2018,7,1),G626&lt;DATE(2018,8,1)),COUNTIFS($K$2:$K$999,K626,$A$2:$A$999,'CP %'!$F$1,$G$2:$G$999,"&gt;=01-07-2018",$G$2:$G$999,"&lt;01-08-2018"),IF(AND(A626='CP %'!$F$1,B626='CP %'!$F$17,Master!J626="CP",G626&gt;=DATE(2018,8,1),G626&lt;DATE(2018,10,1)),COUNTIFS($K$2:$K$999,K626,$A$2:$A$999,'CP %'!$F$1,$B$2:$B$999,'CP %'!$F$17,$G$2:$G$999,"&gt;=01-08-2018",$G$2:$G$999,"&lt;01-10-2018"),IF(AND(A626='CP %'!$F$1,B626='CP %'!$F$27,Master!J626="CP",G626&gt;=DATE(2018,10,1),G626&lt;=DATE(2018,12,31)),COUNTIFS($K$2:$K$999,K626,$A$2:$A$999,'CP %'!$F$1,$B$2:$B$999,'CP %'!$F$27,$G$2:$G$999,"&gt;=01-10-2018",$G$2:$G$999,"&lt;=31-12-2018"),IF(AND(A626='CP %'!$M$1,Master!J626="CP",G626&gt;=DATE(2018,4,1),G626&lt;DATE(2018,10,1)),COUNTIFS($K$2:$K$999,K626,$A$2:$A$999,'CP %'!$M$1,$G$2:$G$999,"&gt;=1-04-2018",$G$2:$G$999,"&lt;1-10-2018"),IF(AND(A626='CP %'!$M$1,Master!J626="CP",G626&gt;=DATE(2018,10,1),G626&lt;=DATE(2018,12,31)),COUNTIFS($K$2:$K$999,K626,$A$2:$A$999,'CP %'!$M$1,$G$2:$G$999,"&gt;=1-10-2018",$G$2:$G$999,"&lt;=31-12-2018"),"")))))))</f>
        <v/>
      </c>
    </row>
    <row r="627" spans="19:20" hidden="1" x14ac:dyDescent="0.25">
      <c r="S627" s="17" t="str">
        <f>IF(AND(A627='CP %'!$B$1,J627="CP"),
IF(AND(G627&gt;=DATE(2018,4,1),G627&lt;=DATE(2018,7,25)),2%,IF(AND(G627&gt;=DATE(2018,7,26),G627&lt;=DATE(2018,12,31),R627='CP %'!$I$2),IF(T627=1,'CP %'!$C$8,IF(AND(T627&gt;=2,T627&lt;=3),'CP %'!$C$9,IF(AND(T627&gt;=4,T627&lt;=5),'CP %'!$C$10,IF(AND(T627&gt;=6,T627&lt;=8),'CP %'!$C$11,IF(T627&gt;=9,'CP %'!$C$12,""))))),IF(AND(G627&gt;=DATE(2018,7,26),G627&lt;=DATE(2018,12,31),R627='CP %'!$I$3),IF(T627=1,'CP %'!$D$8,IF(AND(T627&gt;=2,T627&lt;=3),'CP %'!$D$9,IF(AND(T627&gt;=4,T627&lt;=5),'CP %'!$D$10,IF(AND(T627&gt;=6,T627&lt;=8),'CP %'!$D$11,IF(T627&gt;=9,'CP %'!$D$12,""))))),""))),
IF(AND(A627='CP %'!$F$1,J627="CP"),
IF(AND(G627&gt;=DATE(2018,4,1),G627&lt;DATE(2018,5,1)),IF(AND(T627&gt;=1,T627&lt;=3),'CP %'!$G$4,IF(AND(T627&gt;=4,T627&lt;=9),'CP %'!$G$5,IF(T627&gt;=10,'CP %'!$G$6,""))),
IF(AND(G627&gt;=DATE(2018,5,1),G627&lt;DATE(2018,7,1)),'CP %'!$G$8,
IF(AND(G627&gt;=DATE(2018,7,1),G627&lt;DATE(2018,8,1)),IF(AND(T627&gt;=1,T627&lt;=2),'CP %'!$G$11,IF(AND(T627&gt;=3,T627&lt;=5),'CP %'!$G$12,IF(T627&gt;=6,'CP %'!$G$13,""))),
IF(AND(G627&gt;=DATE(2018,8,1),G627&lt;DATE(2018,10,1)),IF(K627='CP %'!$F$18,'CP %'!$G$18,IF(B627='CP %'!$F$15,'CP %'!$G$15,IF(B627='CP %'!$F$16,'CP %'!$G$16,IF(AND(B627='CP %'!$F$17,T627=1),'CP %'!$G$20,IF(AND(B627='CP %'!$F$17,T627&gt;=2,T627&lt;=5),'CP %'!$G$21,IF(AND(B627='CP %'!$F$17,T627&gt;=6),'CP %'!$G$22,"")))))),
IF(AND(G627&gt;=DATE(2018,10,1),G627&lt;=DATE(2018,12,31)),IF(B627='CP %'!$F$25,'CP %'!$G$25,IF(B627='CP %'!$F$26,'CP %'!$G$26,IF(AND(B627='CP %'!$F$27,T627=1),'CP %'!$G$29,IF(AND(B627='CP %'!$F$27,T627&gt;=2,T627&lt;=5),'CP %'!$G$30,IF(AND(B627='CP %'!$F$27,T627&gt;=6),'CP %'!$G$31,"")))))))))),
IF(AND(A627='CP %'!$M$1,J627="CP"),
IF(AND(G627&gt;=DATE(2018,4,1),G627&lt;DATE(2018,10,1)),IF(AND(T627&gt;=1,T627&lt;=3),'CP %'!$N$4,IF(AND(T627&gt;=4,T627&lt;=6),'CP %'!$N$5,IF(T627&gt;=7,'CP %'!$N$6,""))),
IF(AND(G627&gt;=DATE(2018,10,1),G627&lt;=DATE(2018,12,31)),IF(AND(T627&gt;=1,T627&lt;=3),'CP %'!$N$9,IF(AND(T627&gt;=4,T627&lt;=6),'CP %'!$N$10,IF(T627&gt;=7,'CP %'!$N$11,""))),"")),"")))</f>
        <v/>
      </c>
      <c r="T627" s="29" t="str">
        <f>IF(AND(A627='CP %'!$B$1,Master!J627="CP",G627&gt;=DATE(2018,7,26),G627&lt;=DATE(2018,12,31)),COUNTIFS($K$2:$K$999,K627,$A$2:$A$999,'CP %'!$B$1,$G$2:$G$999,"&gt;=26-07-2018",$G$2:$G$999,"&lt;=31-12-2018"),IF(AND(A627='CP %'!$F$1,Master!J627="CP",G627&gt;=DATE(2018,4,1),G627&lt;DATE(2018,5,1)),COUNTIFS($K$2:$K$999,K627,$A$2:$A$999,'CP %'!$F$1,$G$2:$G$999,"&gt;=01-04-2018",$G$2:$G$999,"&lt;01-05-2018"),IF(AND(A627='CP %'!$F$1,Master!J627="CP",G627&gt;=DATE(2018,7,1),G627&lt;DATE(2018,8,1)),COUNTIFS($K$2:$K$999,K627,$A$2:$A$999,'CP %'!$F$1,$G$2:$G$999,"&gt;=01-07-2018",$G$2:$G$999,"&lt;01-08-2018"),IF(AND(A627='CP %'!$F$1,B627='CP %'!$F$17,Master!J627="CP",G627&gt;=DATE(2018,8,1),G627&lt;DATE(2018,10,1)),COUNTIFS($K$2:$K$999,K627,$A$2:$A$999,'CP %'!$F$1,$B$2:$B$999,'CP %'!$F$17,$G$2:$G$999,"&gt;=01-08-2018",$G$2:$G$999,"&lt;01-10-2018"),IF(AND(A627='CP %'!$F$1,B627='CP %'!$F$27,Master!J627="CP",G627&gt;=DATE(2018,10,1),G627&lt;=DATE(2018,12,31)),COUNTIFS($K$2:$K$999,K627,$A$2:$A$999,'CP %'!$F$1,$B$2:$B$999,'CP %'!$F$27,$G$2:$G$999,"&gt;=01-10-2018",$G$2:$G$999,"&lt;=31-12-2018"),IF(AND(A627='CP %'!$M$1,Master!J627="CP",G627&gt;=DATE(2018,4,1),G627&lt;DATE(2018,10,1)),COUNTIFS($K$2:$K$999,K627,$A$2:$A$999,'CP %'!$M$1,$G$2:$G$999,"&gt;=1-04-2018",$G$2:$G$999,"&lt;1-10-2018"),IF(AND(A627='CP %'!$M$1,Master!J627="CP",G627&gt;=DATE(2018,10,1),G627&lt;=DATE(2018,12,31)),COUNTIFS($K$2:$K$999,K627,$A$2:$A$999,'CP %'!$M$1,$G$2:$G$999,"&gt;=1-10-2018",$G$2:$G$999,"&lt;=31-12-2018"),"")))))))</f>
        <v/>
      </c>
    </row>
    <row r="628" spans="19:20" hidden="1" x14ac:dyDescent="0.25">
      <c r="S628" s="17" t="str">
        <f>IF(AND(A628='CP %'!$B$1,J628="CP"),
IF(AND(G628&gt;=DATE(2018,4,1),G628&lt;=DATE(2018,7,25)),2%,IF(AND(G628&gt;=DATE(2018,7,26),G628&lt;=DATE(2018,12,31),R628='CP %'!$I$2),IF(T628=1,'CP %'!$C$8,IF(AND(T628&gt;=2,T628&lt;=3),'CP %'!$C$9,IF(AND(T628&gt;=4,T628&lt;=5),'CP %'!$C$10,IF(AND(T628&gt;=6,T628&lt;=8),'CP %'!$C$11,IF(T628&gt;=9,'CP %'!$C$12,""))))),IF(AND(G628&gt;=DATE(2018,7,26),G628&lt;=DATE(2018,12,31),R628='CP %'!$I$3),IF(T628=1,'CP %'!$D$8,IF(AND(T628&gt;=2,T628&lt;=3),'CP %'!$D$9,IF(AND(T628&gt;=4,T628&lt;=5),'CP %'!$D$10,IF(AND(T628&gt;=6,T628&lt;=8),'CP %'!$D$11,IF(T628&gt;=9,'CP %'!$D$12,""))))),""))),
IF(AND(A628='CP %'!$F$1,J628="CP"),
IF(AND(G628&gt;=DATE(2018,4,1),G628&lt;DATE(2018,5,1)),IF(AND(T628&gt;=1,T628&lt;=3),'CP %'!$G$4,IF(AND(T628&gt;=4,T628&lt;=9),'CP %'!$G$5,IF(T628&gt;=10,'CP %'!$G$6,""))),
IF(AND(G628&gt;=DATE(2018,5,1),G628&lt;DATE(2018,7,1)),'CP %'!$G$8,
IF(AND(G628&gt;=DATE(2018,7,1),G628&lt;DATE(2018,8,1)),IF(AND(T628&gt;=1,T628&lt;=2),'CP %'!$G$11,IF(AND(T628&gt;=3,T628&lt;=5),'CP %'!$G$12,IF(T628&gt;=6,'CP %'!$G$13,""))),
IF(AND(G628&gt;=DATE(2018,8,1),G628&lt;DATE(2018,10,1)),IF(K628='CP %'!$F$18,'CP %'!$G$18,IF(B628='CP %'!$F$15,'CP %'!$G$15,IF(B628='CP %'!$F$16,'CP %'!$G$16,IF(AND(B628='CP %'!$F$17,T628=1),'CP %'!$G$20,IF(AND(B628='CP %'!$F$17,T628&gt;=2,T628&lt;=5),'CP %'!$G$21,IF(AND(B628='CP %'!$F$17,T628&gt;=6),'CP %'!$G$22,"")))))),
IF(AND(G628&gt;=DATE(2018,10,1),G628&lt;=DATE(2018,12,31)),IF(B628='CP %'!$F$25,'CP %'!$G$25,IF(B628='CP %'!$F$26,'CP %'!$G$26,IF(AND(B628='CP %'!$F$27,T628=1),'CP %'!$G$29,IF(AND(B628='CP %'!$F$27,T628&gt;=2,T628&lt;=5),'CP %'!$G$30,IF(AND(B628='CP %'!$F$27,T628&gt;=6),'CP %'!$G$31,"")))))))))),
IF(AND(A628='CP %'!$M$1,J628="CP"),
IF(AND(G628&gt;=DATE(2018,4,1),G628&lt;DATE(2018,10,1)),IF(AND(T628&gt;=1,T628&lt;=3),'CP %'!$N$4,IF(AND(T628&gt;=4,T628&lt;=6),'CP %'!$N$5,IF(T628&gt;=7,'CP %'!$N$6,""))),
IF(AND(G628&gt;=DATE(2018,10,1),G628&lt;=DATE(2018,12,31)),IF(AND(T628&gt;=1,T628&lt;=3),'CP %'!$N$9,IF(AND(T628&gt;=4,T628&lt;=6),'CP %'!$N$10,IF(T628&gt;=7,'CP %'!$N$11,""))),"")),"")))</f>
        <v/>
      </c>
      <c r="T628" s="29" t="str">
        <f>IF(AND(A628='CP %'!$B$1,Master!J628="CP",G628&gt;=DATE(2018,7,26),G628&lt;=DATE(2018,12,31)),COUNTIFS($K$2:$K$999,K628,$A$2:$A$999,'CP %'!$B$1,$G$2:$G$999,"&gt;=26-07-2018",$G$2:$G$999,"&lt;=31-12-2018"),IF(AND(A628='CP %'!$F$1,Master!J628="CP",G628&gt;=DATE(2018,4,1),G628&lt;DATE(2018,5,1)),COUNTIFS($K$2:$K$999,K628,$A$2:$A$999,'CP %'!$F$1,$G$2:$G$999,"&gt;=01-04-2018",$G$2:$G$999,"&lt;01-05-2018"),IF(AND(A628='CP %'!$F$1,Master!J628="CP",G628&gt;=DATE(2018,7,1),G628&lt;DATE(2018,8,1)),COUNTIFS($K$2:$K$999,K628,$A$2:$A$999,'CP %'!$F$1,$G$2:$G$999,"&gt;=01-07-2018",$G$2:$G$999,"&lt;01-08-2018"),IF(AND(A628='CP %'!$F$1,B628='CP %'!$F$17,Master!J628="CP",G628&gt;=DATE(2018,8,1),G628&lt;DATE(2018,10,1)),COUNTIFS($K$2:$K$999,K628,$A$2:$A$999,'CP %'!$F$1,$B$2:$B$999,'CP %'!$F$17,$G$2:$G$999,"&gt;=01-08-2018",$G$2:$G$999,"&lt;01-10-2018"),IF(AND(A628='CP %'!$F$1,B628='CP %'!$F$27,Master!J628="CP",G628&gt;=DATE(2018,10,1),G628&lt;=DATE(2018,12,31)),COUNTIFS($K$2:$K$999,K628,$A$2:$A$999,'CP %'!$F$1,$B$2:$B$999,'CP %'!$F$27,$G$2:$G$999,"&gt;=01-10-2018",$G$2:$G$999,"&lt;=31-12-2018"),IF(AND(A628='CP %'!$M$1,Master!J628="CP",G628&gt;=DATE(2018,4,1),G628&lt;DATE(2018,10,1)),COUNTIFS($K$2:$K$999,K628,$A$2:$A$999,'CP %'!$M$1,$G$2:$G$999,"&gt;=1-04-2018",$G$2:$G$999,"&lt;1-10-2018"),IF(AND(A628='CP %'!$M$1,Master!J628="CP",G628&gt;=DATE(2018,10,1),G628&lt;=DATE(2018,12,31)),COUNTIFS($K$2:$K$999,K628,$A$2:$A$999,'CP %'!$M$1,$G$2:$G$999,"&gt;=1-10-2018",$G$2:$G$999,"&lt;=31-12-2018"),"")))))))</f>
        <v/>
      </c>
    </row>
    <row r="629" spans="19:20" hidden="1" x14ac:dyDescent="0.25">
      <c r="S629" s="17" t="str">
        <f>IF(AND(A629='CP %'!$B$1,J629="CP"),
IF(AND(G629&gt;=DATE(2018,4,1),G629&lt;=DATE(2018,7,25)),2%,IF(AND(G629&gt;=DATE(2018,7,26),G629&lt;=DATE(2018,12,31),R629='CP %'!$I$2),IF(T629=1,'CP %'!$C$8,IF(AND(T629&gt;=2,T629&lt;=3),'CP %'!$C$9,IF(AND(T629&gt;=4,T629&lt;=5),'CP %'!$C$10,IF(AND(T629&gt;=6,T629&lt;=8),'CP %'!$C$11,IF(T629&gt;=9,'CP %'!$C$12,""))))),IF(AND(G629&gt;=DATE(2018,7,26),G629&lt;=DATE(2018,12,31),R629='CP %'!$I$3),IF(T629=1,'CP %'!$D$8,IF(AND(T629&gt;=2,T629&lt;=3),'CP %'!$D$9,IF(AND(T629&gt;=4,T629&lt;=5),'CP %'!$D$10,IF(AND(T629&gt;=6,T629&lt;=8),'CP %'!$D$11,IF(T629&gt;=9,'CP %'!$D$12,""))))),""))),
IF(AND(A629='CP %'!$F$1,J629="CP"),
IF(AND(G629&gt;=DATE(2018,4,1),G629&lt;DATE(2018,5,1)),IF(AND(T629&gt;=1,T629&lt;=3),'CP %'!$G$4,IF(AND(T629&gt;=4,T629&lt;=9),'CP %'!$G$5,IF(T629&gt;=10,'CP %'!$G$6,""))),
IF(AND(G629&gt;=DATE(2018,5,1),G629&lt;DATE(2018,7,1)),'CP %'!$G$8,
IF(AND(G629&gt;=DATE(2018,7,1),G629&lt;DATE(2018,8,1)),IF(AND(T629&gt;=1,T629&lt;=2),'CP %'!$G$11,IF(AND(T629&gt;=3,T629&lt;=5),'CP %'!$G$12,IF(T629&gt;=6,'CP %'!$G$13,""))),
IF(AND(G629&gt;=DATE(2018,8,1),G629&lt;DATE(2018,10,1)),IF(K629='CP %'!$F$18,'CP %'!$G$18,IF(B629='CP %'!$F$15,'CP %'!$G$15,IF(B629='CP %'!$F$16,'CP %'!$G$16,IF(AND(B629='CP %'!$F$17,T629=1),'CP %'!$G$20,IF(AND(B629='CP %'!$F$17,T629&gt;=2,T629&lt;=5),'CP %'!$G$21,IF(AND(B629='CP %'!$F$17,T629&gt;=6),'CP %'!$G$22,"")))))),
IF(AND(G629&gt;=DATE(2018,10,1),G629&lt;=DATE(2018,12,31)),IF(B629='CP %'!$F$25,'CP %'!$G$25,IF(B629='CP %'!$F$26,'CP %'!$G$26,IF(AND(B629='CP %'!$F$27,T629=1),'CP %'!$G$29,IF(AND(B629='CP %'!$F$27,T629&gt;=2,T629&lt;=5),'CP %'!$G$30,IF(AND(B629='CP %'!$F$27,T629&gt;=6),'CP %'!$G$31,"")))))))))),
IF(AND(A629='CP %'!$M$1,J629="CP"),
IF(AND(G629&gt;=DATE(2018,4,1),G629&lt;DATE(2018,10,1)),IF(AND(T629&gt;=1,T629&lt;=3),'CP %'!$N$4,IF(AND(T629&gt;=4,T629&lt;=6),'CP %'!$N$5,IF(T629&gt;=7,'CP %'!$N$6,""))),
IF(AND(G629&gt;=DATE(2018,10,1),G629&lt;=DATE(2018,12,31)),IF(AND(T629&gt;=1,T629&lt;=3),'CP %'!$N$9,IF(AND(T629&gt;=4,T629&lt;=6),'CP %'!$N$10,IF(T629&gt;=7,'CP %'!$N$11,""))),"")),"")))</f>
        <v/>
      </c>
      <c r="T629" s="29" t="str">
        <f>IF(AND(A629='CP %'!$B$1,Master!J629="CP",G629&gt;=DATE(2018,7,26),G629&lt;=DATE(2018,12,31)),COUNTIFS($K$2:$K$999,K629,$A$2:$A$999,'CP %'!$B$1,$G$2:$G$999,"&gt;=26-07-2018",$G$2:$G$999,"&lt;=31-12-2018"),IF(AND(A629='CP %'!$F$1,Master!J629="CP",G629&gt;=DATE(2018,4,1),G629&lt;DATE(2018,5,1)),COUNTIFS($K$2:$K$999,K629,$A$2:$A$999,'CP %'!$F$1,$G$2:$G$999,"&gt;=01-04-2018",$G$2:$G$999,"&lt;01-05-2018"),IF(AND(A629='CP %'!$F$1,Master!J629="CP",G629&gt;=DATE(2018,7,1),G629&lt;DATE(2018,8,1)),COUNTIFS($K$2:$K$999,K629,$A$2:$A$999,'CP %'!$F$1,$G$2:$G$999,"&gt;=01-07-2018",$G$2:$G$999,"&lt;01-08-2018"),IF(AND(A629='CP %'!$F$1,B629='CP %'!$F$17,Master!J629="CP",G629&gt;=DATE(2018,8,1),G629&lt;DATE(2018,10,1)),COUNTIFS($K$2:$K$999,K629,$A$2:$A$999,'CP %'!$F$1,$B$2:$B$999,'CP %'!$F$17,$G$2:$G$999,"&gt;=01-08-2018",$G$2:$G$999,"&lt;01-10-2018"),IF(AND(A629='CP %'!$F$1,B629='CP %'!$F$27,Master!J629="CP",G629&gt;=DATE(2018,10,1),G629&lt;=DATE(2018,12,31)),COUNTIFS($K$2:$K$999,K629,$A$2:$A$999,'CP %'!$F$1,$B$2:$B$999,'CP %'!$F$27,$G$2:$G$999,"&gt;=01-10-2018",$G$2:$G$999,"&lt;=31-12-2018"),IF(AND(A629='CP %'!$M$1,Master!J629="CP",G629&gt;=DATE(2018,4,1),G629&lt;DATE(2018,10,1)),COUNTIFS($K$2:$K$999,K629,$A$2:$A$999,'CP %'!$M$1,$G$2:$G$999,"&gt;=1-04-2018",$G$2:$G$999,"&lt;1-10-2018"),IF(AND(A629='CP %'!$M$1,Master!J629="CP",G629&gt;=DATE(2018,10,1),G629&lt;=DATE(2018,12,31)),COUNTIFS($K$2:$K$999,K629,$A$2:$A$999,'CP %'!$M$1,$G$2:$G$999,"&gt;=1-10-2018",$G$2:$G$999,"&lt;=31-12-2018"),"")))))))</f>
        <v/>
      </c>
    </row>
    <row r="630" spans="19:20" hidden="1" x14ac:dyDescent="0.25">
      <c r="S630" s="17" t="str">
        <f>IF(AND(A630='CP %'!$B$1,J630="CP"),
IF(AND(G630&gt;=DATE(2018,4,1),G630&lt;=DATE(2018,7,25)),2%,IF(AND(G630&gt;=DATE(2018,7,26),G630&lt;=DATE(2018,12,31),R630='CP %'!$I$2),IF(T630=1,'CP %'!$C$8,IF(AND(T630&gt;=2,T630&lt;=3),'CP %'!$C$9,IF(AND(T630&gt;=4,T630&lt;=5),'CP %'!$C$10,IF(AND(T630&gt;=6,T630&lt;=8),'CP %'!$C$11,IF(T630&gt;=9,'CP %'!$C$12,""))))),IF(AND(G630&gt;=DATE(2018,7,26),G630&lt;=DATE(2018,12,31),R630='CP %'!$I$3),IF(T630=1,'CP %'!$D$8,IF(AND(T630&gt;=2,T630&lt;=3),'CP %'!$D$9,IF(AND(T630&gt;=4,T630&lt;=5),'CP %'!$D$10,IF(AND(T630&gt;=6,T630&lt;=8),'CP %'!$D$11,IF(T630&gt;=9,'CP %'!$D$12,""))))),""))),
IF(AND(A630='CP %'!$F$1,J630="CP"),
IF(AND(G630&gt;=DATE(2018,4,1),G630&lt;DATE(2018,5,1)),IF(AND(T630&gt;=1,T630&lt;=3),'CP %'!$G$4,IF(AND(T630&gt;=4,T630&lt;=9),'CP %'!$G$5,IF(T630&gt;=10,'CP %'!$G$6,""))),
IF(AND(G630&gt;=DATE(2018,5,1),G630&lt;DATE(2018,7,1)),'CP %'!$G$8,
IF(AND(G630&gt;=DATE(2018,7,1),G630&lt;DATE(2018,8,1)),IF(AND(T630&gt;=1,T630&lt;=2),'CP %'!$G$11,IF(AND(T630&gt;=3,T630&lt;=5),'CP %'!$G$12,IF(T630&gt;=6,'CP %'!$G$13,""))),
IF(AND(G630&gt;=DATE(2018,8,1),G630&lt;DATE(2018,10,1)),IF(K630='CP %'!$F$18,'CP %'!$G$18,IF(B630='CP %'!$F$15,'CP %'!$G$15,IF(B630='CP %'!$F$16,'CP %'!$G$16,IF(AND(B630='CP %'!$F$17,T630=1),'CP %'!$G$20,IF(AND(B630='CP %'!$F$17,T630&gt;=2,T630&lt;=5),'CP %'!$G$21,IF(AND(B630='CP %'!$F$17,T630&gt;=6),'CP %'!$G$22,"")))))),
IF(AND(G630&gt;=DATE(2018,10,1),G630&lt;=DATE(2018,12,31)),IF(B630='CP %'!$F$25,'CP %'!$G$25,IF(B630='CP %'!$F$26,'CP %'!$G$26,IF(AND(B630='CP %'!$F$27,T630=1),'CP %'!$G$29,IF(AND(B630='CP %'!$F$27,T630&gt;=2,T630&lt;=5),'CP %'!$G$30,IF(AND(B630='CP %'!$F$27,T630&gt;=6),'CP %'!$G$31,"")))))))))),
IF(AND(A630='CP %'!$M$1,J630="CP"),
IF(AND(G630&gt;=DATE(2018,4,1),G630&lt;DATE(2018,10,1)),IF(AND(T630&gt;=1,T630&lt;=3),'CP %'!$N$4,IF(AND(T630&gt;=4,T630&lt;=6),'CP %'!$N$5,IF(T630&gt;=7,'CP %'!$N$6,""))),
IF(AND(G630&gt;=DATE(2018,10,1),G630&lt;=DATE(2018,12,31)),IF(AND(T630&gt;=1,T630&lt;=3),'CP %'!$N$9,IF(AND(T630&gt;=4,T630&lt;=6),'CP %'!$N$10,IF(T630&gt;=7,'CP %'!$N$11,""))),"")),"")))</f>
        <v/>
      </c>
      <c r="T630" s="29" t="str">
        <f>IF(AND(A630='CP %'!$B$1,Master!J630="CP",G630&gt;=DATE(2018,7,26),G630&lt;=DATE(2018,12,31)),COUNTIFS($K$2:$K$999,K630,$A$2:$A$999,'CP %'!$B$1,$G$2:$G$999,"&gt;=26-07-2018",$G$2:$G$999,"&lt;=31-12-2018"),IF(AND(A630='CP %'!$F$1,Master!J630="CP",G630&gt;=DATE(2018,4,1),G630&lt;DATE(2018,5,1)),COUNTIFS($K$2:$K$999,K630,$A$2:$A$999,'CP %'!$F$1,$G$2:$G$999,"&gt;=01-04-2018",$G$2:$G$999,"&lt;01-05-2018"),IF(AND(A630='CP %'!$F$1,Master!J630="CP",G630&gt;=DATE(2018,7,1),G630&lt;DATE(2018,8,1)),COUNTIFS($K$2:$K$999,K630,$A$2:$A$999,'CP %'!$F$1,$G$2:$G$999,"&gt;=01-07-2018",$G$2:$G$999,"&lt;01-08-2018"),IF(AND(A630='CP %'!$F$1,B630='CP %'!$F$17,Master!J630="CP",G630&gt;=DATE(2018,8,1),G630&lt;DATE(2018,10,1)),COUNTIFS($K$2:$K$999,K630,$A$2:$A$999,'CP %'!$F$1,$B$2:$B$999,'CP %'!$F$17,$G$2:$G$999,"&gt;=01-08-2018",$G$2:$G$999,"&lt;01-10-2018"),IF(AND(A630='CP %'!$F$1,B630='CP %'!$F$27,Master!J630="CP",G630&gt;=DATE(2018,10,1),G630&lt;=DATE(2018,12,31)),COUNTIFS($K$2:$K$999,K630,$A$2:$A$999,'CP %'!$F$1,$B$2:$B$999,'CP %'!$F$27,$G$2:$G$999,"&gt;=01-10-2018",$G$2:$G$999,"&lt;=31-12-2018"),IF(AND(A630='CP %'!$M$1,Master!J630="CP",G630&gt;=DATE(2018,4,1),G630&lt;DATE(2018,10,1)),COUNTIFS($K$2:$K$999,K630,$A$2:$A$999,'CP %'!$M$1,$G$2:$G$999,"&gt;=1-04-2018",$G$2:$G$999,"&lt;1-10-2018"),IF(AND(A630='CP %'!$M$1,Master!J630="CP",G630&gt;=DATE(2018,10,1),G630&lt;=DATE(2018,12,31)),COUNTIFS($K$2:$K$999,K630,$A$2:$A$999,'CP %'!$M$1,$G$2:$G$999,"&gt;=1-10-2018",$G$2:$G$999,"&lt;=31-12-2018"),"")))))))</f>
        <v/>
      </c>
    </row>
    <row r="631" spans="19:20" hidden="1" x14ac:dyDescent="0.25">
      <c r="S631" s="17" t="str">
        <f>IF(AND(A631='CP %'!$B$1,J631="CP"),
IF(AND(G631&gt;=DATE(2018,4,1),G631&lt;=DATE(2018,7,25)),2%,IF(AND(G631&gt;=DATE(2018,7,26),G631&lt;=DATE(2018,12,31),R631='CP %'!$I$2),IF(T631=1,'CP %'!$C$8,IF(AND(T631&gt;=2,T631&lt;=3),'CP %'!$C$9,IF(AND(T631&gt;=4,T631&lt;=5),'CP %'!$C$10,IF(AND(T631&gt;=6,T631&lt;=8),'CP %'!$C$11,IF(T631&gt;=9,'CP %'!$C$12,""))))),IF(AND(G631&gt;=DATE(2018,7,26),G631&lt;=DATE(2018,12,31),R631='CP %'!$I$3),IF(T631=1,'CP %'!$D$8,IF(AND(T631&gt;=2,T631&lt;=3),'CP %'!$D$9,IF(AND(T631&gt;=4,T631&lt;=5),'CP %'!$D$10,IF(AND(T631&gt;=6,T631&lt;=8),'CP %'!$D$11,IF(T631&gt;=9,'CP %'!$D$12,""))))),""))),
IF(AND(A631='CP %'!$F$1,J631="CP"),
IF(AND(G631&gt;=DATE(2018,4,1),G631&lt;DATE(2018,5,1)),IF(AND(T631&gt;=1,T631&lt;=3),'CP %'!$G$4,IF(AND(T631&gt;=4,T631&lt;=9),'CP %'!$G$5,IF(T631&gt;=10,'CP %'!$G$6,""))),
IF(AND(G631&gt;=DATE(2018,5,1),G631&lt;DATE(2018,7,1)),'CP %'!$G$8,
IF(AND(G631&gt;=DATE(2018,7,1),G631&lt;DATE(2018,8,1)),IF(AND(T631&gt;=1,T631&lt;=2),'CP %'!$G$11,IF(AND(T631&gt;=3,T631&lt;=5),'CP %'!$G$12,IF(T631&gt;=6,'CP %'!$G$13,""))),
IF(AND(G631&gt;=DATE(2018,8,1),G631&lt;DATE(2018,10,1)),IF(K631='CP %'!$F$18,'CP %'!$G$18,IF(B631='CP %'!$F$15,'CP %'!$G$15,IF(B631='CP %'!$F$16,'CP %'!$G$16,IF(AND(B631='CP %'!$F$17,T631=1),'CP %'!$G$20,IF(AND(B631='CP %'!$F$17,T631&gt;=2,T631&lt;=5),'CP %'!$G$21,IF(AND(B631='CP %'!$F$17,T631&gt;=6),'CP %'!$G$22,"")))))),
IF(AND(G631&gt;=DATE(2018,10,1),G631&lt;=DATE(2018,12,31)),IF(B631='CP %'!$F$25,'CP %'!$G$25,IF(B631='CP %'!$F$26,'CP %'!$G$26,IF(AND(B631='CP %'!$F$27,T631=1),'CP %'!$G$29,IF(AND(B631='CP %'!$F$27,T631&gt;=2,T631&lt;=5),'CP %'!$G$30,IF(AND(B631='CP %'!$F$27,T631&gt;=6),'CP %'!$G$31,"")))))))))),
IF(AND(A631='CP %'!$M$1,J631="CP"),
IF(AND(G631&gt;=DATE(2018,4,1),G631&lt;DATE(2018,10,1)),IF(AND(T631&gt;=1,T631&lt;=3),'CP %'!$N$4,IF(AND(T631&gt;=4,T631&lt;=6),'CP %'!$N$5,IF(T631&gt;=7,'CP %'!$N$6,""))),
IF(AND(G631&gt;=DATE(2018,10,1),G631&lt;=DATE(2018,12,31)),IF(AND(T631&gt;=1,T631&lt;=3),'CP %'!$N$9,IF(AND(T631&gt;=4,T631&lt;=6),'CP %'!$N$10,IF(T631&gt;=7,'CP %'!$N$11,""))),"")),"")))</f>
        <v/>
      </c>
      <c r="T631" s="29" t="str">
        <f>IF(AND(A631='CP %'!$B$1,Master!J631="CP",G631&gt;=DATE(2018,7,26),G631&lt;=DATE(2018,12,31)),COUNTIFS($K$2:$K$999,K631,$A$2:$A$999,'CP %'!$B$1,$G$2:$G$999,"&gt;=26-07-2018",$G$2:$G$999,"&lt;=31-12-2018"),IF(AND(A631='CP %'!$F$1,Master!J631="CP",G631&gt;=DATE(2018,4,1),G631&lt;DATE(2018,5,1)),COUNTIFS($K$2:$K$999,K631,$A$2:$A$999,'CP %'!$F$1,$G$2:$G$999,"&gt;=01-04-2018",$G$2:$G$999,"&lt;01-05-2018"),IF(AND(A631='CP %'!$F$1,Master!J631="CP",G631&gt;=DATE(2018,7,1),G631&lt;DATE(2018,8,1)),COUNTIFS($K$2:$K$999,K631,$A$2:$A$999,'CP %'!$F$1,$G$2:$G$999,"&gt;=01-07-2018",$G$2:$G$999,"&lt;01-08-2018"),IF(AND(A631='CP %'!$F$1,B631='CP %'!$F$17,Master!J631="CP",G631&gt;=DATE(2018,8,1),G631&lt;DATE(2018,10,1)),COUNTIFS($K$2:$K$999,K631,$A$2:$A$999,'CP %'!$F$1,$B$2:$B$999,'CP %'!$F$17,$G$2:$G$999,"&gt;=01-08-2018",$G$2:$G$999,"&lt;01-10-2018"),IF(AND(A631='CP %'!$F$1,B631='CP %'!$F$27,Master!J631="CP",G631&gt;=DATE(2018,10,1),G631&lt;=DATE(2018,12,31)),COUNTIFS($K$2:$K$999,K631,$A$2:$A$999,'CP %'!$F$1,$B$2:$B$999,'CP %'!$F$27,$G$2:$G$999,"&gt;=01-10-2018",$G$2:$G$999,"&lt;=31-12-2018"),IF(AND(A631='CP %'!$M$1,Master!J631="CP",G631&gt;=DATE(2018,4,1),G631&lt;DATE(2018,10,1)),COUNTIFS($K$2:$K$999,K631,$A$2:$A$999,'CP %'!$M$1,$G$2:$G$999,"&gt;=1-04-2018",$G$2:$G$999,"&lt;1-10-2018"),IF(AND(A631='CP %'!$M$1,Master!J631="CP",G631&gt;=DATE(2018,10,1),G631&lt;=DATE(2018,12,31)),COUNTIFS($K$2:$K$999,K631,$A$2:$A$999,'CP %'!$M$1,$G$2:$G$999,"&gt;=1-10-2018",$G$2:$G$999,"&lt;=31-12-2018"),"")))))))</f>
        <v/>
      </c>
    </row>
    <row r="632" spans="19:20" hidden="1" x14ac:dyDescent="0.25">
      <c r="S632" s="17" t="str">
        <f>IF(AND(A632='CP %'!$B$1,J632="CP"),
IF(AND(G632&gt;=DATE(2018,4,1),G632&lt;=DATE(2018,7,25)),2%,IF(AND(G632&gt;=DATE(2018,7,26),G632&lt;=DATE(2018,12,31),R632='CP %'!$I$2),IF(T632=1,'CP %'!$C$8,IF(AND(T632&gt;=2,T632&lt;=3),'CP %'!$C$9,IF(AND(T632&gt;=4,T632&lt;=5),'CP %'!$C$10,IF(AND(T632&gt;=6,T632&lt;=8),'CP %'!$C$11,IF(T632&gt;=9,'CP %'!$C$12,""))))),IF(AND(G632&gt;=DATE(2018,7,26),G632&lt;=DATE(2018,12,31),R632='CP %'!$I$3),IF(T632=1,'CP %'!$D$8,IF(AND(T632&gt;=2,T632&lt;=3),'CP %'!$D$9,IF(AND(T632&gt;=4,T632&lt;=5),'CP %'!$D$10,IF(AND(T632&gt;=6,T632&lt;=8),'CP %'!$D$11,IF(T632&gt;=9,'CP %'!$D$12,""))))),""))),
IF(AND(A632='CP %'!$F$1,J632="CP"),
IF(AND(G632&gt;=DATE(2018,4,1),G632&lt;DATE(2018,5,1)),IF(AND(T632&gt;=1,T632&lt;=3),'CP %'!$G$4,IF(AND(T632&gt;=4,T632&lt;=9),'CP %'!$G$5,IF(T632&gt;=10,'CP %'!$G$6,""))),
IF(AND(G632&gt;=DATE(2018,5,1),G632&lt;DATE(2018,7,1)),'CP %'!$G$8,
IF(AND(G632&gt;=DATE(2018,7,1),G632&lt;DATE(2018,8,1)),IF(AND(T632&gt;=1,T632&lt;=2),'CP %'!$G$11,IF(AND(T632&gt;=3,T632&lt;=5),'CP %'!$G$12,IF(T632&gt;=6,'CP %'!$G$13,""))),
IF(AND(G632&gt;=DATE(2018,8,1),G632&lt;DATE(2018,10,1)),IF(K632='CP %'!$F$18,'CP %'!$G$18,IF(B632='CP %'!$F$15,'CP %'!$G$15,IF(B632='CP %'!$F$16,'CP %'!$G$16,IF(AND(B632='CP %'!$F$17,T632=1),'CP %'!$G$20,IF(AND(B632='CP %'!$F$17,T632&gt;=2,T632&lt;=5),'CP %'!$G$21,IF(AND(B632='CP %'!$F$17,T632&gt;=6),'CP %'!$G$22,"")))))),
IF(AND(G632&gt;=DATE(2018,10,1),G632&lt;=DATE(2018,12,31)),IF(B632='CP %'!$F$25,'CP %'!$G$25,IF(B632='CP %'!$F$26,'CP %'!$G$26,IF(AND(B632='CP %'!$F$27,T632=1),'CP %'!$G$29,IF(AND(B632='CP %'!$F$27,T632&gt;=2,T632&lt;=5),'CP %'!$G$30,IF(AND(B632='CP %'!$F$27,T632&gt;=6),'CP %'!$G$31,"")))))))))),
IF(AND(A632='CP %'!$M$1,J632="CP"),
IF(AND(G632&gt;=DATE(2018,4,1),G632&lt;DATE(2018,10,1)),IF(AND(T632&gt;=1,T632&lt;=3),'CP %'!$N$4,IF(AND(T632&gt;=4,T632&lt;=6),'CP %'!$N$5,IF(T632&gt;=7,'CP %'!$N$6,""))),
IF(AND(G632&gt;=DATE(2018,10,1),G632&lt;=DATE(2018,12,31)),IF(AND(T632&gt;=1,T632&lt;=3),'CP %'!$N$9,IF(AND(T632&gt;=4,T632&lt;=6),'CP %'!$N$10,IF(T632&gt;=7,'CP %'!$N$11,""))),"")),"")))</f>
        <v/>
      </c>
      <c r="T632" s="29" t="str">
        <f>IF(AND(A632='CP %'!$B$1,Master!J632="CP",G632&gt;=DATE(2018,7,26),G632&lt;=DATE(2018,12,31)),COUNTIFS($K$2:$K$999,K632,$A$2:$A$999,'CP %'!$B$1,$G$2:$G$999,"&gt;=26-07-2018",$G$2:$G$999,"&lt;=31-12-2018"),IF(AND(A632='CP %'!$F$1,Master!J632="CP",G632&gt;=DATE(2018,4,1),G632&lt;DATE(2018,5,1)),COUNTIFS($K$2:$K$999,K632,$A$2:$A$999,'CP %'!$F$1,$G$2:$G$999,"&gt;=01-04-2018",$G$2:$G$999,"&lt;01-05-2018"),IF(AND(A632='CP %'!$F$1,Master!J632="CP",G632&gt;=DATE(2018,7,1),G632&lt;DATE(2018,8,1)),COUNTIFS($K$2:$K$999,K632,$A$2:$A$999,'CP %'!$F$1,$G$2:$G$999,"&gt;=01-07-2018",$G$2:$G$999,"&lt;01-08-2018"),IF(AND(A632='CP %'!$F$1,B632='CP %'!$F$17,Master!J632="CP",G632&gt;=DATE(2018,8,1),G632&lt;DATE(2018,10,1)),COUNTIFS($K$2:$K$999,K632,$A$2:$A$999,'CP %'!$F$1,$B$2:$B$999,'CP %'!$F$17,$G$2:$G$999,"&gt;=01-08-2018",$G$2:$G$999,"&lt;01-10-2018"),IF(AND(A632='CP %'!$F$1,B632='CP %'!$F$27,Master!J632="CP",G632&gt;=DATE(2018,10,1),G632&lt;=DATE(2018,12,31)),COUNTIFS($K$2:$K$999,K632,$A$2:$A$999,'CP %'!$F$1,$B$2:$B$999,'CP %'!$F$27,$G$2:$G$999,"&gt;=01-10-2018",$G$2:$G$999,"&lt;=31-12-2018"),IF(AND(A632='CP %'!$M$1,Master!J632="CP",G632&gt;=DATE(2018,4,1),G632&lt;DATE(2018,10,1)),COUNTIFS($K$2:$K$999,K632,$A$2:$A$999,'CP %'!$M$1,$G$2:$G$999,"&gt;=1-04-2018",$G$2:$G$999,"&lt;1-10-2018"),IF(AND(A632='CP %'!$M$1,Master!J632="CP",G632&gt;=DATE(2018,10,1),G632&lt;=DATE(2018,12,31)),COUNTIFS($K$2:$K$999,K632,$A$2:$A$999,'CP %'!$M$1,$G$2:$G$999,"&gt;=1-10-2018",$G$2:$G$999,"&lt;=31-12-2018"),"")))))))</f>
        <v/>
      </c>
    </row>
    <row r="633" spans="19:20" hidden="1" x14ac:dyDescent="0.25">
      <c r="S633" s="17" t="str">
        <f>IF(AND(A633='CP %'!$B$1,J633="CP"),
IF(AND(G633&gt;=DATE(2018,4,1),G633&lt;=DATE(2018,7,25)),2%,IF(AND(G633&gt;=DATE(2018,7,26),G633&lt;=DATE(2018,12,31),R633='CP %'!$I$2),IF(T633=1,'CP %'!$C$8,IF(AND(T633&gt;=2,T633&lt;=3),'CP %'!$C$9,IF(AND(T633&gt;=4,T633&lt;=5),'CP %'!$C$10,IF(AND(T633&gt;=6,T633&lt;=8),'CP %'!$C$11,IF(T633&gt;=9,'CP %'!$C$12,""))))),IF(AND(G633&gt;=DATE(2018,7,26),G633&lt;=DATE(2018,12,31),R633='CP %'!$I$3),IF(T633=1,'CP %'!$D$8,IF(AND(T633&gt;=2,T633&lt;=3),'CP %'!$D$9,IF(AND(T633&gt;=4,T633&lt;=5),'CP %'!$D$10,IF(AND(T633&gt;=6,T633&lt;=8),'CP %'!$D$11,IF(T633&gt;=9,'CP %'!$D$12,""))))),""))),
IF(AND(A633='CP %'!$F$1,J633="CP"),
IF(AND(G633&gt;=DATE(2018,4,1),G633&lt;DATE(2018,5,1)),IF(AND(T633&gt;=1,T633&lt;=3),'CP %'!$G$4,IF(AND(T633&gt;=4,T633&lt;=9),'CP %'!$G$5,IF(T633&gt;=10,'CP %'!$G$6,""))),
IF(AND(G633&gt;=DATE(2018,5,1),G633&lt;DATE(2018,7,1)),'CP %'!$G$8,
IF(AND(G633&gt;=DATE(2018,7,1),G633&lt;DATE(2018,8,1)),IF(AND(T633&gt;=1,T633&lt;=2),'CP %'!$G$11,IF(AND(T633&gt;=3,T633&lt;=5),'CP %'!$G$12,IF(T633&gt;=6,'CP %'!$G$13,""))),
IF(AND(G633&gt;=DATE(2018,8,1),G633&lt;DATE(2018,10,1)),IF(K633='CP %'!$F$18,'CP %'!$G$18,IF(B633='CP %'!$F$15,'CP %'!$G$15,IF(B633='CP %'!$F$16,'CP %'!$G$16,IF(AND(B633='CP %'!$F$17,T633=1),'CP %'!$G$20,IF(AND(B633='CP %'!$F$17,T633&gt;=2,T633&lt;=5),'CP %'!$G$21,IF(AND(B633='CP %'!$F$17,T633&gt;=6),'CP %'!$G$22,"")))))),
IF(AND(G633&gt;=DATE(2018,10,1),G633&lt;=DATE(2018,12,31)),IF(B633='CP %'!$F$25,'CP %'!$G$25,IF(B633='CP %'!$F$26,'CP %'!$G$26,IF(AND(B633='CP %'!$F$27,T633=1),'CP %'!$G$29,IF(AND(B633='CP %'!$F$27,T633&gt;=2,T633&lt;=5),'CP %'!$G$30,IF(AND(B633='CP %'!$F$27,T633&gt;=6),'CP %'!$G$31,"")))))))))),
IF(AND(A633='CP %'!$M$1,J633="CP"),
IF(AND(G633&gt;=DATE(2018,4,1),G633&lt;DATE(2018,10,1)),IF(AND(T633&gt;=1,T633&lt;=3),'CP %'!$N$4,IF(AND(T633&gt;=4,T633&lt;=6),'CP %'!$N$5,IF(T633&gt;=7,'CP %'!$N$6,""))),
IF(AND(G633&gt;=DATE(2018,10,1),G633&lt;=DATE(2018,12,31)),IF(AND(T633&gt;=1,T633&lt;=3),'CP %'!$N$9,IF(AND(T633&gt;=4,T633&lt;=6),'CP %'!$N$10,IF(T633&gt;=7,'CP %'!$N$11,""))),"")),"")))</f>
        <v/>
      </c>
      <c r="T633" s="29" t="str">
        <f>IF(AND(A633='CP %'!$B$1,Master!J633="CP",G633&gt;=DATE(2018,7,26),G633&lt;=DATE(2018,12,31)),COUNTIFS($K$2:$K$999,K633,$A$2:$A$999,'CP %'!$B$1,$G$2:$G$999,"&gt;=26-07-2018",$G$2:$G$999,"&lt;=31-12-2018"),IF(AND(A633='CP %'!$F$1,Master!J633="CP",G633&gt;=DATE(2018,4,1),G633&lt;DATE(2018,5,1)),COUNTIFS($K$2:$K$999,K633,$A$2:$A$999,'CP %'!$F$1,$G$2:$G$999,"&gt;=01-04-2018",$G$2:$G$999,"&lt;01-05-2018"),IF(AND(A633='CP %'!$F$1,Master!J633="CP",G633&gt;=DATE(2018,7,1),G633&lt;DATE(2018,8,1)),COUNTIFS($K$2:$K$999,K633,$A$2:$A$999,'CP %'!$F$1,$G$2:$G$999,"&gt;=01-07-2018",$G$2:$G$999,"&lt;01-08-2018"),IF(AND(A633='CP %'!$F$1,B633='CP %'!$F$17,Master!J633="CP",G633&gt;=DATE(2018,8,1),G633&lt;DATE(2018,10,1)),COUNTIFS($K$2:$K$999,K633,$A$2:$A$999,'CP %'!$F$1,$B$2:$B$999,'CP %'!$F$17,$G$2:$G$999,"&gt;=01-08-2018",$G$2:$G$999,"&lt;01-10-2018"),IF(AND(A633='CP %'!$F$1,B633='CP %'!$F$27,Master!J633="CP",G633&gt;=DATE(2018,10,1),G633&lt;=DATE(2018,12,31)),COUNTIFS($K$2:$K$999,K633,$A$2:$A$999,'CP %'!$F$1,$B$2:$B$999,'CP %'!$F$27,$G$2:$G$999,"&gt;=01-10-2018",$G$2:$G$999,"&lt;=31-12-2018"),IF(AND(A633='CP %'!$M$1,Master!J633="CP",G633&gt;=DATE(2018,4,1),G633&lt;DATE(2018,10,1)),COUNTIFS($K$2:$K$999,K633,$A$2:$A$999,'CP %'!$M$1,$G$2:$G$999,"&gt;=1-04-2018",$G$2:$G$999,"&lt;1-10-2018"),IF(AND(A633='CP %'!$M$1,Master!J633="CP",G633&gt;=DATE(2018,10,1),G633&lt;=DATE(2018,12,31)),COUNTIFS($K$2:$K$999,K633,$A$2:$A$999,'CP %'!$M$1,$G$2:$G$999,"&gt;=1-10-2018",$G$2:$G$999,"&lt;=31-12-2018"),"")))))))</f>
        <v/>
      </c>
    </row>
    <row r="634" spans="19:20" hidden="1" x14ac:dyDescent="0.25">
      <c r="S634" s="17" t="str">
        <f>IF(AND(A634='CP %'!$B$1,J634="CP"),
IF(AND(G634&gt;=DATE(2018,4,1),G634&lt;=DATE(2018,7,25)),2%,IF(AND(G634&gt;=DATE(2018,7,26),G634&lt;=DATE(2018,12,31),R634='CP %'!$I$2),IF(T634=1,'CP %'!$C$8,IF(AND(T634&gt;=2,T634&lt;=3),'CP %'!$C$9,IF(AND(T634&gt;=4,T634&lt;=5),'CP %'!$C$10,IF(AND(T634&gt;=6,T634&lt;=8),'CP %'!$C$11,IF(T634&gt;=9,'CP %'!$C$12,""))))),IF(AND(G634&gt;=DATE(2018,7,26),G634&lt;=DATE(2018,12,31),R634='CP %'!$I$3),IF(T634=1,'CP %'!$D$8,IF(AND(T634&gt;=2,T634&lt;=3),'CP %'!$D$9,IF(AND(T634&gt;=4,T634&lt;=5),'CP %'!$D$10,IF(AND(T634&gt;=6,T634&lt;=8),'CP %'!$D$11,IF(T634&gt;=9,'CP %'!$D$12,""))))),""))),
IF(AND(A634='CP %'!$F$1,J634="CP"),
IF(AND(G634&gt;=DATE(2018,4,1),G634&lt;DATE(2018,5,1)),IF(AND(T634&gt;=1,T634&lt;=3),'CP %'!$G$4,IF(AND(T634&gt;=4,T634&lt;=9),'CP %'!$G$5,IF(T634&gt;=10,'CP %'!$G$6,""))),
IF(AND(G634&gt;=DATE(2018,5,1),G634&lt;DATE(2018,7,1)),'CP %'!$G$8,
IF(AND(G634&gt;=DATE(2018,7,1),G634&lt;DATE(2018,8,1)),IF(AND(T634&gt;=1,T634&lt;=2),'CP %'!$G$11,IF(AND(T634&gt;=3,T634&lt;=5),'CP %'!$G$12,IF(T634&gt;=6,'CP %'!$G$13,""))),
IF(AND(G634&gt;=DATE(2018,8,1),G634&lt;DATE(2018,10,1)),IF(K634='CP %'!$F$18,'CP %'!$G$18,IF(B634='CP %'!$F$15,'CP %'!$G$15,IF(B634='CP %'!$F$16,'CP %'!$G$16,IF(AND(B634='CP %'!$F$17,T634=1),'CP %'!$G$20,IF(AND(B634='CP %'!$F$17,T634&gt;=2,T634&lt;=5),'CP %'!$G$21,IF(AND(B634='CP %'!$F$17,T634&gt;=6),'CP %'!$G$22,"")))))),
IF(AND(G634&gt;=DATE(2018,10,1),G634&lt;=DATE(2018,12,31)),IF(B634='CP %'!$F$25,'CP %'!$G$25,IF(B634='CP %'!$F$26,'CP %'!$G$26,IF(AND(B634='CP %'!$F$27,T634=1),'CP %'!$G$29,IF(AND(B634='CP %'!$F$27,T634&gt;=2,T634&lt;=5),'CP %'!$G$30,IF(AND(B634='CP %'!$F$27,T634&gt;=6),'CP %'!$G$31,"")))))))))),
IF(AND(A634='CP %'!$M$1,J634="CP"),
IF(AND(G634&gt;=DATE(2018,4,1),G634&lt;DATE(2018,10,1)),IF(AND(T634&gt;=1,T634&lt;=3),'CP %'!$N$4,IF(AND(T634&gt;=4,T634&lt;=6),'CP %'!$N$5,IF(T634&gt;=7,'CP %'!$N$6,""))),
IF(AND(G634&gt;=DATE(2018,10,1),G634&lt;=DATE(2018,12,31)),IF(AND(T634&gt;=1,T634&lt;=3),'CP %'!$N$9,IF(AND(T634&gt;=4,T634&lt;=6),'CP %'!$N$10,IF(T634&gt;=7,'CP %'!$N$11,""))),"")),"")))</f>
        <v/>
      </c>
      <c r="T634" s="29" t="str">
        <f>IF(AND(A634='CP %'!$B$1,Master!J634="CP",G634&gt;=DATE(2018,7,26),G634&lt;=DATE(2018,12,31)),COUNTIFS($K$2:$K$999,K634,$A$2:$A$999,'CP %'!$B$1,$G$2:$G$999,"&gt;=26-07-2018",$G$2:$G$999,"&lt;=31-12-2018"),IF(AND(A634='CP %'!$F$1,Master!J634="CP",G634&gt;=DATE(2018,4,1),G634&lt;DATE(2018,5,1)),COUNTIFS($K$2:$K$999,K634,$A$2:$A$999,'CP %'!$F$1,$G$2:$G$999,"&gt;=01-04-2018",$G$2:$G$999,"&lt;01-05-2018"),IF(AND(A634='CP %'!$F$1,Master!J634="CP",G634&gt;=DATE(2018,7,1),G634&lt;DATE(2018,8,1)),COUNTIFS($K$2:$K$999,K634,$A$2:$A$999,'CP %'!$F$1,$G$2:$G$999,"&gt;=01-07-2018",$G$2:$G$999,"&lt;01-08-2018"),IF(AND(A634='CP %'!$F$1,B634='CP %'!$F$17,Master!J634="CP",G634&gt;=DATE(2018,8,1),G634&lt;DATE(2018,10,1)),COUNTIFS($K$2:$K$999,K634,$A$2:$A$999,'CP %'!$F$1,$B$2:$B$999,'CP %'!$F$17,$G$2:$G$999,"&gt;=01-08-2018",$G$2:$G$999,"&lt;01-10-2018"),IF(AND(A634='CP %'!$F$1,B634='CP %'!$F$27,Master!J634="CP",G634&gt;=DATE(2018,10,1),G634&lt;=DATE(2018,12,31)),COUNTIFS($K$2:$K$999,K634,$A$2:$A$999,'CP %'!$F$1,$B$2:$B$999,'CP %'!$F$27,$G$2:$G$999,"&gt;=01-10-2018",$G$2:$G$999,"&lt;=31-12-2018"),IF(AND(A634='CP %'!$M$1,Master!J634="CP",G634&gt;=DATE(2018,4,1),G634&lt;DATE(2018,10,1)),COUNTIFS($K$2:$K$999,K634,$A$2:$A$999,'CP %'!$M$1,$G$2:$G$999,"&gt;=1-04-2018",$G$2:$G$999,"&lt;1-10-2018"),IF(AND(A634='CP %'!$M$1,Master!J634="CP",G634&gt;=DATE(2018,10,1),G634&lt;=DATE(2018,12,31)),COUNTIFS($K$2:$K$999,K634,$A$2:$A$999,'CP %'!$M$1,$G$2:$G$999,"&gt;=1-10-2018",$G$2:$G$999,"&lt;=31-12-2018"),"")))))))</f>
        <v/>
      </c>
    </row>
    <row r="635" spans="19:20" hidden="1" x14ac:dyDescent="0.25">
      <c r="S635" s="17" t="str">
        <f>IF(AND(A635='CP %'!$B$1,J635="CP"),
IF(AND(G635&gt;=DATE(2018,4,1),G635&lt;=DATE(2018,7,25)),2%,IF(AND(G635&gt;=DATE(2018,7,26),G635&lt;=DATE(2018,12,31),R635='CP %'!$I$2),IF(T635=1,'CP %'!$C$8,IF(AND(T635&gt;=2,T635&lt;=3),'CP %'!$C$9,IF(AND(T635&gt;=4,T635&lt;=5),'CP %'!$C$10,IF(AND(T635&gt;=6,T635&lt;=8),'CP %'!$C$11,IF(T635&gt;=9,'CP %'!$C$12,""))))),IF(AND(G635&gt;=DATE(2018,7,26),G635&lt;=DATE(2018,12,31),R635='CP %'!$I$3),IF(T635=1,'CP %'!$D$8,IF(AND(T635&gt;=2,T635&lt;=3),'CP %'!$D$9,IF(AND(T635&gt;=4,T635&lt;=5),'CP %'!$D$10,IF(AND(T635&gt;=6,T635&lt;=8),'CP %'!$D$11,IF(T635&gt;=9,'CP %'!$D$12,""))))),""))),
IF(AND(A635='CP %'!$F$1,J635="CP"),
IF(AND(G635&gt;=DATE(2018,4,1),G635&lt;DATE(2018,5,1)),IF(AND(T635&gt;=1,T635&lt;=3),'CP %'!$G$4,IF(AND(T635&gt;=4,T635&lt;=9),'CP %'!$G$5,IF(T635&gt;=10,'CP %'!$G$6,""))),
IF(AND(G635&gt;=DATE(2018,5,1),G635&lt;DATE(2018,7,1)),'CP %'!$G$8,
IF(AND(G635&gt;=DATE(2018,7,1),G635&lt;DATE(2018,8,1)),IF(AND(T635&gt;=1,T635&lt;=2),'CP %'!$G$11,IF(AND(T635&gt;=3,T635&lt;=5),'CP %'!$G$12,IF(T635&gt;=6,'CP %'!$G$13,""))),
IF(AND(G635&gt;=DATE(2018,8,1),G635&lt;DATE(2018,10,1)),IF(K635='CP %'!$F$18,'CP %'!$G$18,IF(B635='CP %'!$F$15,'CP %'!$G$15,IF(B635='CP %'!$F$16,'CP %'!$G$16,IF(AND(B635='CP %'!$F$17,T635=1),'CP %'!$G$20,IF(AND(B635='CP %'!$F$17,T635&gt;=2,T635&lt;=5),'CP %'!$G$21,IF(AND(B635='CP %'!$F$17,T635&gt;=6),'CP %'!$G$22,"")))))),
IF(AND(G635&gt;=DATE(2018,10,1),G635&lt;=DATE(2018,12,31)),IF(B635='CP %'!$F$25,'CP %'!$G$25,IF(B635='CP %'!$F$26,'CP %'!$G$26,IF(AND(B635='CP %'!$F$27,T635=1),'CP %'!$G$29,IF(AND(B635='CP %'!$F$27,T635&gt;=2,T635&lt;=5),'CP %'!$G$30,IF(AND(B635='CP %'!$F$27,T635&gt;=6),'CP %'!$G$31,"")))))))))),
IF(AND(A635='CP %'!$M$1,J635="CP"),
IF(AND(G635&gt;=DATE(2018,4,1),G635&lt;DATE(2018,10,1)),IF(AND(T635&gt;=1,T635&lt;=3),'CP %'!$N$4,IF(AND(T635&gt;=4,T635&lt;=6),'CP %'!$N$5,IF(T635&gt;=7,'CP %'!$N$6,""))),
IF(AND(G635&gt;=DATE(2018,10,1),G635&lt;=DATE(2018,12,31)),IF(AND(T635&gt;=1,T635&lt;=3),'CP %'!$N$9,IF(AND(T635&gt;=4,T635&lt;=6),'CP %'!$N$10,IF(T635&gt;=7,'CP %'!$N$11,""))),"")),"")))</f>
        <v/>
      </c>
      <c r="T635" s="29" t="str">
        <f>IF(AND(A635='CP %'!$B$1,Master!J635="CP",G635&gt;=DATE(2018,7,26),G635&lt;=DATE(2018,12,31)),COUNTIFS($K$2:$K$999,K635,$A$2:$A$999,'CP %'!$B$1,$G$2:$G$999,"&gt;=26-07-2018",$G$2:$G$999,"&lt;=31-12-2018"),IF(AND(A635='CP %'!$F$1,Master!J635="CP",G635&gt;=DATE(2018,4,1),G635&lt;DATE(2018,5,1)),COUNTIFS($K$2:$K$999,K635,$A$2:$A$999,'CP %'!$F$1,$G$2:$G$999,"&gt;=01-04-2018",$G$2:$G$999,"&lt;01-05-2018"),IF(AND(A635='CP %'!$F$1,Master!J635="CP",G635&gt;=DATE(2018,7,1),G635&lt;DATE(2018,8,1)),COUNTIFS($K$2:$K$999,K635,$A$2:$A$999,'CP %'!$F$1,$G$2:$G$999,"&gt;=01-07-2018",$G$2:$G$999,"&lt;01-08-2018"),IF(AND(A635='CP %'!$F$1,B635='CP %'!$F$17,Master!J635="CP",G635&gt;=DATE(2018,8,1),G635&lt;DATE(2018,10,1)),COUNTIFS($K$2:$K$999,K635,$A$2:$A$999,'CP %'!$F$1,$B$2:$B$999,'CP %'!$F$17,$G$2:$G$999,"&gt;=01-08-2018",$G$2:$G$999,"&lt;01-10-2018"),IF(AND(A635='CP %'!$F$1,B635='CP %'!$F$27,Master!J635="CP",G635&gt;=DATE(2018,10,1),G635&lt;=DATE(2018,12,31)),COUNTIFS($K$2:$K$999,K635,$A$2:$A$999,'CP %'!$F$1,$B$2:$B$999,'CP %'!$F$27,$G$2:$G$999,"&gt;=01-10-2018",$G$2:$G$999,"&lt;=31-12-2018"),IF(AND(A635='CP %'!$M$1,Master!J635="CP",G635&gt;=DATE(2018,4,1),G635&lt;DATE(2018,10,1)),COUNTIFS($K$2:$K$999,K635,$A$2:$A$999,'CP %'!$M$1,$G$2:$G$999,"&gt;=1-04-2018",$G$2:$G$999,"&lt;1-10-2018"),IF(AND(A635='CP %'!$M$1,Master!J635="CP",G635&gt;=DATE(2018,10,1),G635&lt;=DATE(2018,12,31)),COUNTIFS($K$2:$K$999,K635,$A$2:$A$999,'CP %'!$M$1,$G$2:$G$999,"&gt;=1-10-2018",$G$2:$G$999,"&lt;=31-12-2018"),"")))))))</f>
        <v/>
      </c>
    </row>
    <row r="636" spans="19:20" hidden="1" x14ac:dyDescent="0.25">
      <c r="S636" s="17" t="str">
        <f>IF(AND(A636='CP %'!$B$1,J636="CP"),
IF(AND(G636&gt;=DATE(2018,4,1),G636&lt;=DATE(2018,7,25)),2%,IF(AND(G636&gt;=DATE(2018,7,26),G636&lt;=DATE(2018,12,31),R636='CP %'!$I$2),IF(T636=1,'CP %'!$C$8,IF(AND(T636&gt;=2,T636&lt;=3),'CP %'!$C$9,IF(AND(T636&gt;=4,T636&lt;=5),'CP %'!$C$10,IF(AND(T636&gt;=6,T636&lt;=8),'CP %'!$C$11,IF(T636&gt;=9,'CP %'!$C$12,""))))),IF(AND(G636&gt;=DATE(2018,7,26),G636&lt;=DATE(2018,12,31),R636='CP %'!$I$3),IF(T636=1,'CP %'!$D$8,IF(AND(T636&gt;=2,T636&lt;=3),'CP %'!$D$9,IF(AND(T636&gt;=4,T636&lt;=5),'CP %'!$D$10,IF(AND(T636&gt;=6,T636&lt;=8),'CP %'!$D$11,IF(T636&gt;=9,'CP %'!$D$12,""))))),""))),
IF(AND(A636='CP %'!$F$1,J636="CP"),
IF(AND(G636&gt;=DATE(2018,4,1),G636&lt;DATE(2018,5,1)),IF(AND(T636&gt;=1,T636&lt;=3),'CP %'!$G$4,IF(AND(T636&gt;=4,T636&lt;=9),'CP %'!$G$5,IF(T636&gt;=10,'CP %'!$G$6,""))),
IF(AND(G636&gt;=DATE(2018,5,1),G636&lt;DATE(2018,7,1)),'CP %'!$G$8,
IF(AND(G636&gt;=DATE(2018,7,1),G636&lt;DATE(2018,8,1)),IF(AND(T636&gt;=1,T636&lt;=2),'CP %'!$G$11,IF(AND(T636&gt;=3,T636&lt;=5),'CP %'!$G$12,IF(T636&gt;=6,'CP %'!$G$13,""))),
IF(AND(G636&gt;=DATE(2018,8,1),G636&lt;DATE(2018,10,1)),IF(K636='CP %'!$F$18,'CP %'!$G$18,IF(B636='CP %'!$F$15,'CP %'!$G$15,IF(B636='CP %'!$F$16,'CP %'!$G$16,IF(AND(B636='CP %'!$F$17,T636=1),'CP %'!$G$20,IF(AND(B636='CP %'!$F$17,T636&gt;=2,T636&lt;=5),'CP %'!$G$21,IF(AND(B636='CP %'!$F$17,T636&gt;=6),'CP %'!$G$22,"")))))),
IF(AND(G636&gt;=DATE(2018,10,1),G636&lt;=DATE(2018,12,31)),IF(B636='CP %'!$F$25,'CP %'!$G$25,IF(B636='CP %'!$F$26,'CP %'!$G$26,IF(AND(B636='CP %'!$F$27,T636=1),'CP %'!$G$29,IF(AND(B636='CP %'!$F$27,T636&gt;=2,T636&lt;=5),'CP %'!$G$30,IF(AND(B636='CP %'!$F$27,T636&gt;=6),'CP %'!$G$31,"")))))))))),
IF(AND(A636='CP %'!$M$1,J636="CP"),
IF(AND(G636&gt;=DATE(2018,4,1),G636&lt;DATE(2018,10,1)),IF(AND(T636&gt;=1,T636&lt;=3),'CP %'!$N$4,IF(AND(T636&gt;=4,T636&lt;=6),'CP %'!$N$5,IF(T636&gt;=7,'CP %'!$N$6,""))),
IF(AND(G636&gt;=DATE(2018,10,1),G636&lt;=DATE(2018,12,31)),IF(AND(T636&gt;=1,T636&lt;=3),'CP %'!$N$9,IF(AND(T636&gt;=4,T636&lt;=6),'CP %'!$N$10,IF(T636&gt;=7,'CP %'!$N$11,""))),"")),"")))</f>
        <v/>
      </c>
      <c r="T636" s="29" t="str">
        <f>IF(AND(A636='CP %'!$B$1,Master!J636="CP",G636&gt;=DATE(2018,7,26),G636&lt;=DATE(2018,12,31)),COUNTIFS($K$2:$K$999,K636,$A$2:$A$999,'CP %'!$B$1,$G$2:$G$999,"&gt;=26-07-2018",$G$2:$G$999,"&lt;=31-12-2018"),IF(AND(A636='CP %'!$F$1,Master!J636="CP",G636&gt;=DATE(2018,4,1),G636&lt;DATE(2018,5,1)),COUNTIFS($K$2:$K$999,K636,$A$2:$A$999,'CP %'!$F$1,$G$2:$G$999,"&gt;=01-04-2018",$G$2:$G$999,"&lt;01-05-2018"),IF(AND(A636='CP %'!$F$1,Master!J636="CP",G636&gt;=DATE(2018,7,1),G636&lt;DATE(2018,8,1)),COUNTIFS($K$2:$K$999,K636,$A$2:$A$999,'CP %'!$F$1,$G$2:$G$999,"&gt;=01-07-2018",$G$2:$G$999,"&lt;01-08-2018"),IF(AND(A636='CP %'!$F$1,B636='CP %'!$F$17,Master!J636="CP",G636&gt;=DATE(2018,8,1),G636&lt;DATE(2018,10,1)),COUNTIFS($K$2:$K$999,K636,$A$2:$A$999,'CP %'!$F$1,$B$2:$B$999,'CP %'!$F$17,$G$2:$G$999,"&gt;=01-08-2018",$G$2:$G$999,"&lt;01-10-2018"),IF(AND(A636='CP %'!$F$1,B636='CP %'!$F$27,Master!J636="CP",G636&gt;=DATE(2018,10,1),G636&lt;=DATE(2018,12,31)),COUNTIFS($K$2:$K$999,K636,$A$2:$A$999,'CP %'!$F$1,$B$2:$B$999,'CP %'!$F$27,$G$2:$G$999,"&gt;=01-10-2018",$G$2:$G$999,"&lt;=31-12-2018"),IF(AND(A636='CP %'!$M$1,Master!J636="CP",G636&gt;=DATE(2018,4,1),G636&lt;DATE(2018,10,1)),COUNTIFS($K$2:$K$999,K636,$A$2:$A$999,'CP %'!$M$1,$G$2:$G$999,"&gt;=1-04-2018",$G$2:$G$999,"&lt;1-10-2018"),IF(AND(A636='CP %'!$M$1,Master!J636="CP",G636&gt;=DATE(2018,10,1),G636&lt;=DATE(2018,12,31)),COUNTIFS($K$2:$K$999,K636,$A$2:$A$999,'CP %'!$M$1,$G$2:$G$999,"&gt;=1-10-2018",$G$2:$G$999,"&lt;=31-12-2018"),"")))))))</f>
        <v/>
      </c>
    </row>
    <row r="637" spans="19:20" hidden="1" x14ac:dyDescent="0.25">
      <c r="S637" s="17" t="str">
        <f>IF(AND(A637='CP %'!$B$1,J637="CP"),
IF(AND(G637&gt;=DATE(2018,4,1),G637&lt;=DATE(2018,7,25)),2%,IF(AND(G637&gt;=DATE(2018,7,26),G637&lt;=DATE(2018,12,31),R637='CP %'!$I$2),IF(T637=1,'CP %'!$C$8,IF(AND(T637&gt;=2,T637&lt;=3),'CP %'!$C$9,IF(AND(T637&gt;=4,T637&lt;=5),'CP %'!$C$10,IF(AND(T637&gt;=6,T637&lt;=8),'CP %'!$C$11,IF(T637&gt;=9,'CP %'!$C$12,""))))),IF(AND(G637&gt;=DATE(2018,7,26),G637&lt;=DATE(2018,12,31),R637='CP %'!$I$3),IF(T637=1,'CP %'!$D$8,IF(AND(T637&gt;=2,T637&lt;=3),'CP %'!$D$9,IF(AND(T637&gt;=4,T637&lt;=5),'CP %'!$D$10,IF(AND(T637&gt;=6,T637&lt;=8),'CP %'!$D$11,IF(T637&gt;=9,'CP %'!$D$12,""))))),""))),
IF(AND(A637='CP %'!$F$1,J637="CP"),
IF(AND(G637&gt;=DATE(2018,4,1),G637&lt;DATE(2018,5,1)),IF(AND(T637&gt;=1,T637&lt;=3),'CP %'!$G$4,IF(AND(T637&gt;=4,T637&lt;=9),'CP %'!$G$5,IF(T637&gt;=10,'CP %'!$G$6,""))),
IF(AND(G637&gt;=DATE(2018,5,1),G637&lt;DATE(2018,7,1)),'CP %'!$G$8,
IF(AND(G637&gt;=DATE(2018,7,1),G637&lt;DATE(2018,8,1)),IF(AND(T637&gt;=1,T637&lt;=2),'CP %'!$G$11,IF(AND(T637&gt;=3,T637&lt;=5),'CP %'!$G$12,IF(T637&gt;=6,'CP %'!$G$13,""))),
IF(AND(G637&gt;=DATE(2018,8,1),G637&lt;DATE(2018,10,1)),IF(K637='CP %'!$F$18,'CP %'!$G$18,IF(B637='CP %'!$F$15,'CP %'!$G$15,IF(B637='CP %'!$F$16,'CP %'!$G$16,IF(AND(B637='CP %'!$F$17,T637=1),'CP %'!$G$20,IF(AND(B637='CP %'!$F$17,T637&gt;=2,T637&lt;=5),'CP %'!$G$21,IF(AND(B637='CP %'!$F$17,T637&gt;=6),'CP %'!$G$22,"")))))),
IF(AND(G637&gt;=DATE(2018,10,1),G637&lt;=DATE(2018,12,31)),IF(B637='CP %'!$F$25,'CP %'!$G$25,IF(B637='CP %'!$F$26,'CP %'!$G$26,IF(AND(B637='CP %'!$F$27,T637=1),'CP %'!$G$29,IF(AND(B637='CP %'!$F$27,T637&gt;=2,T637&lt;=5),'CP %'!$G$30,IF(AND(B637='CP %'!$F$27,T637&gt;=6),'CP %'!$G$31,"")))))))))),
IF(AND(A637='CP %'!$M$1,J637="CP"),
IF(AND(G637&gt;=DATE(2018,4,1),G637&lt;DATE(2018,10,1)),IF(AND(T637&gt;=1,T637&lt;=3),'CP %'!$N$4,IF(AND(T637&gt;=4,T637&lt;=6),'CP %'!$N$5,IF(T637&gt;=7,'CP %'!$N$6,""))),
IF(AND(G637&gt;=DATE(2018,10,1),G637&lt;=DATE(2018,12,31)),IF(AND(T637&gt;=1,T637&lt;=3),'CP %'!$N$9,IF(AND(T637&gt;=4,T637&lt;=6),'CP %'!$N$10,IF(T637&gt;=7,'CP %'!$N$11,""))),"")),"")))</f>
        <v/>
      </c>
      <c r="T637" s="29" t="str">
        <f>IF(AND(A637='CP %'!$B$1,Master!J637="CP",G637&gt;=DATE(2018,7,26),G637&lt;=DATE(2018,12,31)),COUNTIFS($K$2:$K$999,K637,$A$2:$A$999,'CP %'!$B$1,$G$2:$G$999,"&gt;=26-07-2018",$G$2:$G$999,"&lt;=31-12-2018"),IF(AND(A637='CP %'!$F$1,Master!J637="CP",G637&gt;=DATE(2018,4,1),G637&lt;DATE(2018,5,1)),COUNTIFS($K$2:$K$999,K637,$A$2:$A$999,'CP %'!$F$1,$G$2:$G$999,"&gt;=01-04-2018",$G$2:$G$999,"&lt;01-05-2018"),IF(AND(A637='CP %'!$F$1,Master!J637="CP",G637&gt;=DATE(2018,7,1),G637&lt;DATE(2018,8,1)),COUNTIFS($K$2:$K$999,K637,$A$2:$A$999,'CP %'!$F$1,$G$2:$G$999,"&gt;=01-07-2018",$G$2:$G$999,"&lt;01-08-2018"),IF(AND(A637='CP %'!$F$1,B637='CP %'!$F$17,Master!J637="CP",G637&gt;=DATE(2018,8,1),G637&lt;DATE(2018,10,1)),COUNTIFS($K$2:$K$999,K637,$A$2:$A$999,'CP %'!$F$1,$B$2:$B$999,'CP %'!$F$17,$G$2:$G$999,"&gt;=01-08-2018",$G$2:$G$999,"&lt;01-10-2018"),IF(AND(A637='CP %'!$F$1,B637='CP %'!$F$27,Master!J637="CP",G637&gt;=DATE(2018,10,1),G637&lt;=DATE(2018,12,31)),COUNTIFS($K$2:$K$999,K637,$A$2:$A$999,'CP %'!$F$1,$B$2:$B$999,'CP %'!$F$27,$G$2:$G$999,"&gt;=01-10-2018",$G$2:$G$999,"&lt;=31-12-2018"),IF(AND(A637='CP %'!$M$1,Master!J637="CP",G637&gt;=DATE(2018,4,1),G637&lt;DATE(2018,10,1)),COUNTIFS($K$2:$K$999,K637,$A$2:$A$999,'CP %'!$M$1,$G$2:$G$999,"&gt;=1-04-2018",$G$2:$G$999,"&lt;1-10-2018"),IF(AND(A637='CP %'!$M$1,Master!J637="CP",G637&gt;=DATE(2018,10,1),G637&lt;=DATE(2018,12,31)),COUNTIFS($K$2:$K$999,K637,$A$2:$A$999,'CP %'!$M$1,$G$2:$G$999,"&gt;=1-10-2018",$G$2:$G$999,"&lt;=31-12-2018"),"")))))))</f>
        <v/>
      </c>
    </row>
    <row r="638" spans="19:20" hidden="1" x14ac:dyDescent="0.25">
      <c r="S638" s="17" t="str">
        <f>IF(AND(A638='CP %'!$B$1,J638="CP"),
IF(AND(G638&gt;=DATE(2018,4,1),G638&lt;=DATE(2018,7,25)),2%,IF(AND(G638&gt;=DATE(2018,7,26),G638&lt;=DATE(2018,12,31),R638='CP %'!$I$2),IF(T638=1,'CP %'!$C$8,IF(AND(T638&gt;=2,T638&lt;=3),'CP %'!$C$9,IF(AND(T638&gt;=4,T638&lt;=5),'CP %'!$C$10,IF(AND(T638&gt;=6,T638&lt;=8),'CP %'!$C$11,IF(T638&gt;=9,'CP %'!$C$12,""))))),IF(AND(G638&gt;=DATE(2018,7,26),G638&lt;=DATE(2018,12,31),R638='CP %'!$I$3),IF(T638=1,'CP %'!$D$8,IF(AND(T638&gt;=2,T638&lt;=3),'CP %'!$D$9,IF(AND(T638&gt;=4,T638&lt;=5),'CP %'!$D$10,IF(AND(T638&gt;=6,T638&lt;=8),'CP %'!$D$11,IF(T638&gt;=9,'CP %'!$D$12,""))))),""))),
IF(AND(A638='CP %'!$F$1,J638="CP"),
IF(AND(G638&gt;=DATE(2018,4,1),G638&lt;DATE(2018,5,1)),IF(AND(T638&gt;=1,T638&lt;=3),'CP %'!$G$4,IF(AND(T638&gt;=4,T638&lt;=9),'CP %'!$G$5,IF(T638&gt;=10,'CP %'!$G$6,""))),
IF(AND(G638&gt;=DATE(2018,5,1),G638&lt;DATE(2018,7,1)),'CP %'!$G$8,
IF(AND(G638&gt;=DATE(2018,7,1),G638&lt;DATE(2018,8,1)),IF(AND(T638&gt;=1,T638&lt;=2),'CP %'!$G$11,IF(AND(T638&gt;=3,T638&lt;=5),'CP %'!$G$12,IF(T638&gt;=6,'CP %'!$G$13,""))),
IF(AND(G638&gt;=DATE(2018,8,1),G638&lt;DATE(2018,10,1)),IF(K638='CP %'!$F$18,'CP %'!$G$18,IF(B638='CP %'!$F$15,'CP %'!$G$15,IF(B638='CP %'!$F$16,'CP %'!$G$16,IF(AND(B638='CP %'!$F$17,T638=1),'CP %'!$G$20,IF(AND(B638='CP %'!$F$17,T638&gt;=2,T638&lt;=5),'CP %'!$G$21,IF(AND(B638='CP %'!$F$17,T638&gt;=6),'CP %'!$G$22,"")))))),
IF(AND(G638&gt;=DATE(2018,10,1),G638&lt;=DATE(2018,12,31)),IF(B638='CP %'!$F$25,'CP %'!$G$25,IF(B638='CP %'!$F$26,'CP %'!$G$26,IF(AND(B638='CP %'!$F$27,T638=1),'CP %'!$G$29,IF(AND(B638='CP %'!$F$27,T638&gt;=2,T638&lt;=5),'CP %'!$G$30,IF(AND(B638='CP %'!$F$27,T638&gt;=6),'CP %'!$G$31,"")))))))))),
IF(AND(A638='CP %'!$M$1,J638="CP"),
IF(AND(G638&gt;=DATE(2018,4,1),G638&lt;DATE(2018,10,1)),IF(AND(T638&gt;=1,T638&lt;=3),'CP %'!$N$4,IF(AND(T638&gt;=4,T638&lt;=6),'CP %'!$N$5,IF(T638&gt;=7,'CP %'!$N$6,""))),
IF(AND(G638&gt;=DATE(2018,10,1),G638&lt;=DATE(2018,12,31)),IF(AND(T638&gt;=1,T638&lt;=3),'CP %'!$N$9,IF(AND(T638&gt;=4,T638&lt;=6),'CP %'!$N$10,IF(T638&gt;=7,'CP %'!$N$11,""))),"")),"")))</f>
        <v/>
      </c>
      <c r="T638" s="29" t="str">
        <f>IF(AND(A638='CP %'!$B$1,Master!J638="CP",G638&gt;=DATE(2018,7,26),G638&lt;=DATE(2018,12,31)),COUNTIFS($K$2:$K$999,K638,$A$2:$A$999,'CP %'!$B$1,$G$2:$G$999,"&gt;=26-07-2018",$G$2:$G$999,"&lt;=31-12-2018"),IF(AND(A638='CP %'!$F$1,Master!J638="CP",G638&gt;=DATE(2018,4,1),G638&lt;DATE(2018,5,1)),COUNTIFS($K$2:$K$999,K638,$A$2:$A$999,'CP %'!$F$1,$G$2:$G$999,"&gt;=01-04-2018",$G$2:$G$999,"&lt;01-05-2018"),IF(AND(A638='CP %'!$F$1,Master!J638="CP",G638&gt;=DATE(2018,7,1),G638&lt;DATE(2018,8,1)),COUNTIFS($K$2:$K$999,K638,$A$2:$A$999,'CP %'!$F$1,$G$2:$G$999,"&gt;=01-07-2018",$G$2:$G$999,"&lt;01-08-2018"),IF(AND(A638='CP %'!$F$1,B638='CP %'!$F$17,Master!J638="CP",G638&gt;=DATE(2018,8,1),G638&lt;DATE(2018,10,1)),COUNTIFS($K$2:$K$999,K638,$A$2:$A$999,'CP %'!$F$1,$B$2:$B$999,'CP %'!$F$17,$G$2:$G$999,"&gt;=01-08-2018",$G$2:$G$999,"&lt;01-10-2018"),IF(AND(A638='CP %'!$F$1,B638='CP %'!$F$27,Master!J638="CP",G638&gt;=DATE(2018,10,1),G638&lt;=DATE(2018,12,31)),COUNTIFS($K$2:$K$999,K638,$A$2:$A$999,'CP %'!$F$1,$B$2:$B$999,'CP %'!$F$27,$G$2:$G$999,"&gt;=01-10-2018",$G$2:$G$999,"&lt;=31-12-2018"),IF(AND(A638='CP %'!$M$1,Master!J638="CP",G638&gt;=DATE(2018,4,1),G638&lt;DATE(2018,10,1)),COUNTIFS($K$2:$K$999,K638,$A$2:$A$999,'CP %'!$M$1,$G$2:$G$999,"&gt;=1-04-2018",$G$2:$G$999,"&lt;1-10-2018"),IF(AND(A638='CP %'!$M$1,Master!J638="CP",G638&gt;=DATE(2018,10,1),G638&lt;=DATE(2018,12,31)),COUNTIFS($K$2:$K$999,K638,$A$2:$A$999,'CP %'!$M$1,$G$2:$G$999,"&gt;=1-10-2018",$G$2:$G$999,"&lt;=31-12-2018"),"")))))))</f>
        <v/>
      </c>
    </row>
    <row r="639" spans="19:20" hidden="1" x14ac:dyDescent="0.25">
      <c r="S639" s="17" t="str">
        <f>IF(AND(A639='CP %'!$B$1,J639="CP"),
IF(AND(G639&gt;=DATE(2018,4,1),G639&lt;=DATE(2018,7,25)),2%,IF(AND(G639&gt;=DATE(2018,7,26),G639&lt;=DATE(2018,12,31),R639='CP %'!$I$2),IF(T639=1,'CP %'!$C$8,IF(AND(T639&gt;=2,T639&lt;=3),'CP %'!$C$9,IF(AND(T639&gt;=4,T639&lt;=5),'CP %'!$C$10,IF(AND(T639&gt;=6,T639&lt;=8),'CP %'!$C$11,IF(T639&gt;=9,'CP %'!$C$12,""))))),IF(AND(G639&gt;=DATE(2018,7,26),G639&lt;=DATE(2018,12,31),R639='CP %'!$I$3),IF(T639=1,'CP %'!$D$8,IF(AND(T639&gt;=2,T639&lt;=3),'CP %'!$D$9,IF(AND(T639&gt;=4,T639&lt;=5),'CP %'!$D$10,IF(AND(T639&gt;=6,T639&lt;=8),'CP %'!$D$11,IF(T639&gt;=9,'CP %'!$D$12,""))))),""))),
IF(AND(A639='CP %'!$F$1,J639="CP"),
IF(AND(G639&gt;=DATE(2018,4,1),G639&lt;DATE(2018,5,1)),IF(AND(T639&gt;=1,T639&lt;=3),'CP %'!$G$4,IF(AND(T639&gt;=4,T639&lt;=9),'CP %'!$G$5,IF(T639&gt;=10,'CP %'!$G$6,""))),
IF(AND(G639&gt;=DATE(2018,5,1),G639&lt;DATE(2018,7,1)),'CP %'!$G$8,
IF(AND(G639&gt;=DATE(2018,7,1),G639&lt;DATE(2018,8,1)),IF(AND(T639&gt;=1,T639&lt;=2),'CP %'!$G$11,IF(AND(T639&gt;=3,T639&lt;=5),'CP %'!$G$12,IF(T639&gt;=6,'CP %'!$G$13,""))),
IF(AND(G639&gt;=DATE(2018,8,1),G639&lt;DATE(2018,10,1)),IF(K639='CP %'!$F$18,'CP %'!$G$18,IF(B639='CP %'!$F$15,'CP %'!$G$15,IF(B639='CP %'!$F$16,'CP %'!$G$16,IF(AND(B639='CP %'!$F$17,T639=1),'CP %'!$G$20,IF(AND(B639='CP %'!$F$17,T639&gt;=2,T639&lt;=5),'CP %'!$G$21,IF(AND(B639='CP %'!$F$17,T639&gt;=6),'CP %'!$G$22,"")))))),
IF(AND(G639&gt;=DATE(2018,10,1),G639&lt;=DATE(2018,12,31)),IF(B639='CP %'!$F$25,'CP %'!$G$25,IF(B639='CP %'!$F$26,'CP %'!$G$26,IF(AND(B639='CP %'!$F$27,T639=1),'CP %'!$G$29,IF(AND(B639='CP %'!$F$27,T639&gt;=2,T639&lt;=5),'CP %'!$G$30,IF(AND(B639='CP %'!$F$27,T639&gt;=6),'CP %'!$G$31,"")))))))))),
IF(AND(A639='CP %'!$M$1,J639="CP"),
IF(AND(G639&gt;=DATE(2018,4,1),G639&lt;DATE(2018,10,1)),IF(AND(T639&gt;=1,T639&lt;=3),'CP %'!$N$4,IF(AND(T639&gt;=4,T639&lt;=6),'CP %'!$N$5,IF(T639&gt;=7,'CP %'!$N$6,""))),
IF(AND(G639&gt;=DATE(2018,10,1),G639&lt;=DATE(2018,12,31)),IF(AND(T639&gt;=1,T639&lt;=3),'CP %'!$N$9,IF(AND(T639&gt;=4,T639&lt;=6),'CP %'!$N$10,IF(T639&gt;=7,'CP %'!$N$11,""))),"")),"")))</f>
        <v/>
      </c>
      <c r="T639" s="29" t="str">
        <f>IF(AND(A639='CP %'!$B$1,Master!J639="CP",G639&gt;=DATE(2018,7,26),G639&lt;=DATE(2018,12,31)),COUNTIFS($K$2:$K$999,K639,$A$2:$A$999,'CP %'!$B$1,$G$2:$G$999,"&gt;=26-07-2018",$G$2:$G$999,"&lt;=31-12-2018"),IF(AND(A639='CP %'!$F$1,Master!J639="CP",G639&gt;=DATE(2018,4,1),G639&lt;DATE(2018,5,1)),COUNTIFS($K$2:$K$999,K639,$A$2:$A$999,'CP %'!$F$1,$G$2:$G$999,"&gt;=01-04-2018",$G$2:$G$999,"&lt;01-05-2018"),IF(AND(A639='CP %'!$F$1,Master!J639="CP",G639&gt;=DATE(2018,7,1),G639&lt;DATE(2018,8,1)),COUNTIFS($K$2:$K$999,K639,$A$2:$A$999,'CP %'!$F$1,$G$2:$G$999,"&gt;=01-07-2018",$G$2:$G$999,"&lt;01-08-2018"),IF(AND(A639='CP %'!$F$1,B639='CP %'!$F$17,Master!J639="CP",G639&gt;=DATE(2018,8,1),G639&lt;DATE(2018,10,1)),COUNTIFS($K$2:$K$999,K639,$A$2:$A$999,'CP %'!$F$1,$B$2:$B$999,'CP %'!$F$17,$G$2:$G$999,"&gt;=01-08-2018",$G$2:$G$999,"&lt;01-10-2018"),IF(AND(A639='CP %'!$F$1,B639='CP %'!$F$27,Master!J639="CP",G639&gt;=DATE(2018,10,1),G639&lt;=DATE(2018,12,31)),COUNTIFS($K$2:$K$999,K639,$A$2:$A$999,'CP %'!$F$1,$B$2:$B$999,'CP %'!$F$27,$G$2:$G$999,"&gt;=01-10-2018",$G$2:$G$999,"&lt;=31-12-2018"),IF(AND(A639='CP %'!$M$1,Master!J639="CP",G639&gt;=DATE(2018,4,1),G639&lt;DATE(2018,10,1)),COUNTIFS($K$2:$K$999,K639,$A$2:$A$999,'CP %'!$M$1,$G$2:$G$999,"&gt;=1-04-2018",$G$2:$G$999,"&lt;1-10-2018"),IF(AND(A639='CP %'!$M$1,Master!J639="CP",G639&gt;=DATE(2018,10,1),G639&lt;=DATE(2018,12,31)),COUNTIFS($K$2:$K$999,K639,$A$2:$A$999,'CP %'!$M$1,$G$2:$G$999,"&gt;=1-10-2018",$G$2:$G$999,"&lt;=31-12-2018"),"")))))))</f>
        <v/>
      </c>
    </row>
    <row r="640" spans="19:20" hidden="1" x14ac:dyDescent="0.25">
      <c r="S640" s="17" t="str">
        <f>IF(AND(A640='CP %'!$B$1,J640="CP"),
IF(AND(G640&gt;=DATE(2018,4,1),G640&lt;=DATE(2018,7,25)),2%,IF(AND(G640&gt;=DATE(2018,7,26),G640&lt;=DATE(2018,12,31),R640='CP %'!$I$2),IF(T640=1,'CP %'!$C$8,IF(AND(T640&gt;=2,T640&lt;=3),'CP %'!$C$9,IF(AND(T640&gt;=4,T640&lt;=5),'CP %'!$C$10,IF(AND(T640&gt;=6,T640&lt;=8),'CP %'!$C$11,IF(T640&gt;=9,'CP %'!$C$12,""))))),IF(AND(G640&gt;=DATE(2018,7,26),G640&lt;=DATE(2018,12,31),R640='CP %'!$I$3),IF(T640=1,'CP %'!$D$8,IF(AND(T640&gt;=2,T640&lt;=3),'CP %'!$D$9,IF(AND(T640&gt;=4,T640&lt;=5),'CP %'!$D$10,IF(AND(T640&gt;=6,T640&lt;=8),'CP %'!$D$11,IF(T640&gt;=9,'CP %'!$D$12,""))))),""))),
IF(AND(A640='CP %'!$F$1,J640="CP"),
IF(AND(G640&gt;=DATE(2018,4,1),G640&lt;DATE(2018,5,1)),IF(AND(T640&gt;=1,T640&lt;=3),'CP %'!$G$4,IF(AND(T640&gt;=4,T640&lt;=9),'CP %'!$G$5,IF(T640&gt;=10,'CP %'!$G$6,""))),
IF(AND(G640&gt;=DATE(2018,5,1),G640&lt;DATE(2018,7,1)),'CP %'!$G$8,
IF(AND(G640&gt;=DATE(2018,7,1),G640&lt;DATE(2018,8,1)),IF(AND(T640&gt;=1,T640&lt;=2),'CP %'!$G$11,IF(AND(T640&gt;=3,T640&lt;=5),'CP %'!$G$12,IF(T640&gt;=6,'CP %'!$G$13,""))),
IF(AND(G640&gt;=DATE(2018,8,1),G640&lt;DATE(2018,10,1)),IF(K640='CP %'!$F$18,'CP %'!$G$18,IF(B640='CP %'!$F$15,'CP %'!$G$15,IF(B640='CP %'!$F$16,'CP %'!$G$16,IF(AND(B640='CP %'!$F$17,T640=1),'CP %'!$G$20,IF(AND(B640='CP %'!$F$17,T640&gt;=2,T640&lt;=5),'CP %'!$G$21,IF(AND(B640='CP %'!$F$17,T640&gt;=6),'CP %'!$G$22,"")))))),
IF(AND(G640&gt;=DATE(2018,10,1),G640&lt;=DATE(2018,12,31)),IF(B640='CP %'!$F$25,'CP %'!$G$25,IF(B640='CP %'!$F$26,'CP %'!$G$26,IF(AND(B640='CP %'!$F$27,T640=1),'CP %'!$G$29,IF(AND(B640='CP %'!$F$27,T640&gt;=2,T640&lt;=5),'CP %'!$G$30,IF(AND(B640='CP %'!$F$27,T640&gt;=6),'CP %'!$G$31,"")))))))))),
IF(AND(A640='CP %'!$M$1,J640="CP"),
IF(AND(G640&gt;=DATE(2018,4,1),G640&lt;DATE(2018,10,1)),IF(AND(T640&gt;=1,T640&lt;=3),'CP %'!$N$4,IF(AND(T640&gt;=4,T640&lt;=6),'CP %'!$N$5,IF(T640&gt;=7,'CP %'!$N$6,""))),
IF(AND(G640&gt;=DATE(2018,10,1),G640&lt;=DATE(2018,12,31)),IF(AND(T640&gt;=1,T640&lt;=3),'CP %'!$N$9,IF(AND(T640&gt;=4,T640&lt;=6),'CP %'!$N$10,IF(T640&gt;=7,'CP %'!$N$11,""))),"")),"")))</f>
        <v/>
      </c>
      <c r="T640" s="29" t="str">
        <f>IF(AND(A640='CP %'!$B$1,Master!J640="CP",G640&gt;=DATE(2018,7,26),G640&lt;=DATE(2018,12,31)),COUNTIFS($K$2:$K$999,K640,$A$2:$A$999,'CP %'!$B$1,$G$2:$G$999,"&gt;=26-07-2018",$G$2:$G$999,"&lt;=31-12-2018"),IF(AND(A640='CP %'!$F$1,Master!J640="CP",G640&gt;=DATE(2018,4,1),G640&lt;DATE(2018,5,1)),COUNTIFS($K$2:$K$999,K640,$A$2:$A$999,'CP %'!$F$1,$G$2:$G$999,"&gt;=01-04-2018",$G$2:$G$999,"&lt;01-05-2018"),IF(AND(A640='CP %'!$F$1,Master!J640="CP",G640&gt;=DATE(2018,7,1),G640&lt;DATE(2018,8,1)),COUNTIFS($K$2:$K$999,K640,$A$2:$A$999,'CP %'!$F$1,$G$2:$G$999,"&gt;=01-07-2018",$G$2:$G$999,"&lt;01-08-2018"),IF(AND(A640='CP %'!$F$1,B640='CP %'!$F$17,Master!J640="CP",G640&gt;=DATE(2018,8,1),G640&lt;DATE(2018,10,1)),COUNTIFS($K$2:$K$999,K640,$A$2:$A$999,'CP %'!$F$1,$B$2:$B$999,'CP %'!$F$17,$G$2:$G$999,"&gt;=01-08-2018",$G$2:$G$999,"&lt;01-10-2018"),IF(AND(A640='CP %'!$F$1,B640='CP %'!$F$27,Master!J640="CP",G640&gt;=DATE(2018,10,1),G640&lt;=DATE(2018,12,31)),COUNTIFS($K$2:$K$999,K640,$A$2:$A$999,'CP %'!$F$1,$B$2:$B$999,'CP %'!$F$27,$G$2:$G$999,"&gt;=01-10-2018",$G$2:$G$999,"&lt;=31-12-2018"),IF(AND(A640='CP %'!$M$1,Master!J640="CP",G640&gt;=DATE(2018,4,1),G640&lt;DATE(2018,10,1)),COUNTIFS($K$2:$K$999,K640,$A$2:$A$999,'CP %'!$M$1,$G$2:$G$999,"&gt;=1-04-2018",$G$2:$G$999,"&lt;1-10-2018"),IF(AND(A640='CP %'!$M$1,Master!J640="CP",G640&gt;=DATE(2018,10,1),G640&lt;=DATE(2018,12,31)),COUNTIFS($K$2:$K$999,K640,$A$2:$A$999,'CP %'!$M$1,$G$2:$G$999,"&gt;=1-10-2018",$G$2:$G$999,"&lt;=31-12-2018"),"")))))))</f>
        <v/>
      </c>
    </row>
    <row r="641" spans="19:20" hidden="1" x14ac:dyDescent="0.25">
      <c r="S641" s="17" t="str">
        <f>IF(AND(A641='CP %'!$B$1,J641="CP"),
IF(AND(G641&gt;=DATE(2018,4,1),G641&lt;=DATE(2018,7,25)),2%,IF(AND(G641&gt;=DATE(2018,7,26),G641&lt;=DATE(2018,12,31),R641='CP %'!$I$2),IF(T641=1,'CP %'!$C$8,IF(AND(T641&gt;=2,T641&lt;=3),'CP %'!$C$9,IF(AND(T641&gt;=4,T641&lt;=5),'CP %'!$C$10,IF(AND(T641&gt;=6,T641&lt;=8),'CP %'!$C$11,IF(T641&gt;=9,'CP %'!$C$12,""))))),IF(AND(G641&gt;=DATE(2018,7,26),G641&lt;=DATE(2018,12,31),R641='CP %'!$I$3),IF(T641=1,'CP %'!$D$8,IF(AND(T641&gt;=2,T641&lt;=3),'CP %'!$D$9,IF(AND(T641&gt;=4,T641&lt;=5),'CP %'!$D$10,IF(AND(T641&gt;=6,T641&lt;=8),'CP %'!$D$11,IF(T641&gt;=9,'CP %'!$D$12,""))))),""))),
IF(AND(A641='CP %'!$F$1,J641="CP"),
IF(AND(G641&gt;=DATE(2018,4,1),G641&lt;DATE(2018,5,1)),IF(AND(T641&gt;=1,T641&lt;=3),'CP %'!$G$4,IF(AND(T641&gt;=4,T641&lt;=9),'CP %'!$G$5,IF(T641&gt;=10,'CP %'!$G$6,""))),
IF(AND(G641&gt;=DATE(2018,5,1),G641&lt;DATE(2018,7,1)),'CP %'!$G$8,
IF(AND(G641&gt;=DATE(2018,7,1),G641&lt;DATE(2018,8,1)),IF(AND(T641&gt;=1,T641&lt;=2),'CP %'!$G$11,IF(AND(T641&gt;=3,T641&lt;=5),'CP %'!$G$12,IF(T641&gt;=6,'CP %'!$G$13,""))),
IF(AND(G641&gt;=DATE(2018,8,1),G641&lt;DATE(2018,10,1)),IF(K641='CP %'!$F$18,'CP %'!$G$18,IF(B641='CP %'!$F$15,'CP %'!$G$15,IF(B641='CP %'!$F$16,'CP %'!$G$16,IF(AND(B641='CP %'!$F$17,T641=1),'CP %'!$G$20,IF(AND(B641='CP %'!$F$17,T641&gt;=2,T641&lt;=5),'CP %'!$G$21,IF(AND(B641='CP %'!$F$17,T641&gt;=6),'CP %'!$G$22,"")))))),
IF(AND(G641&gt;=DATE(2018,10,1),G641&lt;=DATE(2018,12,31)),IF(B641='CP %'!$F$25,'CP %'!$G$25,IF(B641='CP %'!$F$26,'CP %'!$G$26,IF(AND(B641='CP %'!$F$27,T641=1),'CP %'!$G$29,IF(AND(B641='CP %'!$F$27,T641&gt;=2,T641&lt;=5),'CP %'!$G$30,IF(AND(B641='CP %'!$F$27,T641&gt;=6),'CP %'!$G$31,"")))))))))),
IF(AND(A641='CP %'!$M$1,J641="CP"),
IF(AND(G641&gt;=DATE(2018,4,1),G641&lt;DATE(2018,10,1)),IF(AND(T641&gt;=1,T641&lt;=3),'CP %'!$N$4,IF(AND(T641&gt;=4,T641&lt;=6),'CP %'!$N$5,IF(T641&gt;=7,'CP %'!$N$6,""))),
IF(AND(G641&gt;=DATE(2018,10,1),G641&lt;=DATE(2018,12,31)),IF(AND(T641&gt;=1,T641&lt;=3),'CP %'!$N$9,IF(AND(T641&gt;=4,T641&lt;=6),'CP %'!$N$10,IF(T641&gt;=7,'CP %'!$N$11,""))),"")),"")))</f>
        <v/>
      </c>
      <c r="T641" s="29" t="str">
        <f>IF(AND(A641='CP %'!$B$1,Master!J641="CP",G641&gt;=DATE(2018,7,26),G641&lt;=DATE(2018,12,31)),COUNTIFS($K$2:$K$999,K641,$A$2:$A$999,'CP %'!$B$1,$G$2:$G$999,"&gt;=26-07-2018",$G$2:$G$999,"&lt;=31-12-2018"),IF(AND(A641='CP %'!$F$1,Master!J641="CP",G641&gt;=DATE(2018,4,1),G641&lt;DATE(2018,5,1)),COUNTIFS($K$2:$K$999,K641,$A$2:$A$999,'CP %'!$F$1,$G$2:$G$999,"&gt;=01-04-2018",$G$2:$G$999,"&lt;01-05-2018"),IF(AND(A641='CP %'!$F$1,Master!J641="CP",G641&gt;=DATE(2018,7,1),G641&lt;DATE(2018,8,1)),COUNTIFS($K$2:$K$999,K641,$A$2:$A$999,'CP %'!$F$1,$G$2:$G$999,"&gt;=01-07-2018",$G$2:$G$999,"&lt;01-08-2018"),IF(AND(A641='CP %'!$F$1,B641='CP %'!$F$17,Master!J641="CP",G641&gt;=DATE(2018,8,1),G641&lt;DATE(2018,10,1)),COUNTIFS($K$2:$K$999,K641,$A$2:$A$999,'CP %'!$F$1,$B$2:$B$999,'CP %'!$F$17,$G$2:$G$999,"&gt;=01-08-2018",$G$2:$G$999,"&lt;01-10-2018"),IF(AND(A641='CP %'!$F$1,B641='CP %'!$F$27,Master!J641="CP",G641&gt;=DATE(2018,10,1),G641&lt;=DATE(2018,12,31)),COUNTIFS($K$2:$K$999,K641,$A$2:$A$999,'CP %'!$F$1,$B$2:$B$999,'CP %'!$F$27,$G$2:$G$999,"&gt;=01-10-2018",$G$2:$G$999,"&lt;=31-12-2018"),IF(AND(A641='CP %'!$M$1,Master!J641="CP",G641&gt;=DATE(2018,4,1),G641&lt;DATE(2018,10,1)),COUNTIFS($K$2:$K$999,K641,$A$2:$A$999,'CP %'!$M$1,$G$2:$G$999,"&gt;=1-04-2018",$G$2:$G$999,"&lt;1-10-2018"),IF(AND(A641='CP %'!$M$1,Master!J641="CP",G641&gt;=DATE(2018,10,1),G641&lt;=DATE(2018,12,31)),COUNTIFS($K$2:$K$999,K641,$A$2:$A$999,'CP %'!$M$1,$G$2:$G$999,"&gt;=1-10-2018",$G$2:$G$999,"&lt;=31-12-2018"),"")))))))</f>
        <v/>
      </c>
    </row>
    <row r="642" spans="19:20" hidden="1" x14ac:dyDescent="0.25">
      <c r="S642" s="17" t="str">
        <f>IF(AND(A642='CP %'!$B$1,J642="CP"),
IF(AND(G642&gt;=DATE(2018,4,1),G642&lt;=DATE(2018,7,25)),2%,IF(AND(G642&gt;=DATE(2018,7,26),G642&lt;=DATE(2018,12,31),R642='CP %'!$I$2),IF(T642=1,'CP %'!$C$8,IF(AND(T642&gt;=2,T642&lt;=3),'CP %'!$C$9,IF(AND(T642&gt;=4,T642&lt;=5),'CP %'!$C$10,IF(AND(T642&gt;=6,T642&lt;=8),'CP %'!$C$11,IF(T642&gt;=9,'CP %'!$C$12,""))))),IF(AND(G642&gt;=DATE(2018,7,26),G642&lt;=DATE(2018,12,31),R642='CP %'!$I$3),IF(T642=1,'CP %'!$D$8,IF(AND(T642&gt;=2,T642&lt;=3),'CP %'!$D$9,IF(AND(T642&gt;=4,T642&lt;=5),'CP %'!$D$10,IF(AND(T642&gt;=6,T642&lt;=8),'CP %'!$D$11,IF(T642&gt;=9,'CP %'!$D$12,""))))),""))),
IF(AND(A642='CP %'!$F$1,J642="CP"),
IF(AND(G642&gt;=DATE(2018,4,1),G642&lt;DATE(2018,5,1)),IF(AND(T642&gt;=1,T642&lt;=3),'CP %'!$G$4,IF(AND(T642&gt;=4,T642&lt;=9),'CP %'!$G$5,IF(T642&gt;=10,'CP %'!$G$6,""))),
IF(AND(G642&gt;=DATE(2018,5,1),G642&lt;DATE(2018,7,1)),'CP %'!$G$8,
IF(AND(G642&gt;=DATE(2018,7,1),G642&lt;DATE(2018,8,1)),IF(AND(T642&gt;=1,T642&lt;=2),'CP %'!$G$11,IF(AND(T642&gt;=3,T642&lt;=5),'CP %'!$G$12,IF(T642&gt;=6,'CP %'!$G$13,""))),
IF(AND(G642&gt;=DATE(2018,8,1),G642&lt;DATE(2018,10,1)),IF(K642='CP %'!$F$18,'CP %'!$G$18,IF(B642='CP %'!$F$15,'CP %'!$G$15,IF(B642='CP %'!$F$16,'CP %'!$G$16,IF(AND(B642='CP %'!$F$17,T642=1),'CP %'!$G$20,IF(AND(B642='CP %'!$F$17,T642&gt;=2,T642&lt;=5),'CP %'!$G$21,IF(AND(B642='CP %'!$F$17,T642&gt;=6),'CP %'!$G$22,"")))))),
IF(AND(G642&gt;=DATE(2018,10,1),G642&lt;=DATE(2018,12,31)),IF(B642='CP %'!$F$25,'CP %'!$G$25,IF(B642='CP %'!$F$26,'CP %'!$G$26,IF(AND(B642='CP %'!$F$27,T642=1),'CP %'!$G$29,IF(AND(B642='CP %'!$F$27,T642&gt;=2,T642&lt;=5),'CP %'!$G$30,IF(AND(B642='CP %'!$F$27,T642&gt;=6),'CP %'!$G$31,"")))))))))),
IF(AND(A642='CP %'!$M$1,J642="CP"),
IF(AND(G642&gt;=DATE(2018,4,1),G642&lt;DATE(2018,10,1)),IF(AND(T642&gt;=1,T642&lt;=3),'CP %'!$N$4,IF(AND(T642&gt;=4,T642&lt;=6),'CP %'!$N$5,IF(T642&gt;=7,'CP %'!$N$6,""))),
IF(AND(G642&gt;=DATE(2018,10,1),G642&lt;=DATE(2018,12,31)),IF(AND(T642&gt;=1,T642&lt;=3),'CP %'!$N$9,IF(AND(T642&gt;=4,T642&lt;=6),'CP %'!$N$10,IF(T642&gt;=7,'CP %'!$N$11,""))),"")),"")))</f>
        <v/>
      </c>
      <c r="T642" s="29" t="str">
        <f>IF(AND(A642='CP %'!$B$1,Master!J642="CP",G642&gt;=DATE(2018,7,26),G642&lt;=DATE(2018,12,31)),COUNTIFS($K$2:$K$999,K642,$A$2:$A$999,'CP %'!$B$1,$G$2:$G$999,"&gt;=26-07-2018",$G$2:$G$999,"&lt;=31-12-2018"),IF(AND(A642='CP %'!$F$1,Master!J642="CP",G642&gt;=DATE(2018,4,1),G642&lt;DATE(2018,5,1)),COUNTIFS($K$2:$K$999,K642,$A$2:$A$999,'CP %'!$F$1,$G$2:$G$999,"&gt;=01-04-2018",$G$2:$G$999,"&lt;01-05-2018"),IF(AND(A642='CP %'!$F$1,Master!J642="CP",G642&gt;=DATE(2018,7,1),G642&lt;DATE(2018,8,1)),COUNTIFS($K$2:$K$999,K642,$A$2:$A$999,'CP %'!$F$1,$G$2:$G$999,"&gt;=01-07-2018",$G$2:$G$999,"&lt;01-08-2018"),IF(AND(A642='CP %'!$F$1,B642='CP %'!$F$17,Master!J642="CP",G642&gt;=DATE(2018,8,1),G642&lt;DATE(2018,10,1)),COUNTIFS($K$2:$K$999,K642,$A$2:$A$999,'CP %'!$F$1,$B$2:$B$999,'CP %'!$F$17,$G$2:$G$999,"&gt;=01-08-2018",$G$2:$G$999,"&lt;01-10-2018"),IF(AND(A642='CP %'!$F$1,B642='CP %'!$F$27,Master!J642="CP",G642&gt;=DATE(2018,10,1),G642&lt;=DATE(2018,12,31)),COUNTIFS($K$2:$K$999,K642,$A$2:$A$999,'CP %'!$F$1,$B$2:$B$999,'CP %'!$F$27,$G$2:$G$999,"&gt;=01-10-2018",$G$2:$G$999,"&lt;=31-12-2018"),IF(AND(A642='CP %'!$M$1,Master!J642="CP",G642&gt;=DATE(2018,4,1),G642&lt;DATE(2018,10,1)),COUNTIFS($K$2:$K$999,K642,$A$2:$A$999,'CP %'!$M$1,$G$2:$G$999,"&gt;=1-04-2018",$G$2:$G$999,"&lt;1-10-2018"),IF(AND(A642='CP %'!$M$1,Master!J642="CP",G642&gt;=DATE(2018,10,1),G642&lt;=DATE(2018,12,31)),COUNTIFS($K$2:$K$999,K642,$A$2:$A$999,'CP %'!$M$1,$G$2:$G$999,"&gt;=1-10-2018",$G$2:$G$999,"&lt;=31-12-2018"),"")))))))</f>
        <v/>
      </c>
    </row>
    <row r="643" spans="19:20" hidden="1" x14ac:dyDescent="0.25">
      <c r="S643" s="17" t="str">
        <f>IF(AND(A643='CP %'!$B$1,J643="CP"),
IF(AND(G643&gt;=DATE(2018,4,1),G643&lt;=DATE(2018,7,25)),2%,IF(AND(G643&gt;=DATE(2018,7,26),G643&lt;=DATE(2018,12,31),R643='CP %'!$I$2),IF(T643=1,'CP %'!$C$8,IF(AND(T643&gt;=2,T643&lt;=3),'CP %'!$C$9,IF(AND(T643&gt;=4,T643&lt;=5),'CP %'!$C$10,IF(AND(T643&gt;=6,T643&lt;=8),'CP %'!$C$11,IF(T643&gt;=9,'CP %'!$C$12,""))))),IF(AND(G643&gt;=DATE(2018,7,26),G643&lt;=DATE(2018,12,31),R643='CP %'!$I$3),IF(T643=1,'CP %'!$D$8,IF(AND(T643&gt;=2,T643&lt;=3),'CP %'!$D$9,IF(AND(T643&gt;=4,T643&lt;=5),'CP %'!$D$10,IF(AND(T643&gt;=6,T643&lt;=8),'CP %'!$D$11,IF(T643&gt;=9,'CP %'!$D$12,""))))),""))),
IF(AND(A643='CP %'!$F$1,J643="CP"),
IF(AND(G643&gt;=DATE(2018,4,1),G643&lt;DATE(2018,5,1)),IF(AND(T643&gt;=1,T643&lt;=3),'CP %'!$G$4,IF(AND(T643&gt;=4,T643&lt;=9),'CP %'!$G$5,IF(T643&gt;=10,'CP %'!$G$6,""))),
IF(AND(G643&gt;=DATE(2018,5,1),G643&lt;DATE(2018,7,1)),'CP %'!$G$8,
IF(AND(G643&gt;=DATE(2018,7,1),G643&lt;DATE(2018,8,1)),IF(AND(T643&gt;=1,T643&lt;=2),'CP %'!$G$11,IF(AND(T643&gt;=3,T643&lt;=5),'CP %'!$G$12,IF(T643&gt;=6,'CP %'!$G$13,""))),
IF(AND(G643&gt;=DATE(2018,8,1),G643&lt;DATE(2018,10,1)),IF(K643='CP %'!$F$18,'CP %'!$G$18,IF(B643='CP %'!$F$15,'CP %'!$G$15,IF(B643='CP %'!$F$16,'CP %'!$G$16,IF(AND(B643='CP %'!$F$17,T643=1),'CP %'!$G$20,IF(AND(B643='CP %'!$F$17,T643&gt;=2,T643&lt;=5),'CP %'!$G$21,IF(AND(B643='CP %'!$F$17,T643&gt;=6),'CP %'!$G$22,"")))))),
IF(AND(G643&gt;=DATE(2018,10,1),G643&lt;=DATE(2018,12,31)),IF(B643='CP %'!$F$25,'CP %'!$G$25,IF(B643='CP %'!$F$26,'CP %'!$G$26,IF(AND(B643='CP %'!$F$27,T643=1),'CP %'!$G$29,IF(AND(B643='CP %'!$F$27,T643&gt;=2,T643&lt;=5),'CP %'!$G$30,IF(AND(B643='CP %'!$F$27,T643&gt;=6),'CP %'!$G$31,"")))))))))),
IF(AND(A643='CP %'!$M$1,J643="CP"),
IF(AND(G643&gt;=DATE(2018,4,1),G643&lt;DATE(2018,10,1)),IF(AND(T643&gt;=1,T643&lt;=3),'CP %'!$N$4,IF(AND(T643&gt;=4,T643&lt;=6),'CP %'!$N$5,IF(T643&gt;=7,'CP %'!$N$6,""))),
IF(AND(G643&gt;=DATE(2018,10,1),G643&lt;=DATE(2018,12,31)),IF(AND(T643&gt;=1,T643&lt;=3),'CP %'!$N$9,IF(AND(T643&gt;=4,T643&lt;=6),'CP %'!$N$10,IF(T643&gt;=7,'CP %'!$N$11,""))),"")),"")))</f>
        <v/>
      </c>
      <c r="T643" s="29" t="str">
        <f>IF(AND(A643='CP %'!$B$1,Master!J643="CP",G643&gt;=DATE(2018,7,26),G643&lt;=DATE(2018,12,31)),COUNTIFS($K$2:$K$999,K643,$A$2:$A$999,'CP %'!$B$1,$G$2:$G$999,"&gt;=26-07-2018",$G$2:$G$999,"&lt;=31-12-2018"),IF(AND(A643='CP %'!$F$1,Master!J643="CP",G643&gt;=DATE(2018,4,1),G643&lt;DATE(2018,5,1)),COUNTIFS($K$2:$K$999,K643,$A$2:$A$999,'CP %'!$F$1,$G$2:$G$999,"&gt;=01-04-2018",$G$2:$G$999,"&lt;01-05-2018"),IF(AND(A643='CP %'!$F$1,Master!J643="CP",G643&gt;=DATE(2018,7,1),G643&lt;DATE(2018,8,1)),COUNTIFS($K$2:$K$999,K643,$A$2:$A$999,'CP %'!$F$1,$G$2:$G$999,"&gt;=01-07-2018",$G$2:$G$999,"&lt;01-08-2018"),IF(AND(A643='CP %'!$F$1,B643='CP %'!$F$17,Master!J643="CP",G643&gt;=DATE(2018,8,1),G643&lt;DATE(2018,10,1)),COUNTIFS($K$2:$K$999,K643,$A$2:$A$999,'CP %'!$F$1,$B$2:$B$999,'CP %'!$F$17,$G$2:$G$999,"&gt;=01-08-2018",$G$2:$G$999,"&lt;01-10-2018"),IF(AND(A643='CP %'!$F$1,B643='CP %'!$F$27,Master!J643="CP",G643&gt;=DATE(2018,10,1),G643&lt;=DATE(2018,12,31)),COUNTIFS($K$2:$K$999,K643,$A$2:$A$999,'CP %'!$F$1,$B$2:$B$999,'CP %'!$F$27,$G$2:$G$999,"&gt;=01-10-2018",$G$2:$G$999,"&lt;=31-12-2018"),IF(AND(A643='CP %'!$M$1,Master!J643="CP",G643&gt;=DATE(2018,4,1),G643&lt;DATE(2018,10,1)),COUNTIFS($K$2:$K$999,K643,$A$2:$A$999,'CP %'!$M$1,$G$2:$G$999,"&gt;=1-04-2018",$G$2:$G$999,"&lt;1-10-2018"),IF(AND(A643='CP %'!$M$1,Master!J643="CP",G643&gt;=DATE(2018,10,1),G643&lt;=DATE(2018,12,31)),COUNTIFS($K$2:$K$999,K643,$A$2:$A$999,'CP %'!$M$1,$G$2:$G$999,"&gt;=1-10-2018",$G$2:$G$999,"&lt;=31-12-2018"),"")))))))</f>
        <v/>
      </c>
    </row>
    <row r="644" spans="19:20" hidden="1" x14ac:dyDescent="0.25">
      <c r="S644" s="17" t="str">
        <f>IF(AND(A644='CP %'!$B$1,J644="CP"),
IF(AND(G644&gt;=DATE(2018,4,1),G644&lt;=DATE(2018,7,25)),2%,IF(AND(G644&gt;=DATE(2018,7,26),G644&lt;=DATE(2018,12,31),R644='CP %'!$I$2),IF(T644=1,'CP %'!$C$8,IF(AND(T644&gt;=2,T644&lt;=3),'CP %'!$C$9,IF(AND(T644&gt;=4,T644&lt;=5),'CP %'!$C$10,IF(AND(T644&gt;=6,T644&lt;=8),'CP %'!$C$11,IF(T644&gt;=9,'CP %'!$C$12,""))))),IF(AND(G644&gt;=DATE(2018,7,26),G644&lt;=DATE(2018,12,31),R644='CP %'!$I$3),IF(T644=1,'CP %'!$D$8,IF(AND(T644&gt;=2,T644&lt;=3),'CP %'!$D$9,IF(AND(T644&gt;=4,T644&lt;=5),'CP %'!$D$10,IF(AND(T644&gt;=6,T644&lt;=8),'CP %'!$D$11,IF(T644&gt;=9,'CP %'!$D$12,""))))),""))),
IF(AND(A644='CP %'!$F$1,J644="CP"),
IF(AND(G644&gt;=DATE(2018,4,1),G644&lt;DATE(2018,5,1)),IF(AND(T644&gt;=1,T644&lt;=3),'CP %'!$G$4,IF(AND(T644&gt;=4,T644&lt;=9),'CP %'!$G$5,IF(T644&gt;=10,'CP %'!$G$6,""))),
IF(AND(G644&gt;=DATE(2018,5,1),G644&lt;DATE(2018,7,1)),'CP %'!$G$8,
IF(AND(G644&gt;=DATE(2018,7,1),G644&lt;DATE(2018,8,1)),IF(AND(T644&gt;=1,T644&lt;=2),'CP %'!$G$11,IF(AND(T644&gt;=3,T644&lt;=5),'CP %'!$G$12,IF(T644&gt;=6,'CP %'!$G$13,""))),
IF(AND(G644&gt;=DATE(2018,8,1),G644&lt;DATE(2018,10,1)),IF(K644='CP %'!$F$18,'CP %'!$G$18,IF(B644='CP %'!$F$15,'CP %'!$G$15,IF(B644='CP %'!$F$16,'CP %'!$G$16,IF(AND(B644='CP %'!$F$17,T644=1),'CP %'!$G$20,IF(AND(B644='CP %'!$F$17,T644&gt;=2,T644&lt;=5),'CP %'!$G$21,IF(AND(B644='CP %'!$F$17,T644&gt;=6),'CP %'!$G$22,"")))))),
IF(AND(G644&gt;=DATE(2018,10,1),G644&lt;=DATE(2018,12,31)),IF(B644='CP %'!$F$25,'CP %'!$G$25,IF(B644='CP %'!$F$26,'CP %'!$G$26,IF(AND(B644='CP %'!$F$27,T644=1),'CP %'!$G$29,IF(AND(B644='CP %'!$F$27,T644&gt;=2,T644&lt;=5),'CP %'!$G$30,IF(AND(B644='CP %'!$F$27,T644&gt;=6),'CP %'!$G$31,"")))))))))),
IF(AND(A644='CP %'!$M$1,J644="CP"),
IF(AND(G644&gt;=DATE(2018,4,1),G644&lt;DATE(2018,10,1)),IF(AND(T644&gt;=1,T644&lt;=3),'CP %'!$N$4,IF(AND(T644&gt;=4,T644&lt;=6),'CP %'!$N$5,IF(T644&gt;=7,'CP %'!$N$6,""))),
IF(AND(G644&gt;=DATE(2018,10,1),G644&lt;=DATE(2018,12,31)),IF(AND(T644&gt;=1,T644&lt;=3),'CP %'!$N$9,IF(AND(T644&gt;=4,T644&lt;=6),'CP %'!$N$10,IF(T644&gt;=7,'CP %'!$N$11,""))),"")),"")))</f>
        <v/>
      </c>
      <c r="T644" s="29" t="str">
        <f>IF(AND(A644='CP %'!$B$1,Master!J644="CP",G644&gt;=DATE(2018,7,26),G644&lt;=DATE(2018,12,31)),COUNTIFS($K$2:$K$999,K644,$A$2:$A$999,'CP %'!$B$1,$G$2:$G$999,"&gt;=26-07-2018",$G$2:$G$999,"&lt;=31-12-2018"),IF(AND(A644='CP %'!$F$1,Master!J644="CP",G644&gt;=DATE(2018,4,1),G644&lt;DATE(2018,5,1)),COUNTIFS($K$2:$K$999,K644,$A$2:$A$999,'CP %'!$F$1,$G$2:$G$999,"&gt;=01-04-2018",$G$2:$G$999,"&lt;01-05-2018"),IF(AND(A644='CP %'!$F$1,Master!J644="CP",G644&gt;=DATE(2018,7,1),G644&lt;DATE(2018,8,1)),COUNTIFS($K$2:$K$999,K644,$A$2:$A$999,'CP %'!$F$1,$G$2:$G$999,"&gt;=01-07-2018",$G$2:$G$999,"&lt;01-08-2018"),IF(AND(A644='CP %'!$F$1,B644='CP %'!$F$17,Master!J644="CP",G644&gt;=DATE(2018,8,1),G644&lt;DATE(2018,10,1)),COUNTIFS($K$2:$K$999,K644,$A$2:$A$999,'CP %'!$F$1,$B$2:$B$999,'CP %'!$F$17,$G$2:$G$999,"&gt;=01-08-2018",$G$2:$G$999,"&lt;01-10-2018"),IF(AND(A644='CP %'!$F$1,B644='CP %'!$F$27,Master!J644="CP",G644&gt;=DATE(2018,10,1),G644&lt;=DATE(2018,12,31)),COUNTIFS($K$2:$K$999,K644,$A$2:$A$999,'CP %'!$F$1,$B$2:$B$999,'CP %'!$F$27,$G$2:$G$999,"&gt;=01-10-2018",$G$2:$G$999,"&lt;=31-12-2018"),IF(AND(A644='CP %'!$M$1,Master!J644="CP",G644&gt;=DATE(2018,4,1),G644&lt;DATE(2018,10,1)),COUNTIFS($K$2:$K$999,K644,$A$2:$A$999,'CP %'!$M$1,$G$2:$G$999,"&gt;=1-04-2018",$G$2:$G$999,"&lt;1-10-2018"),IF(AND(A644='CP %'!$M$1,Master!J644="CP",G644&gt;=DATE(2018,10,1),G644&lt;=DATE(2018,12,31)),COUNTIFS($K$2:$K$999,K644,$A$2:$A$999,'CP %'!$M$1,$G$2:$G$999,"&gt;=1-10-2018",$G$2:$G$999,"&lt;=31-12-2018"),"")))))))</f>
        <v/>
      </c>
    </row>
    <row r="645" spans="19:20" hidden="1" x14ac:dyDescent="0.25">
      <c r="S645" s="17" t="str">
        <f>IF(AND(A645='CP %'!$B$1,J645="CP"),
IF(AND(G645&gt;=DATE(2018,4,1),G645&lt;=DATE(2018,7,25)),2%,IF(AND(G645&gt;=DATE(2018,7,26),G645&lt;=DATE(2018,12,31),R645='CP %'!$I$2),IF(T645=1,'CP %'!$C$8,IF(AND(T645&gt;=2,T645&lt;=3),'CP %'!$C$9,IF(AND(T645&gt;=4,T645&lt;=5),'CP %'!$C$10,IF(AND(T645&gt;=6,T645&lt;=8),'CP %'!$C$11,IF(T645&gt;=9,'CP %'!$C$12,""))))),IF(AND(G645&gt;=DATE(2018,7,26),G645&lt;=DATE(2018,12,31),R645='CP %'!$I$3),IF(T645=1,'CP %'!$D$8,IF(AND(T645&gt;=2,T645&lt;=3),'CP %'!$D$9,IF(AND(T645&gt;=4,T645&lt;=5),'CP %'!$D$10,IF(AND(T645&gt;=6,T645&lt;=8),'CP %'!$D$11,IF(T645&gt;=9,'CP %'!$D$12,""))))),""))),
IF(AND(A645='CP %'!$F$1,J645="CP"),
IF(AND(G645&gt;=DATE(2018,4,1),G645&lt;DATE(2018,5,1)),IF(AND(T645&gt;=1,T645&lt;=3),'CP %'!$G$4,IF(AND(T645&gt;=4,T645&lt;=9),'CP %'!$G$5,IF(T645&gt;=10,'CP %'!$G$6,""))),
IF(AND(G645&gt;=DATE(2018,5,1),G645&lt;DATE(2018,7,1)),'CP %'!$G$8,
IF(AND(G645&gt;=DATE(2018,7,1),G645&lt;DATE(2018,8,1)),IF(AND(T645&gt;=1,T645&lt;=2),'CP %'!$G$11,IF(AND(T645&gt;=3,T645&lt;=5),'CP %'!$G$12,IF(T645&gt;=6,'CP %'!$G$13,""))),
IF(AND(G645&gt;=DATE(2018,8,1),G645&lt;DATE(2018,10,1)),IF(K645='CP %'!$F$18,'CP %'!$G$18,IF(B645='CP %'!$F$15,'CP %'!$G$15,IF(B645='CP %'!$F$16,'CP %'!$G$16,IF(AND(B645='CP %'!$F$17,T645=1),'CP %'!$G$20,IF(AND(B645='CP %'!$F$17,T645&gt;=2,T645&lt;=5),'CP %'!$G$21,IF(AND(B645='CP %'!$F$17,T645&gt;=6),'CP %'!$G$22,"")))))),
IF(AND(G645&gt;=DATE(2018,10,1),G645&lt;=DATE(2018,12,31)),IF(B645='CP %'!$F$25,'CP %'!$G$25,IF(B645='CP %'!$F$26,'CP %'!$G$26,IF(AND(B645='CP %'!$F$27,T645=1),'CP %'!$G$29,IF(AND(B645='CP %'!$F$27,T645&gt;=2,T645&lt;=5),'CP %'!$G$30,IF(AND(B645='CP %'!$F$27,T645&gt;=6),'CP %'!$G$31,"")))))))))),
IF(AND(A645='CP %'!$M$1,J645="CP"),
IF(AND(G645&gt;=DATE(2018,4,1),G645&lt;DATE(2018,10,1)),IF(AND(T645&gt;=1,T645&lt;=3),'CP %'!$N$4,IF(AND(T645&gt;=4,T645&lt;=6),'CP %'!$N$5,IF(T645&gt;=7,'CP %'!$N$6,""))),
IF(AND(G645&gt;=DATE(2018,10,1),G645&lt;=DATE(2018,12,31)),IF(AND(T645&gt;=1,T645&lt;=3),'CP %'!$N$9,IF(AND(T645&gt;=4,T645&lt;=6),'CP %'!$N$10,IF(T645&gt;=7,'CP %'!$N$11,""))),"")),"")))</f>
        <v/>
      </c>
      <c r="T645" s="29" t="str">
        <f>IF(AND(A645='CP %'!$B$1,Master!J645="CP",G645&gt;=DATE(2018,7,26),G645&lt;=DATE(2018,12,31)),COUNTIFS($K$2:$K$999,K645,$A$2:$A$999,'CP %'!$B$1,$G$2:$G$999,"&gt;=26-07-2018",$G$2:$G$999,"&lt;=31-12-2018"),IF(AND(A645='CP %'!$F$1,Master!J645="CP",G645&gt;=DATE(2018,4,1),G645&lt;DATE(2018,5,1)),COUNTIFS($K$2:$K$999,K645,$A$2:$A$999,'CP %'!$F$1,$G$2:$G$999,"&gt;=01-04-2018",$G$2:$G$999,"&lt;01-05-2018"),IF(AND(A645='CP %'!$F$1,Master!J645="CP",G645&gt;=DATE(2018,7,1),G645&lt;DATE(2018,8,1)),COUNTIFS($K$2:$K$999,K645,$A$2:$A$999,'CP %'!$F$1,$G$2:$G$999,"&gt;=01-07-2018",$G$2:$G$999,"&lt;01-08-2018"),IF(AND(A645='CP %'!$F$1,B645='CP %'!$F$17,Master!J645="CP",G645&gt;=DATE(2018,8,1),G645&lt;DATE(2018,10,1)),COUNTIFS($K$2:$K$999,K645,$A$2:$A$999,'CP %'!$F$1,$B$2:$B$999,'CP %'!$F$17,$G$2:$G$999,"&gt;=01-08-2018",$G$2:$G$999,"&lt;01-10-2018"),IF(AND(A645='CP %'!$F$1,B645='CP %'!$F$27,Master!J645="CP",G645&gt;=DATE(2018,10,1),G645&lt;=DATE(2018,12,31)),COUNTIFS($K$2:$K$999,K645,$A$2:$A$999,'CP %'!$F$1,$B$2:$B$999,'CP %'!$F$27,$G$2:$G$999,"&gt;=01-10-2018",$G$2:$G$999,"&lt;=31-12-2018"),IF(AND(A645='CP %'!$M$1,Master!J645="CP",G645&gt;=DATE(2018,4,1),G645&lt;DATE(2018,10,1)),COUNTIFS($K$2:$K$999,K645,$A$2:$A$999,'CP %'!$M$1,$G$2:$G$999,"&gt;=1-04-2018",$G$2:$G$999,"&lt;1-10-2018"),IF(AND(A645='CP %'!$M$1,Master!J645="CP",G645&gt;=DATE(2018,10,1),G645&lt;=DATE(2018,12,31)),COUNTIFS($K$2:$K$999,K645,$A$2:$A$999,'CP %'!$M$1,$G$2:$G$999,"&gt;=1-10-2018",$G$2:$G$999,"&lt;=31-12-2018"),"")))))))</f>
        <v/>
      </c>
    </row>
    <row r="646" spans="19:20" hidden="1" x14ac:dyDescent="0.25">
      <c r="S646" s="17" t="str">
        <f>IF(AND(A646='CP %'!$B$1,J646="CP"),
IF(AND(G646&gt;=DATE(2018,4,1),G646&lt;=DATE(2018,7,25)),2%,IF(AND(G646&gt;=DATE(2018,7,26),G646&lt;=DATE(2018,12,31),R646='CP %'!$I$2),IF(T646=1,'CP %'!$C$8,IF(AND(T646&gt;=2,T646&lt;=3),'CP %'!$C$9,IF(AND(T646&gt;=4,T646&lt;=5),'CP %'!$C$10,IF(AND(T646&gt;=6,T646&lt;=8),'CP %'!$C$11,IF(T646&gt;=9,'CP %'!$C$12,""))))),IF(AND(G646&gt;=DATE(2018,7,26),G646&lt;=DATE(2018,12,31),R646='CP %'!$I$3),IF(T646=1,'CP %'!$D$8,IF(AND(T646&gt;=2,T646&lt;=3),'CP %'!$D$9,IF(AND(T646&gt;=4,T646&lt;=5),'CP %'!$D$10,IF(AND(T646&gt;=6,T646&lt;=8),'CP %'!$D$11,IF(T646&gt;=9,'CP %'!$D$12,""))))),""))),
IF(AND(A646='CP %'!$F$1,J646="CP"),
IF(AND(G646&gt;=DATE(2018,4,1),G646&lt;DATE(2018,5,1)),IF(AND(T646&gt;=1,T646&lt;=3),'CP %'!$G$4,IF(AND(T646&gt;=4,T646&lt;=9),'CP %'!$G$5,IF(T646&gt;=10,'CP %'!$G$6,""))),
IF(AND(G646&gt;=DATE(2018,5,1),G646&lt;DATE(2018,7,1)),'CP %'!$G$8,
IF(AND(G646&gt;=DATE(2018,7,1),G646&lt;DATE(2018,8,1)),IF(AND(T646&gt;=1,T646&lt;=2),'CP %'!$G$11,IF(AND(T646&gt;=3,T646&lt;=5),'CP %'!$G$12,IF(T646&gt;=6,'CP %'!$G$13,""))),
IF(AND(G646&gt;=DATE(2018,8,1),G646&lt;DATE(2018,10,1)),IF(K646='CP %'!$F$18,'CP %'!$G$18,IF(B646='CP %'!$F$15,'CP %'!$G$15,IF(B646='CP %'!$F$16,'CP %'!$G$16,IF(AND(B646='CP %'!$F$17,T646=1),'CP %'!$G$20,IF(AND(B646='CP %'!$F$17,T646&gt;=2,T646&lt;=5),'CP %'!$G$21,IF(AND(B646='CP %'!$F$17,T646&gt;=6),'CP %'!$G$22,"")))))),
IF(AND(G646&gt;=DATE(2018,10,1),G646&lt;=DATE(2018,12,31)),IF(B646='CP %'!$F$25,'CP %'!$G$25,IF(B646='CP %'!$F$26,'CP %'!$G$26,IF(AND(B646='CP %'!$F$27,T646=1),'CP %'!$G$29,IF(AND(B646='CP %'!$F$27,T646&gt;=2,T646&lt;=5),'CP %'!$G$30,IF(AND(B646='CP %'!$F$27,T646&gt;=6),'CP %'!$G$31,"")))))))))),
IF(AND(A646='CP %'!$M$1,J646="CP"),
IF(AND(G646&gt;=DATE(2018,4,1),G646&lt;DATE(2018,10,1)),IF(AND(T646&gt;=1,T646&lt;=3),'CP %'!$N$4,IF(AND(T646&gt;=4,T646&lt;=6),'CP %'!$N$5,IF(T646&gt;=7,'CP %'!$N$6,""))),
IF(AND(G646&gt;=DATE(2018,10,1),G646&lt;=DATE(2018,12,31)),IF(AND(T646&gt;=1,T646&lt;=3),'CP %'!$N$9,IF(AND(T646&gt;=4,T646&lt;=6),'CP %'!$N$10,IF(T646&gt;=7,'CP %'!$N$11,""))),"")),"")))</f>
        <v/>
      </c>
      <c r="T646" s="29" t="str">
        <f>IF(AND(A646='CP %'!$B$1,Master!J646="CP",G646&gt;=DATE(2018,7,26),G646&lt;=DATE(2018,12,31)),COUNTIFS($K$2:$K$999,K646,$A$2:$A$999,'CP %'!$B$1,$G$2:$G$999,"&gt;=26-07-2018",$G$2:$G$999,"&lt;=31-12-2018"),IF(AND(A646='CP %'!$F$1,Master!J646="CP",G646&gt;=DATE(2018,4,1),G646&lt;DATE(2018,5,1)),COUNTIFS($K$2:$K$999,K646,$A$2:$A$999,'CP %'!$F$1,$G$2:$G$999,"&gt;=01-04-2018",$G$2:$G$999,"&lt;01-05-2018"),IF(AND(A646='CP %'!$F$1,Master!J646="CP",G646&gt;=DATE(2018,7,1),G646&lt;DATE(2018,8,1)),COUNTIFS($K$2:$K$999,K646,$A$2:$A$999,'CP %'!$F$1,$G$2:$G$999,"&gt;=01-07-2018",$G$2:$G$999,"&lt;01-08-2018"),IF(AND(A646='CP %'!$F$1,B646='CP %'!$F$17,Master!J646="CP",G646&gt;=DATE(2018,8,1),G646&lt;DATE(2018,10,1)),COUNTIFS($K$2:$K$999,K646,$A$2:$A$999,'CP %'!$F$1,$B$2:$B$999,'CP %'!$F$17,$G$2:$G$999,"&gt;=01-08-2018",$G$2:$G$999,"&lt;01-10-2018"),IF(AND(A646='CP %'!$F$1,B646='CP %'!$F$27,Master!J646="CP",G646&gt;=DATE(2018,10,1),G646&lt;=DATE(2018,12,31)),COUNTIFS($K$2:$K$999,K646,$A$2:$A$999,'CP %'!$F$1,$B$2:$B$999,'CP %'!$F$27,$G$2:$G$999,"&gt;=01-10-2018",$G$2:$G$999,"&lt;=31-12-2018"),IF(AND(A646='CP %'!$M$1,Master!J646="CP",G646&gt;=DATE(2018,4,1),G646&lt;DATE(2018,10,1)),COUNTIFS($K$2:$K$999,K646,$A$2:$A$999,'CP %'!$M$1,$G$2:$G$999,"&gt;=1-04-2018",$G$2:$G$999,"&lt;1-10-2018"),IF(AND(A646='CP %'!$M$1,Master!J646="CP",G646&gt;=DATE(2018,10,1),G646&lt;=DATE(2018,12,31)),COUNTIFS($K$2:$K$999,K646,$A$2:$A$999,'CP %'!$M$1,$G$2:$G$999,"&gt;=1-10-2018",$G$2:$G$999,"&lt;=31-12-2018"),"")))))))</f>
        <v/>
      </c>
    </row>
    <row r="647" spans="19:20" hidden="1" x14ac:dyDescent="0.25">
      <c r="S647" s="17" t="str">
        <f>IF(AND(A647='CP %'!$B$1,J647="CP"),
IF(AND(G647&gt;=DATE(2018,4,1),G647&lt;=DATE(2018,7,25)),2%,IF(AND(G647&gt;=DATE(2018,7,26),G647&lt;=DATE(2018,12,31),R647='CP %'!$I$2),IF(T647=1,'CP %'!$C$8,IF(AND(T647&gt;=2,T647&lt;=3),'CP %'!$C$9,IF(AND(T647&gt;=4,T647&lt;=5),'CP %'!$C$10,IF(AND(T647&gt;=6,T647&lt;=8),'CP %'!$C$11,IF(T647&gt;=9,'CP %'!$C$12,""))))),IF(AND(G647&gt;=DATE(2018,7,26),G647&lt;=DATE(2018,12,31),R647='CP %'!$I$3),IF(T647=1,'CP %'!$D$8,IF(AND(T647&gt;=2,T647&lt;=3),'CP %'!$D$9,IF(AND(T647&gt;=4,T647&lt;=5),'CP %'!$D$10,IF(AND(T647&gt;=6,T647&lt;=8),'CP %'!$D$11,IF(T647&gt;=9,'CP %'!$D$12,""))))),""))),
IF(AND(A647='CP %'!$F$1,J647="CP"),
IF(AND(G647&gt;=DATE(2018,4,1),G647&lt;DATE(2018,5,1)),IF(AND(T647&gt;=1,T647&lt;=3),'CP %'!$G$4,IF(AND(T647&gt;=4,T647&lt;=9),'CP %'!$G$5,IF(T647&gt;=10,'CP %'!$G$6,""))),
IF(AND(G647&gt;=DATE(2018,5,1),G647&lt;DATE(2018,7,1)),'CP %'!$G$8,
IF(AND(G647&gt;=DATE(2018,7,1),G647&lt;DATE(2018,8,1)),IF(AND(T647&gt;=1,T647&lt;=2),'CP %'!$G$11,IF(AND(T647&gt;=3,T647&lt;=5),'CP %'!$G$12,IF(T647&gt;=6,'CP %'!$G$13,""))),
IF(AND(G647&gt;=DATE(2018,8,1),G647&lt;DATE(2018,10,1)),IF(K647='CP %'!$F$18,'CP %'!$G$18,IF(B647='CP %'!$F$15,'CP %'!$G$15,IF(B647='CP %'!$F$16,'CP %'!$G$16,IF(AND(B647='CP %'!$F$17,T647=1),'CP %'!$G$20,IF(AND(B647='CP %'!$F$17,T647&gt;=2,T647&lt;=5),'CP %'!$G$21,IF(AND(B647='CP %'!$F$17,T647&gt;=6),'CP %'!$G$22,"")))))),
IF(AND(G647&gt;=DATE(2018,10,1),G647&lt;=DATE(2018,12,31)),IF(B647='CP %'!$F$25,'CP %'!$G$25,IF(B647='CP %'!$F$26,'CP %'!$G$26,IF(AND(B647='CP %'!$F$27,T647=1),'CP %'!$G$29,IF(AND(B647='CP %'!$F$27,T647&gt;=2,T647&lt;=5),'CP %'!$G$30,IF(AND(B647='CP %'!$F$27,T647&gt;=6),'CP %'!$G$31,"")))))))))),
IF(AND(A647='CP %'!$M$1,J647="CP"),
IF(AND(G647&gt;=DATE(2018,4,1),G647&lt;DATE(2018,10,1)),IF(AND(T647&gt;=1,T647&lt;=3),'CP %'!$N$4,IF(AND(T647&gt;=4,T647&lt;=6),'CP %'!$N$5,IF(T647&gt;=7,'CP %'!$N$6,""))),
IF(AND(G647&gt;=DATE(2018,10,1),G647&lt;=DATE(2018,12,31)),IF(AND(T647&gt;=1,T647&lt;=3),'CP %'!$N$9,IF(AND(T647&gt;=4,T647&lt;=6),'CP %'!$N$10,IF(T647&gt;=7,'CP %'!$N$11,""))),"")),"")))</f>
        <v/>
      </c>
      <c r="T647" s="29" t="str">
        <f>IF(AND(A647='CP %'!$B$1,Master!J647="CP",G647&gt;=DATE(2018,7,26),G647&lt;=DATE(2018,12,31)),COUNTIFS($K$2:$K$999,K647,$A$2:$A$999,'CP %'!$B$1,$G$2:$G$999,"&gt;=26-07-2018",$G$2:$G$999,"&lt;=31-12-2018"),IF(AND(A647='CP %'!$F$1,Master!J647="CP",G647&gt;=DATE(2018,4,1),G647&lt;DATE(2018,5,1)),COUNTIFS($K$2:$K$999,K647,$A$2:$A$999,'CP %'!$F$1,$G$2:$G$999,"&gt;=01-04-2018",$G$2:$G$999,"&lt;01-05-2018"),IF(AND(A647='CP %'!$F$1,Master!J647="CP",G647&gt;=DATE(2018,7,1),G647&lt;DATE(2018,8,1)),COUNTIFS($K$2:$K$999,K647,$A$2:$A$999,'CP %'!$F$1,$G$2:$G$999,"&gt;=01-07-2018",$G$2:$G$999,"&lt;01-08-2018"),IF(AND(A647='CP %'!$F$1,B647='CP %'!$F$17,Master!J647="CP",G647&gt;=DATE(2018,8,1),G647&lt;DATE(2018,10,1)),COUNTIFS($K$2:$K$999,K647,$A$2:$A$999,'CP %'!$F$1,$B$2:$B$999,'CP %'!$F$17,$G$2:$G$999,"&gt;=01-08-2018",$G$2:$G$999,"&lt;01-10-2018"),IF(AND(A647='CP %'!$F$1,B647='CP %'!$F$27,Master!J647="CP",G647&gt;=DATE(2018,10,1),G647&lt;=DATE(2018,12,31)),COUNTIFS($K$2:$K$999,K647,$A$2:$A$999,'CP %'!$F$1,$B$2:$B$999,'CP %'!$F$27,$G$2:$G$999,"&gt;=01-10-2018",$G$2:$G$999,"&lt;=31-12-2018"),IF(AND(A647='CP %'!$M$1,Master!J647="CP",G647&gt;=DATE(2018,4,1),G647&lt;DATE(2018,10,1)),COUNTIFS($K$2:$K$999,K647,$A$2:$A$999,'CP %'!$M$1,$G$2:$G$999,"&gt;=1-04-2018",$G$2:$G$999,"&lt;1-10-2018"),IF(AND(A647='CP %'!$M$1,Master!J647="CP",G647&gt;=DATE(2018,10,1),G647&lt;=DATE(2018,12,31)),COUNTIFS($K$2:$K$999,K647,$A$2:$A$999,'CP %'!$M$1,$G$2:$G$999,"&gt;=1-10-2018",$G$2:$G$999,"&lt;=31-12-2018"),"")))))))</f>
        <v/>
      </c>
    </row>
    <row r="648" spans="19:20" hidden="1" x14ac:dyDescent="0.25">
      <c r="S648" s="17" t="str">
        <f>IF(AND(A648='CP %'!$B$1,J648="CP"),
IF(AND(G648&gt;=DATE(2018,4,1),G648&lt;=DATE(2018,7,25)),2%,IF(AND(G648&gt;=DATE(2018,7,26),G648&lt;=DATE(2018,12,31),R648='CP %'!$I$2),IF(T648=1,'CP %'!$C$8,IF(AND(T648&gt;=2,T648&lt;=3),'CP %'!$C$9,IF(AND(T648&gt;=4,T648&lt;=5),'CP %'!$C$10,IF(AND(T648&gt;=6,T648&lt;=8),'CP %'!$C$11,IF(T648&gt;=9,'CP %'!$C$12,""))))),IF(AND(G648&gt;=DATE(2018,7,26),G648&lt;=DATE(2018,12,31),R648='CP %'!$I$3),IF(T648=1,'CP %'!$D$8,IF(AND(T648&gt;=2,T648&lt;=3),'CP %'!$D$9,IF(AND(T648&gt;=4,T648&lt;=5),'CP %'!$D$10,IF(AND(T648&gt;=6,T648&lt;=8),'CP %'!$D$11,IF(T648&gt;=9,'CP %'!$D$12,""))))),""))),
IF(AND(A648='CP %'!$F$1,J648="CP"),
IF(AND(G648&gt;=DATE(2018,4,1),G648&lt;DATE(2018,5,1)),IF(AND(T648&gt;=1,T648&lt;=3),'CP %'!$G$4,IF(AND(T648&gt;=4,T648&lt;=9),'CP %'!$G$5,IF(T648&gt;=10,'CP %'!$G$6,""))),
IF(AND(G648&gt;=DATE(2018,5,1),G648&lt;DATE(2018,7,1)),'CP %'!$G$8,
IF(AND(G648&gt;=DATE(2018,7,1),G648&lt;DATE(2018,8,1)),IF(AND(T648&gt;=1,T648&lt;=2),'CP %'!$G$11,IF(AND(T648&gt;=3,T648&lt;=5),'CP %'!$G$12,IF(T648&gt;=6,'CP %'!$G$13,""))),
IF(AND(G648&gt;=DATE(2018,8,1),G648&lt;DATE(2018,10,1)),IF(K648='CP %'!$F$18,'CP %'!$G$18,IF(B648='CP %'!$F$15,'CP %'!$G$15,IF(B648='CP %'!$F$16,'CP %'!$G$16,IF(AND(B648='CP %'!$F$17,T648=1),'CP %'!$G$20,IF(AND(B648='CP %'!$F$17,T648&gt;=2,T648&lt;=5),'CP %'!$G$21,IF(AND(B648='CP %'!$F$17,T648&gt;=6),'CP %'!$G$22,"")))))),
IF(AND(G648&gt;=DATE(2018,10,1),G648&lt;=DATE(2018,12,31)),IF(B648='CP %'!$F$25,'CP %'!$G$25,IF(B648='CP %'!$F$26,'CP %'!$G$26,IF(AND(B648='CP %'!$F$27,T648=1),'CP %'!$G$29,IF(AND(B648='CP %'!$F$27,T648&gt;=2,T648&lt;=5),'CP %'!$G$30,IF(AND(B648='CP %'!$F$27,T648&gt;=6),'CP %'!$G$31,"")))))))))),
IF(AND(A648='CP %'!$M$1,J648="CP"),
IF(AND(G648&gt;=DATE(2018,4,1),G648&lt;DATE(2018,10,1)),IF(AND(T648&gt;=1,T648&lt;=3),'CP %'!$N$4,IF(AND(T648&gt;=4,T648&lt;=6),'CP %'!$N$5,IF(T648&gt;=7,'CP %'!$N$6,""))),
IF(AND(G648&gt;=DATE(2018,10,1),G648&lt;=DATE(2018,12,31)),IF(AND(T648&gt;=1,T648&lt;=3),'CP %'!$N$9,IF(AND(T648&gt;=4,T648&lt;=6),'CP %'!$N$10,IF(T648&gt;=7,'CP %'!$N$11,""))),"")),"")))</f>
        <v/>
      </c>
      <c r="T648" s="29" t="str">
        <f>IF(AND(A648='CP %'!$B$1,Master!J648="CP",G648&gt;=DATE(2018,7,26),G648&lt;=DATE(2018,12,31)),COUNTIFS($K$2:$K$999,K648,$A$2:$A$999,'CP %'!$B$1,$G$2:$G$999,"&gt;=26-07-2018",$G$2:$G$999,"&lt;=31-12-2018"),IF(AND(A648='CP %'!$F$1,Master!J648="CP",G648&gt;=DATE(2018,4,1),G648&lt;DATE(2018,5,1)),COUNTIFS($K$2:$K$999,K648,$A$2:$A$999,'CP %'!$F$1,$G$2:$G$999,"&gt;=01-04-2018",$G$2:$G$999,"&lt;01-05-2018"),IF(AND(A648='CP %'!$F$1,Master!J648="CP",G648&gt;=DATE(2018,7,1),G648&lt;DATE(2018,8,1)),COUNTIFS($K$2:$K$999,K648,$A$2:$A$999,'CP %'!$F$1,$G$2:$G$999,"&gt;=01-07-2018",$G$2:$G$999,"&lt;01-08-2018"),IF(AND(A648='CP %'!$F$1,B648='CP %'!$F$17,Master!J648="CP",G648&gt;=DATE(2018,8,1),G648&lt;DATE(2018,10,1)),COUNTIFS($K$2:$K$999,K648,$A$2:$A$999,'CP %'!$F$1,$B$2:$B$999,'CP %'!$F$17,$G$2:$G$999,"&gt;=01-08-2018",$G$2:$G$999,"&lt;01-10-2018"),IF(AND(A648='CP %'!$F$1,B648='CP %'!$F$27,Master!J648="CP",G648&gt;=DATE(2018,10,1),G648&lt;=DATE(2018,12,31)),COUNTIFS($K$2:$K$999,K648,$A$2:$A$999,'CP %'!$F$1,$B$2:$B$999,'CP %'!$F$27,$G$2:$G$999,"&gt;=01-10-2018",$G$2:$G$999,"&lt;=31-12-2018"),IF(AND(A648='CP %'!$M$1,Master!J648="CP",G648&gt;=DATE(2018,4,1),G648&lt;DATE(2018,10,1)),COUNTIFS($K$2:$K$999,K648,$A$2:$A$999,'CP %'!$M$1,$G$2:$G$999,"&gt;=1-04-2018",$G$2:$G$999,"&lt;1-10-2018"),IF(AND(A648='CP %'!$M$1,Master!J648="CP",G648&gt;=DATE(2018,10,1),G648&lt;=DATE(2018,12,31)),COUNTIFS($K$2:$K$999,K648,$A$2:$A$999,'CP %'!$M$1,$G$2:$G$999,"&gt;=1-10-2018",$G$2:$G$999,"&lt;=31-12-2018"),"")))))))</f>
        <v/>
      </c>
    </row>
    <row r="649" spans="19:20" hidden="1" x14ac:dyDescent="0.25">
      <c r="S649" s="17" t="str">
        <f>IF(AND(A649='CP %'!$B$1,J649="CP"),
IF(AND(G649&gt;=DATE(2018,4,1),G649&lt;=DATE(2018,7,25)),2%,IF(AND(G649&gt;=DATE(2018,7,26),G649&lt;=DATE(2018,12,31),R649='CP %'!$I$2),IF(T649=1,'CP %'!$C$8,IF(AND(T649&gt;=2,T649&lt;=3),'CP %'!$C$9,IF(AND(T649&gt;=4,T649&lt;=5),'CP %'!$C$10,IF(AND(T649&gt;=6,T649&lt;=8),'CP %'!$C$11,IF(T649&gt;=9,'CP %'!$C$12,""))))),IF(AND(G649&gt;=DATE(2018,7,26),G649&lt;=DATE(2018,12,31),R649='CP %'!$I$3),IF(T649=1,'CP %'!$D$8,IF(AND(T649&gt;=2,T649&lt;=3),'CP %'!$D$9,IF(AND(T649&gt;=4,T649&lt;=5),'CP %'!$D$10,IF(AND(T649&gt;=6,T649&lt;=8),'CP %'!$D$11,IF(T649&gt;=9,'CP %'!$D$12,""))))),""))),
IF(AND(A649='CP %'!$F$1,J649="CP"),
IF(AND(G649&gt;=DATE(2018,4,1),G649&lt;DATE(2018,5,1)),IF(AND(T649&gt;=1,T649&lt;=3),'CP %'!$G$4,IF(AND(T649&gt;=4,T649&lt;=9),'CP %'!$G$5,IF(T649&gt;=10,'CP %'!$G$6,""))),
IF(AND(G649&gt;=DATE(2018,5,1),G649&lt;DATE(2018,7,1)),'CP %'!$G$8,
IF(AND(G649&gt;=DATE(2018,7,1),G649&lt;DATE(2018,8,1)),IF(AND(T649&gt;=1,T649&lt;=2),'CP %'!$G$11,IF(AND(T649&gt;=3,T649&lt;=5),'CP %'!$G$12,IF(T649&gt;=6,'CP %'!$G$13,""))),
IF(AND(G649&gt;=DATE(2018,8,1),G649&lt;DATE(2018,10,1)),IF(K649='CP %'!$F$18,'CP %'!$G$18,IF(B649='CP %'!$F$15,'CP %'!$G$15,IF(B649='CP %'!$F$16,'CP %'!$G$16,IF(AND(B649='CP %'!$F$17,T649=1),'CP %'!$G$20,IF(AND(B649='CP %'!$F$17,T649&gt;=2,T649&lt;=5),'CP %'!$G$21,IF(AND(B649='CP %'!$F$17,T649&gt;=6),'CP %'!$G$22,"")))))),
IF(AND(G649&gt;=DATE(2018,10,1),G649&lt;=DATE(2018,12,31)),IF(B649='CP %'!$F$25,'CP %'!$G$25,IF(B649='CP %'!$F$26,'CP %'!$G$26,IF(AND(B649='CP %'!$F$27,T649=1),'CP %'!$G$29,IF(AND(B649='CP %'!$F$27,T649&gt;=2,T649&lt;=5),'CP %'!$G$30,IF(AND(B649='CP %'!$F$27,T649&gt;=6),'CP %'!$G$31,"")))))))))),
IF(AND(A649='CP %'!$M$1,J649="CP"),
IF(AND(G649&gt;=DATE(2018,4,1),G649&lt;DATE(2018,10,1)),IF(AND(T649&gt;=1,T649&lt;=3),'CP %'!$N$4,IF(AND(T649&gt;=4,T649&lt;=6),'CP %'!$N$5,IF(T649&gt;=7,'CP %'!$N$6,""))),
IF(AND(G649&gt;=DATE(2018,10,1),G649&lt;=DATE(2018,12,31)),IF(AND(T649&gt;=1,T649&lt;=3),'CP %'!$N$9,IF(AND(T649&gt;=4,T649&lt;=6),'CP %'!$N$10,IF(T649&gt;=7,'CP %'!$N$11,""))),"")),"")))</f>
        <v/>
      </c>
      <c r="T649" s="29" t="str">
        <f>IF(AND(A649='CP %'!$B$1,Master!J649="CP",G649&gt;=DATE(2018,7,26),G649&lt;=DATE(2018,12,31)),COUNTIFS($K$2:$K$999,K649,$A$2:$A$999,'CP %'!$B$1,$G$2:$G$999,"&gt;=26-07-2018",$G$2:$G$999,"&lt;=31-12-2018"),IF(AND(A649='CP %'!$F$1,Master!J649="CP",G649&gt;=DATE(2018,4,1),G649&lt;DATE(2018,5,1)),COUNTIFS($K$2:$K$999,K649,$A$2:$A$999,'CP %'!$F$1,$G$2:$G$999,"&gt;=01-04-2018",$G$2:$G$999,"&lt;01-05-2018"),IF(AND(A649='CP %'!$F$1,Master!J649="CP",G649&gt;=DATE(2018,7,1),G649&lt;DATE(2018,8,1)),COUNTIFS($K$2:$K$999,K649,$A$2:$A$999,'CP %'!$F$1,$G$2:$G$999,"&gt;=01-07-2018",$G$2:$G$999,"&lt;01-08-2018"),IF(AND(A649='CP %'!$F$1,B649='CP %'!$F$17,Master!J649="CP",G649&gt;=DATE(2018,8,1),G649&lt;DATE(2018,10,1)),COUNTIFS($K$2:$K$999,K649,$A$2:$A$999,'CP %'!$F$1,$B$2:$B$999,'CP %'!$F$17,$G$2:$G$999,"&gt;=01-08-2018",$G$2:$G$999,"&lt;01-10-2018"),IF(AND(A649='CP %'!$F$1,B649='CP %'!$F$27,Master!J649="CP",G649&gt;=DATE(2018,10,1),G649&lt;=DATE(2018,12,31)),COUNTIFS($K$2:$K$999,K649,$A$2:$A$999,'CP %'!$F$1,$B$2:$B$999,'CP %'!$F$27,$G$2:$G$999,"&gt;=01-10-2018",$G$2:$G$999,"&lt;=31-12-2018"),IF(AND(A649='CP %'!$M$1,Master!J649="CP",G649&gt;=DATE(2018,4,1),G649&lt;DATE(2018,10,1)),COUNTIFS($K$2:$K$999,K649,$A$2:$A$999,'CP %'!$M$1,$G$2:$G$999,"&gt;=1-04-2018",$G$2:$G$999,"&lt;1-10-2018"),IF(AND(A649='CP %'!$M$1,Master!J649="CP",G649&gt;=DATE(2018,10,1),G649&lt;=DATE(2018,12,31)),COUNTIFS($K$2:$K$999,K649,$A$2:$A$999,'CP %'!$M$1,$G$2:$G$999,"&gt;=1-10-2018",$G$2:$G$999,"&lt;=31-12-2018"),"")))))))</f>
        <v/>
      </c>
    </row>
    <row r="650" spans="19:20" hidden="1" x14ac:dyDescent="0.25">
      <c r="S650" s="17" t="str">
        <f>IF(AND(A650='CP %'!$B$1,J650="CP"),
IF(AND(G650&gt;=DATE(2018,4,1),G650&lt;=DATE(2018,7,25)),2%,IF(AND(G650&gt;=DATE(2018,7,26),G650&lt;=DATE(2018,12,31),R650='CP %'!$I$2),IF(T650=1,'CP %'!$C$8,IF(AND(T650&gt;=2,T650&lt;=3),'CP %'!$C$9,IF(AND(T650&gt;=4,T650&lt;=5),'CP %'!$C$10,IF(AND(T650&gt;=6,T650&lt;=8),'CP %'!$C$11,IF(T650&gt;=9,'CP %'!$C$12,""))))),IF(AND(G650&gt;=DATE(2018,7,26),G650&lt;=DATE(2018,12,31),R650='CP %'!$I$3),IF(T650=1,'CP %'!$D$8,IF(AND(T650&gt;=2,T650&lt;=3),'CP %'!$D$9,IF(AND(T650&gt;=4,T650&lt;=5),'CP %'!$D$10,IF(AND(T650&gt;=6,T650&lt;=8),'CP %'!$D$11,IF(T650&gt;=9,'CP %'!$D$12,""))))),""))),
IF(AND(A650='CP %'!$F$1,J650="CP"),
IF(AND(G650&gt;=DATE(2018,4,1),G650&lt;DATE(2018,5,1)),IF(AND(T650&gt;=1,T650&lt;=3),'CP %'!$G$4,IF(AND(T650&gt;=4,T650&lt;=9),'CP %'!$G$5,IF(T650&gt;=10,'CP %'!$G$6,""))),
IF(AND(G650&gt;=DATE(2018,5,1),G650&lt;DATE(2018,7,1)),'CP %'!$G$8,
IF(AND(G650&gt;=DATE(2018,7,1),G650&lt;DATE(2018,8,1)),IF(AND(T650&gt;=1,T650&lt;=2),'CP %'!$G$11,IF(AND(T650&gt;=3,T650&lt;=5),'CP %'!$G$12,IF(T650&gt;=6,'CP %'!$G$13,""))),
IF(AND(G650&gt;=DATE(2018,8,1),G650&lt;DATE(2018,10,1)),IF(K650='CP %'!$F$18,'CP %'!$G$18,IF(B650='CP %'!$F$15,'CP %'!$G$15,IF(B650='CP %'!$F$16,'CP %'!$G$16,IF(AND(B650='CP %'!$F$17,T650=1),'CP %'!$G$20,IF(AND(B650='CP %'!$F$17,T650&gt;=2,T650&lt;=5),'CP %'!$G$21,IF(AND(B650='CP %'!$F$17,T650&gt;=6),'CP %'!$G$22,"")))))),
IF(AND(G650&gt;=DATE(2018,10,1),G650&lt;=DATE(2018,12,31)),IF(B650='CP %'!$F$25,'CP %'!$G$25,IF(B650='CP %'!$F$26,'CP %'!$G$26,IF(AND(B650='CP %'!$F$27,T650=1),'CP %'!$G$29,IF(AND(B650='CP %'!$F$27,T650&gt;=2,T650&lt;=5),'CP %'!$G$30,IF(AND(B650='CP %'!$F$27,T650&gt;=6),'CP %'!$G$31,"")))))))))),
IF(AND(A650='CP %'!$M$1,J650="CP"),
IF(AND(G650&gt;=DATE(2018,4,1),G650&lt;DATE(2018,10,1)),IF(AND(T650&gt;=1,T650&lt;=3),'CP %'!$N$4,IF(AND(T650&gt;=4,T650&lt;=6),'CP %'!$N$5,IF(T650&gt;=7,'CP %'!$N$6,""))),
IF(AND(G650&gt;=DATE(2018,10,1),G650&lt;=DATE(2018,12,31)),IF(AND(T650&gt;=1,T650&lt;=3),'CP %'!$N$9,IF(AND(T650&gt;=4,T650&lt;=6),'CP %'!$N$10,IF(T650&gt;=7,'CP %'!$N$11,""))),"")),"")))</f>
        <v/>
      </c>
      <c r="T650" s="29" t="str">
        <f>IF(AND(A650='CP %'!$B$1,Master!J650="CP",G650&gt;=DATE(2018,7,26),G650&lt;=DATE(2018,12,31)),COUNTIFS($K$2:$K$999,K650,$A$2:$A$999,'CP %'!$B$1,$G$2:$G$999,"&gt;=26-07-2018",$G$2:$G$999,"&lt;=31-12-2018"),IF(AND(A650='CP %'!$F$1,Master!J650="CP",G650&gt;=DATE(2018,4,1),G650&lt;DATE(2018,5,1)),COUNTIFS($K$2:$K$999,K650,$A$2:$A$999,'CP %'!$F$1,$G$2:$G$999,"&gt;=01-04-2018",$G$2:$G$999,"&lt;01-05-2018"),IF(AND(A650='CP %'!$F$1,Master!J650="CP",G650&gt;=DATE(2018,7,1),G650&lt;DATE(2018,8,1)),COUNTIFS($K$2:$K$999,K650,$A$2:$A$999,'CP %'!$F$1,$G$2:$G$999,"&gt;=01-07-2018",$G$2:$G$999,"&lt;01-08-2018"),IF(AND(A650='CP %'!$F$1,B650='CP %'!$F$17,Master!J650="CP",G650&gt;=DATE(2018,8,1),G650&lt;DATE(2018,10,1)),COUNTIFS($K$2:$K$999,K650,$A$2:$A$999,'CP %'!$F$1,$B$2:$B$999,'CP %'!$F$17,$G$2:$G$999,"&gt;=01-08-2018",$G$2:$G$999,"&lt;01-10-2018"),IF(AND(A650='CP %'!$F$1,B650='CP %'!$F$27,Master!J650="CP",G650&gt;=DATE(2018,10,1),G650&lt;=DATE(2018,12,31)),COUNTIFS($K$2:$K$999,K650,$A$2:$A$999,'CP %'!$F$1,$B$2:$B$999,'CP %'!$F$27,$G$2:$G$999,"&gt;=01-10-2018",$G$2:$G$999,"&lt;=31-12-2018"),IF(AND(A650='CP %'!$M$1,Master!J650="CP",G650&gt;=DATE(2018,4,1),G650&lt;DATE(2018,10,1)),COUNTIFS($K$2:$K$999,K650,$A$2:$A$999,'CP %'!$M$1,$G$2:$G$999,"&gt;=1-04-2018",$G$2:$G$999,"&lt;1-10-2018"),IF(AND(A650='CP %'!$M$1,Master!J650="CP",G650&gt;=DATE(2018,10,1),G650&lt;=DATE(2018,12,31)),COUNTIFS($K$2:$K$999,K650,$A$2:$A$999,'CP %'!$M$1,$G$2:$G$999,"&gt;=1-10-2018",$G$2:$G$999,"&lt;=31-12-2018"),"")))))))</f>
        <v/>
      </c>
    </row>
    <row r="651" spans="19:20" hidden="1" x14ac:dyDescent="0.25">
      <c r="S651" s="17" t="str">
        <f>IF(AND(A651='CP %'!$B$1,J651="CP"),
IF(AND(G651&gt;=DATE(2018,4,1),G651&lt;=DATE(2018,7,25)),2%,IF(AND(G651&gt;=DATE(2018,7,26),G651&lt;=DATE(2018,12,31),R651='CP %'!$I$2),IF(T651=1,'CP %'!$C$8,IF(AND(T651&gt;=2,T651&lt;=3),'CP %'!$C$9,IF(AND(T651&gt;=4,T651&lt;=5),'CP %'!$C$10,IF(AND(T651&gt;=6,T651&lt;=8),'CP %'!$C$11,IF(T651&gt;=9,'CP %'!$C$12,""))))),IF(AND(G651&gt;=DATE(2018,7,26),G651&lt;=DATE(2018,12,31),R651='CP %'!$I$3),IF(T651=1,'CP %'!$D$8,IF(AND(T651&gt;=2,T651&lt;=3),'CP %'!$D$9,IF(AND(T651&gt;=4,T651&lt;=5),'CP %'!$D$10,IF(AND(T651&gt;=6,T651&lt;=8),'CP %'!$D$11,IF(T651&gt;=9,'CP %'!$D$12,""))))),""))),
IF(AND(A651='CP %'!$F$1,J651="CP"),
IF(AND(G651&gt;=DATE(2018,4,1),G651&lt;DATE(2018,5,1)),IF(AND(T651&gt;=1,T651&lt;=3),'CP %'!$G$4,IF(AND(T651&gt;=4,T651&lt;=9),'CP %'!$G$5,IF(T651&gt;=10,'CP %'!$G$6,""))),
IF(AND(G651&gt;=DATE(2018,5,1),G651&lt;DATE(2018,7,1)),'CP %'!$G$8,
IF(AND(G651&gt;=DATE(2018,7,1),G651&lt;DATE(2018,8,1)),IF(AND(T651&gt;=1,T651&lt;=2),'CP %'!$G$11,IF(AND(T651&gt;=3,T651&lt;=5),'CP %'!$G$12,IF(T651&gt;=6,'CP %'!$G$13,""))),
IF(AND(G651&gt;=DATE(2018,8,1),G651&lt;DATE(2018,10,1)),IF(K651='CP %'!$F$18,'CP %'!$G$18,IF(B651='CP %'!$F$15,'CP %'!$G$15,IF(B651='CP %'!$F$16,'CP %'!$G$16,IF(AND(B651='CP %'!$F$17,T651=1),'CP %'!$G$20,IF(AND(B651='CP %'!$F$17,T651&gt;=2,T651&lt;=5),'CP %'!$G$21,IF(AND(B651='CP %'!$F$17,T651&gt;=6),'CP %'!$G$22,"")))))),
IF(AND(G651&gt;=DATE(2018,10,1),G651&lt;=DATE(2018,12,31)),IF(B651='CP %'!$F$25,'CP %'!$G$25,IF(B651='CP %'!$F$26,'CP %'!$G$26,IF(AND(B651='CP %'!$F$27,T651=1),'CP %'!$G$29,IF(AND(B651='CP %'!$F$27,T651&gt;=2,T651&lt;=5),'CP %'!$G$30,IF(AND(B651='CP %'!$F$27,T651&gt;=6),'CP %'!$G$31,"")))))))))),
IF(AND(A651='CP %'!$M$1,J651="CP"),
IF(AND(G651&gt;=DATE(2018,4,1),G651&lt;DATE(2018,10,1)),IF(AND(T651&gt;=1,T651&lt;=3),'CP %'!$N$4,IF(AND(T651&gt;=4,T651&lt;=6),'CP %'!$N$5,IF(T651&gt;=7,'CP %'!$N$6,""))),
IF(AND(G651&gt;=DATE(2018,10,1),G651&lt;=DATE(2018,12,31)),IF(AND(T651&gt;=1,T651&lt;=3),'CP %'!$N$9,IF(AND(T651&gt;=4,T651&lt;=6),'CP %'!$N$10,IF(T651&gt;=7,'CP %'!$N$11,""))),"")),"")))</f>
        <v/>
      </c>
      <c r="T651" s="29" t="str">
        <f>IF(AND(A651='CP %'!$B$1,Master!J651="CP",G651&gt;=DATE(2018,7,26),G651&lt;=DATE(2018,12,31)),COUNTIFS($K$2:$K$999,K651,$A$2:$A$999,'CP %'!$B$1,$G$2:$G$999,"&gt;=26-07-2018",$G$2:$G$999,"&lt;=31-12-2018"),IF(AND(A651='CP %'!$F$1,Master!J651="CP",G651&gt;=DATE(2018,4,1),G651&lt;DATE(2018,5,1)),COUNTIFS($K$2:$K$999,K651,$A$2:$A$999,'CP %'!$F$1,$G$2:$G$999,"&gt;=01-04-2018",$G$2:$G$999,"&lt;01-05-2018"),IF(AND(A651='CP %'!$F$1,Master!J651="CP",G651&gt;=DATE(2018,7,1),G651&lt;DATE(2018,8,1)),COUNTIFS($K$2:$K$999,K651,$A$2:$A$999,'CP %'!$F$1,$G$2:$G$999,"&gt;=01-07-2018",$G$2:$G$999,"&lt;01-08-2018"),IF(AND(A651='CP %'!$F$1,B651='CP %'!$F$17,Master!J651="CP",G651&gt;=DATE(2018,8,1),G651&lt;DATE(2018,10,1)),COUNTIFS($K$2:$K$999,K651,$A$2:$A$999,'CP %'!$F$1,$B$2:$B$999,'CP %'!$F$17,$G$2:$G$999,"&gt;=01-08-2018",$G$2:$G$999,"&lt;01-10-2018"),IF(AND(A651='CP %'!$F$1,B651='CP %'!$F$27,Master!J651="CP",G651&gt;=DATE(2018,10,1),G651&lt;=DATE(2018,12,31)),COUNTIFS($K$2:$K$999,K651,$A$2:$A$999,'CP %'!$F$1,$B$2:$B$999,'CP %'!$F$27,$G$2:$G$999,"&gt;=01-10-2018",$G$2:$G$999,"&lt;=31-12-2018"),IF(AND(A651='CP %'!$M$1,Master!J651="CP",G651&gt;=DATE(2018,4,1),G651&lt;DATE(2018,10,1)),COUNTIFS($K$2:$K$999,K651,$A$2:$A$999,'CP %'!$M$1,$G$2:$G$999,"&gt;=1-04-2018",$G$2:$G$999,"&lt;1-10-2018"),IF(AND(A651='CP %'!$M$1,Master!J651="CP",G651&gt;=DATE(2018,10,1),G651&lt;=DATE(2018,12,31)),COUNTIFS($K$2:$K$999,K651,$A$2:$A$999,'CP %'!$M$1,$G$2:$G$999,"&gt;=1-10-2018",$G$2:$G$999,"&lt;=31-12-2018"),"")))))))</f>
        <v/>
      </c>
    </row>
    <row r="652" spans="19:20" hidden="1" x14ac:dyDescent="0.25">
      <c r="S652" s="17" t="str">
        <f>IF(AND(A652='CP %'!$B$1,J652="CP"),
IF(AND(G652&gt;=DATE(2018,4,1),G652&lt;=DATE(2018,7,25)),2%,IF(AND(G652&gt;=DATE(2018,7,26),G652&lt;=DATE(2018,12,31),R652='CP %'!$I$2),IF(T652=1,'CP %'!$C$8,IF(AND(T652&gt;=2,T652&lt;=3),'CP %'!$C$9,IF(AND(T652&gt;=4,T652&lt;=5),'CP %'!$C$10,IF(AND(T652&gt;=6,T652&lt;=8),'CP %'!$C$11,IF(T652&gt;=9,'CP %'!$C$12,""))))),IF(AND(G652&gt;=DATE(2018,7,26),G652&lt;=DATE(2018,12,31),R652='CP %'!$I$3),IF(T652=1,'CP %'!$D$8,IF(AND(T652&gt;=2,T652&lt;=3),'CP %'!$D$9,IF(AND(T652&gt;=4,T652&lt;=5),'CP %'!$D$10,IF(AND(T652&gt;=6,T652&lt;=8),'CP %'!$D$11,IF(T652&gt;=9,'CP %'!$D$12,""))))),""))),
IF(AND(A652='CP %'!$F$1,J652="CP"),
IF(AND(G652&gt;=DATE(2018,4,1),G652&lt;DATE(2018,5,1)),IF(AND(T652&gt;=1,T652&lt;=3),'CP %'!$G$4,IF(AND(T652&gt;=4,T652&lt;=9),'CP %'!$G$5,IF(T652&gt;=10,'CP %'!$G$6,""))),
IF(AND(G652&gt;=DATE(2018,5,1),G652&lt;DATE(2018,7,1)),'CP %'!$G$8,
IF(AND(G652&gt;=DATE(2018,7,1),G652&lt;DATE(2018,8,1)),IF(AND(T652&gt;=1,T652&lt;=2),'CP %'!$G$11,IF(AND(T652&gt;=3,T652&lt;=5),'CP %'!$G$12,IF(T652&gt;=6,'CP %'!$G$13,""))),
IF(AND(G652&gt;=DATE(2018,8,1),G652&lt;DATE(2018,10,1)),IF(K652='CP %'!$F$18,'CP %'!$G$18,IF(B652='CP %'!$F$15,'CP %'!$G$15,IF(B652='CP %'!$F$16,'CP %'!$G$16,IF(AND(B652='CP %'!$F$17,T652=1),'CP %'!$G$20,IF(AND(B652='CP %'!$F$17,T652&gt;=2,T652&lt;=5),'CP %'!$G$21,IF(AND(B652='CP %'!$F$17,T652&gt;=6),'CP %'!$G$22,"")))))),
IF(AND(G652&gt;=DATE(2018,10,1),G652&lt;=DATE(2018,12,31)),IF(B652='CP %'!$F$25,'CP %'!$G$25,IF(B652='CP %'!$F$26,'CP %'!$G$26,IF(AND(B652='CP %'!$F$27,T652=1),'CP %'!$G$29,IF(AND(B652='CP %'!$F$27,T652&gt;=2,T652&lt;=5),'CP %'!$G$30,IF(AND(B652='CP %'!$F$27,T652&gt;=6),'CP %'!$G$31,"")))))))))),
IF(AND(A652='CP %'!$M$1,J652="CP"),
IF(AND(G652&gt;=DATE(2018,4,1),G652&lt;DATE(2018,10,1)),IF(AND(T652&gt;=1,T652&lt;=3),'CP %'!$N$4,IF(AND(T652&gt;=4,T652&lt;=6),'CP %'!$N$5,IF(T652&gt;=7,'CP %'!$N$6,""))),
IF(AND(G652&gt;=DATE(2018,10,1),G652&lt;=DATE(2018,12,31)),IF(AND(T652&gt;=1,T652&lt;=3),'CP %'!$N$9,IF(AND(T652&gt;=4,T652&lt;=6),'CP %'!$N$10,IF(T652&gt;=7,'CP %'!$N$11,""))),"")),"")))</f>
        <v/>
      </c>
      <c r="T652" s="29" t="str">
        <f>IF(AND(A652='CP %'!$B$1,Master!J652="CP",G652&gt;=DATE(2018,7,26),G652&lt;=DATE(2018,12,31)),COUNTIFS($K$2:$K$999,K652,$A$2:$A$999,'CP %'!$B$1,$G$2:$G$999,"&gt;=26-07-2018",$G$2:$G$999,"&lt;=31-12-2018"),IF(AND(A652='CP %'!$F$1,Master!J652="CP",G652&gt;=DATE(2018,4,1),G652&lt;DATE(2018,5,1)),COUNTIFS($K$2:$K$999,K652,$A$2:$A$999,'CP %'!$F$1,$G$2:$G$999,"&gt;=01-04-2018",$G$2:$G$999,"&lt;01-05-2018"),IF(AND(A652='CP %'!$F$1,Master!J652="CP",G652&gt;=DATE(2018,7,1),G652&lt;DATE(2018,8,1)),COUNTIFS($K$2:$K$999,K652,$A$2:$A$999,'CP %'!$F$1,$G$2:$G$999,"&gt;=01-07-2018",$G$2:$G$999,"&lt;01-08-2018"),IF(AND(A652='CP %'!$F$1,B652='CP %'!$F$17,Master!J652="CP",G652&gt;=DATE(2018,8,1),G652&lt;DATE(2018,10,1)),COUNTIFS($K$2:$K$999,K652,$A$2:$A$999,'CP %'!$F$1,$B$2:$B$999,'CP %'!$F$17,$G$2:$G$999,"&gt;=01-08-2018",$G$2:$G$999,"&lt;01-10-2018"),IF(AND(A652='CP %'!$F$1,B652='CP %'!$F$27,Master!J652="CP",G652&gt;=DATE(2018,10,1),G652&lt;=DATE(2018,12,31)),COUNTIFS($K$2:$K$999,K652,$A$2:$A$999,'CP %'!$F$1,$B$2:$B$999,'CP %'!$F$27,$G$2:$G$999,"&gt;=01-10-2018",$G$2:$G$999,"&lt;=31-12-2018"),IF(AND(A652='CP %'!$M$1,Master!J652="CP",G652&gt;=DATE(2018,4,1),G652&lt;DATE(2018,10,1)),COUNTIFS($K$2:$K$999,K652,$A$2:$A$999,'CP %'!$M$1,$G$2:$G$999,"&gt;=1-04-2018",$G$2:$G$999,"&lt;1-10-2018"),IF(AND(A652='CP %'!$M$1,Master!J652="CP",G652&gt;=DATE(2018,10,1),G652&lt;=DATE(2018,12,31)),COUNTIFS($K$2:$K$999,K652,$A$2:$A$999,'CP %'!$M$1,$G$2:$G$999,"&gt;=1-10-2018",$G$2:$G$999,"&lt;=31-12-2018"),"")))))))</f>
        <v/>
      </c>
    </row>
    <row r="653" spans="19:20" hidden="1" x14ac:dyDescent="0.25">
      <c r="S653" s="17" t="str">
        <f>IF(AND(A653='CP %'!$B$1,J653="CP"),
IF(AND(G653&gt;=DATE(2018,4,1),G653&lt;=DATE(2018,7,25)),2%,IF(AND(G653&gt;=DATE(2018,7,26),G653&lt;=DATE(2018,12,31),R653='CP %'!$I$2),IF(T653=1,'CP %'!$C$8,IF(AND(T653&gt;=2,T653&lt;=3),'CP %'!$C$9,IF(AND(T653&gt;=4,T653&lt;=5),'CP %'!$C$10,IF(AND(T653&gt;=6,T653&lt;=8),'CP %'!$C$11,IF(T653&gt;=9,'CP %'!$C$12,""))))),IF(AND(G653&gt;=DATE(2018,7,26),G653&lt;=DATE(2018,12,31),R653='CP %'!$I$3),IF(T653=1,'CP %'!$D$8,IF(AND(T653&gt;=2,T653&lt;=3),'CP %'!$D$9,IF(AND(T653&gt;=4,T653&lt;=5),'CP %'!$D$10,IF(AND(T653&gt;=6,T653&lt;=8),'CP %'!$D$11,IF(T653&gt;=9,'CP %'!$D$12,""))))),""))),
IF(AND(A653='CP %'!$F$1,J653="CP"),
IF(AND(G653&gt;=DATE(2018,4,1),G653&lt;DATE(2018,5,1)),IF(AND(T653&gt;=1,T653&lt;=3),'CP %'!$G$4,IF(AND(T653&gt;=4,T653&lt;=9),'CP %'!$G$5,IF(T653&gt;=10,'CP %'!$G$6,""))),
IF(AND(G653&gt;=DATE(2018,5,1),G653&lt;DATE(2018,7,1)),'CP %'!$G$8,
IF(AND(G653&gt;=DATE(2018,7,1),G653&lt;DATE(2018,8,1)),IF(AND(T653&gt;=1,T653&lt;=2),'CP %'!$G$11,IF(AND(T653&gt;=3,T653&lt;=5),'CP %'!$G$12,IF(T653&gt;=6,'CP %'!$G$13,""))),
IF(AND(G653&gt;=DATE(2018,8,1),G653&lt;DATE(2018,10,1)),IF(K653='CP %'!$F$18,'CP %'!$G$18,IF(B653='CP %'!$F$15,'CP %'!$G$15,IF(B653='CP %'!$F$16,'CP %'!$G$16,IF(AND(B653='CP %'!$F$17,T653=1),'CP %'!$G$20,IF(AND(B653='CP %'!$F$17,T653&gt;=2,T653&lt;=5),'CP %'!$G$21,IF(AND(B653='CP %'!$F$17,T653&gt;=6),'CP %'!$G$22,"")))))),
IF(AND(G653&gt;=DATE(2018,10,1),G653&lt;=DATE(2018,12,31)),IF(B653='CP %'!$F$25,'CP %'!$G$25,IF(B653='CP %'!$F$26,'CP %'!$G$26,IF(AND(B653='CP %'!$F$27,T653=1),'CP %'!$G$29,IF(AND(B653='CP %'!$F$27,T653&gt;=2,T653&lt;=5),'CP %'!$G$30,IF(AND(B653='CP %'!$F$27,T653&gt;=6),'CP %'!$G$31,"")))))))))),
IF(AND(A653='CP %'!$M$1,J653="CP"),
IF(AND(G653&gt;=DATE(2018,4,1),G653&lt;DATE(2018,10,1)),IF(AND(T653&gt;=1,T653&lt;=3),'CP %'!$N$4,IF(AND(T653&gt;=4,T653&lt;=6),'CP %'!$N$5,IF(T653&gt;=7,'CP %'!$N$6,""))),
IF(AND(G653&gt;=DATE(2018,10,1),G653&lt;=DATE(2018,12,31)),IF(AND(T653&gt;=1,T653&lt;=3),'CP %'!$N$9,IF(AND(T653&gt;=4,T653&lt;=6),'CP %'!$N$10,IF(T653&gt;=7,'CP %'!$N$11,""))),"")),"")))</f>
        <v/>
      </c>
      <c r="T653" s="29" t="str">
        <f>IF(AND(A653='CP %'!$B$1,Master!J653="CP",G653&gt;=DATE(2018,7,26),G653&lt;=DATE(2018,12,31)),COUNTIFS($K$2:$K$999,K653,$A$2:$A$999,'CP %'!$B$1,$G$2:$G$999,"&gt;=26-07-2018",$G$2:$G$999,"&lt;=31-12-2018"),IF(AND(A653='CP %'!$F$1,Master!J653="CP",G653&gt;=DATE(2018,4,1),G653&lt;DATE(2018,5,1)),COUNTIFS($K$2:$K$999,K653,$A$2:$A$999,'CP %'!$F$1,$G$2:$G$999,"&gt;=01-04-2018",$G$2:$G$999,"&lt;01-05-2018"),IF(AND(A653='CP %'!$F$1,Master!J653="CP",G653&gt;=DATE(2018,7,1),G653&lt;DATE(2018,8,1)),COUNTIFS($K$2:$K$999,K653,$A$2:$A$999,'CP %'!$F$1,$G$2:$G$999,"&gt;=01-07-2018",$G$2:$G$999,"&lt;01-08-2018"),IF(AND(A653='CP %'!$F$1,B653='CP %'!$F$17,Master!J653="CP",G653&gt;=DATE(2018,8,1),G653&lt;DATE(2018,10,1)),COUNTIFS($K$2:$K$999,K653,$A$2:$A$999,'CP %'!$F$1,$B$2:$B$999,'CP %'!$F$17,$G$2:$G$999,"&gt;=01-08-2018",$G$2:$G$999,"&lt;01-10-2018"),IF(AND(A653='CP %'!$F$1,B653='CP %'!$F$27,Master!J653="CP",G653&gt;=DATE(2018,10,1),G653&lt;=DATE(2018,12,31)),COUNTIFS($K$2:$K$999,K653,$A$2:$A$999,'CP %'!$F$1,$B$2:$B$999,'CP %'!$F$27,$G$2:$G$999,"&gt;=01-10-2018",$G$2:$G$999,"&lt;=31-12-2018"),IF(AND(A653='CP %'!$M$1,Master!J653="CP",G653&gt;=DATE(2018,4,1),G653&lt;DATE(2018,10,1)),COUNTIFS($K$2:$K$999,K653,$A$2:$A$999,'CP %'!$M$1,$G$2:$G$999,"&gt;=1-04-2018",$G$2:$G$999,"&lt;1-10-2018"),IF(AND(A653='CP %'!$M$1,Master!J653="CP",G653&gt;=DATE(2018,10,1),G653&lt;=DATE(2018,12,31)),COUNTIFS($K$2:$K$999,K653,$A$2:$A$999,'CP %'!$M$1,$G$2:$G$999,"&gt;=1-10-2018",$G$2:$G$999,"&lt;=31-12-2018"),"")))))))</f>
        <v/>
      </c>
    </row>
    <row r="654" spans="19:20" hidden="1" x14ac:dyDescent="0.25">
      <c r="S654" s="17" t="str">
        <f>IF(AND(A654='CP %'!$B$1,J654="CP"),
IF(AND(G654&gt;=DATE(2018,4,1),G654&lt;=DATE(2018,7,25)),2%,IF(AND(G654&gt;=DATE(2018,7,26),G654&lt;=DATE(2018,12,31),R654='CP %'!$I$2),IF(T654=1,'CP %'!$C$8,IF(AND(T654&gt;=2,T654&lt;=3),'CP %'!$C$9,IF(AND(T654&gt;=4,T654&lt;=5),'CP %'!$C$10,IF(AND(T654&gt;=6,T654&lt;=8),'CP %'!$C$11,IF(T654&gt;=9,'CP %'!$C$12,""))))),IF(AND(G654&gt;=DATE(2018,7,26),G654&lt;=DATE(2018,12,31),R654='CP %'!$I$3),IF(T654=1,'CP %'!$D$8,IF(AND(T654&gt;=2,T654&lt;=3),'CP %'!$D$9,IF(AND(T654&gt;=4,T654&lt;=5),'CP %'!$D$10,IF(AND(T654&gt;=6,T654&lt;=8),'CP %'!$D$11,IF(T654&gt;=9,'CP %'!$D$12,""))))),""))),
IF(AND(A654='CP %'!$F$1,J654="CP"),
IF(AND(G654&gt;=DATE(2018,4,1),G654&lt;DATE(2018,5,1)),IF(AND(T654&gt;=1,T654&lt;=3),'CP %'!$G$4,IF(AND(T654&gt;=4,T654&lt;=9),'CP %'!$G$5,IF(T654&gt;=10,'CP %'!$G$6,""))),
IF(AND(G654&gt;=DATE(2018,5,1),G654&lt;DATE(2018,7,1)),'CP %'!$G$8,
IF(AND(G654&gt;=DATE(2018,7,1),G654&lt;DATE(2018,8,1)),IF(AND(T654&gt;=1,T654&lt;=2),'CP %'!$G$11,IF(AND(T654&gt;=3,T654&lt;=5),'CP %'!$G$12,IF(T654&gt;=6,'CP %'!$G$13,""))),
IF(AND(G654&gt;=DATE(2018,8,1),G654&lt;DATE(2018,10,1)),IF(K654='CP %'!$F$18,'CP %'!$G$18,IF(B654='CP %'!$F$15,'CP %'!$G$15,IF(B654='CP %'!$F$16,'CP %'!$G$16,IF(AND(B654='CP %'!$F$17,T654=1),'CP %'!$G$20,IF(AND(B654='CP %'!$F$17,T654&gt;=2,T654&lt;=5),'CP %'!$G$21,IF(AND(B654='CP %'!$F$17,T654&gt;=6),'CP %'!$G$22,"")))))),
IF(AND(G654&gt;=DATE(2018,10,1),G654&lt;=DATE(2018,12,31)),IF(B654='CP %'!$F$25,'CP %'!$G$25,IF(B654='CP %'!$F$26,'CP %'!$G$26,IF(AND(B654='CP %'!$F$27,T654=1),'CP %'!$G$29,IF(AND(B654='CP %'!$F$27,T654&gt;=2,T654&lt;=5),'CP %'!$G$30,IF(AND(B654='CP %'!$F$27,T654&gt;=6),'CP %'!$G$31,"")))))))))),
IF(AND(A654='CP %'!$M$1,J654="CP"),
IF(AND(G654&gt;=DATE(2018,4,1),G654&lt;DATE(2018,10,1)),IF(AND(T654&gt;=1,T654&lt;=3),'CP %'!$N$4,IF(AND(T654&gt;=4,T654&lt;=6),'CP %'!$N$5,IF(T654&gt;=7,'CP %'!$N$6,""))),
IF(AND(G654&gt;=DATE(2018,10,1),G654&lt;=DATE(2018,12,31)),IF(AND(T654&gt;=1,T654&lt;=3),'CP %'!$N$9,IF(AND(T654&gt;=4,T654&lt;=6),'CP %'!$N$10,IF(T654&gt;=7,'CP %'!$N$11,""))),"")),"")))</f>
        <v/>
      </c>
      <c r="T654" s="29" t="str">
        <f>IF(AND(A654='CP %'!$B$1,Master!J654="CP",G654&gt;=DATE(2018,7,26),G654&lt;=DATE(2018,12,31)),COUNTIFS($K$2:$K$999,K654,$A$2:$A$999,'CP %'!$B$1,$G$2:$G$999,"&gt;=26-07-2018",$G$2:$G$999,"&lt;=31-12-2018"),IF(AND(A654='CP %'!$F$1,Master!J654="CP",G654&gt;=DATE(2018,4,1),G654&lt;DATE(2018,5,1)),COUNTIFS($K$2:$K$999,K654,$A$2:$A$999,'CP %'!$F$1,$G$2:$G$999,"&gt;=01-04-2018",$G$2:$G$999,"&lt;01-05-2018"),IF(AND(A654='CP %'!$F$1,Master!J654="CP",G654&gt;=DATE(2018,7,1),G654&lt;DATE(2018,8,1)),COUNTIFS($K$2:$K$999,K654,$A$2:$A$999,'CP %'!$F$1,$G$2:$G$999,"&gt;=01-07-2018",$G$2:$G$999,"&lt;01-08-2018"),IF(AND(A654='CP %'!$F$1,B654='CP %'!$F$17,Master!J654="CP",G654&gt;=DATE(2018,8,1),G654&lt;DATE(2018,10,1)),COUNTIFS($K$2:$K$999,K654,$A$2:$A$999,'CP %'!$F$1,$B$2:$B$999,'CP %'!$F$17,$G$2:$G$999,"&gt;=01-08-2018",$G$2:$G$999,"&lt;01-10-2018"),IF(AND(A654='CP %'!$F$1,B654='CP %'!$F$27,Master!J654="CP",G654&gt;=DATE(2018,10,1),G654&lt;=DATE(2018,12,31)),COUNTIFS($K$2:$K$999,K654,$A$2:$A$999,'CP %'!$F$1,$B$2:$B$999,'CP %'!$F$27,$G$2:$G$999,"&gt;=01-10-2018",$G$2:$G$999,"&lt;=31-12-2018"),IF(AND(A654='CP %'!$M$1,Master!J654="CP",G654&gt;=DATE(2018,4,1),G654&lt;DATE(2018,10,1)),COUNTIFS($K$2:$K$999,K654,$A$2:$A$999,'CP %'!$M$1,$G$2:$G$999,"&gt;=1-04-2018",$G$2:$G$999,"&lt;1-10-2018"),IF(AND(A654='CP %'!$M$1,Master!J654="CP",G654&gt;=DATE(2018,10,1),G654&lt;=DATE(2018,12,31)),COUNTIFS($K$2:$K$999,K654,$A$2:$A$999,'CP %'!$M$1,$G$2:$G$999,"&gt;=1-10-2018",$G$2:$G$999,"&lt;=31-12-2018"),"")))))))</f>
        <v/>
      </c>
    </row>
    <row r="655" spans="19:20" hidden="1" x14ac:dyDescent="0.25">
      <c r="S655" s="17" t="str">
        <f>IF(AND(A655='CP %'!$B$1,J655="CP"),
IF(AND(G655&gt;=DATE(2018,4,1),G655&lt;=DATE(2018,7,25)),2%,IF(AND(G655&gt;=DATE(2018,7,26),G655&lt;=DATE(2018,12,31),R655='CP %'!$I$2),IF(T655=1,'CP %'!$C$8,IF(AND(T655&gt;=2,T655&lt;=3),'CP %'!$C$9,IF(AND(T655&gt;=4,T655&lt;=5),'CP %'!$C$10,IF(AND(T655&gt;=6,T655&lt;=8),'CP %'!$C$11,IF(T655&gt;=9,'CP %'!$C$12,""))))),IF(AND(G655&gt;=DATE(2018,7,26),G655&lt;=DATE(2018,12,31),R655='CP %'!$I$3),IF(T655=1,'CP %'!$D$8,IF(AND(T655&gt;=2,T655&lt;=3),'CP %'!$D$9,IF(AND(T655&gt;=4,T655&lt;=5),'CP %'!$D$10,IF(AND(T655&gt;=6,T655&lt;=8),'CP %'!$D$11,IF(T655&gt;=9,'CP %'!$D$12,""))))),""))),
IF(AND(A655='CP %'!$F$1,J655="CP"),
IF(AND(G655&gt;=DATE(2018,4,1),G655&lt;DATE(2018,5,1)),IF(AND(T655&gt;=1,T655&lt;=3),'CP %'!$G$4,IF(AND(T655&gt;=4,T655&lt;=9),'CP %'!$G$5,IF(T655&gt;=10,'CP %'!$G$6,""))),
IF(AND(G655&gt;=DATE(2018,5,1),G655&lt;DATE(2018,7,1)),'CP %'!$G$8,
IF(AND(G655&gt;=DATE(2018,7,1),G655&lt;DATE(2018,8,1)),IF(AND(T655&gt;=1,T655&lt;=2),'CP %'!$G$11,IF(AND(T655&gt;=3,T655&lt;=5),'CP %'!$G$12,IF(T655&gt;=6,'CP %'!$G$13,""))),
IF(AND(G655&gt;=DATE(2018,8,1),G655&lt;DATE(2018,10,1)),IF(K655='CP %'!$F$18,'CP %'!$G$18,IF(B655='CP %'!$F$15,'CP %'!$G$15,IF(B655='CP %'!$F$16,'CP %'!$G$16,IF(AND(B655='CP %'!$F$17,T655=1),'CP %'!$G$20,IF(AND(B655='CP %'!$F$17,T655&gt;=2,T655&lt;=5),'CP %'!$G$21,IF(AND(B655='CP %'!$F$17,T655&gt;=6),'CP %'!$G$22,"")))))),
IF(AND(G655&gt;=DATE(2018,10,1),G655&lt;=DATE(2018,12,31)),IF(B655='CP %'!$F$25,'CP %'!$G$25,IF(B655='CP %'!$F$26,'CP %'!$G$26,IF(AND(B655='CP %'!$F$27,T655=1),'CP %'!$G$29,IF(AND(B655='CP %'!$F$27,T655&gt;=2,T655&lt;=5),'CP %'!$G$30,IF(AND(B655='CP %'!$F$27,T655&gt;=6),'CP %'!$G$31,"")))))))))),
IF(AND(A655='CP %'!$M$1,J655="CP"),
IF(AND(G655&gt;=DATE(2018,4,1),G655&lt;DATE(2018,10,1)),IF(AND(T655&gt;=1,T655&lt;=3),'CP %'!$N$4,IF(AND(T655&gt;=4,T655&lt;=6),'CP %'!$N$5,IF(T655&gt;=7,'CP %'!$N$6,""))),
IF(AND(G655&gt;=DATE(2018,10,1),G655&lt;=DATE(2018,12,31)),IF(AND(T655&gt;=1,T655&lt;=3),'CP %'!$N$9,IF(AND(T655&gt;=4,T655&lt;=6),'CP %'!$N$10,IF(T655&gt;=7,'CP %'!$N$11,""))),"")),"")))</f>
        <v/>
      </c>
      <c r="T655" s="29" t="str">
        <f>IF(AND(A655='CP %'!$B$1,Master!J655="CP",G655&gt;=DATE(2018,7,26),G655&lt;=DATE(2018,12,31)),COUNTIFS($K$2:$K$999,K655,$A$2:$A$999,'CP %'!$B$1,$G$2:$G$999,"&gt;=26-07-2018",$G$2:$G$999,"&lt;=31-12-2018"),IF(AND(A655='CP %'!$F$1,Master!J655="CP",G655&gt;=DATE(2018,4,1),G655&lt;DATE(2018,5,1)),COUNTIFS($K$2:$K$999,K655,$A$2:$A$999,'CP %'!$F$1,$G$2:$G$999,"&gt;=01-04-2018",$G$2:$G$999,"&lt;01-05-2018"),IF(AND(A655='CP %'!$F$1,Master!J655="CP",G655&gt;=DATE(2018,7,1),G655&lt;DATE(2018,8,1)),COUNTIFS($K$2:$K$999,K655,$A$2:$A$999,'CP %'!$F$1,$G$2:$G$999,"&gt;=01-07-2018",$G$2:$G$999,"&lt;01-08-2018"),IF(AND(A655='CP %'!$F$1,B655='CP %'!$F$17,Master!J655="CP",G655&gt;=DATE(2018,8,1),G655&lt;DATE(2018,10,1)),COUNTIFS($K$2:$K$999,K655,$A$2:$A$999,'CP %'!$F$1,$B$2:$B$999,'CP %'!$F$17,$G$2:$G$999,"&gt;=01-08-2018",$G$2:$G$999,"&lt;01-10-2018"),IF(AND(A655='CP %'!$F$1,B655='CP %'!$F$27,Master!J655="CP",G655&gt;=DATE(2018,10,1),G655&lt;=DATE(2018,12,31)),COUNTIFS($K$2:$K$999,K655,$A$2:$A$999,'CP %'!$F$1,$B$2:$B$999,'CP %'!$F$27,$G$2:$G$999,"&gt;=01-10-2018",$G$2:$G$999,"&lt;=31-12-2018"),IF(AND(A655='CP %'!$M$1,Master!J655="CP",G655&gt;=DATE(2018,4,1),G655&lt;DATE(2018,10,1)),COUNTIFS($K$2:$K$999,K655,$A$2:$A$999,'CP %'!$M$1,$G$2:$G$999,"&gt;=1-04-2018",$G$2:$G$999,"&lt;1-10-2018"),IF(AND(A655='CP %'!$M$1,Master!J655="CP",G655&gt;=DATE(2018,10,1),G655&lt;=DATE(2018,12,31)),COUNTIFS($K$2:$K$999,K655,$A$2:$A$999,'CP %'!$M$1,$G$2:$G$999,"&gt;=1-10-2018",$G$2:$G$999,"&lt;=31-12-2018"),"")))))))</f>
        <v/>
      </c>
    </row>
    <row r="656" spans="19:20" hidden="1" x14ac:dyDescent="0.25">
      <c r="S656" s="17" t="str">
        <f>IF(AND(A656='CP %'!$B$1,J656="CP"),
IF(AND(G656&gt;=DATE(2018,4,1),G656&lt;=DATE(2018,7,25)),2%,IF(AND(G656&gt;=DATE(2018,7,26),G656&lt;=DATE(2018,12,31),R656='CP %'!$I$2),IF(T656=1,'CP %'!$C$8,IF(AND(T656&gt;=2,T656&lt;=3),'CP %'!$C$9,IF(AND(T656&gt;=4,T656&lt;=5),'CP %'!$C$10,IF(AND(T656&gt;=6,T656&lt;=8),'CP %'!$C$11,IF(T656&gt;=9,'CP %'!$C$12,""))))),IF(AND(G656&gt;=DATE(2018,7,26),G656&lt;=DATE(2018,12,31),R656='CP %'!$I$3),IF(T656=1,'CP %'!$D$8,IF(AND(T656&gt;=2,T656&lt;=3),'CP %'!$D$9,IF(AND(T656&gt;=4,T656&lt;=5),'CP %'!$D$10,IF(AND(T656&gt;=6,T656&lt;=8),'CP %'!$D$11,IF(T656&gt;=9,'CP %'!$D$12,""))))),""))),
IF(AND(A656='CP %'!$F$1,J656="CP"),
IF(AND(G656&gt;=DATE(2018,4,1),G656&lt;DATE(2018,5,1)),IF(AND(T656&gt;=1,T656&lt;=3),'CP %'!$G$4,IF(AND(T656&gt;=4,T656&lt;=9),'CP %'!$G$5,IF(T656&gt;=10,'CP %'!$G$6,""))),
IF(AND(G656&gt;=DATE(2018,5,1),G656&lt;DATE(2018,7,1)),'CP %'!$G$8,
IF(AND(G656&gt;=DATE(2018,7,1),G656&lt;DATE(2018,8,1)),IF(AND(T656&gt;=1,T656&lt;=2),'CP %'!$G$11,IF(AND(T656&gt;=3,T656&lt;=5),'CP %'!$G$12,IF(T656&gt;=6,'CP %'!$G$13,""))),
IF(AND(G656&gt;=DATE(2018,8,1),G656&lt;DATE(2018,10,1)),IF(K656='CP %'!$F$18,'CP %'!$G$18,IF(B656='CP %'!$F$15,'CP %'!$G$15,IF(B656='CP %'!$F$16,'CP %'!$G$16,IF(AND(B656='CP %'!$F$17,T656=1),'CP %'!$G$20,IF(AND(B656='CP %'!$F$17,T656&gt;=2,T656&lt;=5),'CP %'!$G$21,IF(AND(B656='CP %'!$F$17,T656&gt;=6),'CP %'!$G$22,"")))))),
IF(AND(G656&gt;=DATE(2018,10,1),G656&lt;=DATE(2018,12,31)),IF(B656='CP %'!$F$25,'CP %'!$G$25,IF(B656='CP %'!$F$26,'CP %'!$G$26,IF(AND(B656='CP %'!$F$27,T656=1),'CP %'!$G$29,IF(AND(B656='CP %'!$F$27,T656&gt;=2,T656&lt;=5),'CP %'!$G$30,IF(AND(B656='CP %'!$F$27,T656&gt;=6),'CP %'!$G$31,"")))))))))),
IF(AND(A656='CP %'!$M$1,J656="CP"),
IF(AND(G656&gt;=DATE(2018,4,1),G656&lt;DATE(2018,10,1)),IF(AND(T656&gt;=1,T656&lt;=3),'CP %'!$N$4,IF(AND(T656&gt;=4,T656&lt;=6),'CP %'!$N$5,IF(T656&gt;=7,'CP %'!$N$6,""))),
IF(AND(G656&gt;=DATE(2018,10,1),G656&lt;=DATE(2018,12,31)),IF(AND(T656&gt;=1,T656&lt;=3),'CP %'!$N$9,IF(AND(T656&gt;=4,T656&lt;=6),'CP %'!$N$10,IF(T656&gt;=7,'CP %'!$N$11,""))),"")),"")))</f>
        <v/>
      </c>
      <c r="T656" s="29" t="str">
        <f>IF(AND(A656='CP %'!$B$1,Master!J656="CP",G656&gt;=DATE(2018,7,26),G656&lt;=DATE(2018,12,31)),COUNTIFS($K$2:$K$999,K656,$A$2:$A$999,'CP %'!$B$1,$G$2:$G$999,"&gt;=26-07-2018",$G$2:$G$999,"&lt;=31-12-2018"),IF(AND(A656='CP %'!$F$1,Master!J656="CP",G656&gt;=DATE(2018,4,1),G656&lt;DATE(2018,5,1)),COUNTIFS($K$2:$K$999,K656,$A$2:$A$999,'CP %'!$F$1,$G$2:$G$999,"&gt;=01-04-2018",$G$2:$G$999,"&lt;01-05-2018"),IF(AND(A656='CP %'!$F$1,Master!J656="CP",G656&gt;=DATE(2018,7,1),G656&lt;DATE(2018,8,1)),COUNTIFS($K$2:$K$999,K656,$A$2:$A$999,'CP %'!$F$1,$G$2:$G$999,"&gt;=01-07-2018",$G$2:$G$999,"&lt;01-08-2018"),IF(AND(A656='CP %'!$F$1,B656='CP %'!$F$17,Master!J656="CP",G656&gt;=DATE(2018,8,1),G656&lt;DATE(2018,10,1)),COUNTIFS($K$2:$K$999,K656,$A$2:$A$999,'CP %'!$F$1,$B$2:$B$999,'CP %'!$F$17,$G$2:$G$999,"&gt;=01-08-2018",$G$2:$G$999,"&lt;01-10-2018"),IF(AND(A656='CP %'!$F$1,B656='CP %'!$F$27,Master!J656="CP",G656&gt;=DATE(2018,10,1),G656&lt;=DATE(2018,12,31)),COUNTIFS($K$2:$K$999,K656,$A$2:$A$999,'CP %'!$F$1,$B$2:$B$999,'CP %'!$F$27,$G$2:$G$999,"&gt;=01-10-2018",$G$2:$G$999,"&lt;=31-12-2018"),IF(AND(A656='CP %'!$M$1,Master!J656="CP",G656&gt;=DATE(2018,4,1),G656&lt;DATE(2018,10,1)),COUNTIFS($K$2:$K$999,K656,$A$2:$A$999,'CP %'!$M$1,$G$2:$G$999,"&gt;=1-04-2018",$G$2:$G$999,"&lt;1-10-2018"),IF(AND(A656='CP %'!$M$1,Master!J656="CP",G656&gt;=DATE(2018,10,1),G656&lt;=DATE(2018,12,31)),COUNTIFS($K$2:$K$999,K656,$A$2:$A$999,'CP %'!$M$1,$G$2:$G$999,"&gt;=1-10-2018",$G$2:$G$999,"&lt;=31-12-2018"),"")))))))</f>
        <v/>
      </c>
    </row>
    <row r="657" spans="19:20" hidden="1" x14ac:dyDescent="0.25">
      <c r="S657" s="17" t="str">
        <f>IF(AND(A657='CP %'!$B$1,J657="CP"),
IF(AND(G657&gt;=DATE(2018,4,1),G657&lt;=DATE(2018,7,25)),2%,IF(AND(G657&gt;=DATE(2018,7,26),G657&lt;=DATE(2018,12,31),R657='CP %'!$I$2),IF(T657=1,'CP %'!$C$8,IF(AND(T657&gt;=2,T657&lt;=3),'CP %'!$C$9,IF(AND(T657&gt;=4,T657&lt;=5),'CP %'!$C$10,IF(AND(T657&gt;=6,T657&lt;=8),'CP %'!$C$11,IF(T657&gt;=9,'CP %'!$C$12,""))))),IF(AND(G657&gt;=DATE(2018,7,26),G657&lt;=DATE(2018,12,31),R657='CP %'!$I$3),IF(T657=1,'CP %'!$D$8,IF(AND(T657&gt;=2,T657&lt;=3),'CP %'!$D$9,IF(AND(T657&gt;=4,T657&lt;=5),'CP %'!$D$10,IF(AND(T657&gt;=6,T657&lt;=8),'CP %'!$D$11,IF(T657&gt;=9,'CP %'!$D$12,""))))),""))),
IF(AND(A657='CP %'!$F$1,J657="CP"),
IF(AND(G657&gt;=DATE(2018,4,1),G657&lt;DATE(2018,5,1)),IF(AND(T657&gt;=1,T657&lt;=3),'CP %'!$G$4,IF(AND(T657&gt;=4,T657&lt;=9),'CP %'!$G$5,IF(T657&gt;=10,'CP %'!$G$6,""))),
IF(AND(G657&gt;=DATE(2018,5,1),G657&lt;DATE(2018,7,1)),'CP %'!$G$8,
IF(AND(G657&gt;=DATE(2018,7,1),G657&lt;DATE(2018,8,1)),IF(AND(T657&gt;=1,T657&lt;=2),'CP %'!$G$11,IF(AND(T657&gt;=3,T657&lt;=5),'CP %'!$G$12,IF(T657&gt;=6,'CP %'!$G$13,""))),
IF(AND(G657&gt;=DATE(2018,8,1),G657&lt;DATE(2018,10,1)),IF(K657='CP %'!$F$18,'CP %'!$G$18,IF(B657='CP %'!$F$15,'CP %'!$G$15,IF(B657='CP %'!$F$16,'CP %'!$G$16,IF(AND(B657='CP %'!$F$17,T657=1),'CP %'!$G$20,IF(AND(B657='CP %'!$F$17,T657&gt;=2,T657&lt;=5),'CP %'!$G$21,IF(AND(B657='CP %'!$F$17,T657&gt;=6),'CP %'!$G$22,"")))))),
IF(AND(G657&gt;=DATE(2018,10,1),G657&lt;=DATE(2018,12,31)),IF(B657='CP %'!$F$25,'CP %'!$G$25,IF(B657='CP %'!$F$26,'CP %'!$G$26,IF(AND(B657='CP %'!$F$27,T657=1),'CP %'!$G$29,IF(AND(B657='CP %'!$F$27,T657&gt;=2,T657&lt;=5),'CP %'!$G$30,IF(AND(B657='CP %'!$F$27,T657&gt;=6),'CP %'!$G$31,"")))))))))),
IF(AND(A657='CP %'!$M$1,J657="CP"),
IF(AND(G657&gt;=DATE(2018,4,1),G657&lt;DATE(2018,10,1)),IF(AND(T657&gt;=1,T657&lt;=3),'CP %'!$N$4,IF(AND(T657&gt;=4,T657&lt;=6),'CP %'!$N$5,IF(T657&gt;=7,'CP %'!$N$6,""))),
IF(AND(G657&gt;=DATE(2018,10,1),G657&lt;=DATE(2018,12,31)),IF(AND(T657&gt;=1,T657&lt;=3),'CP %'!$N$9,IF(AND(T657&gt;=4,T657&lt;=6),'CP %'!$N$10,IF(T657&gt;=7,'CP %'!$N$11,""))),"")),"")))</f>
        <v/>
      </c>
      <c r="T657" s="29" t="str">
        <f>IF(AND(A657='CP %'!$B$1,Master!J657="CP",G657&gt;=DATE(2018,7,26),G657&lt;=DATE(2018,12,31)),COUNTIFS($K$2:$K$999,K657,$A$2:$A$999,'CP %'!$B$1,$G$2:$G$999,"&gt;=26-07-2018",$G$2:$G$999,"&lt;=31-12-2018"),IF(AND(A657='CP %'!$F$1,Master!J657="CP",G657&gt;=DATE(2018,4,1),G657&lt;DATE(2018,5,1)),COUNTIFS($K$2:$K$999,K657,$A$2:$A$999,'CP %'!$F$1,$G$2:$G$999,"&gt;=01-04-2018",$G$2:$G$999,"&lt;01-05-2018"),IF(AND(A657='CP %'!$F$1,Master!J657="CP",G657&gt;=DATE(2018,7,1),G657&lt;DATE(2018,8,1)),COUNTIFS($K$2:$K$999,K657,$A$2:$A$999,'CP %'!$F$1,$G$2:$G$999,"&gt;=01-07-2018",$G$2:$G$999,"&lt;01-08-2018"),IF(AND(A657='CP %'!$F$1,B657='CP %'!$F$17,Master!J657="CP",G657&gt;=DATE(2018,8,1),G657&lt;DATE(2018,10,1)),COUNTIFS($K$2:$K$999,K657,$A$2:$A$999,'CP %'!$F$1,$B$2:$B$999,'CP %'!$F$17,$G$2:$G$999,"&gt;=01-08-2018",$G$2:$G$999,"&lt;01-10-2018"),IF(AND(A657='CP %'!$F$1,B657='CP %'!$F$27,Master!J657="CP",G657&gt;=DATE(2018,10,1),G657&lt;=DATE(2018,12,31)),COUNTIFS($K$2:$K$999,K657,$A$2:$A$999,'CP %'!$F$1,$B$2:$B$999,'CP %'!$F$27,$G$2:$G$999,"&gt;=01-10-2018",$G$2:$G$999,"&lt;=31-12-2018"),IF(AND(A657='CP %'!$M$1,Master!J657="CP",G657&gt;=DATE(2018,4,1),G657&lt;DATE(2018,10,1)),COUNTIFS($K$2:$K$999,K657,$A$2:$A$999,'CP %'!$M$1,$G$2:$G$999,"&gt;=1-04-2018",$G$2:$G$999,"&lt;1-10-2018"),IF(AND(A657='CP %'!$M$1,Master!J657="CP",G657&gt;=DATE(2018,10,1),G657&lt;=DATE(2018,12,31)),COUNTIFS($K$2:$K$999,K657,$A$2:$A$999,'CP %'!$M$1,$G$2:$G$999,"&gt;=1-10-2018",$G$2:$G$999,"&lt;=31-12-2018"),"")))))))</f>
        <v/>
      </c>
    </row>
    <row r="658" spans="19:20" hidden="1" x14ac:dyDescent="0.25">
      <c r="S658" s="17" t="str">
        <f>IF(AND(A658='CP %'!$B$1,J658="CP"),
IF(AND(G658&gt;=DATE(2018,4,1),G658&lt;=DATE(2018,7,25)),2%,IF(AND(G658&gt;=DATE(2018,7,26),G658&lt;=DATE(2018,12,31),R658='CP %'!$I$2),IF(T658=1,'CP %'!$C$8,IF(AND(T658&gt;=2,T658&lt;=3),'CP %'!$C$9,IF(AND(T658&gt;=4,T658&lt;=5),'CP %'!$C$10,IF(AND(T658&gt;=6,T658&lt;=8),'CP %'!$C$11,IF(T658&gt;=9,'CP %'!$C$12,""))))),IF(AND(G658&gt;=DATE(2018,7,26),G658&lt;=DATE(2018,12,31),R658='CP %'!$I$3),IF(T658=1,'CP %'!$D$8,IF(AND(T658&gt;=2,T658&lt;=3),'CP %'!$D$9,IF(AND(T658&gt;=4,T658&lt;=5),'CP %'!$D$10,IF(AND(T658&gt;=6,T658&lt;=8),'CP %'!$D$11,IF(T658&gt;=9,'CP %'!$D$12,""))))),""))),
IF(AND(A658='CP %'!$F$1,J658="CP"),
IF(AND(G658&gt;=DATE(2018,4,1),G658&lt;DATE(2018,5,1)),IF(AND(T658&gt;=1,T658&lt;=3),'CP %'!$G$4,IF(AND(T658&gt;=4,T658&lt;=9),'CP %'!$G$5,IF(T658&gt;=10,'CP %'!$G$6,""))),
IF(AND(G658&gt;=DATE(2018,5,1),G658&lt;DATE(2018,7,1)),'CP %'!$G$8,
IF(AND(G658&gt;=DATE(2018,7,1),G658&lt;DATE(2018,8,1)),IF(AND(T658&gt;=1,T658&lt;=2),'CP %'!$G$11,IF(AND(T658&gt;=3,T658&lt;=5),'CP %'!$G$12,IF(T658&gt;=6,'CP %'!$G$13,""))),
IF(AND(G658&gt;=DATE(2018,8,1),G658&lt;DATE(2018,10,1)),IF(K658='CP %'!$F$18,'CP %'!$G$18,IF(B658='CP %'!$F$15,'CP %'!$G$15,IF(B658='CP %'!$F$16,'CP %'!$G$16,IF(AND(B658='CP %'!$F$17,T658=1),'CP %'!$G$20,IF(AND(B658='CP %'!$F$17,T658&gt;=2,T658&lt;=5),'CP %'!$G$21,IF(AND(B658='CP %'!$F$17,T658&gt;=6),'CP %'!$G$22,"")))))),
IF(AND(G658&gt;=DATE(2018,10,1),G658&lt;=DATE(2018,12,31)),IF(B658='CP %'!$F$25,'CP %'!$G$25,IF(B658='CP %'!$F$26,'CP %'!$G$26,IF(AND(B658='CP %'!$F$27,T658=1),'CP %'!$G$29,IF(AND(B658='CP %'!$F$27,T658&gt;=2,T658&lt;=5),'CP %'!$G$30,IF(AND(B658='CP %'!$F$27,T658&gt;=6),'CP %'!$G$31,"")))))))))),
IF(AND(A658='CP %'!$M$1,J658="CP"),
IF(AND(G658&gt;=DATE(2018,4,1),G658&lt;DATE(2018,10,1)),IF(AND(T658&gt;=1,T658&lt;=3),'CP %'!$N$4,IF(AND(T658&gt;=4,T658&lt;=6),'CP %'!$N$5,IF(T658&gt;=7,'CP %'!$N$6,""))),
IF(AND(G658&gt;=DATE(2018,10,1),G658&lt;=DATE(2018,12,31)),IF(AND(T658&gt;=1,T658&lt;=3),'CP %'!$N$9,IF(AND(T658&gt;=4,T658&lt;=6),'CP %'!$N$10,IF(T658&gt;=7,'CP %'!$N$11,""))),"")),"")))</f>
        <v/>
      </c>
      <c r="T658" s="29" t="str">
        <f>IF(AND(A658='CP %'!$B$1,Master!J658="CP",G658&gt;=DATE(2018,7,26),G658&lt;=DATE(2018,12,31)),COUNTIFS($K$2:$K$999,K658,$A$2:$A$999,'CP %'!$B$1,$G$2:$G$999,"&gt;=26-07-2018",$G$2:$G$999,"&lt;=31-12-2018"),IF(AND(A658='CP %'!$F$1,Master!J658="CP",G658&gt;=DATE(2018,4,1),G658&lt;DATE(2018,5,1)),COUNTIFS($K$2:$K$999,K658,$A$2:$A$999,'CP %'!$F$1,$G$2:$G$999,"&gt;=01-04-2018",$G$2:$G$999,"&lt;01-05-2018"),IF(AND(A658='CP %'!$F$1,Master!J658="CP",G658&gt;=DATE(2018,7,1),G658&lt;DATE(2018,8,1)),COUNTIFS($K$2:$K$999,K658,$A$2:$A$999,'CP %'!$F$1,$G$2:$G$999,"&gt;=01-07-2018",$G$2:$G$999,"&lt;01-08-2018"),IF(AND(A658='CP %'!$F$1,B658='CP %'!$F$17,Master!J658="CP",G658&gt;=DATE(2018,8,1),G658&lt;DATE(2018,10,1)),COUNTIFS($K$2:$K$999,K658,$A$2:$A$999,'CP %'!$F$1,$B$2:$B$999,'CP %'!$F$17,$G$2:$G$999,"&gt;=01-08-2018",$G$2:$G$999,"&lt;01-10-2018"),IF(AND(A658='CP %'!$F$1,B658='CP %'!$F$27,Master!J658="CP",G658&gt;=DATE(2018,10,1),G658&lt;=DATE(2018,12,31)),COUNTIFS($K$2:$K$999,K658,$A$2:$A$999,'CP %'!$F$1,$B$2:$B$999,'CP %'!$F$27,$G$2:$G$999,"&gt;=01-10-2018",$G$2:$G$999,"&lt;=31-12-2018"),IF(AND(A658='CP %'!$M$1,Master!J658="CP",G658&gt;=DATE(2018,4,1),G658&lt;DATE(2018,10,1)),COUNTIFS($K$2:$K$999,K658,$A$2:$A$999,'CP %'!$M$1,$G$2:$G$999,"&gt;=1-04-2018",$G$2:$G$999,"&lt;1-10-2018"),IF(AND(A658='CP %'!$M$1,Master!J658="CP",G658&gt;=DATE(2018,10,1),G658&lt;=DATE(2018,12,31)),COUNTIFS($K$2:$K$999,K658,$A$2:$A$999,'CP %'!$M$1,$G$2:$G$999,"&gt;=1-10-2018",$G$2:$G$999,"&lt;=31-12-2018"),"")))))))</f>
        <v/>
      </c>
    </row>
    <row r="659" spans="19:20" hidden="1" x14ac:dyDescent="0.25">
      <c r="S659" s="17" t="str">
        <f>IF(AND(A659='CP %'!$B$1,J659="CP"),
IF(AND(G659&gt;=DATE(2018,4,1),G659&lt;=DATE(2018,7,25)),2%,IF(AND(G659&gt;=DATE(2018,7,26),G659&lt;=DATE(2018,12,31),R659='CP %'!$I$2),IF(T659=1,'CP %'!$C$8,IF(AND(T659&gt;=2,T659&lt;=3),'CP %'!$C$9,IF(AND(T659&gt;=4,T659&lt;=5),'CP %'!$C$10,IF(AND(T659&gt;=6,T659&lt;=8),'CP %'!$C$11,IF(T659&gt;=9,'CP %'!$C$12,""))))),IF(AND(G659&gt;=DATE(2018,7,26),G659&lt;=DATE(2018,12,31),R659='CP %'!$I$3),IF(T659=1,'CP %'!$D$8,IF(AND(T659&gt;=2,T659&lt;=3),'CP %'!$D$9,IF(AND(T659&gt;=4,T659&lt;=5),'CP %'!$D$10,IF(AND(T659&gt;=6,T659&lt;=8),'CP %'!$D$11,IF(T659&gt;=9,'CP %'!$D$12,""))))),""))),
IF(AND(A659='CP %'!$F$1,J659="CP"),
IF(AND(G659&gt;=DATE(2018,4,1),G659&lt;DATE(2018,5,1)),IF(AND(T659&gt;=1,T659&lt;=3),'CP %'!$G$4,IF(AND(T659&gt;=4,T659&lt;=9),'CP %'!$G$5,IF(T659&gt;=10,'CP %'!$G$6,""))),
IF(AND(G659&gt;=DATE(2018,5,1),G659&lt;DATE(2018,7,1)),'CP %'!$G$8,
IF(AND(G659&gt;=DATE(2018,7,1),G659&lt;DATE(2018,8,1)),IF(AND(T659&gt;=1,T659&lt;=2),'CP %'!$G$11,IF(AND(T659&gt;=3,T659&lt;=5),'CP %'!$G$12,IF(T659&gt;=6,'CP %'!$G$13,""))),
IF(AND(G659&gt;=DATE(2018,8,1),G659&lt;DATE(2018,10,1)),IF(K659='CP %'!$F$18,'CP %'!$G$18,IF(B659='CP %'!$F$15,'CP %'!$G$15,IF(B659='CP %'!$F$16,'CP %'!$G$16,IF(AND(B659='CP %'!$F$17,T659=1),'CP %'!$G$20,IF(AND(B659='CP %'!$F$17,T659&gt;=2,T659&lt;=5),'CP %'!$G$21,IF(AND(B659='CP %'!$F$17,T659&gt;=6),'CP %'!$G$22,"")))))),
IF(AND(G659&gt;=DATE(2018,10,1),G659&lt;=DATE(2018,12,31)),IF(B659='CP %'!$F$25,'CP %'!$G$25,IF(B659='CP %'!$F$26,'CP %'!$G$26,IF(AND(B659='CP %'!$F$27,T659=1),'CP %'!$G$29,IF(AND(B659='CP %'!$F$27,T659&gt;=2,T659&lt;=5),'CP %'!$G$30,IF(AND(B659='CP %'!$F$27,T659&gt;=6),'CP %'!$G$31,"")))))))))),
IF(AND(A659='CP %'!$M$1,J659="CP"),
IF(AND(G659&gt;=DATE(2018,4,1),G659&lt;DATE(2018,10,1)),IF(AND(T659&gt;=1,T659&lt;=3),'CP %'!$N$4,IF(AND(T659&gt;=4,T659&lt;=6),'CP %'!$N$5,IF(T659&gt;=7,'CP %'!$N$6,""))),
IF(AND(G659&gt;=DATE(2018,10,1),G659&lt;=DATE(2018,12,31)),IF(AND(T659&gt;=1,T659&lt;=3),'CP %'!$N$9,IF(AND(T659&gt;=4,T659&lt;=6),'CP %'!$N$10,IF(T659&gt;=7,'CP %'!$N$11,""))),"")),"")))</f>
        <v/>
      </c>
      <c r="T659" s="29" t="str">
        <f>IF(AND(A659='CP %'!$B$1,Master!J659="CP",G659&gt;=DATE(2018,7,26),G659&lt;=DATE(2018,12,31)),COUNTIFS($K$2:$K$999,K659,$A$2:$A$999,'CP %'!$B$1,$G$2:$G$999,"&gt;=26-07-2018",$G$2:$G$999,"&lt;=31-12-2018"),IF(AND(A659='CP %'!$F$1,Master!J659="CP",G659&gt;=DATE(2018,4,1),G659&lt;DATE(2018,5,1)),COUNTIFS($K$2:$K$999,K659,$A$2:$A$999,'CP %'!$F$1,$G$2:$G$999,"&gt;=01-04-2018",$G$2:$G$999,"&lt;01-05-2018"),IF(AND(A659='CP %'!$F$1,Master!J659="CP",G659&gt;=DATE(2018,7,1),G659&lt;DATE(2018,8,1)),COUNTIFS($K$2:$K$999,K659,$A$2:$A$999,'CP %'!$F$1,$G$2:$G$999,"&gt;=01-07-2018",$G$2:$G$999,"&lt;01-08-2018"),IF(AND(A659='CP %'!$F$1,B659='CP %'!$F$17,Master!J659="CP",G659&gt;=DATE(2018,8,1),G659&lt;DATE(2018,10,1)),COUNTIFS($K$2:$K$999,K659,$A$2:$A$999,'CP %'!$F$1,$B$2:$B$999,'CP %'!$F$17,$G$2:$G$999,"&gt;=01-08-2018",$G$2:$G$999,"&lt;01-10-2018"),IF(AND(A659='CP %'!$F$1,B659='CP %'!$F$27,Master!J659="CP",G659&gt;=DATE(2018,10,1),G659&lt;=DATE(2018,12,31)),COUNTIFS($K$2:$K$999,K659,$A$2:$A$999,'CP %'!$F$1,$B$2:$B$999,'CP %'!$F$27,$G$2:$G$999,"&gt;=01-10-2018",$G$2:$G$999,"&lt;=31-12-2018"),IF(AND(A659='CP %'!$M$1,Master!J659="CP",G659&gt;=DATE(2018,4,1),G659&lt;DATE(2018,10,1)),COUNTIFS($K$2:$K$999,K659,$A$2:$A$999,'CP %'!$M$1,$G$2:$G$999,"&gt;=1-04-2018",$G$2:$G$999,"&lt;1-10-2018"),IF(AND(A659='CP %'!$M$1,Master!J659="CP",G659&gt;=DATE(2018,10,1),G659&lt;=DATE(2018,12,31)),COUNTIFS($K$2:$K$999,K659,$A$2:$A$999,'CP %'!$M$1,$G$2:$G$999,"&gt;=1-10-2018",$G$2:$G$999,"&lt;=31-12-2018"),"")))))))</f>
        <v/>
      </c>
    </row>
    <row r="660" spans="19:20" hidden="1" x14ac:dyDescent="0.25">
      <c r="S660" s="17" t="str">
        <f>IF(AND(A660='CP %'!$B$1,J660="CP"),
IF(AND(G660&gt;=DATE(2018,4,1),G660&lt;=DATE(2018,7,25)),2%,IF(AND(G660&gt;=DATE(2018,7,26),G660&lt;=DATE(2018,12,31),R660='CP %'!$I$2),IF(T660=1,'CP %'!$C$8,IF(AND(T660&gt;=2,T660&lt;=3),'CP %'!$C$9,IF(AND(T660&gt;=4,T660&lt;=5),'CP %'!$C$10,IF(AND(T660&gt;=6,T660&lt;=8),'CP %'!$C$11,IF(T660&gt;=9,'CP %'!$C$12,""))))),IF(AND(G660&gt;=DATE(2018,7,26),G660&lt;=DATE(2018,12,31),R660='CP %'!$I$3),IF(T660=1,'CP %'!$D$8,IF(AND(T660&gt;=2,T660&lt;=3),'CP %'!$D$9,IF(AND(T660&gt;=4,T660&lt;=5),'CP %'!$D$10,IF(AND(T660&gt;=6,T660&lt;=8),'CP %'!$D$11,IF(T660&gt;=9,'CP %'!$D$12,""))))),""))),
IF(AND(A660='CP %'!$F$1,J660="CP"),
IF(AND(G660&gt;=DATE(2018,4,1),G660&lt;DATE(2018,5,1)),IF(AND(T660&gt;=1,T660&lt;=3),'CP %'!$G$4,IF(AND(T660&gt;=4,T660&lt;=9),'CP %'!$G$5,IF(T660&gt;=10,'CP %'!$G$6,""))),
IF(AND(G660&gt;=DATE(2018,5,1),G660&lt;DATE(2018,7,1)),'CP %'!$G$8,
IF(AND(G660&gt;=DATE(2018,7,1),G660&lt;DATE(2018,8,1)),IF(AND(T660&gt;=1,T660&lt;=2),'CP %'!$G$11,IF(AND(T660&gt;=3,T660&lt;=5),'CP %'!$G$12,IF(T660&gt;=6,'CP %'!$G$13,""))),
IF(AND(G660&gt;=DATE(2018,8,1),G660&lt;DATE(2018,10,1)),IF(K660='CP %'!$F$18,'CP %'!$G$18,IF(B660='CP %'!$F$15,'CP %'!$G$15,IF(B660='CP %'!$F$16,'CP %'!$G$16,IF(AND(B660='CP %'!$F$17,T660=1),'CP %'!$G$20,IF(AND(B660='CP %'!$F$17,T660&gt;=2,T660&lt;=5),'CP %'!$G$21,IF(AND(B660='CP %'!$F$17,T660&gt;=6),'CP %'!$G$22,"")))))),
IF(AND(G660&gt;=DATE(2018,10,1),G660&lt;=DATE(2018,12,31)),IF(B660='CP %'!$F$25,'CP %'!$G$25,IF(B660='CP %'!$F$26,'CP %'!$G$26,IF(AND(B660='CP %'!$F$27,T660=1),'CP %'!$G$29,IF(AND(B660='CP %'!$F$27,T660&gt;=2,T660&lt;=5),'CP %'!$G$30,IF(AND(B660='CP %'!$F$27,T660&gt;=6),'CP %'!$G$31,"")))))))))),
IF(AND(A660='CP %'!$M$1,J660="CP"),
IF(AND(G660&gt;=DATE(2018,4,1),G660&lt;DATE(2018,10,1)),IF(AND(T660&gt;=1,T660&lt;=3),'CP %'!$N$4,IF(AND(T660&gt;=4,T660&lt;=6),'CP %'!$N$5,IF(T660&gt;=7,'CP %'!$N$6,""))),
IF(AND(G660&gt;=DATE(2018,10,1),G660&lt;=DATE(2018,12,31)),IF(AND(T660&gt;=1,T660&lt;=3),'CP %'!$N$9,IF(AND(T660&gt;=4,T660&lt;=6),'CP %'!$N$10,IF(T660&gt;=7,'CP %'!$N$11,""))),"")),"")))</f>
        <v/>
      </c>
      <c r="T660" s="29" t="str">
        <f>IF(AND(A660='CP %'!$B$1,Master!J660="CP",G660&gt;=DATE(2018,7,26),G660&lt;=DATE(2018,12,31)),COUNTIFS($K$2:$K$999,K660,$A$2:$A$999,'CP %'!$B$1,$G$2:$G$999,"&gt;=26-07-2018",$G$2:$G$999,"&lt;=31-12-2018"),IF(AND(A660='CP %'!$F$1,Master!J660="CP",G660&gt;=DATE(2018,4,1),G660&lt;DATE(2018,5,1)),COUNTIFS($K$2:$K$999,K660,$A$2:$A$999,'CP %'!$F$1,$G$2:$G$999,"&gt;=01-04-2018",$G$2:$G$999,"&lt;01-05-2018"),IF(AND(A660='CP %'!$F$1,Master!J660="CP",G660&gt;=DATE(2018,7,1),G660&lt;DATE(2018,8,1)),COUNTIFS($K$2:$K$999,K660,$A$2:$A$999,'CP %'!$F$1,$G$2:$G$999,"&gt;=01-07-2018",$G$2:$G$999,"&lt;01-08-2018"),IF(AND(A660='CP %'!$F$1,B660='CP %'!$F$17,Master!J660="CP",G660&gt;=DATE(2018,8,1),G660&lt;DATE(2018,10,1)),COUNTIFS($K$2:$K$999,K660,$A$2:$A$999,'CP %'!$F$1,$B$2:$B$999,'CP %'!$F$17,$G$2:$G$999,"&gt;=01-08-2018",$G$2:$G$999,"&lt;01-10-2018"),IF(AND(A660='CP %'!$F$1,B660='CP %'!$F$27,Master!J660="CP",G660&gt;=DATE(2018,10,1),G660&lt;=DATE(2018,12,31)),COUNTIFS($K$2:$K$999,K660,$A$2:$A$999,'CP %'!$F$1,$B$2:$B$999,'CP %'!$F$27,$G$2:$G$999,"&gt;=01-10-2018",$G$2:$G$999,"&lt;=31-12-2018"),IF(AND(A660='CP %'!$M$1,Master!J660="CP",G660&gt;=DATE(2018,4,1),G660&lt;DATE(2018,10,1)),COUNTIFS($K$2:$K$999,K660,$A$2:$A$999,'CP %'!$M$1,$G$2:$G$999,"&gt;=1-04-2018",$G$2:$G$999,"&lt;1-10-2018"),IF(AND(A660='CP %'!$M$1,Master!J660="CP",G660&gt;=DATE(2018,10,1),G660&lt;=DATE(2018,12,31)),COUNTIFS($K$2:$K$999,K660,$A$2:$A$999,'CP %'!$M$1,$G$2:$G$999,"&gt;=1-10-2018",$G$2:$G$999,"&lt;=31-12-2018"),"")))))))</f>
        <v/>
      </c>
    </row>
    <row r="661" spans="19:20" hidden="1" x14ac:dyDescent="0.25">
      <c r="S661" s="17" t="str">
        <f>IF(AND(A661='CP %'!$B$1,J661="CP"),
IF(AND(G661&gt;=DATE(2018,4,1),G661&lt;=DATE(2018,7,25)),2%,IF(AND(G661&gt;=DATE(2018,7,26),G661&lt;=DATE(2018,12,31),R661='CP %'!$I$2),IF(T661=1,'CP %'!$C$8,IF(AND(T661&gt;=2,T661&lt;=3),'CP %'!$C$9,IF(AND(T661&gt;=4,T661&lt;=5),'CP %'!$C$10,IF(AND(T661&gt;=6,T661&lt;=8),'CP %'!$C$11,IF(T661&gt;=9,'CP %'!$C$12,""))))),IF(AND(G661&gt;=DATE(2018,7,26),G661&lt;=DATE(2018,12,31),R661='CP %'!$I$3),IF(T661=1,'CP %'!$D$8,IF(AND(T661&gt;=2,T661&lt;=3),'CP %'!$D$9,IF(AND(T661&gt;=4,T661&lt;=5),'CP %'!$D$10,IF(AND(T661&gt;=6,T661&lt;=8),'CP %'!$D$11,IF(T661&gt;=9,'CP %'!$D$12,""))))),""))),
IF(AND(A661='CP %'!$F$1,J661="CP"),
IF(AND(G661&gt;=DATE(2018,4,1),G661&lt;DATE(2018,5,1)),IF(AND(T661&gt;=1,T661&lt;=3),'CP %'!$G$4,IF(AND(T661&gt;=4,T661&lt;=9),'CP %'!$G$5,IF(T661&gt;=10,'CP %'!$G$6,""))),
IF(AND(G661&gt;=DATE(2018,5,1),G661&lt;DATE(2018,7,1)),'CP %'!$G$8,
IF(AND(G661&gt;=DATE(2018,7,1),G661&lt;DATE(2018,8,1)),IF(AND(T661&gt;=1,T661&lt;=2),'CP %'!$G$11,IF(AND(T661&gt;=3,T661&lt;=5),'CP %'!$G$12,IF(T661&gt;=6,'CP %'!$G$13,""))),
IF(AND(G661&gt;=DATE(2018,8,1),G661&lt;DATE(2018,10,1)),IF(K661='CP %'!$F$18,'CP %'!$G$18,IF(B661='CP %'!$F$15,'CP %'!$G$15,IF(B661='CP %'!$F$16,'CP %'!$G$16,IF(AND(B661='CP %'!$F$17,T661=1),'CP %'!$G$20,IF(AND(B661='CP %'!$F$17,T661&gt;=2,T661&lt;=5),'CP %'!$G$21,IF(AND(B661='CP %'!$F$17,T661&gt;=6),'CP %'!$G$22,"")))))),
IF(AND(G661&gt;=DATE(2018,10,1),G661&lt;=DATE(2018,12,31)),IF(B661='CP %'!$F$25,'CP %'!$G$25,IF(B661='CP %'!$F$26,'CP %'!$G$26,IF(AND(B661='CP %'!$F$27,T661=1),'CP %'!$G$29,IF(AND(B661='CP %'!$F$27,T661&gt;=2,T661&lt;=5),'CP %'!$G$30,IF(AND(B661='CP %'!$F$27,T661&gt;=6),'CP %'!$G$31,"")))))))))),
IF(AND(A661='CP %'!$M$1,J661="CP"),
IF(AND(G661&gt;=DATE(2018,4,1),G661&lt;DATE(2018,10,1)),IF(AND(T661&gt;=1,T661&lt;=3),'CP %'!$N$4,IF(AND(T661&gt;=4,T661&lt;=6),'CP %'!$N$5,IF(T661&gt;=7,'CP %'!$N$6,""))),
IF(AND(G661&gt;=DATE(2018,10,1),G661&lt;=DATE(2018,12,31)),IF(AND(T661&gt;=1,T661&lt;=3),'CP %'!$N$9,IF(AND(T661&gt;=4,T661&lt;=6),'CP %'!$N$10,IF(T661&gt;=7,'CP %'!$N$11,""))),"")),"")))</f>
        <v/>
      </c>
      <c r="T661" s="29" t="str">
        <f>IF(AND(A661='CP %'!$B$1,Master!J661="CP",G661&gt;=DATE(2018,7,26),G661&lt;=DATE(2018,12,31)),COUNTIFS($K$2:$K$999,K661,$A$2:$A$999,'CP %'!$B$1,$G$2:$G$999,"&gt;=26-07-2018",$G$2:$G$999,"&lt;=31-12-2018"),IF(AND(A661='CP %'!$F$1,Master!J661="CP",G661&gt;=DATE(2018,4,1),G661&lt;DATE(2018,5,1)),COUNTIFS($K$2:$K$999,K661,$A$2:$A$999,'CP %'!$F$1,$G$2:$G$999,"&gt;=01-04-2018",$G$2:$G$999,"&lt;01-05-2018"),IF(AND(A661='CP %'!$F$1,Master!J661="CP",G661&gt;=DATE(2018,7,1),G661&lt;DATE(2018,8,1)),COUNTIFS($K$2:$K$999,K661,$A$2:$A$999,'CP %'!$F$1,$G$2:$G$999,"&gt;=01-07-2018",$G$2:$G$999,"&lt;01-08-2018"),IF(AND(A661='CP %'!$F$1,B661='CP %'!$F$17,Master!J661="CP",G661&gt;=DATE(2018,8,1),G661&lt;DATE(2018,10,1)),COUNTIFS($K$2:$K$999,K661,$A$2:$A$999,'CP %'!$F$1,$B$2:$B$999,'CP %'!$F$17,$G$2:$G$999,"&gt;=01-08-2018",$G$2:$G$999,"&lt;01-10-2018"),IF(AND(A661='CP %'!$F$1,B661='CP %'!$F$27,Master!J661="CP",G661&gt;=DATE(2018,10,1),G661&lt;=DATE(2018,12,31)),COUNTIFS($K$2:$K$999,K661,$A$2:$A$999,'CP %'!$F$1,$B$2:$B$999,'CP %'!$F$27,$G$2:$G$999,"&gt;=01-10-2018",$G$2:$G$999,"&lt;=31-12-2018"),IF(AND(A661='CP %'!$M$1,Master!J661="CP",G661&gt;=DATE(2018,4,1),G661&lt;DATE(2018,10,1)),COUNTIFS($K$2:$K$999,K661,$A$2:$A$999,'CP %'!$M$1,$G$2:$G$999,"&gt;=1-04-2018",$G$2:$G$999,"&lt;1-10-2018"),IF(AND(A661='CP %'!$M$1,Master!J661="CP",G661&gt;=DATE(2018,10,1),G661&lt;=DATE(2018,12,31)),COUNTIFS($K$2:$K$999,K661,$A$2:$A$999,'CP %'!$M$1,$G$2:$G$999,"&gt;=1-10-2018",$G$2:$G$999,"&lt;=31-12-2018"),"")))))))</f>
        <v/>
      </c>
    </row>
    <row r="662" spans="19:20" hidden="1" x14ac:dyDescent="0.25">
      <c r="S662" s="17" t="str">
        <f>IF(AND(A662='CP %'!$B$1,J662="CP"),
IF(AND(G662&gt;=DATE(2018,4,1),G662&lt;=DATE(2018,7,25)),2%,IF(AND(G662&gt;=DATE(2018,7,26),G662&lt;=DATE(2018,12,31),R662='CP %'!$I$2),IF(T662=1,'CP %'!$C$8,IF(AND(T662&gt;=2,T662&lt;=3),'CP %'!$C$9,IF(AND(T662&gt;=4,T662&lt;=5),'CP %'!$C$10,IF(AND(T662&gt;=6,T662&lt;=8),'CP %'!$C$11,IF(T662&gt;=9,'CP %'!$C$12,""))))),IF(AND(G662&gt;=DATE(2018,7,26),G662&lt;=DATE(2018,12,31),R662='CP %'!$I$3),IF(T662=1,'CP %'!$D$8,IF(AND(T662&gt;=2,T662&lt;=3),'CP %'!$D$9,IF(AND(T662&gt;=4,T662&lt;=5),'CP %'!$D$10,IF(AND(T662&gt;=6,T662&lt;=8),'CP %'!$D$11,IF(T662&gt;=9,'CP %'!$D$12,""))))),""))),
IF(AND(A662='CP %'!$F$1,J662="CP"),
IF(AND(G662&gt;=DATE(2018,4,1),G662&lt;DATE(2018,5,1)),IF(AND(T662&gt;=1,T662&lt;=3),'CP %'!$G$4,IF(AND(T662&gt;=4,T662&lt;=9),'CP %'!$G$5,IF(T662&gt;=10,'CP %'!$G$6,""))),
IF(AND(G662&gt;=DATE(2018,5,1),G662&lt;DATE(2018,7,1)),'CP %'!$G$8,
IF(AND(G662&gt;=DATE(2018,7,1),G662&lt;DATE(2018,8,1)),IF(AND(T662&gt;=1,T662&lt;=2),'CP %'!$G$11,IF(AND(T662&gt;=3,T662&lt;=5),'CP %'!$G$12,IF(T662&gt;=6,'CP %'!$G$13,""))),
IF(AND(G662&gt;=DATE(2018,8,1),G662&lt;DATE(2018,10,1)),IF(K662='CP %'!$F$18,'CP %'!$G$18,IF(B662='CP %'!$F$15,'CP %'!$G$15,IF(B662='CP %'!$F$16,'CP %'!$G$16,IF(AND(B662='CP %'!$F$17,T662=1),'CP %'!$G$20,IF(AND(B662='CP %'!$F$17,T662&gt;=2,T662&lt;=5),'CP %'!$G$21,IF(AND(B662='CP %'!$F$17,T662&gt;=6),'CP %'!$G$22,"")))))),
IF(AND(G662&gt;=DATE(2018,10,1),G662&lt;=DATE(2018,12,31)),IF(B662='CP %'!$F$25,'CP %'!$G$25,IF(B662='CP %'!$F$26,'CP %'!$G$26,IF(AND(B662='CP %'!$F$27,T662=1),'CP %'!$G$29,IF(AND(B662='CP %'!$F$27,T662&gt;=2,T662&lt;=5),'CP %'!$G$30,IF(AND(B662='CP %'!$F$27,T662&gt;=6),'CP %'!$G$31,"")))))))))),
IF(AND(A662='CP %'!$M$1,J662="CP"),
IF(AND(G662&gt;=DATE(2018,4,1),G662&lt;DATE(2018,10,1)),IF(AND(T662&gt;=1,T662&lt;=3),'CP %'!$N$4,IF(AND(T662&gt;=4,T662&lt;=6),'CP %'!$N$5,IF(T662&gt;=7,'CP %'!$N$6,""))),
IF(AND(G662&gt;=DATE(2018,10,1),G662&lt;=DATE(2018,12,31)),IF(AND(T662&gt;=1,T662&lt;=3),'CP %'!$N$9,IF(AND(T662&gt;=4,T662&lt;=6),'CP %'!$N$10,IF(T662&gt;=7,'CP %'!$N$11,""))),"")),"")))</f>
        <v/>
      </c>
      <c r="T662" s="29" t="str">
        <f>IF(AND(A662='CP %'!$B$1,Master!J662="CP",G662&gt;=DATE(2018,7,26),G662&lt;=DATE(2018,12,31)),COUNTIFS($K$2:$K$999,K662,$A$2:$A$999,'CP %'!$B$1,$G$2:$G$999,"&gt;=26-07-2018",$G$2:$G$999,"&lt;=31-12-2018"),IF(AND(A662='CP %'!$F$1,Master!J662="CP",G662&gt;=DATE(2018,4,1),G662&lt;DATE(2018,5,1)),COUNTIFS($K$2:$K$999,K662,$A$2:$A$999,'CP %'!$F$1,$G$2:$G$999,"&gt;=01-04-2018",$G$2:$G$999,"&lt;01-05-2018"),IF(AND(A662='CP %'!$F$1,Master!J662="CP",G662&gt;=DATE(2018,7,1),G662&lt;DATE(2018,8,1)),COUNTIFS($K$2:$K$999,K662,$A$2:$A$999,'CP %'!$F$1,$G$2:$G$999,"&gt;=01-07-2018",$G$2:$G$999,"&lt;01-08-2018"),IF(AND(A662='CP %'!$F$1,B662='CP %'!$F$17,Master!J662="CP",G662&gt;=DATE(2018,8,1),G662&lt;DATE(2018,10,1)),COUNTIFS($K$2:$K$999,K662,$A$2:$A$999,'CP %'!$F$1,$B$2:$B$999,'CP %'!$F$17,$G$2:$G$999,"&gt;=01-08-2018",$G$2:$G$999,"&lt;01-10-2018"),IF(AND(A662='CP %'!$F$1,B662='CP %'!$F$27,Master!J662="CP",G662&gt;=DATE(2018,10,1),G662&lt;=DATE(2018,12,31)),COUNTIFS($K$2:$K$999,K662,$A$2:$A$999,'CP %'!$F$1,$B$2:$B$999,'CP %'!$F$27,$G$2:$G$999,"&gt;=01-10-2018",$G$2:$G$999,"&lt;=31-12-2018"),IF(AND(A662='CP %'!$M$1,Master!J662="CP",G662&gt;=DATE(2018,4,1),G662&lt;DATE(2018,10,1)),COUNTIFS($K$2:$K$999,K662,$A$2:$A$999,'CP %'!$M$1,$G$2:$G$999,"&gt;=1-04-2018",$G$2:$G$999,"&lt;1-10-2018"),IF(AND(A662='CP %'!$M$1,Master!J662="CP",G662&gt;=DATE(2018,10,1),G662&lt;=DATE(2018,12,31)),COUNTIFS($K$2:$K$999,K662,$A$2:$A$999,'CP %'!$M$1,$G$2:$G$999,"&gt;=1-10-2018",$G$2:$G$999,"&lt;=31-12-2018"),"")))))))</f>
        <v/>
      </c>
    </row>
    <row r="663" spans="19:20" hidden="1" x14ac:dyDescent="0.25">
      <c r="S663" s="17" t="str">
        <f>IF(AND(A663='CP %'!$B$1,J663="CP"),
IF(AND(G663&gt;=DATE(2018,4,1),G663&lt;=DATE(2018,7,25)),2%,IF(AND(G663&gt;=DATE(2018,7,26),G663&lt;=DATE(2018,12,31),R663='CP %'!$I$2),IF(T663=1,'CP %'!$C$8,IF(AND(T663&gt;=2,T663&lt;=3),'CP %'!$C$9,IF(AND(T663&gt;=4,T663&lt;=5),'CP %'!$C$10,IF(AND(T663&gt;=6,T663&lt;=8),'CP %'!$C$11,IF(T663&gt;=9,'CP %'!$C$12,""))))),IF(AND(G663&gt;=DATE(2018,7,26),G663&lt;=DATE(2018,12,31),R663='CP %'!$I$3),IF(T663=1,'CP %'!$D$8,IF(AND(T663&gt;=2,T663&lt;=3),'CP %'!$D$9,IF(AND(T663&gt;=4,T663&lt;=5),'CP %'!$D$10,IF(AND(T663&gt;=6,T663&lt;=8),'CP %'!$D$11,IF(T663&gt;=9,'CP %'!$D$12,""))))),""))),
IF(AND(A663='CP %'!$F$1,J663="CP"),
IF(AND(G663&gt;=DATE(2018,4,1),G663&lt;DATE(2018,5,1)),IF(AND(T663&gt;=1,T663&lt;=3),'CP %'!$G$4,IF(AND(T663&gt;=4,T663&lt;=9),'CP %'!$G$5,IF(T663&gt;=10,'CP %'!$G$6,""))),
IF(AND(G663&gt;=DATE(2018,5,1),G663&lt;DATE(2018,7,1)),'CP %'!$G$8,
IF(AND(G663&gt;=DATE(2018,7,1),G663&lt;DATE(2018,8,1)),IF(AND(T663&gt;=1,T663&lt;=2),'CP %'!$G$11,IF(AND(T663&gt;=3,T663&lt;=5),'CP %'!$G$12,IF(T663&gt;=6,'CP %'!$G$13,""))),
IF(AND(G663&gt;=DATE(2018,8,1),G663&lt;DATE(2018,10,1)),IF(K663='CP %'!$F$18,'CP %'!$G$18,IF(B663='CP %'!$F$15,'CP %'!$G$15,IF(B663='CP %'!$F$16,'CP %'!$G$16,IF(AND(B663='CP %'!$F$17,T663=1),'CP %'!$G$20,IF(AND(B663='CP %'!$F$17,T663&gt;=2,T663&lt;=5),'CP %'!$G$21,IF(AND(B663='CP %'!$F$17,T663&gt;=6),'CP %'!$G$22,"")))))),
IF(AND(G663&gt;=DATE(2018,10,1),G663&lt;=DATE(2018,12,31)),IF(B663='CP %'!$F$25,'CP %'!$G$25,IF(B663='CP %'!$F$26,'CP %'!$G$26,IF(AND(B663='CP %'!$F$27,T663=1),'CP %'!$G$29,IF(AND(B663='CP %'!$F$27,T663&gt;=2,T663&lt;=5),'CP %'!$G$30,IF(AND(B663='CP %'!$F$27,T663&gt;=6),'CP %'!$G$31,"")))))))))),
IF(AND(A663='CP %'!$M$1,J663="CP"),
IF(AND(G663&gt;=DATE(2018,4,1),G663&lt;DATE(2018,10,1)),IF(AND(T663&gt;=1,T663&lt;=3),'CP %'!$N$4,IF(AND(T663&gt;=4,T663&lt;=6),'CP %'!$N$5,IF(T663&gt;=7,'CP %'!$N$6,""))),
IF(AND(G663&gt;=DATE(2018,10,1),G663&lt;=DATE(2018,12,31)),IF(AND(T663&gt;=1,T663&lt;=3),'CP %'!$N$9,IF(AND(T663&gt;=4,T663&lt;=6),'CP %'!$N$10,IF(T663&gt;=7,'CP %'!$N$11,""))),"")),"")))</f>
        <v/>
      </c>
      <c r="T663" s="29" t="str">
        <f>IF(AND(A663='CP %'!$B$1,Master!J663="CP",G663&gt;=DATE(2018,7,26),G663&lt;=DATE(2018,12,31)),COUNTIFS($K$2:$K$999,K663,$A$2:$A$999,'CP %'!$B$1,$G$2:$G$999,"&gt;=26-07-2018",$G$2:$G$999,"&lt;=31-12-2018"),IF(AND(A663='CP %'!$F$1,Master!J663="CP",G663&gt;=DATE(2018,4,1),G663&lt;DATE(2018,5,1)),COUNTIFS($K$2:$K$999,K663,$A$2:$A$999,'CP %'!$F$1,$G$2:$G$999,"&gt;=01-04-2018",$G$2:$G$999,"&lt;01-05-2018"),IF(AND(A663='CP %'!$F$1,Master!J663="CP",G663&gt;=DATE(2018,7,1),G663&lt;DATE(2018,8,1)),COUNTIFS($K$2:$K$999,K663,$A$2:$A$999,'CP %'!$F$1,$G$2:$G$999,"&gt;=01-07-2018",$G$2:$G$999,"&lt;01-08-2018"),IF(AND(A663='CP %'!$F$1,B663='CP %'!$F$17,Master!J663="CP",G663&gt;=DATE(2018,8,1),G663&lt;DATE(2018,10,1)),COUNTIFS($K$2:$K$999,K663,$A$2:$A$999,'CP %'!$F$1,$B$2:$B$999,'CP %'!$F$17,$G$2:$G$999,"&gt;=01-08-2018",$G$2:$G$999,"&lt;01-10-2018"),IF(AND(A663='CP %'!$F$1,B663='CP %'!$F$27,Master!J663="CP",G663&gt;=DATE(2018,10,1),G663&lt;=DATE(2018,12,31)),COUNTIFS($K$2:$K$999,K663,$A$2:$A$999,'CP %'!$F$1,$B$2:$B$999,'CP %'!$F$27,$G$2:$G$999,"&gt;=01-10-2018",$G$2:$G$999,"&lt;=31-12-2018"),IF(AND(A663='CP %'!$M$1,Master!J663="CP",G663&gt;=DATE(2018,4,1),G663&lt;DATE(2018,10,1)),COUNTIFS($K$2:$K$999,K663,$A$2:$A$999,'CP %'!$M$1,$G$2:$G$999,"&gt;=1-04-2018",$G$2:$G$999,"&lt;1-10-2018"),IF(AND(A663='CP %'!$M$1,Master!J663="CP",G663&gt;=DATE(2018,10,1),G663&lt;=DATE(2018,12,31)),COUNTIFS($K$2:$K$999,K663,$A$2:$A$999,'CP %'!$M$1,$G$2:$G$999,"&gt;=1-10-2018",$G$2:$G$999,"&lt;=31-12-2018"),"")))))))</f>
        <v/>
      </c>
    </row>
    <row r="664" spans="19:20" hidden="1" x14ac:dyDescent="0.25">
      <c r="S664" s="17" t="str">
        <f>IF(AND(A664='CP %'!$B$1,J664="CP"),
IF(AND(G664&gt;=DATE(2018,4,1),G664&lt;=DATE(2018,7,25)),2%,IF(AND(G664&gt;=DATE(2018,7,26),G664&lt;=DATE(2018,12,31),R664='CP %'!$I$2),IF(T664=1,'CP %'!$C$8,IF(AND(T664&gt;=2,T664&lt;=3),'CP %'!$C$9,IF(AND(T664&gt;=4,T664&lt;=5),'CP %'!$C$10,IF(AND(T664&gt;=6,T664&lt;=8),'CP %'!$C$11,IF(T664&gt;=9,'CP %'!$C$12,""))))),IF(AND(G664&gt;=DATE(2018,7,26),G664&lt;=DATE(2018,12,31),R664='CP %'!$I$3),IF(T664=1,'CP %'!$D$8,IF(AND(T664&gt;=2,T664&lt;=3),'CP %'!$D$9,IF(AND(T664&gt;=4,T664&lt;=5),'CP %'!$D$10,IF(AND(T664&gt;=6,T664&lt;=8),'CP %'!$D$11,IF(T664&gt;=9,'CP %'!$D$12,""))))),""))),
IF(AND(A664='CP %'!$F$1,J664="CP"),
IF(AND(G664&gt;=DATE(2018,4,1),G664&lt;DATE(2018,5,1)),IF(AND(T664&gt;=1,T664&lt;=3),'CP %'!$G$4,IF(AND(T664&gt;=4,T664&lt;=9),'CP %'!$G$5,IF(T664&gt;=10,'CP %'!$G$6,""))),
IF(AND(G664&gt;=DATE(2018,5,1),G664&lt;DATE(2018,7,1)),'CP %'!$G$8,
IF(AND(G664&gt;=DATE(2018,7,1),G664&lt;DATE(2018,8,1)),IF(AND(T664&gt;=1,T664&lt;=2),'CP %'!$G$11,IF(AND(T664&gt;=3,T664&lt;=5),'CP %'!$G$12,IF(T664&gt;=6,'CP %'!$G$13,""))),
IF(AND(G664&gt;=DATE(2018,8,1),G664&lt;DATE(2018,10,1)),IF(K664='CP %'!$F$18,'CP %'!$G$18,IF(B664='CP %'!$F$15,'CP %'!$G$15,IF(B664='CP %'!$F$16,'CP %'!$G$16,IF(AND(B664='CP %'!$F$17,T664=1),'CP %'!$G$20,IF(AND(B664='CP %'!$F$17,T664&gt;=2,T664&lt;=5),'CP %'!$G$21,IF(AND(B664='CP %'!$F$17,T664&gt;=6),'CP %'!$G$22,"")))))),
IF(AND(G664&gt;=DATE(2018,10,1),G664&lt;=DATE(2018,12,31)),IF(B664='CP %'!$F$25,'CP %'!$G$25,IF(B664='CP %'!$F$26,'CP %'!$G$26,IF(AND(B664='CP %'!$F$27,T664=1),'CP %'!$G$29,IF(AND(B664='CP %'!$F$27,T664&gt;=2,T664&lt;=5),'CP %'!$G$30,IF(AND(B664='CP %'!$F$27,T664&gt;=6),'CP %'!$G$31,"")))))))))),
IF(AND(A664='CP %'!$M$1,J664="CP"),
IF(AND(G664&gt;=DATE(2018,4,1),G664&lt;DATE(2018,10,1)),IF(AND(T664&gt;=1,T664&lt;=3),'CP %'!$N$4,IF(AND(T664&gt;=4,T664&lt;=6),'CP %'!$N$5,IF(T664&gt;=7,'CP %'!$N$6,""))),
IF(AND(G664&gt;=DATE(2018,10,1),G664&lt;=DATE(2018,12,31)),IF(AND(T664&gt;=1,T664&lt;=3),'CP %'!$N$9,IF(AND(T664&gt;=4,T664&lt;=6),'CP %'!$N$10,IF(T664&gt;=7,'CP %'!$N$11,""))),"")),"")))</f>
        <v/>
      </c>
      <c r="T664" s="29" t="str">
        <f>IF(AND(A664='CP %'!$B$1,Master!J664="CP",G664&gt;=DATE(2018,7,26),G664&lt;=DATE(2018,12,31)),COUNTIFS($K$2:$K$999,K664,$A$2:$A$999,'CP %'!$B$1,$G$2:$G$999,"&gt;=26-07-2018",$G$2:$G$999,"&lt;=31-12-2018"),IF(AND(A664='CP %'!$F$1,Master!J664="CP",G664&gt;=DATE(2018,4,1),G664&lt;DATE(2018,5,1)),COUNTIFS($K$2:$K$999,K664,$A$2:$A$999,'CP %'!$F$1,$G$2:$G$999,"&gt;=01-04-2018",$G$2:$G$999,"&lt;01-05-2018"),IF(AND(A664='CP %'!$F$1,Master!J664="CP",G664&gt;=DATE(2018,7,1),G664&lt;DATE(2018,8,1)),COUNTIFS($K$2:$K$999,K664,$A$2:$A$999,'CP %'!$F$1,$G$2:$G$999,"&gt;=01-07-2018",$G$2:$G$999,"&lt;01-08-2018"),IF(AND(A664='CP %'!$F$1,B664='CP %'!$F$17,Master!J664="CP",G664&gt;=DATE(2018,8,1),G664&lt;DATE(2018,10,1)),COUNTIFS($K$2:$K$999,K664,$A$2:$A$999,'CP %'!$F$1,$B$2:$B$999,'CP %'!$F$17,$G$2:$G$999,"&gt;=01-08-2018",$G$2:$G$999,"&lt;01-10-2018"),IF(AND(A664='CP %'!$F$1,B664='CP %'!$F$27,Master!J664="CP",G664&gt;=DATE(2018,10,1),G664&lt;=DATE(2018,12,31)),COUNTIFS($K$2:$K$999,K664,$A$2:$A$999,'CP %'!$F$1,$B$2:$B$999,'CP %'!$F$27,$G$2:$G$999,"&gt;=01-10-2018",$G$2:$G$999,"&lt;=31-12-2018"),IF(AND(A664='CP %'!$M$1,Master!J664="CP",G664&gt;=DATE(2018,4,1),G664&lt;DATE(2018,10,1)),COUNTIFS($K$2:$K$999,K664,$A$2:$A$999,'CP %'!$M$1,$G$2:$G$999,"&gt;=1-04-2018",$G$2:$G$999,"&lt;1-10-2018"),IF(AND(A664='CP %'!$M$1,Master!J664="CP",G664&gt;=DATE(2018,10,1),G664&lt;=DATE(2018,12,31)),COUNTIFS($K$2:$K$999,K664,$A$2:$A$999,'CP %'!$M$1,$G$2:$G$999,"&gt;=1-10-2018",$G$2:$G$999,"&lt;=31-12-2018"),"")))))))</f>
        <v/>
      </c>
    </row>
    <row r="665" spans="19:20" hidden="1" x14ac:dyDescent="0.25">
      <c r="S665" s="17" t="str">
        <f>IF(AND(A665='CP %'!$B$1,J665="CP"),
IF(AND(G665&gt;=DATE(2018,4,1),G665&lt;=DATE(2018,7,25)),2%,IF(AND(G665&gt;=DATE(2018,7,26),G665&lt;=DATE(2018,12,31),R665='CP %'!$I$2),IF(T665=1,'CP %'!$C$8,IF(AND(T665&gt;=2,T665&lt;=3),'CP %'!$C$9,IF(AND(T665&gt;=4,T665&lt;=5),'CP %'!$C$10,IF(AND(T665&gt;=6,T665&lt;=8),'CP %'!$C$11,IF(T665&gt;=9,'CP %'!$C$12,""))))),IF(AND(G665&gt;=DATE(2018,7,26),G665&lt;=DATE(2018,12,31),R665='CP %'!$I$3),IF(T665=1,'CP %'!$D$8,IF(AND(T665&gt;=2,T665&lt;=3),'CP %'!$D$9,IF(AND(T665&gt;=4,T665&lt;=5),'CP %'!$D$10,IF(AND(T665&gt;=6,T665&lt;=8),'CP %'!$D$11,IF(T665&gt;=9,'CP %'!$D$12,""))))),""))),
IF(AND(A665='CP %'!$F$1,J665="CP"),
IF(AND(G665&gt;=DATE(2018,4,1),G665&lt;DATE(2018,5,1)),IF(AND(T665&gt;=1,T665&lt;=3),'CP %'!$G$4,IF(AND(T665&gt;=4,T665&lt;=9),'CP %'!$G$5,IF(T665&gt;=10,'CP %'!$G$6,""))),
IF(AND(G665&gt;=DATE(2018,5,1),G665&lt;DATE(2018,7,1)),'CP %'!$G$8,
IF(AND(G665&gt;=DATE(2018,7,1),G665&lt;DATE(2018,8,1)),IF(AND(T665&gt;=1,T665&lt;=2),'CP %'!$G$11,IF(AND(T665&gt;=3,T665&lt;=5),'CP %'!$G$12,IF(T665&gt;=6,'CP %'!$G$13,""))),
IF(AND(G665&gt;=DATE(2018,8,1),G665&lt;DATE(2018,10,1)),IF(K665='CP %'!$F$18,'CP %'!$G$18,IF(B665='CP %'!$F$15,'CP %'!$G$15,IF(B665='CP %'!$F$16,'CP %'!$G$16,IF(AND(B665='CP %'!$F$17,T665=1),'CP %'!$G$20,IF(AND(B665='CP %'!$F$17,T665&gt;=2,T665&lt;=5),'CP %'!$G$21,IF(AND(B665='CP %'!$F$17,T665&gt;=6),'CP %'!$G$22,"")))))),
IF(AND(G665&gt;=DATE(2018,10,1),G665&lt;=DATE(2018,12,31)),IF(B665='CP %'!$F$25,'CP %'!$G$25,IF(B665='CP %'!$F$26,'CP %'!$G$26,IF(AND(B665='CP %'!$F$27,T665=1),'CP %'!$G$29,IF(AND(B665='CP %'!$F$27,T665&gt;=2,T665&lt;=5),'CP %'!$G$30,IF(AND(B665='CP %'!$F$27,T665&gt;=6),'CP %'!$G$31,"")))))))))),
IF(AND(A665='CP %'!$M$1,J665="CP"),
IF(AND(G665&gt;=DATE(2018,4,1),G665&lt;DATE(2018,10,1)),IF(AND(T665&gt;=1,T665&lt;=3),'CP %'!$N$4,IF(AND(T665&gt;=4,T665&lt;=6),'CP %'!$N$5,IF(T665&gt;=7,'CP %'!$N$6,""))),
IF(AND(G665&gt;=DATE(2018,10,1),G665&lt;=DATE(2018,12,31)),IF(AND(T665&gt;=1,T665&lt;=3),'CP %'!$N$9,IF(AND(T665&gt;=4,T665&lt;=6),'CP %'!$N$10,IF(T665&gt;=7,'CP %'!$N$11,""))),"")),"")))</f>
        <v/>
      </c>
      <c r="T665" s="29" t="str">
        <f>IF(AND(A665='CP %'!$B$1,Master!J665="CP",G665&gt;=DATE(2018,7,26),G665&lt;=DATE(2018,12,31)),COUNTIFS($K$2:$K$999,K665,$A$2:$A$999,'CP %'!$B$1,$G$2:$G$999,"&gt;=26-07-2018",$G$2:$G$999,"&lt;=31-12-2018"),IF(AND(A665='CP %'!$F$1,Master!J665="CP",G665&gt;=DATE(2018,4,1),G665&lt;DATE(2018,5,1)),COUNTIFS($K$2:$K$999,K665,$A$2:$A$999,'CP %'!$F$1,$G$2:$G$999,"&gt;=01-04-2018",$G$2:$G$999,"&lt;01-05-2018"),IF(AND(A665='CP %'!$F$1,Master!J665="CP",G665&gt;=DATE(2018,7,1),G665&lt;DATE(2018,8,1)),COUNTIFS($K$2:$K$999,K665,$A$2:$A$999,'CP %'!$F$1,$G$2:$G$999,"&gt;=01-07-2018",$G$2:$G$999,"&lt;01-08-2018"),IF(AND(A665='CP %'!$F$1,B665='CP %'!$F$17,Master!J665="CP",G665&gt;=DATE(2018,8,1),G665&lt;DATE(2018,10,1)),COUNTIFS($K$2:$K$999,K665,$A$2:$A$999,'CP %'!$F$1,$B$2:$B$999,'CP %'!$F$17,$G$2:$G$999,"&gt;=01-08-2018",$G$2:$G$999,"&lt;01-10-2018"),IF(AND(A665='CP %'!$F$1,B665='CP %'!$F$27,Master!J665="CP",G665&gt;=DATE(2018,10,1),G665&lt;=DATE(2018,12,31)),COUNTIFS($K$2:$K$999,K665,$A$2:$A$999,'CP %'!$F$1,$B$2:$B$999,'CP %'!$F$27,$G$2:$G$999,"&gt;=01-10-2018",$G$2:$G$999,"&lt;=31-12-2018"),IF(AND(A665='CP %'!$M$1,Master!J665="CP",G665&gt;=DATE(2018,4,1),G665&lt;DATE(2018,10,1)),COUNTIFS($K$2:$K$999,K665,$A$2:$A$999,'CP %'!$M$1,$G$2:$G$999,"&gt;=1-04-2018",$G$2:$G$999,"&lt;1-10-2018"),IF(AND(A665='CP %'!$M$1,Master!J665="CP",G665&gt;=DATE(2018,10,1),G665&lt;=DATE(2018,12,31)),COUNTIFS($K$2:$K$999,K665,$A$2:$A$999,'CP %'!$M$1,$G$2:$G$999,"&gt;=1-10-2018",$G$2:$G$999,"&lt;=31-12-2018"),"")))))))</f>
        <v/>
      </c>
    </row>
    <row r="666" spans="19:20" hidden="1" x14ac:dyDescent="0.25">
      <c r="S666" s="17" t="str">
        <f>IF(AND(A666='CP %'!$B$1,J666="CP"),
IF(AND(G666&gt;=DATE(2018,4,1),G666&lt;=DATE(2018,7,25)),2%,IF(AND(G666&gt;=DATE(2018,7,26),G666&lt;=DATE(2018,12,31),R666='CP %'!$I$2),IF(T666=1,'CP %'!$C$8,IF(AND(T666&gt;=2,T666&lt;=3),'CP %'!$C$9,IF(AND(T666&gt;=4,T666&lt;=5),'CP %'!$C$10,IF(AND(T666&gt;=6,T666&lt;=8),'CP %'!$C$11,IF(T666&gt;=9,'CP %'!$C$12,""))))),IF(AND(G666&gt;=DATE(2018,7,26),G666&lt;=DATE(2018,12,31),R666='CP %'!$I$3),IF(T666=1,'CP %'!$D$8,IF(AND(T666&gt;=2,T666&lt;=3),'CP %'!$D$9,IF(AND(T666&gt;=4,T666&lt;=5),'CP %'!$D$10,IF(AND(T666&gt;=6,T666&lt;=8),'CP %'!$D$11,IF(T666&gt;=9,'CP %'!$D$12,""))))),""))),
IF(AND(A666='CP %'!$F$1,J666="CP"),
IF(AND(G666&gt;=DATE(2018,4,1),G666&lt;DATE(2018,5,1)),IF(AND(T666&gt;=1,T666&lt;=3),'CP %'!$G$4,IF(AND(T666&gt;=4,T666&lt;=9),'CP %'!$G$5,IF(T666&gt;=10,'CP %'!$G$6,""))),
IF(AND(G666&gt;=DATE(2018,5,1),G666&lt;DATE(2018,7,1)),'CP %'!$G$8,
IF(AND(G666&gt;=DATE(2018,7,1),G666&lt;DATE(2018,8,1)),IF(AND(T666&gt;=1,T666&lt;=2),'CP %'!$G$11,IF(AND(T666&gt;=3,T666&lt;=5),'CP %'!$G$12,IF(T666&gt;=6,'CP %'!$G$13,""))),
IF(AND(G666&gt;=DATE(2018,8,1),G666&lt;DATE(2018,10,1)),IF(K666='CP %'!$F$18,'CP %'!$G$18,IF(B666='CP %'!$F$15,'CP %'!$G$15,IF(B666='CP %'!$F$16,'CP %'!$G$16,IF(AND(B666='CP %'!$F$17,T666=1),'CP %'!$G$20,IF(AND(B666='CP %'!$F$17,T666&gt;=2,T666&lt;=5),'CP %'!$G$21,IF(AND(B666='CP %'!$F$17,T666&gt;=6),'CP %'!$G$22,"")))))),
IF(AND(G666&gt;=DATE(2018,10,1),G666&lt;=DATE(2018,12,31)),IF(B666='CP %'!$F$25,'CP %'!$G$25,IF(B666='CP %'!$F$26,'CP %'!$G$26,IF(AND(B666='CP %'!$F$27,T666=1),'CP %'!$G$29,IF(AND(B666='CP %'!$F$27,T666&gt;=2,T666&lt;=5),'CP %'!$G$30,IF(AND(B666='CP %'!$F$27,T666&gt;=6),'CP %'!$G$31,"")))))))))),
IF(AND(A666='CP %'!$M$1,J666="CP"),
IF(AND(G666&gt;=DATE(2018,4,1),G666&lt;DATE(2018,10,1)),IF(AND(T666&gt;=1,T666&lt;=3),'CP %'!$N$4,IF(AND(T666&gt;=4,T666&lt;=6),'CP %'!$N$5,IF(T666&gt;=7,'CP %'!$N$6,""))),
IF(AND(G666&gt;=DATE(2018,10,1),G666&lt;=DATE(2018,12,31)),IF(AND(T666&gt;=1,T666&lt;=3),'CP %'!$N$9,IF(AND(T666&gt;=4,T666&lt;=6),'CP %'!$N$10,IF(T666&gt;=7,'CP %'!$N$11,""))),"")),"")))</f>
        <v/>
      </c>
      <c r="T666" s="29" t="str">
        <f>IF(AND(A666='CP %'!$B$1,Master!J666="CP",G666&gt;=DATE(2018,7,26),G666&lt;=DATE(2018,12,31)),COUNTIFS($K$2:$K$999,K666,$A$2:$A$999,'CP %'!$B$1,$G$2:$G$999,"&gt;=26-07-2018",$G$2:$G$999,"&lt;=31-12-2018"),IF(AND(A666='CP %'!$F$1,Master!J666="CP",G666&gt;=DATE(2018,4,1),G666&lt;DATE(2018,5,1)),COUNTIFS($K$2:$K$999,K666,$A$2:$A$999,'CP %'!$F$1,$G$2:$G$999,"&gt;=01-04-2018",$G$2:$G$999,"&lt;01-05-2018"),IF(AND(A666='CP %'!$F$1,Master!J666="CP",G666&gt;=DATE(2018,7,1),G666&lt;DATE(2018,8,1)),COUNTIFS($K$2:$K$999,K666,$A$2:$A$999,'CP %'!$F$1,$G$2:$G$999,"&gt;=01-07-2018",$G$2:$G$999,"&lt;01-08-2018"),IF(AND(A666='CP %'!$F$1,B666='CP %'!$F$17,Master!J666="CP",G666&gt;=DATE(2018,8,1),G666&lt;DATE(2018,10,1)),COUNTIFS($K$2:$K$999,K666,$A$2:$A$999,'CP %'!$F$1,$B$2:$B$999,'CP %'!$F$17,$G$2:$G$999,"&gt;=01-08-2018",$G$2:$G$999,"&lt;01-10-2018"),IF(AND(A666='CP %'!$F$1,B666='CP %'!$F$27,Master!J666="CP",G666&gt;=DATE(2018,10,1),G666&lt;=DATE(2018,12,31)),COUNTIFS($K$2:$K$999,K666,$A$2:$A$999,'CP %'!$F$1,$B$2:$B$999,'CP %'!$F$27,$G$2:$G$999,"&gt;=01-10-2018",$G$2:$G$999,"&lt;=31-12-2018"),IF(AND(A666='CP %'!$M$1,Master!J666="CP",G666&gt;=DATE(2018,4,1),G666&lt;DATE(2018,10,1)),COUNTIFS($K$2:$K$999,K666,$A$2:$A$999,'CP %'!$M$1,$G$2:$G$999,"&gt;=1-04-2018",$G$2:$G$999,"&lt;1-10-2018"),IF(AND(A666='CP %'!$M$1,Master!J666="CP",G666&gt;=DATE(2018,10,1),G666&lt;=DATE(2018,12,31)),COUNTIFS($K$2:$K$999,K666,$A$2:$A$999,'CP %'!$M$1,$G$2:$G$999,"&gt;=1-10-2018",$G$2:$G$999,"&lt;=31-12-2018"),"")))))))</f>
        <v/>
      </c>
    </row>
    <row r="667" spans="19:20" hidden="1" x14ac:dyDescent="0.25">
      <c r="S667" s="17" t="str">
        <f>IF(AND(A667='CP %'!$B$1,J667="CP"),
IF(AND(G667&gt;=DATE(2018,4,1),G667&lt;=DATE(2018,7,25)),2%,IF(AND(G667&gt;=DATE(2018,7,26),G667&lt;=DATE(2018,12,31),R667='CP %'!$I$2),IF(T667=1,'CP %'!$C$8,IF(AND(T667&gt;=2,T667&lt;=3),'CP %'!$C$9,IF(AND(T667&gt;=4,T667&lt;=5),'CP %'!$C$10,IF(AND(T667&gt;=6,T667&lt;=8),'CP %'!$C$11,IF(T667&gt;=9,'CP %'!$C$12,""))))),IF(AND(G667&gt;=DATE(2018,7,26),G667&lt;=DATE(2018,12,31),R667='CP %'!$I$3),IF(T667=1,'CP %'!$D$8,IF(AND(T667&gt;=2,T667&lt;=3),'CP %'!$D$9,IF(AND(T667&gt;=4,T667&lt;=5),'CP %'!$D$10,IF(AND(T667&gt;=6,T667&lt;=8),'CP %'!$D$11,IF(T667&gt;=9,'CP %'!$D$12,""))))),""))),
IF(AND(A667='CP %'!$F$1,J667="CP"),
IF(AND(G667&gt;=DATE(2018,4,1),G667&lt;DATE(2018,5,1)),IF(AND(T667&gt;=1,T667&lt;=3),'CP %'!$G$4,IF(AND(T667&gt;=4,T667&lt;=9),'CP %'!$G$5,IF(T667&gt;=10,'CP %'!$G$6,""))),
IF(AND(G667&gt;=DATE(2018,5,1),G667&lt;DATE(2018,7,1)),'CP %'!$G$8,
IF(AND(G667&gt;=DATE(2018,7,1),G667&lt;DATE(2018,8,1)),IF(AND(T667&gt;=1,T667&lt;=2),'CP %'!$G$11,IF(AND(T667&gt;=3,T667&lt;=5),'CP %'!$G$12,IF(T667&gt;=6,'CP %'!$G$13,""))),
IF(AND(G667&gt;=DATE(2018,8,1),G667&lt;DATE(2018,10,1)),IF(K667='CP %'!$F$18,'CP %'!$G$18,IF(B667='CP %'!$F$15,'CP %'!$G$15,IF(B667='CP %'!$F$16,'CP %'!$G$16,IF(AND(B667='CP %'!$F$17,T667=1),'CP %'!$G$20,IF(AND(B667='CP %'!$F$17,T667&gt;=2,T667&lt;=5),'CP %'!$G$21,IF(AND(B667='CP %'!$F$17,T667&gt;=6),'CP %'!$G$22,"")))))),
IF(AND(G667&gt;=DATE(2018,10,1),G667&lt;=DATE(2018,12,31)),IF(B667='CP %'!$F$25,'CP %'!$G$25,IF(B667='CP %'!$F$26,'CP %'!$G$26,IF(AND(B667='CP %'!$F$27,T667=1),'CP %'!$G$29,IF(AND(B667='CP %'!$F$27,T667&gt;=2,T667&lt;=5),'CP %'!$G$30,IF(AND(B667='CP %'!$F$27,T667&gt;=6),'CP %'!$G$31,"")))))))))),
IF(AND(A667='CP %'!$M$1,J667="CP"),
IF(AND(G667&gt;=DATE(2018,4,1),G667&lt;DATE(2018,10,1)),IF(AND(T667&gt;=1,T667&lt;=3),'CP %'!$N$4,IF(AND(T667&gt;=4,T667&lt;=6),'CP %'!$N$5,IF(T667&gt;=7,'CP %'!$N$6,""))),
IF(AND(G667&gt;=DATE(2018,10,1),G667&lt;=DATE(2018,12,31)),IF(AND(T667&gt;=1,T667&lt;=3),'CP %'!$N$9,IF(AND(T667&gt;=4,T667&lt;=6),'CP %'!$N$10,IF(T667&gt;=7,'CP %'!$N$11,""))),"")),"")))</f>
        <v/>
      </c>
      <c r="T667" s="29" t="str">
        <f>IF(AND(A667='CP %'!$B$1,Master!J667="CP",G667&gt;=DATE(2018,7,26),G667&lt;=DATE(2018,12,31)),COUNTIFS($K$2:$K$999,K667,$A$2:$A$999,'CP %'!$B$1,$G$2:$G$999,"&gt;=26-07-2018",$G$2:$G$999,"&lt;=31-12-2018"),IF(AND(A667='CP %'!$F$1,Master!J667="CP",G667&gt;=DATE(2018,4,1),G667&lt;DATE(2018,5,1)),COUNTIFS($K$2:$K$999,K667,$A$2:$A$999,'CP %'!$F$1,$G$2:$G$999,"&gt;=01-04-2018",$G$2:$G$999,"&lt;01-05-2018"),IF(AND(A667='CP %'!$F$1,Master!J667="CP",G667&gt;=DATE(2018,7,1),G667&lt;DATE(2018,8,1)),COUNTIFS($K$2:$K$999,K667,$A$2:$A$999,'CP %'!$F$1,$G$2:$G$999,"&gt;=01-07-2018",$G$2:$G$999,"&lt;01-08-2018"),IF(AND(A667='CP %'!$F$1,B667='CP %'!$F$17,Master!J667="CP",G667&gt;=DATE(2018,8,1),G667&lt;DATE(2018,10,1)),COUNTIFS($K$2:$K$999,K667,$A$2:$A$999,'CP %'!$F$1,$B$2:$B$999,'CP %'!$F$17,$G$2:$G$999,"&gt;=01-08-2018",$G$2:$G$999,"&lt;01-10-2018"),IF(AND(A667='CP %'!$F$1,B667='CP %'!$F$27,Master!J667="CP",G667&gt;=DATE(2018,10,1),G667&lt;=DATE(2018,12,31)),COUNTIFS($K$2:$K$999,K667,$A$2:$A$999,'CP %'!$F$1,$B$2:$B$999,'CP %'!$F$27,$G$2:$G$999,"&gt;=01-10-2018",$G$2:$G$999,"&lt;=31-12-2018"),IF(AND(A667='CP %'!$M$1,Master!J667="CP",G667&gt;=DATE(2018,4,1),G667&lt;DATE(2018,10,1)),COUNTIFS($K$2:$K$999,K667,$A$2:$A$999,'CP %'!$M$1,$G$2:$G$999,"&gt;=1-04-2018",$G$2:$G$999,"&lt;1-10-2018"),IF(AND(A667='CP %'!$M$1,Master!J667="CP",G667&gt;=DATE(2018,10,1),G667&lt;=DATE(2018,12,31)),COUNTIFS($K$2:$K$999,K667,$A$2:$A$999,'CP %'!$M$1,$G$2:$G$999,"&gt;=1-10-2018",$G$2:$G$999,"&lt;=31-12-2018"),"")))))))</f>
        <v/>
      </c>
    </row>
    <row r="668" spans="19:20" hidden="1" x14ac:dyDescent="0.25">
      <c r="S668" s="17" t="str">
        <f>IF(AND(A668='CP %'!$B$1,J668="CP"),
IF(AND(G668&gt;=DATE(2018,4,1),G668&lt;=DATE(2018,7,25)),2%,IF(AND(G668&gt;=DATE(2018,7,26),G668&lt;=DATE(2018,12,31),R668='CP %'!$I$2),IF(T668=1,'CP %'!$C$8,IF(AND(T668&gt;=2,T668&lt;=3),'CP %'!$C$9,IF(AND(T668&gt;=4,T668&lt;=5),'CP %'!$C$10,IF(AND(T668&gt;=6,T668&lt;=8),'CP %'!$C$11,IF(T668&gt;=9,'CP %'!$C$12,""))))),IF(AND(G668&gt;=DATE(2018,7,26),G668&lt;=DATE(2018,12,31),R668='CP %'!$I$3),IF(T668=1,'CP %'!$D$8,IF(AND(T668&gt;=2,T668&lt;=3),'CP %'!$D$9,IF(AND(T668&gt;=4,T668&lt;=5),'CP %'!$D$10,IF(AND(T668&gt;=6,T668&lt;=8),'CP %'!$D$11,IF(T668&gt;=9,'CP %'!$D$12,""))))),""))),
IF(AND(A668='CP %'!$F$1,J668="CP"),
IF(AND(G668&gt;=DATE(2018,4,1),G668&lt;DATE(2018,5,1)),IF(AND(T668&gt;=1,T668&lt;=3),'CP %'!$G$4,IF(AND(T668&gt;=4,T668&lt;=9),'CP %'!$G$5,IF(T668&gt;=10,'CP %'!$G$6,""))),
IF(AND(G668&gt;=DATE(2018,5,1),G668&lt;DATE(2018,7,1)),'CP %'!$G$8,
IF(AND(G668&gt;=DATE(2018,7,1),G668&lt;DATE(2018,8,1)),IF(AND(T668&gt;=1,T668&lt;=2),'CP %'!$G$11,IF(AND(T668&gt;=3,T668&lt;=5),'CP %'!$G$12,IF(T668&gt;=6,'CP %'!$G$13,""))),
IF(AND(G668&gt;=DATE(2018,8,1),G668&lt;DATE(2018,10,1)),IF(K668='CP %'!$F$18,'CP %'!$G$18,IF(B668='CP %'!$F$15,'CP %'!$G$15,IF(B668='CP %'!$F$16,'CP %'!$G$16,IF(AND(B668='CP %'!$F$17,T668=1),'CP %'!$G$20,IF(AND(B668='CP %'!$F$17,T668&gt;=2,T668&lt;=5),'CP %'!$G$21,IF(AND(B668='CP %'!$F$17,T668&gt;=6),'CP %'!$G$22,"")))))),
IF(AND(G668&gt;=DATE(2018,10,1),G668&lt;=DATE(2018,12,31)),IF(B668='CP %'!$F$25,'CP %'!$G$25,IF(B668='CP %'!$F$26,'CP %'!$G$26,IF(AND(B668='CP %'!$F$27,T668=1),'CP %'!$G$29,IF(AND(B668='CP %'!$F$27,T668&gt;=2,T668&lt;=5),'CP %'!$G$30,IF(AND(B668='CP %'!$F$27,T668&gt;=6),'CP %'!$G$31,"")))))))))),
IF(AND(A668='CP %'!$M$1,J668="CP"),
IF(AND(G668&gt;=DATE(2018,4,1),G668&lt;DATE(2018,10,1)),IF(AND(T668&gt;=1,T668&lt;=3),'CP %'!$N$4,IF(AND(T668&gt;=4,T668&lt;=6),'CP %'!$N$5,IF(T668&gt;=7,'CP %'!$N$6,""))),
IF(AND(G668&gt;=DATE(2018,10,1),G668&lt;=DATE(2018,12,31)),IF(AND(T668&gt;=1,T668&lt;=3),'CP %'!$N$9,IF(AND(T668&gt;=4,T668&lt;=6),'CP %'!$N$10,IF(T668&gt;=7,'CP %'!$N$11,""))),"")),"")))</f>
        <v/>
      </c>
      <c r="T668" s="29" t="str">
        <f>IF(AND(A668='CP %'!$B$1,Master!J668="CP",G668&gt;=DATE(2018,7,26),G668&lt;=DATE(2018,12,31)),COUNTIFS($K$2:$K$999,K668,$A$2:$A$999,'CP %'!$B$1,$G$2:$G$999,"&gt;=26-07-2018",$G$2:$G$999,"&lt;=31-12-2018"),IF(AND(A668='CP %'!$F$1,Master!J668="CP",G668&gt;=DATE(2018,4,1),G668&lt;DATE(2018,5,1)),COUNTIFS($K$2:$K$999,K668,$A$2:$A$999,'CP %'!$F$1,$G$2:$G$999,"&gt;=01-04-2018",$G$2:$G$999,"&lt;01-05-2018"),IF(AND(A668='CP %'!$F$1,Master!J668="CP",G668&gt;=DATE(2018,7,1),G668&lt;DATE(2018,8,1)),COUNTIFS($K$2:$K$999,K668,$A$2:$A$999,'CP %'!$F$1,$G$2:$G$999,"&gt;=01-07-2018",$G$2:$G$999,"&lt;01-08-2018"),IF(AND(A668='CP %'!$F$1,B668='CP %'!$F$17,Master!J668="CP",G668&gt;=DATE(2018,8,1),G668&lt;DATE(2018,10,1)),COUNTIFS($K$2:$K$999,K668,$A$2:$A$999,'CP %'!$F$1,$B$2:$B$999,'CP %'!$F$17,$G$2:$G$999,"&gt;=01-08-2018",$G$2:$G$999,"&lt;01-10-2018"),IF(AND(A668='CP %'!$F$1,B668='CP %'!$F$27,Master!J668="CP",G668&gt;=DATE(2018,10,1),G668&lt;=DATE(2018,12,31)),COUNTIFS($K$2:$K$999,K668,$A$2:$A$999,'CP %'!$F$1,$B$2:$B$999,'CP %'!$F$27,$G$2:$G$999,"&gt;=01-10-2018",$G$2:$G$999,"&lt;=31-12-2018"),IF(AND(A668='CP %'!$M$1,Master!J668="CP",G668&gt;=DATE(2018,4,1),G668&lt;DATE(2018,10,1)),COUNTIFS($K$2:$K$999,K668,$A$2:$A$999,'CP %'!$M$1,$G$2:$G$999,"&gt;=1-04-2018",$G$2:$G$999,"&lt;1-10-2018"),IF(AND(A668='CP %'!$M$1,Master!J668="CP",G668&gt;=DATE(2018,10,1),G668&lt;=DATE(2018,12,31)),COUNTIFS($K$2:$K$999,K668,$A$2:$A$999,'CP %'!$M$1,$G$2:$G$999,"&gt;=1-10-2018",$G$2:$G$999,"&lt;=31-12-2018"),"")))))))</f>
        <v/>
      </c>
    </row>
    <row r="669" spans="19:20" hidden="1" x14ac:dyDescent="0.25">
      <c r="S669" s="17" t="str">
        <f>IF(AND(A669='CP %'!$B$1,J669="CP"),
IF(AND(G669&gt;=DATE(2018,4,1),G669&lt;=DATE(2018,7,25)),2%,IF(AND(G669&gt;=DATE(2018,7,26),G669&lt;=DATE(2018,12,31),R669='CP %'!$I$2),IF(T669=1,'CP %'!$C$8,IF(AND(T669&gt;=2,T669&lt;=3),'CP %'!$C$9,IF(AND(T669&gt;=4,T669&lt;=5),'CP %'!$C$10,IF(AND(T669&gt;=6,T669&lt;=8),'CP %'!$C$11,IF(T669&gt;=9,'CP %'!$C$12,""))))),IF(AND(G669&gt;=DATE(2018,7,26),G669&lt;=DATE(2018,12,31),R669='CP %'!$I$3),IF(T669=1,'CP %'!$D$8,IF(AND(T669&gt;=2,T669&lt;=3),'CP %'!$D$9,IF(AND(T669&gt;=4,T669&lt;=5),'CP %'!$D$10,IF(AND(T669&gt;=6,T669&lt;=8),'CP %'!$D$11,IF(T669&gt;=9,'CP %'!$D$12,""))))),""))),
IF(AND(A669='CP %'!$F$1,J669="CP"),
IF(AND(G669&gt;=DATE(2018,4,1),G669&lt;DATE(2018,5,1)),IF(AND(T669&gt;=1,T669&lt;=3),'CP %'!$G$4,IF(AND(T669&gt;=4,T669&lt;=9),'CP %'!$G$5,IF(T669&gt;=10,'CP %'!$G$6,""))),
IF(AND(G669&gt;=DATE(2018,5,1),G669&lt;DATE(2018,7,1)),'CP %'!$G$8,
IF(AND(G669&gt;=DATE(2018,7,1),G669&lt;DATE(2018,8,1)),IF(AND(T669&gt;=1,T669&lt;=2),'CP %'!$G$11,IF(AND(T669&gt;=3,T669&lt;=5),'CP %'!$G$12,IF(T669&gt;=6,'CP %'!$G$13,""))),
IF(AND(G669&gt;=DATE(2018,8,1),G669&lt;DATE(2018,10,1)),IF(K669='CP %'!$F$18,'CP %'!$G$18,IF(B669='CP %'!$F$15,'CP %'!$G$15,IF(B669='CP %'!$F$16,'CP %'!$G$16,IF(AND(B669='CP %'!$F$17,T669=1),'CP %'!$G$20,IF(AND(B669='CP %'!$F$17,T669&gt;=2,T669&lt;=5),'CP %'!$G$21,IF(AND(B669='CP %'!$F$17,T669&gt;=6),'CP %'!$G$22,"")))))),
IF(AND(G669&gt;=DATE(2018,10,1),G669&lt;=DATE(2018,12,31)),IF(B669='CP %'!$F$25,'CP %'!$G$25,IF(B669='CP %'!$F$26,'CP %'!$G$26,IF(AND(B669='CP %'!$F$27,T669=1),'CP %'!$G$29,IF(AND(B669='CP %'!$F$27,T669&gt;=2,T669&lt;=5),'CP %'!$G$30,IF(AND(B669='CP %'!$F$27,T669&gt;=6),'CP %'!$G$31,"")))))))))),
IF(AND(A669='CP %'!$M$1,J669="CP"),
IF(AND(G669&gt;=DATE(2018,4,1),G669&lt;DATE(2018,10,1)),IF(AND(T669&gt;=1,T669&lt;=3),'CP %'!$N$4,IF(AND(T669&gt;=4,T669&lt;=6),'CP %'!$N$5,IF(T669&gt;=7,'CP %'!$N$6,""))),
IF(AND(G669&gt;=DATE(2018,10,1),G669&lt;=DATE(2018,12,31)),IF(AND(T669&gt;=1,T669&lt;=3),'CP %'!$N$9,IF(AND(T669&gt;=4,T669&lt;=6),'CP %'!$N$10,IF(T669&gt;=7,'CP %'!$N$11,""))),"")),"")))</f>
        <v/>
      </c>
      <c r="T669" s="29" t="str">
        <f>IF(AND(A669='CP %'!$B$1,Master!J669="CP",G669&gt;=DATE(2018,7,26),G669&lt;=DATE(2018,12,31)),COUNTIFS($K$2:$K$999,K669,$A$2:$A$999,'CP %'!$B$1,$G$2:$G$999,"&gt;=26-07-2018",$G$2:$G$999,"&lt;=31-12-2018"),IF(AND(A669='CP %'!$F$1,Master!J669="CP",G669&gt;=DATE(2018,4,1),G669&lt;DATE(2018,5,1)),COUNTIFS($K$2:$K$999,K669,$A$2:$A$999,'CP %'!$F$1,$G$2:$G$999,"&gt;=01-04-2018",$G$2:$G$999,"&lt;01-05-2018"),IF(AND(A669='CP %'!$F$1,Master!J669="CP",G669&gt;=DATE(2018,7,1),G669&lt;DATE(2018,8,1)),COUNTIFS($K$2:$K$999,K669,$A$2:$A$999,'CP %'!$F$1,$G$2:$G$999,"&gt;=01-07-2018",$G$2:$G$999,"&lt;01-08-2018"),IF(AND(A669='CP %'!$F$1,B669='CP %'!$F$17,Master!J669="CP",G669&gt;=DATE(2018,8,1),G669&lt;DATE(2018,10,1)),COUNTIFS($K$2:$K$999,K669,$A$2:$A$999,'CP %'!$F$1,$B$2:$B$999,'CP %'!$F$17,$G$2:$G$999,"&gt;=01-08-2018",$G$2:$G$999,"&lt;01-10-2018"),IF(AND(A669='CP %'!$F$1,B669='CP %'!$F$27,Master!J669="CP",G669&gt;=DATE(2018,10,1),G669&lt;=DATE(2018,12,31)),COUNTIFS($K$2:$K$999,K669,$A$2:$A$999,'CP %'!$F$1,$B$2:$B$999,'CP %'!$F$27,$G$2:$G$999,"&gt;=01-10-2018",$G$2:$G$999,"&lt;=31-12-2018"),IF(AND(A669='CP %'!$M$1,Master!J669="CP",G669&gt;=DATE(2018,4,1),G669&lt;DATE(2018,10,1)),COUNTIFS($K$2:$K$999,K669,$A$2:$A$999,'CP %'!$M$1,$G$2:$G$999,"&gt;=1-04-2018",$G$2:$G$999,"&lt;1-10-2018"),IF(AND(A669='CP %'!$M$1,Master!J669="CP",G669&gt;=DATE(2018,10,1),G669&lt;=DATE(2018,12,31)),COUNTIFS($K$2:$K$999,K669,$A$2:$A$999,'CP %'!$M$1,$G$2:$G$999,"&gt;=1-10-2018",$G$2:$G$999,"&lt;=31-12-2018"),"")))))))</f>
        <v/>
      </c>
    </row>
    <row r="670" spans="19:20" hidden="1" x14ac:dyDescent="0.25">
      <c r="S670" s="17" t="str">
        <f>IF(AND(A670='CP %'!$B$1,J670="CP"),
IF(AND(G670&gt;=DATE(2018,4,1),G670&lt;=DATE(2018,7,25)),2%,IF(AND(G670&gt;=DATE(2018,7,26),G670&lt;=DATE(2018,12,31),R670='CP %'!$I$2),IF(T670=1,'CP %'!$C$8,IF(AND(T670&gt;=2,T670&lt;=3),'CP %'!$C$9,IF(AND(T670&gt;=4,T670&lt;=5),'CP %'!$C$10,IF(AND(T670&gt;=6,T670&lt;=8),'CP %'!$C$11,IF(T670&gt;=9,'CP %'!$C$12,""))))),IF(AND(G670&gt;=DATE(2018,7,26),G670&lt;=DATE(2018,12,31),R670='CP %'!$I$3),IF(T670=1,'CP %'!$D$8,IF(AND(T670&gt;=2,T670&lt;=3),'CP %'!$D$9,IF(AND(T670&gt;=4,T670&lt;=5),'CP %'!$D$10,IF(AND(T670&gt;=6,T670&lt;=8),'CP %'!$D$11,IF(T670&gt;=9,'CP %'!$D$12,""))))),""))),
IF(AND(A670='CP %'!$F$1,J670="CP"),
IF(AND(G670&gt;=DATE(2018,4,1),G670&lt;DATE(2018,5,1)),IF(AND(T670&gt;=1,T670&lt;=3),'CP %'!$G$4,IF(AND(T670&gt;=4,T670&lt;=9),'CP %'!$G$5,IF(T670&gt;=10,'CP %'!$G$6,""))),
IF(AND(G670&gt;=DATE(2018,5,1),G670&lt;DATE(2018,7,1)),'CP %'!$G$8,
IF(AND(G670&gt;=DATE(2018,7,1),G670&lt;DATE(2018,8,1)),IF(AND(T670&gt;=1,T670&lt;=2),'CP %'!$G$11,IF(AND(T670&gt;=3,T670&lt;=5),'CP %'!$G$12,IF(T670&gt;=6,'CP %'!$G$13,""))),
IF(AND(G670&gt;=DATE(2018,8,1),G670&lt;DATE(2018,10,1)),IF(K670='CP %'!$F$18,'CP %'!$G$18,IF(B670='CP %'!$F$15,'CP %'!$G$15,IF(B670='CP %'!$F$16,'CP %'!$G$16,IF(AND(B670='CP %'!$F$17,T670=1),'CP %'!$G$20,IF(AND(B670='CP %'!$F$17,T670&gt;=2,T670&lt;=5),'CP %'!$G$21,IF(AND(B670='CP %'!$F$17,T670&gt;=6),'CP %'!$G$22,"")))))),
IF(AND(G670&gt;=DATE(2018,10,1),G670&lt;=DATE(2018,12,31)),IF(B670='CP %'!$F$25,'CP %'!$G$25,IF(B670='CP %'!$F$26,'CP %'!$G$26,IF(AND(B670='CP %'!$F$27,T670=1),'CP %'!$G$29,IF(AND(B670='CP %'!$F$27,T670&gt;=2,T670&lt;=5),'CP %'!$G$30,IF(AND(B670='CP %'!$F$27,T670&gt;=6),'CP %'!$G$31,"")))))))))),
IF(AND(A670='CP %'!$M$1,J670="CP"),
IF(AND(G670&gt;=DATE(2018,4,1),G670&lt;DATE(2018,10,1)),IF(AND(T670&gt;=1,T670&lt;=3),'CP %'!$N$4,IF(AND(T670&gt;=4,T670&lt;=6),'CP %'!$N$5,IF(T670&gt;=7,'CP %'!$N$6,""))),
IF(AND(G670&gt;=DATE(2018,10,1),G670&lt;=DATE(2018,12,31)),IF(AND(T670&gt;=1,T670&lt;=3),'CP %'!$N$9,IF(AND(T670&gt;=4,T670&lt;=6),'CP %'!$N$10,IF(T670&gt;=7,'CP %'!$N$11,""))),"")),"")))</f>
        <v/>
      </c>
      <c r="T670" s="29" t="str">
        <f>IF(AND(A670='CP %'!$B$1,Master!J670="CP",G670&gt;=DATE(2018,7,26),G670&lt;=DATE(2018,12,31)),COUNTIFS($K$2:$K$999,K670,$A$2:$A$999,'CP %'!$B$1,$G$2:$G$999,"&gt;=26-07-2018",$G$2:$G$999,"&lt;=31-12-2018"),IF(AND(A670='CP %'!$F$1,Master!J670="CP",G670&gt;=DATE(2018,4,1),G670&lt;DATE(2018,5,1)),COUNTIFS($K$2:$K$999,K670,$A$2:$A$999,'CP %'!$F$1,$G$2:$G$999,"&gt;=01-04-2018",$G$2:$G$999,"&lt;01-05-2018"),IF(AND(A670='CP %'!$F$1,Master!J670="CP",G670&gt;=DATE(2018,7,1),G670&lt;DATE(2018,8,1)),COUNTIFS($K$2:$K$999,K670,$A$2:$A$999,'CP %'!$F$1,$G$2:$G$999,"&gt;=01-07-2018",$G$2:$G$999,"&lt;01-08-2018"),IF(AND(A670='CP %'!$F$1,B670='CP %'!$F$17,Master!J670="CP",G670&gt;=DATE(2018,8,1),G670&lt;DATE(2018,10,1)),COUNTIFS($K$2:$K$999,K670,$A$2:$A$999,'CP %'!$F$1,$B$2:$B$999,'CP %'!$F$17,$G$2:$G$999,"&gt;=01-08-2018",$G$2:$G$999,"&lt;01-10-2018"),IF(AND(A670='CP %'!$F$1,B670='CP %'!$F$27,Master!J670="CP",G670&gt;=DATE(2018,10,1),G670&lt;=DATE(2018,12,31)),COUNTIFS($K$2:$K$999,K670,$A$2:$A$999,'CP %'!$F$1,$B$2:$B$999,'CP %'!$F$27,$G$2:$G$999,"&gt;=01-10-2018",$G$2:$G$999,"&lt;=31-12-2018"),IF(AND(A670='CP %'!$M$1,Master!J670="CP",G670&gt;=DATE(2018,4,1),G670&lt;DATE(2018,10,1)),COUNTIFS($K$2:$K$999,K670,$A$2:$A$999,'CP %'!$M$1,$G$2:$G$999,"&gt;=1-04-2018",$G$2:$G$999,"&lt;1-10-2018"),IF(AND(A670='CP %'!$M$1,Master!J670="CP",G670&gt;=DATE(2018,10,1),G670&lt;=DATE(2018,12,31)),COUNTIFS($K$2:$K$999,K670,$A$2:$A$999,'CP %'!$M$1,$G$2:$G$999,"&gt;=1-10-2018",$G$2:$G$999,"&lt;=31-12-2018"),"")))))))</f>
        <v/>
      </c>
    </row>
    <row r="671" spans="19:20" hidden="1" x14ac:dyDescent="0.25">
      <c r="S671" s="17" t="str">
        <f>IF(AND(A671='CP %'!$B$1,J671="CP"),
IF(AND(G671&gt;=DATE(2018,4,1),G671&lt;=DATE(2018,7,25)),2%,IF(AND(G671&gt;=DATE(2018,7,26),G671&lt;=DATE(2018,12,31),R671='CP %'!$I$2),IF(T671=1,'CP %'!$C$8,IF(AND(T671&gt;=2,T671&lt;=3),'CP %'!$C$9,IF(AND(T671&gt;=4,T671&lt;=5),'CP %'!$C$10,IF(AND(T671&gt;=6,T671&lt;=8),'CP %'!$C$11,IF(T671&gt;=9,'CP %'!$C$12,""))))),IF(AND(G671&gt;=DATE(2018,7,26),G671&lt;=DATE(2018,12,31),R671='CP %'!$I$3),IF(T671=1,'CP %'!$D$8,IF(AND(T671&gt;=2,T671&lt;=3),'CP %'!$D$9,IF(AND(T671&gt;=4,T671&lt;=5),'CP %'!$D$10,IF(AND(T671&gt;=6,T671&lt;=8),'CP %'!$D$11,IF(T671&gt;=9,'CP %'!$D$12,""))))),""))),
IF(AND(A671='CP %'!$F$1,J671="CP"),
IF(AND(G671&gt;=DATE(2018,4,1),G671&lt;DATE(2018,5,1)),IF(AND(T671&gt;=1,T671&lt;=3),'CP %'!$G$4,IF(AND(T671&gt;=4,T671&lt;=9),'CP %'!$G$5,IF(T671&gt;=10,'CP %'!$G$6,""))),
IF(AND(G671&gt;=DATE(2018,5,1),G671&lt;DATE(2018,7,1)),'CP %'!$G$8,
IF(AND(G671&gt;=DATE(2018,7,1),G671&lt;DATE(2018,8,1)),IF(AND(T671&gt;=1,T671&lt;=2),'CP %'!$G$11,IF(AND(T671&gt;=3,T671&lt;=5),'CP %'!$G$12,IF(T671&gt;=6,'CP %'!$G$13,""))),
IF(AND(G671&gt;=DATE(2018,8,1),G671&lt;DATE(2018,10,1)),IF(K671='CP %'!$F$18,'CP %'!$G$18,IF(B671='CP %'!$F$15,'CP %'!$G$15,IF(B671='CP %'!$F$16,'CP %'!$G$16,IF(AND(B671='CP %'!$F$17,T671=1),'CP %'!$G$20,IF(AND(B671='CP %'!$F$17,T671&gt;=2,T671&lt;=5),'CP %'!$G$21,IF(AND(B671='CP %'!$F$17,T671&gt;=6),'CP %'!$G$22,"")))))),
IF(AND(G671&gt;=DATE(2018,10,1),G671&lt;=DATE(2018,12,31)),IF(B671='CP %'!$F$25,'CP %'!$G$25,IF(B671='CP %'!$F$26,'CP %'!$G$26,IF(AND(B671='CP %'!$F$27,T671=1),'CP %'!$G$29,IF(AND(B671='CP %'!$F$27,T671&gt;=2,T671&lt;=5),'CP %'!$G$30,IF(AND(B671='CP %'!$F$27,T671&gt;=6),'CP %'!$G$31,"")))))))))),
IF(AND(A671='CP %'!$M$1,J671="CP"),
IF(AND(G671&gt;=DATE(2018,4,1),G671&lt;DATE(2018,10,1)),IF(AND(T671&gt;=1,T671&lt;=3),'CP %'!$N$4,IF(AND(T671&gt;=4,T671&lt;=6),'CP %'!$N$5,IF(T671&gt;=7,'CP %'!$N$6,""))),
IF(AND(G671&gt;=DATE(2018,10,1),G671&lt;=DATE(2018,12,31)),IF(AND(T671&gt;=1,T671&lt;=3),'CP %'!$N$9,IF(AND(T671&gt;=4,T671&lt;=6),'CP %'!$N$10,IF(T671&gt;=7,'CP %'!$N$11,""))),"")),"")))</f>
        <v/>
      </c>
      <c r="T671" s="29" t="str">
        <f>IF(AND(A671='CP %'!$B$1,Master!J671="CP",G671&gt;=DATE(2018,7,26),G671&lt;=DATE(2018,12,31)),COUNTIFS($K$2:$K$999,K671,$A$2:$A$999,'CP %'!$B$1,$G$2:$G$999,"&gt;=26-07-2018",$G$2:$G$999,"&lt;=31-12-2018"),IF(AND(A671='CP %'!$F$1,Master!J671="CP",G671&gt;=DATE(2018,4,1),G671&lt;DATE(2018,5,1)),COUNTIFS($K$2:$K$999,K671,$A$2:$A$999,'CP %'!$F$1,$G$2:$G$999,"&gt;=01-04-2018",$G$2:$G$999,"&lt;01-05-2018"),IF(AND(A671='CP %'!$F$1,Master!J671="CP",G671&gt;=DATE(2018,7,1),G671&lt;DATE(2018,8,1)),COUNTIFS($K$2:$K$999,K671,$A$2:$A$999,'CP %'!$F$1,$G$2:$G$999,"&gt;=01-07-2018",$G$2:$G$999,"&lt;01-08-2018"),IF(AND(A671='CP %'!$F$1,B671='CP %'!$F$17,Master!J671="CP",G671&gt;=DATE(2018,8,1),G671&lt;DATE(2018,10,1)),COUNTIFS($K$2:$K$999,K671,$A$2:$A$999,'CP %'!$F$1,$B$2:$B$999,'CP %'!$F$17,$G$2:$G$999,"&gt;=01-08-2018",$G$2:$G$999,"&lt;01-10-2018"),IF(AND(A671='CP %'!$F$1,B671='CP %'!$F$27,Master!J671="CP",G671&gt;=DATE(2018,10,1),G671&lt;=DATE(2018,12,31)),COUNTIFS($K$2:$K$999,K671,$A$2:$A$999,'CP %'!$F$1,$B$2:$B$999,'CP %'!$F$27,$G$2:$G$999,"&gt;=01-10-2018",$G$2:$G$999,"&lt;=31-12-2018"),IF(AND(A671='CP %'!$M$1,Master!J671="CP",G671&gt;=DATE(2018,4,1),G671&lt;DATE(2018,10,1)),COUNTIFS($K$2:$K$999,K671,$A$2:$A$999,'CP %'!$M$1,$G$2:$G$999,"&gt;=1-04-2018",$G$2:$G$999,"&lt;1-10-2018"),IF(AND(A671='CP %'!$M$1,Master!J671="CP",G671&gt;=DATE(2018,10,1),G671&lt;=DATE(2018,12,31)),COUNTIFS($K$2:$K$999,K671,$A$2:$A$999,'CP %'!$M$1,$G$2:$G$999,"&gt;=1-10-2018",$G$2:$G$999,"&lt;=31-12-2018"),"")))))))</f>
        <v/>
      </c>
    </row>
    <row r="672" spans="19:20" hidden="1" x14ac:dyDescent="0.25">
      <c r="S672" s="17" t="str">
        <f>IF(AND(A672='CP %'!$B$1,J672="CP"),
IF(AND(G672&gt;=DATE(2018,4,1),G672&lt;=DATE(2018,7,25)),2%,IF(AND(G672&gt;=DATE(2018,7,26),G672&lt;=DATE(2018,12,31),R672='CP %'!$I$2),IF(T672=1,'CP %'!$C$8,IF(AND(T672&gt;=2,T672&lt;=3),'CP %'!$C$9,IF(AND(T672&gt;=4,T672&lt;=5),'CP %'!$C$10,IF(AND(T672&gt;=6,T672&lt;=8),'CP %'!$C$11,IF(T672&gt;=9,'CP %'!$C$12,""))))),IF(AND(G672&gt;=DATE(2018,7,26),G672&lt;=DATE(2018,12,31),R672='CP %'!$I$3),IF(T672=1,'CP %'!$D$8,IF(AND(T672&gt;=2,T672&lt;=3),'CP %'!$D$9,IF(AND(T672&gt;=4,T672&lt;=5),'CP %'!$D$10,IF(AND(T672&gt;=6,T672&lt;=8),'CP %'!$D$11,IF(T672&gt;=9,'CP %'!$D$12,""))))),""))),
IF(AND(A672='CP %'!$F$1,J672="CP"),
IF(AND(G672&gt;=DATE(2018,4,1),G672&lt;DATE(2018,5,1)),IF(AND(T672&gt;=1,T672&lt;=3),'CP %'!$G$4,IF(AND(T672&gt;=4,T672&lt;=9),'CP %'!$G$5,IF(T672&gt;=10,'CP %'!$G$6,""))),
IF(AND(G672&gt;=DATE(2018,5,1),G672&lt;DATE(2018,7,1)),'CP %'!$G$8,
IF(AND(G672&gt;=DATE(2018,7,1),G672&lt;DATE(2018,8,1)),IF(AND(T672&gt;=1,T672&lt;=2),'CP %'!$G$11,IF(AND(T672&gt;=3,T672&lt;=5),'CP %'!$G$12,IF(T672&gt;=6,'CP %'!$G$13,""))),
IF(AND(G672&gt;=DATE(2018,8,1),G672&lt;DATE(2018,10,1)),IF(K672='CP %'!$F$18,'CP %'!$G$18,IF(B672='CP %'!$F$15,'CP %'!$G$15,IF(B672='CP %'!$F$16,'CP %'!$G$16,IF(AND(B672='CP %'!$F$17,T672=1),'CP %'!$G$20,IF(AND(B672='CP %'!$F$17,T672&gt;=2,T672&lt;=5),'CP %'!$G$21,IF(AND(B672='CP %'!$F$17,T672&gt;=6),'CP %'!$G$22,"")))))),
IF(AND(G672&gt;=DATE(2018,10,1),G672&lt;=DATE(2018,12,31)),IF(B672='CP %'!$F$25,'CP %'!$G$25,IF(B672='CP %'!$F$26,'CP %'!$G$26,IF(AND(B672='CP %'!$F$27,T672=1),'CP %'!$G$29,IF(AND(B672='CP %'!$F$27,T672&gt;=2,T672&lt;=5),'CP %'!$G$30,IF(AND(B672='CP %'!$F$27,T672&gt;=6),'CP %'!$G$31,"")))))))))),
IF(AND(A672='CP %'!$M$1,J672="CP"),
IF(AND(G672&gt;=DATE(2018,4,1),G672&lt;DATE(2018,10,1)),IF(AND(T672&gt;=1,T672&lt;=3),'CP %'!$N$4,IF(AND(T672&gt;=4,T672&lt;=6),'CP %'!$N$5,IF(T672&gt;=7,'CP %'!$N$6,""))),
IF(AND(G672&gt;=DATE(2018,10,1),G672&lt;=DATE(2018,12,31)),IF(AND(T672&gt;=1,T672&lt;=3),'CP %'!$N$9,IF(AND(T672&gt;=4,T672&lt;=6),'CP %'!$N$10,IF(T672&gt;=7,'CP %'!$N$11,""))),"")),"")))</f>
        <v/>
      </c>
      <c r="T672" s="29" t="str">
        <f>IF(AND(A672='CP %'!$B$1,Master!J672="CP",G672&gt;=DATE(2018,7,26),G672&lt;=DATE(2018,12,31)),COUNTIFS($K$2:$K$999,K672,$A$2:$A$999,'CP %'!$B$1,$G$2:$G$999,"&gt;=26-07-2018",$G$2:$G$999,"&lt;=31-12-2018"),IF(AND(A672='CP %'!$F$1,Master!J672="CP",G672&gt;=DATE(2018,4,1),G672&lt;DATE(2018,5,1)),COUNTIFS($K$2:$K$999,K672,$A$2:$A$999,'CP %'!$F$1,$G$2:$G$999,"&gt;=01-04-2018",$G$2:$G$999,"&lt;01-05-2018"),IF(AND(A672='CP %'!$F$1,Master!J672="CP",G672&gt;=DATE(2018,7,1),G672&lt;DATE(2018,8,1)),COUNTIFS($K$2:$K$999,K672,$A$2:$A$999,'CP %'!$F$1,$G$2:$G$999,"&gt;=01-07-2018",$G$2:$G$999,"&lt;01-08-2018"),IF(AND(A672='CP %'!$F$1,B672='CP %'!$F$17,Master!J672="CP",G672&gt;=DATE(2018,8,1),G672&lt;DATE(2018,10,1)),COUNTIFS($K$2:$K$999,K672,$A$2:$A$999,'CP %'!$F$1,$B$2:$B$999,'CP %'!$F$17,$G$2:$G$999,"&gt;=01-08-2018",$G$2:$G$999,"&lt;01-10-2018"),IF(AND(A672='CP %'!$F$1,B672='CP %'!$F$27,Master!J672="CP",G672&gt;=DATE(2018,10,1),G672&lt;=DATE(2018,12,31)),COUNTIFS($K$2:$K$999,K672,$A$2:$A$999,'CP %'!$F$1,$B$2:$B$999,'CP %'!$F$27,$G$2:$G$999,"&gt;=01-10-2018",$G$2:$G$999,"&lt;=31-12-2018"),IF(AND(A672='CP %'!$M$1,Master!J672="CP",G672&gt;=DATE(2018,4,1),G672&lt;DATE(2018,10,1)),COUNTIFS($K$2:$K$999,K672,$A$2:$A$999,'CP %'!$M$1,$G$2:$G$999,"&gt;=1-04-2018",$G$2:$G$999,"&lt;1-10-2018"),IF(AND(A672='CP %'!$M$1,Master!J672="CP",G672&gt;=DATE(2018,10,1),G672&lt;=DATE(2018,12,31)),COUNTIFS($K$2:$K$999,K672,$A$2:$A$999,'CP %'!$M$1,$G$2:$G$999,"&gt;=1-10-2018",$G$2:$G$999,"&lt;=31-12-2018"),"")))))))</f>
        <v/>
      </c>
    </row>
    <row r="673" spans="19:20" hidden="1" x14ac:dyDescent="0.25">
      <c r="S673" s="17" t="str">
        <f>IF(AND(A673='CP %'!$B$1,J673="CP"),
IF(AND(G673&gt;=DATE(2018,4,1),G673&lt;=DATE(2018,7,25)),2%,IF(AND(G673&gt;=DATE(2018,7,26),G673&lt;=DATE(2018,12,31),R673='CP %'!$I$2),IF(T673=1,'CP %'!$C$8,IF(AND(T673&gt;=2,T673&lt;=3),'CP %'!$C$9,IF(AND(T673&gt;=4,T673&lt;=5),'CP %'!$C$10,IF(AND(T673&gt;=6,T673&lt;=8),'CP %'!$C$11,IF(T673&gt;=9,'CP %'!$C$12,""))))),IF(AND(G673&gt;=DATE(2018,7,26),G673&lt;=DATE(2018,12,31),R673='CP %'!$I$3),IF(T673=1,'CP %'!$D$8,IF(AND(T673&gt;=2,T673&lt;=3),'CP %'!$D$9,IF(AND(T673&gt;=4,T673&lt;=5),'CP %'!$D$10,IF(AND(T673&gt;=6,T673&lt;=8),'CP %'!$D$11,IF(T673&gt;=9,'CP %'!$D$12,""))))),""))),
IF(AND(A673='CP %'!$F$1,J673="CP"),
IF(AND(G673&gt;=DATE(2018,4,1),G673&lt;DATE(2018,5,1)),IF(AND(T673&gt;=1,T673&lt;=3),'CP %'!$G$4,IF(AND(T673&gt;=4,T673&lt;=9),'CP %'!$G$5,IF(T673&gt;=10,'CP %'!$G$6,""))),
IF(AND(G673&gt;=DATE(2018,5,1),G673&lt;DATE(2018,7,1)),'CP %'!$G$8,
IF(AND(G673&gt;=DATE(2018,7,1),G673&lt;DATE(2018,8,1)),IF(AND(T673&gt;=1,T673&lt;=2),'CP %'!$G$11,IF(AND(T673&gt;=3,T673&lt;=5),'CP %'!$G$12,IF(T673&gt;=6,'CP %'!$G$13,""))),
IF(AND(G673&gt;=DATE(2018,8,1),G673&lt;DATE(2018,10,1)),IF(K673='CP %'!$F$18,'CP %'!$G$18,IF(B673='CP %'!$F$15,'CP %'!$G$15,IF(B673='CP %'!$F$16,'CP %'!$G$16,IF(AND(B673='CP %'!$F$17,T673=1),'CP %'!$G$20,IF(AND(B673='CP %'!$F$17,T673&gt;=2,T673&lt;=5),'CP %'!$G$21,IF(AND(B673='CP %'!$F$17,T673&gt;=6),'CP %'!$G$22,"")))))),
IF(AND(G673&gt;=DATE(2018,10,1),G673&lt;=DATE(2018,12,31)),IF(B673='CP %'!$F$25,'CP %'!$G$25,IF(B673='CP %'!$F$26,'CP %'!$G$26,IF(AND(B673='CP %'!$F$27,T673=1),'CP %'!$G$29,IF(AND(B673='CP %'!$F$27,T673&gt;=2,T673&lt;=5),'CP %'!$G$30,IF(AND(B673='CP %'!$F$27,T673&gt;=6),'CP %'!$G$31,"")))))))))),
IF(AND(A673='CP %'!$M$1,J673="CP"),
IF(AND(G673&gt;=DATE(2018,4,1),G673&lt;DATE(2018,10,1)),IF(AND(T673&gt;=1,T673&lt;=3),'CP %'!$N$4,IF(AND(T673&gt;=4,T673&lt;=6),'CP %'!$N$5,IF(T673&gt;=7,'CP %'!$N$6,""))),
IF(AND(G673&gt;=DATE(2018,10,1),G673&lt;=DATE(2018,12,31)),IF(AND(T673&gt;=1,T673&lt;=3),'CP %'!$N$9,IF(AND(T673&gt;=4,T673&lt;=6),'CP %'!$N$10,IF(T673&gt;=7,'CP %'!$N$11,""))),"")),"")))</f>
        <v/>
      </c>
      <c r="T673" s="29" t="str">
        <f>IF(AND(A673='CP %'!$B$1,Master!J673="CP",G673&gt;=DATE(2018,7,26),G673&lt;=DATE(2018,12,31)),COUNTIFS($K$2:$K$999,K673,$A$2:$A$999,'CP %'!$B$1,$G$2:$G$999,"&gt;=26-07-2018",$G$2:$G$999,"&lt;=31-12-2018"),IF(AND(A673='CP %'!$F$1,Master!J673="CP",G673&gt;=DATE(2018,4,1),G673&lt;DATE(2018,5,1)),COUNTIFS($K$2:$K$999,K673,$A$2:$A$999,'CP %'!$F$1,$G$2:$G$999,"&gt;=01-04-2018",$G$2:$G$999,"&lt;01-05-2018"),IF(AND(A673='CP %'!$F$1,Master!J673="CP",G673&gt;=DATE(2018,7,1),G673&lt;DATE(2018,8,1)),COUNTIFS($K$2:$K$999,K673,$A$2:$A$999,'CP %'!$F$1,$G$2:$G$999,"&gt;=01-07-2018",$G$2:$G$999,"&lt;01-08-2018"),IF(AND(A673='CP %'!$F$1,B673='CP %'!$F$17,Master!J673="CP",G673&gt;=DATE(2018,8,1),G673&lt;DATE(2018,10,1)),COUNTIFS($K$2:$K$999,K673,$A$2:$A$999,'CP %'!$F$1,$B$2:$B$999,'CP %'!$F$17,$G$2:$G$999,"&gt;=01-08-2018",$G$2:$G$999,"&lt;01-10-2018"),IF(AND(A673='CP %'!$F$1,B673='CP %'!$F$27,Master!J673="CP",G673&gt;=DATE(2018,10,1),G673&lt;=DATE(2018,12,31)),COUNTIFS($K$2:$K$999,K673,$A$2:$A$999,'CP %'!$F$1,$B$2:$B$999,'CP %'!$F$27,$G$2:$G$999,"&gt;=01-10-2018",$G$2:$G$999,"&lt;=31-12-2018"),IF(AND(A673='CP %'!$M$1,Master!J673="CP",G673&gt;=DATE(2018,4,1),G673&lt;DATE(2018,10,1)),COUNTIFS($K$2:$K$999,K673,$A$2:$A$999,'CP %'!$M$1,$G$2:$G$999,"&gt;=1-04-2018",$G$2:$G$999,"&lt;1-10-2018"),IF(AND(A673='CP %'!$M$1,Master!J673="CP",G673&gt;=DATE(2018,10,1),G673&lt;=DATE(2018,12,31)),COUNTIFS($K$2:$K$999,K673,$A$2:$A$999,'CP %'!$M$1,$G$2:$G$999,"&gt;=1-10-2018",$G$2:$G$999,"&lt;=31-12-2018"),"")))))))</f>
        <v/>
      </c>
    </row>
    <row r="674" spans="19:20" hidden="1" x14ac:dyDescent="0.25">
      <c r="S674" s="17" t="str">
        <f>IF(AND(A674='CP %'!$B$1,J674="CP"),
IF(AND(G674&gt;=DATE(2018,4,1),G674&lt;=DATE(2018,7,25)),2%,IF(AND(G674&gt;=DATE(2018,7,26),G674&lt;=DATE(2018,12,31),R674='CP %'!$I$2),IF(T674=1,'CP %'!$C$8,IF(AND(T674&gt;=2,T674&lt;=3),'CP %'!$C$9,IF(AND(T674&gt;=4,T674&lt;=5),'CP %'!$C$10,IF(AND(T674&gt;=6,T674&lt;=8),'CP %'!$C$11,IF(T674&gt;=9,'CP %'!$C$12,""))))),IF(AND(G674&gt;=DATE(2018,7,26),G674&lt;=DATE(2018,12,31),R674='CP %'!$I$3),IF(T674=1,'CP %'!$D$8,IF(AND(T674&gt;=2,T674&lt;=3),'CP %'!$D$9,IF(AND(T674&gt;=4,T674&lt;=5),'CP %'!$D$10,IF(AND(T674&gt;=6,T674&lt;=8),'CP %'!$D$11,IF(T674&gt;=9,'CP %'!$D$12,""))))),""))),
IF(AND(A674='CP %'!$F$1,J674="CP"),
IF(AND(G674&gt;=DATE(2018,4,1),G674&lt;DATE(2018,5,1)),IF(AND(T674&gt;=1,T674&lt;=3),'CP %'!$G$4,IF(AND(T674&gt;=4,T674&lt;=9),'CP %'!$G$5,IF(T674&gt;=10,'CP %'!$G$6,""))),
IF(AND(G674&gt;=DATE(2018,5,1),G674&lt;DATE(2018,7,1)),'CP %'!$G$8,
IF(AND(G674&gt;=DATE(2018,7,1),G674&lt;DATE(2018,8,1)),IF(AND(T674&gt;=1,T674&lt;=2),'CP %'!$G$11,IF(AND(T674&gt;=3,T674&lt;=5),'CP %'!$G$12,IF(T674&gt;=6,'CP %'!$G$13,""))),
IF(AND(G674&gt;=DATE(2018,8,1),G674&lt;DATE(2018,10,1)),IF(K674='CP %'!$F$18,'CP %'!$G$18,IF(B674='CP %'!$F$15,'CP %'!$G$15,IF(B674='CP %'!$F$16,'CP %'!$G$16,IF(AND(B674='CP %'!$F$17,T674=1),'CP %'!$G$20,IF(AND(B674='CP %'!$F$17,T674&gt;=2,T674&lt;=5),'CP %'!$G$21,IF(AND(B674='CP %'!$F$17,T674&gt;=6),'CP %'!$G$22,"")))))),
IF(AND(G674&gt;=DATE(2018,10,1),G674&lt;=DATE(2018,12,31)),IF(B674='CP %'!$F$25,'CP %'!$G$25,IF(B674='CP %'!$F$26,'CP %'!$G$26,IF(AND(B674='CP %'!$F$27,T674=1),'CP %'!$G$29,IF(AND(B674='CP %'!$F$27,T674&gt;=2,T674&lt;=5),'CP %'!$G$30,IF(AND(B674='CP %'!$F$27,T674&gt;=6),'CP %'!$G$31,"")))))))))),
IF(AND(A674='CP %'!$M$1,J674="CP"),
IF(AND(G674&gt;=DATE(2018,4,1),G674&lt;DATE(2018,10,1)),IF(AND(T674&gt;=1,T674&lt;=3),'CP %'!$N$4,IF(AND(T674&gt;=4,T674&lt;=6),'CP %'!$N$5,IF(T674&gt;=7,'CP %'!$N$6,""))),
IF(AND(G674&gt;=DATE(2018,10,1),G674&lt;=DATE(2018,12,31)),IF(AND(T674&gt;=1,T674&lt;=3),'CP %'!$N$9,IF(AND(T674&gt;=4,T674&lt;=6),'CP %'!$N$10,IF(T674&gt;=7,'CP %'!$N$11,""))),"")),"")))</f>
        <v/>
      </c>
      <c r="T674" s="29" t="str">
        <f>IF(AND(A674='CP %'!$B$1,Master!J674="CP",G674&gt;=DATE(2018,7,26),G674&lt;=DATE(2018,12,31)),COUNTIFS($K$2:$K$999,K674,$A$2:$A$999,'CP %'!$B$1,$G$2:$G$999,"&gt;=26-07-2018",$G$2:$G$999,"&lt;=31-12-2018"),IF(AND(A674='CP %'!$F$1,Master!J674="CP",G674&gt;=DATE(2018,4,1),G674&lt;DATE(2018,5,1)),COUNTIFS($K$2:$K$999,K674,$A$2:$A$999,'CP %'!$F$1,$G$2:$G$999,"&gt;=01-04-2018",$G$2:$G$999,"&lt;01-05-2018"),IF(AND(A674='CP %'!$F$1,Master!J674="CP",G674&gt;=DATE(2018,7,1),G674&lt;DATE(2018,8,1)),COUNTIFS($K$2:$K$999,K674,$A$2:$A$999,'CP %'!$F$1,$G$2:$G$999,"&gt;=01-07-2018",$G$2:$G$999,"&lt;01-08-2018"),IF(AND(A674='CP %'!$F$1,B674='CP %'!$F$17,Master!J674="CP",G674&gt;=DATE(2018,8,1),G674&lt;DATE(2018,10,1)),COUNTIFS($K$2:$K$999,K674,$A$2:$A$999,'CP %'!$F$1,$B$2:$B$999,'CP %'!$F$17,$G$2:$G$999,"&gt;=01-08-2018",$G$2:$G$999,"&lt;01-10-2018"),IF(AND(A674='CP %'!$F$1,B674='CP %'!$F$27,Master!J674="CP",G674&gt;=DATE(2018,10,1),G674&lt;=DATE(2018,12,31)),COUNTIFS($K$2:$K$999,K674,$A$2:$A$999,'CP %'!$F$1,$B$2:$B$999,'CP %'!$F$27,$G$2:$G$999,"&gt;=01-10-2018",$G$2:$G$999,"&lt;=31-12-2018"),IF(AND(A674='CP %'!$M$1,Master!J674="CP",G674&gt;=DATE(2018,4,1),G674&lt;DATE(2018,10,1)),COUNTIFS($K$2:$K$999,K674,$A$2:$A$999,'CP %'!$M$1,$G$2:$G$999,"&gt;=1-04-2018",$G$2:$G$999,"&lt;1-10-2018"),IF(AND(A674='CP %'!$M$1,Master!J674="CP",G674&gt;=DATE(2018,10,1),G674&lt;=DATE(2018,12,31)),COUNTIFS($K$2:$K$999,K674,$A$2:$A$999,'CP %'!$M$1,$G$2:$G$999,"&gt;=1-10-2018",$G$2:$G$999,"&lt;=31-12-2018"),"")))))))</f>
        <v/>
      </c>
    </row>
    <row r="675" spans="19:20" hidden="1" x14ac:dyDescent="0.25">
      <c r="S675" s="17" t="str">
        <f>IF(AND(A675='CP %'!$B$1,J675="CP"),
IF(AND(G675&gt;=DATE(2018,4,1),G675&lt;=DATE(2018,7,25)),2%,IF(AND(G675&gt;=DATE(2018,7,26),G675&lt;=DATE(2018,12,31),R675='CP %'!$I$2),IF(T675=1,'CP %'!$C$8,IF(AND(T675&gt;=2,T675&lt;=3),'CP %'!$C$9,IF(AND(T675&gt;=4,T675&lt;=5),'CP %'!$C$10,IF(AND(T675&gt;=6,T675&lt;=8),'CP %'!$C$11,IF(T675&gt;=9,'CP %'!$C$12,""))))),IF(AND(G675&gt;=DATE(2018,7,26),G675&lt;=DATE(2018,12,31),R675='CP %'!$I$3),IF(T675=1,'CP %'!$D$8,IF(AND(T675&gt;=2,T675&lt;=3),'CP %'!$D$9,IF(AND(T675&gt;=4,T675&lt;=5),'CP %'!$D$10,IF(AND(T675&gt;=6,T675&lt;=8),'CP %'!$D$11,IF(T675&gt;=9,'CP %'!$D$12,""))))),""))),
IF(AND(A675='CP %'!$F$1,J675="CP"),
IF(AND(G675&gt;=DATE(2018,4,1),G675&lt;DATE(2018,5,1)),IF(AND(T675&gt;=1,T675&lt;=3),'CP %'!$G$4,IF(AND(T675&gt;=4,T675&lt;=9),'CP %'!$G$5,IF(T675&gt;=10,'CP %'!$G$6,""))),
IF(AND(G675&gt;=DATE(2018,5,1),G675&lt;DATE(2018,7,1)),'CP %'!$G$8,
IF(AND(G675&gt;=DATE(2018,7,1),G675&lt;DATE(2018,8,1)),IF(AND(T675&gt;=1,T675&lt;=2),'CP %'!$G$11,IF(AND(T675&gt;=3,T675&lt;=5),'CP %'!$G$12,IF(T675&gt;=6,'CP %'!$G$13,""))),
IF(AND(G675&gt;=DATE(2018,8,1),G675&lt;DATE(2018,10,1)),IF(K675='CP %'!$F$18,'CP %'!$G$18,IF(B675='CP %'!$F$15,'CP %'!$G$15,IF(B675='CP %'!$F$16,'CP %'!$G$16,IF(AND(B675='CP %'!$F$17,T675=1),'CP %'!$G$20,IF(AND(B675='CP %'!$F$17,T675&gt;=2,T675&lt;=5),'CP %'!$G$21,IF(AND(B675='CP %'!$F$17,T675&gt;=6),'CP %'!$G$22,"")))))),
IF(AND(G675&gt;=DATE(2018,10,1),G675&lt;=DATE(2018,12,31)),IF(B675='CP %'!$F$25,'CP %'!$G$25,IF(B675='CP %'!$F$26,'CP %'!$G$26,IF(AND(B675='CP %'!$F$27,T675=1),'CP %'!$G$29,IF(AND(B675='CP %'!$F$27,T675&gt;=2,T675&lt;=5),'CP %'!$G$30,IF(AND(B675='CP %'!$F$27,T675&gt;=6),'CP %'!$G$31,"")))))))))),
IF(AND(A675='CP %'!$M$1,J675="CP"),
IF(AND(G675&gt;=DATE(2018,4,1),G675&lt;DATE(2018,10,1)),IF(AND(T675&gt;=1,T675&lt;=3),'CP %'!$N$4,IF(AND(T675&gt;=4,T675&lt;=6),'CP %'!$N$5,IF(T675&gt;=7,'CP %'!$N$6,""))),
IF(AND(G675&gt;=DATE(2018,10,1),G675&lt;=DATE(2018,12,31)),IF(AND(T675&gt;=1,T675&lt;=3),'CP %'!$N$9,IF(AND(T675&gt;=4,T675&lt;=6),'CP %'!$N$10,IF(T675&gt;=7,'CP %'!$N$11,""))),"")),"")))</f>
        <v/>
      </c>
      <c r="T675" s="29" t="str">
        <f>IF(AND(A675='CP %'!$B$1,Master!J675="CP",G675&gt;=DATE(2018,7,26),G675&lt;=DATE(2018,12,31)),COUNTIFS($K$2:$K$999,K675,$A$2:$A$999,'CP %'!$B$1,$G$2:$G$999,"&gt;=26-07-2018",$G$2:$G$999,"&lt;=31-12-2018"),IF(AND(A675='CP %'!$F$1,Master!J675="CP",G675&gt;=DATE(2018,4,1),G675&lt;DATE(2018,5,1)),COUNTIFS($K$2:$K$999,K675,$A$2:$A$999,'CP %'!$F$1,$G$2:$G$999,"&gt;=01-04-2018",$G$2:$G$999,"&lt;01-05-2018"),IF(AND(A675='CP %'!$F$1,Master!J675="CP",G675&gt;=DATE(2018,7,1),G675&lt;DATE(2018,8,1)),COUNTIFS($K$2:$K$999,K675,$A$2:$A$999,'CP %'!$F$1,$G$2:$G$999,"&gt;=01-07-2018",$G$2:$G$999,"&lt;01-08-2018"),IF(AND(A675='CP %'!$F$1,B675='CP %'!$F$17,Master!J675="CP",G675&gt;=DATE(2018,8,1),G675&lt;DATE(2018,10,1)),COUNTIFS($K$2:$K$999,K675,$A$2:$A$999,'CP %'!$F$1,$B$2:$B$999,'CP %'!$F$17,$G$2:$G$999,"&gt;=01-08-2018",$G$2:$G$999,"&lt;01-10-2018"),IF(AND(A675='CP %'!$F$1,B675='CP %'!$F$27,Master!J675="CP",G675&gt;=DATE(2018,10,1),G675&lt;=DATE(2018,12,31)),COUNTIFS($K$2:$K$999,K675,$A$2:$A$999,'CP %'!$F$1,$B$2:$B$999,'CP %'!$F$27,$G$2:$G$999,"&gt;=01-10-2018",$G$2:$G$999,"&lt;=31-12-2018"),IF(AND(A675='CP %'!$M$1,Master!J675="CP",G675&gt;=DATE(2018,4,1),G675&lt;DATE(2018,10,1)),COUNTIFS($K$2:$K$999,K675,$A$2:$A$999,'CP %'!$M$1,$G$2:$G$999,"&gt;=1-04-2018",$G$2:$G$999,"&lt;1-10-2018"),IF(AND(A675='CP %'!$M$1,Master!J675="CP",G675&gt;=DATE(2018,10,1),G675&lt;=DATE(2018,12,31)),COUNTIFS($K$2:$K$999,K675,$A$2:$A$999,'CP %'!$M$1,$G$2:$G$999,"&gt;=1-10-2018",$G$2:$G$999,"&lt;=31-12-2018"),"")))))))</f>
        <v/>
      </c>
    </row>
    <row r="676" spans="19:20" hidden="1" x14ac:dyDescent="0.25">
      <c r="S676" s="17" t="str">
        <f>IF(AND(A676='CP %'!$B$1,J676="CP"),
IF(AND(G676&gt;=DATE(2018,4,1),G676&lt;=DATE(2018,7,25)),2%,IF(AND(G676&gt;=DATE(2018,7,26),G676&lt;=DATE(2018,12,31),R676='CP %'!$I$2),IF(T676=1,'CP %'!$C$8,IF(AND(T676&gt;=2,T676&lt;=3),'CP %'!$C$9,IF(AND(T676&gt;=4,T676&lt;=5),'CP %'!$C$10,IF(AND(T676&gt;=6,T676&lt;=8),'CP %'!$C$11,IF(T676&gt;=9,'CP %'!$C$12,""))))),IF(AND(G676&gt;=DATE(2018,7,26),G676&lt;=DATE(2018,12,31),R676='CP %'!$I$3),IF(T676=1,'CP %'!$D$8,IF(AND(T676&gt;=2,T676&lt;=3),'CP %'!$D$9,IF(AND(T676&gt;=4,T676&lt;=5),'CP %'!$D$10,IF(AND(T676&gt;=6,T676&lt;=8),'CP %'!$D$11,IF(T676&gt;=9,'CP %'!$D$12,""))))),""))),
IF(AND(A676='CP %'!$F$1,J676="CP"),
IF(AND(G676&gt;=DATE(2018,4,1),G676&lt;DATE(2018,5,1)),IF(AND(T676&gt;=1,T676&lt;=3),'CP %'!$G$4,IF(AND(T676&gt;=4,T676&lt;=9),'CP %'!$G$5,IF(T676&gt;=10,'CP %'!$G$6,""))),
IF(AND(G676&gt;=DATE(2018,5,1),G676&lt;DATE(2018,7,1)),'CP %'!$G$8,
IF(AND(G676&gt;=DATE(2018,7,1),G676&lt;DATE(2018,8,1)),IF(AND(T676&gt;=1,T676&lt;=2),'CP %'!$G$11,IF(AND(T676&gt;=3,T676&lt;=5),'CP %'!$G$12,IF(T676&gt;=6,'CP %'!$G$13,""))),
IF(AND(G676&gt;=DATE(2018,8,1),G676&lt;DATE(2018,10,1)),IF(K676='CP %'!$F$18,'CP %'!$G$18,IF(B676='CP %'!$F$15,'CP %'!$G$15,IF(B676='CP %'!$F$16,'CP %'!$G$16,IF(AND(B676='CP %'!$F$17,T676=1),'CP %'!$G$20,IF(AND(B676='CP %'!$F$17,T676&gt;=2,T676&lt;=5),'CP %'!$G$21,IF(AND(B676='CP %'!$F$17,T676&gt;=6),'CP %'!$G$22,"")))))),
IF(AND(G676&gt;=DATE(2018,10,1),G676&lt;=DATE(2018,12,31)),IF(B676='CP %'!$F$25,'CP %'!$G$25,IF(B676='CP %'!$F$26,'CP %'!$G$26,IF(AND(B676='CP %'!$F$27,T676=1),'CP %'!$G$29,IF(AND(B676='CP %'!$F$27,T676&gt;=2,T676&lt;=5),'CP %'!$G$30,IF(AND(B676='CP %'!$F$27,T676&gt;=6),'CP %'!$G$31,"")))))))))),
IF(AND(A676='CP %'!$M$1,J676="CP"),
IF(AND(G676&gt;=DATE(2018,4,1),G676&lt;DATE(2018,10,1)),IF(AND(T676&gt;=1,T676&lt;=3),'CP %'!$N$4,IF(AND(T676&gt;=4,T676&lt;=6),'CP %'!$N$5,IF(T676&gt;=7,'CP %'!$N$6,""))),
IF(AND(G676&gt;=DATE(2018,10,1),G676&lt;=DATE(2018,12,31)),IF(AND(T676&gt;=1,T676&lt;=3),'CP %'!$N$9,IF(AND(T676&gt;=4,T676&lt;=6),'CP %'!$N$10,IF(T676&gt;=7,'CP %'!$N$11,""))),"")),"")))</f>
        <v/>
      </c>
      <c r="T676" s="29" t="str">
        <f>IF(AND(A676='CP %'!$B$1,Master!J676="CP",G676&gt;=DATE(2018,7,26),G676&lt;=DATE(2018,12,31)),COUNTIFS($K$2:$K$999,K676,$A$2:$A$999,'CP %'!$B$1,$G$2:$G$999,"&gt;=26-07-2018",$G$2:$G$999,"&lt;=31-12-2018"),IF(AND(A676='CP %'!$F$1,Master!J676="CP",G676&gt;=DATE(2018,4,1),G676&lt;DATE(2018,5,1)),COUNTIFS($K$2:$K$999,K676,$A$2:$A$999,'CP %'!$F$1,$G$2:$G$999,"&gt;=01-04-2018",$G$2:$G$999,"&lt;01-05-2018"),IF(AND(A676='CP %'!$F$1,Master!J676="CP",G676&gt;=DATE(2018,7,1),G676&lt;DATE(2018,8,1)),COUNTIFS($K$2:$K$999,K676,$A$2:$A$999,'CP %'!$F$1,$G$2:$G$999,"&gt;=01-07-2018",$G$2:$G$999,"&lt;01-08-2018"),IF(AND(A676='CP %'!$F$1,B676='CP %'!$F$17,Master!J676="CP",G676&gt;=DATE(2018,8,1),G676&lt;DATE(2018,10,1)),COUNTIFS($K$2:$K$999,K676,$A$2:$A$999,'CP %'!$F$1,$B$2:$B$999,'CP %'!$F$17,$G$2:$G$999,"&gt;=01-08-2018",$G$2:$G$999,"&lt;01-10-2018"),IF(AND(A676='CP %'!$F$1,B676='CP %'!$F$27,Master!J676="CP",G676&gt;=DATE(2018,10,1),G676&lt;=DATE(2018,12,31)),COUNTIFS($K$2:$K$999,K676,$A$2:$A$999,'CP %'!$F$1,$B$2:$B$999,'CP %'!$F$27,$G$2:$G$999,"&gt;=01-10-2018",$G$2:$G$999,"&lt;=31-12-2018"),IF(AND(A676='CP %'!$M$1,Master!J676="CP",G676&gt;=DATE(2018,4,1),G676&lt;DATE(2018,10,1)),COUNTIFS($K$2:$K$999,K676,$A$2:$A$999,'CP %'!$M$1,$G$2:$G$999,"&gt;=1-04-2018",$G$2:$G$999,"&lt;1-10-2018"),IF(AND(A676='CP %'!$M$1,Master!J676="CP",G676&gt;=DATE(2018,10,1),G676&lt;=DATE(2018,12,31)),COUNTIFS($K$2:$K$999,K676,$A$2:$A$999,'CP %'!$M$1,$G$2:$G$999,"&gt;=1-10-2018",$G$2:$G$999,"&lt;=31-12-2018"),"")))))))</f>
        <v/>
      </c>
    </row>
    <row r="677" spans="19:20" hidden="1" x14ac:dyDescent="0.25">
      <c r="S677" s="17" t="str">
        <f>IF(AND(A677='CP %'!$B$1,J677="CP"),
IF(AND(G677&gt;=DATE(2018,4,1),G677&lt;=DATE(2018,7,25)),2%,IF(AND(G677&gt;=DATE(2018,7,26),G677&lt;=DATE(2018,12,31),R677='CP %'!$I$2),IF(T677=1,'CP %'!$C$8,IF(AND(T677&gt;=2,T677&lt;=3),'CP %'!$C$9,IF(AND(T677&gt;=4,T677&lt;=5),'CP %'!$C$10,IF(AND(T677&gt;=6,T677&lt;=8),'CP %'!$C$11,IF(T677&gt;=9,'CP %'!$C$12,""))))),IF(AND(G677&gt;=DATE(2018,7,26),G677&lt;=DATE(2018,12,31),R677='CP %'!$I$3),IF(T677=1,'CP %'!$D$8,IF(AND(T677&gt;=2,T677&lt;=3),'CP %'!$D$9,IF(AND(T677&gt;=4,T677&lt;=5),'CP %'!$D$10,IF(AND(T677&gt;=6,T677&lt;=8),'CP %'!$D$11,IF(T677&gt;=9,'CP %'!$D$12,""))))),""))),
IF(AND(A677='CP %'!$F$1,J677="CP"),
IF(AND(G677&gt;=DATE(2018,4,1),G677&lt;DATE(2018,5,1)),IF(AND(T677&gt;=1,T677&lt;=3),'CP %'!$G$4,IF(AND(T677&gt;=4,T677&lt;=9),'CP %'!$G$5,IF(T677&gt;=10,'CP %'!$G$6,""))),
IF(AND(G677&gt;=DATE(2018,5,1),G677&lt;DATE(2018,7,1)),'CP %'!$G$8,
IF(AND(G677&gt;=DATE(2018,7,1),G677&lt;DATE(2018,8,1)),IF(AND(T677&gt;=1,T677&lt;=2),'CP %'!$G$11,IF(AND(T677&gt;=3,T677&lt;=5),'CP %'!$G$12,IF(T677&gt;=6,'CP %'!$G$13,""))),
IF(AND(G677&gt;=DATE(2018,8,1),G677&lt;DATE(2018,10,1)),IF(K677='CP %'!$F$18,'CP %'!$G$18,IF(B677='CP %'!$F$15,'CP %'!$G$15,IF(B677='CP %'!$F$16,'CP %'!$G$16,IF(AND(B677='CP %'!$F$17,T677=1),'CP %'!$G$20,IF(AND(B677='CP %'!$F$17,T677&gt;=2,T677&lt;=5),'CP %'!$G$21,IF(AND(B677='CP %'!$F$17,T677&gt;=6),'CP %'!$G$22,"")))))),
IF(AND(G677&gt;=DATE(2018,10,1),G677&lt;=DATE(2018,12,31)),IF(B677='CP %'!$F$25,'CP %'!$G$25,IF(B677='CP %'!$F$26,'CP %'!$G$26,IF(AND(B677='CP %'!$F$27,T677=1),'CP %'!$G$29,IF(AND(B677='CP %'!$F$27,T677&gt;=2,T677&lt;=5),'CP %'!$G$30,IF(AND(B677='CP %'!$F$27,T677&gt;=6),'CP %'!$G$31,"")))))))))),
IF(AND(A677='CP %'!$M$1,J677="CP"),
IF(AND(G677&gt;=DATE(2018,4,1),G677&lt;DATE(2018,10,1)),IF(AND(T677&gt;=1,T677&lt;=3),'CP %'!$N$4,IF(AND(T677&gt;=4,T677&lt;=6),'CP %'!$N$5,IF(T677&gt;=7,'CP %'!$N$6,""))),
IF(AND(G677&gt;=DATE(2018,10,1),G677&lt;=DATE(2018,12,31)),IF(AND(T677&gt;=1,T677&lt;=3),'CP %'!$N$9,IF(AND(T677&gt;=4,T677&lt;=6),'CP %'!$N$10,IF(T677&gt;=7,'CP %'!$N$11,""))),"")),"")))</f>
        <v/>
      </c>
      <c r="T677" s="29" t="str">
        <f>IF(AND(A677='CP %'!$B$1,Master!J677="CP",G677&gt;=DATE(2018,7,26),G677&lt;=DATE(2018,12,31)),COUNTIFS($K$2:$K$999,K677,$A$2:$A$999,'CP %'!$B$1,$G$2:$G$999,"&gt;=26-07-2018",$G$2:$G$999,"&lt;=31-12-2018"),IF(AND(A677='CP %'!$F$1,Master!J677="CP",G677&gt;=DATE(2018,4,1),G677&lt;DATE(2018,5,1)),COUNTIFS($K$2:$K$999,K677,$A$2:$A$999,'CP %'!$F$1,$G$2:$G$999,"&gt;=01-04-2018",$G$2:$G$999,"&lt;01-05-2018"),IF(AND(A677='CP %'!$F$1,Master!J677="CP",G677&gt;=DATE(2018,7,1),G677&lt;DATE(2018,8,1)),COUNTIFS($K$2:$K$999,K677,$A$2:$A$999,'CP %'!$F$1,$G$2:$G$999,"&gt;=01-07-2018",$G$2:$G$999,"&lt;01-08-2018"),IF(AND(A677='CP %'!$F$1,B677='CP %'!$F$17,Master!J677="CP",G677&gt;=DATE(2018,8,1),G677&lt;DATE(2018,10,1)),COUNTIFS($K$2:$K$999,K677,$A$2:$A$999,'CP %'!$F$1,$B$2:$B$999,'CP %'!$F$17,$G$2:$G$999,"&gt;=01-08-2018",$G$2:$G$999,"&lt;01-10-2018"),IF(AND(A677='CP %'!$F$1,B677='CP %'!$F$27,Master!J677="CP",G677&gt;=DATE(2018,10,1),G677&lt;=DATE(2018,12,31)),COUNTIFS($K$2:$K$999,K677,$A$2:$A$999,'CP %'!$F$1,$B$2:$B$999,'CP %'!$F$27,$G$2:$G$999,"&gt;=01-10-2018",$G$2:$G$999,"&lt;=31-12-2018"),IF(AND(A677='CP %'!$M$1,Master!J677="CP",G677&gt;=DATE(2018,4,1),G677&lt;DATE(2018,10,1)),COUNTIFS($K$2:$K$999,K677,$A$2:$A$999,'CP %'!$M$1,$G$2:$G$999,"&gt;=1-04-2018",$G$2:$G$999,"&lt;1-10-2018"),IF(AND(A677='CP %'!$M$1,Master!J677="CP",G677&gt;=DATE(2018,10,1),G677&lt;=DATE(2018,12,31)),COUNTIFS($K$2:$K$999,K677,$A$2:$A$999,'CP %'!$M$1,$G$2:$G$999,"&gt;=1-10-2018",$G$2:$G$999,"&lt;=31-12-2018"),"")))))))</f>
        <v/>
      </c>
    </row>
    <row r="678" spans="19:20" hidden="1" x14ac:dyDescent="0.25">
      <c r="S678" s="17" t="str">
        <f>IF(AND(A678='CP %'!$B$1,J678="CP"),
IF(AND(G678&gt;=DATE(2018,4,1),G678&lt;=DATE(2018,7,25)),2%,IF(AND(G678&gt;=DATE(2018,7,26),G678&lt;=DATE(2018,12,31),R678='CP %'!$I$2),IF(T678=1,'CP %'!$C$8,IF(AND(T678&gt;=2,T678&lt;=3),'CP %'!$C$9,IF(AND(T678&gt;=4,T678&lt;=5),'CP %'!$C$10,IF(AND(T678&gt;=6,T678&lt;=8),'CP %'!$C$11,IF(T678&gt;=9,'CP %'!$C$12,""))))),IF(AND(G678&gt;=DATE(2018,7,26),G678&lt;=DATE(2018,12,31),R678='CP %'!$I$3),IF(T678=1,'CP %'!$D$8,IF(AND(T678&gt;=2,T678&lt;=3),'CP %'!$D$9,IF(AND(T678&gt;=4,T678&lt;=5),'CP %'!$D$10,IF(AND(T678&gt;=6,T678&lt;=8),'CP %'!$D$11,IF(T678&gt;=9,'CP %'!$D$12,""))))),""))),
IF(AND(A678='CP %'!$F$1,J678="CP"),
IF(AND(G678&gt;=DATE(2018,4,1),G678&lt;DATE(2018,5,1)),IF(AND(T678&gt;=1,T678&lt;=3),'CP %'!$G$4,IF(AND(T678&gt;=4,T678&lt;=9),'CP %'!$G$5,IF(T678&gt;=10,'CP %'!$G$6,""))),
IF(AND(G678&gt;=DATE(2018,5,1),G678&lt;DATE(2018,7,1)),'CP %'!$G$8,
IF(AND(G678&gt;=DATE(2018,7,1),G678&lt;DATE(2018,8,1)),IF(AND(T678&gt;=1,T678&lt;=2),'CP %'!$G$11,IF(AND(T678&gt;=3,T678&lt;=5),'CP %'!$G$12,IF(T678&gt;=6,'CP %'!$G$13,""))),
IF(AND(G678&gt;=DATE(2018,8,1),G678&lt;DATE(2018,10,1)),IF(K678='CP %'!$F$18,'CP %'!$G$18,IF(B678='CP %'!$F$15,'CP %'!$G$15,IF(B678='CP %'!$F$16,'CP %'!$G$16,IF(AND(B678='CP %'!$F$17,T678=1),'CP %'!$G$20,IF(AND(B678='CP %'!$F$17,T678&gt;=2,T678&lt;=5),'CP %'!$G$21,IF(AND(B678='CP %'!$F$17,T678&gt;=6),'CP %'!$G$22,"")))))),
IF(AND(G678&gt;=DATE(2018,10,1),G678&lt;=DATE(2018,12,31)),IF(B678='CP %'!$F$25,'CP %'!$G$25,IF(B678='CP %'!$F$26,'CP %'!$G$26,IF(AND(B678='CP %'!$F$27,T678=1),'CP %'!$G$29,IF(AND(B678='CP %'!$F$27,T678&gt;=2,T678&lt;=5),'CP %'!$G$30,IF(AND(B678='CP %'!$F$27,T678&gt;=6),'CP %'!$G$31,"")))))))))),
IF(AND(A678='CP %'!$M$1,J678="CP"),
IF(AND(G678&gt;=DATE(2018,4,1),G678&lt;DATE(2018,10,1)),IF(AND(T678&gt;=1,T678&lt;=3),'CP %'!$N$4,IF(AND(T678&gt;=4,T678&lt;=6),'CP %'!$N$5,IF(T678&gt;=7,'CP %'!$N$6,""))),
IF(AND(G678&gt;=DATE(2018,10,1),G678&lt;=DATE(2018,12,31)),IF(AND(T678&gt;=1,T678&lt;=3),'CP %'!$N$9,IF(AND(T678&gt;=4,T678&lt;=6),'CP %'!$N$10,IF(T678&gt;=7,'CP %'!$N$11,""))),"")),"")))</f>
        <v/>
      </c>
      <c r="T678" s="29" t="str">
        <f>IF(AND(A678='CP %'!$B$1,Master!J678="CP",G678&gt;=DATE(2018,7,26),G678&lt;=DATE(2018,12,31)),COUNTIFS($K$2:$K$999,K678,$A$2:$A$999,'CP %'!$B$1,$G$2:$G$999,"&gt;=26-07-2018",$G$2:$G$999,"&lt;=31-12-2018"),IF(AND(A678='CP %'!$F$1,Master!J678="CP",G678&gt;=DATE(2018,4,1),G678&lt;DATE(2018,5,1)),COUNTIFS($K$2:$K$999,K678,$A$2:$A$999,'CP %'!$F$1,$G$2:$G$999,"&gt;=01-04-2018",$G$2:$G$999,"&lt;01-05-2018"),IF(AND(A678='CP %'!$F$1,Master!J678="CP",G678&gt;=DATE(2018,7,1),G678&lt;DATE(2018,8,1)),COUNTIFS($K$2:$K$999,K678,$A$2:$A$999,'CP %'!$F$1,$G$2:$G$999,"&gt;=01-07-2018",$G$2:$G$999,"&lt;01-08-2018"),IF(AND(A678='CP %'!$F$1,B678='CP %'!$F$17,Master!J678="CP",G678&gt;=DATE(2018,8,1),G678&lt;DATE(2018,10,1)),COUNTIFS($K$2:$K$999,K678,$A$2:$A$999,'CP %'!$F$1,$B$2:$B$999,'CP %'!$F$17,$G$2:$G$999,"&gt;=01-08-2018",$G$2:$G$999,"&lt;01-10-2018"),IF(AND(A678='CP %'!$F$1,B678='CP %'!$F$27,Master!J678="CP",G678&gt;=DATE(2018,10,1),G678&lt;=DATE(2018,12,31)),COUNTIFS($K$2:$K$999,K678,$A$2:$A$999,'CP %'!$F$1,$B$2:$B$999,'CP %'!$F$27,$G$2:$G$999,"&gt;=01-10-2018",$G$2:$G$999,"&lt;=31-12-2018"),IF(AND(A678='CP %'!$M$1,Master!J678="CP",G678&gt;=DATE(2018,4,1),G678&lt;DATE(2018,10,1)),COUNTIFS($K$2:$K$999,K678,$A$2:$A$999,'CP %'!$M$1,$G$2:$G$999,"&gt;=1-04-2018",$G$2:$G$999,"&lt;1-10-2018"),IF(AND(A678='CP %'!$M$1,Master!J678="CP",G678&gt;=DATE(2018,10,1),G678&lt;=DATE(2018,12,31)),COUNTIFS($K$2:$K$999,K678,$A$2:$A$999,'CP %'!$M$1,$G$2:$G$999,"&gt;=1-10-2018",$G$2:$G$999,"&lt;=31-12-2018"),"")))))))</f>
        <v/>
      </c>
    </row>
    <row r="679" spans="19:20" hidden="1" x14ac:dyDescent="0.25">
      <c r="S679" s="17" t="str">
        <f>IF(AND(A679='CP %'!$B$1,J679="CP"),
IF(AND(G679&gt;=DATE(2018,4,1),G679&lt;=DATE(2018,7,25)),2%,IF(AND(G679&gt;=DATE(2018,7,26),G679&lt;=DATE(2018,12,31),R679='CP %'!$I$2),IF(T679=1,'CP %'!$C$8,IF(AND(T679&gt;=2,T679&lt;=3),'CP %'!$C$9,IF(AND(T679&gt;=4,T679&lt;=5),'CP %'!$C$10,IF(AND(T679&gt;=6,T679&lt;=8),'CP %'!$C$11,IF(T679&gt;=9,'CP %'!$C$12,""))))),IF(AND(G679&gt;=DATE(2018,7,26),G679&lt;=DATE(2018,12,31),R679='CP %'!$I$3),IF(T679=1,'CP %'!$D$8,IF(AND(T679&gt;=2,T679&lt;=3),'CP %'!$D$9,IF(AND(T679&gt;=4,T679&lt;=5),'CP %'!$D$10,IF(AND(T679&gt;=6,T679&lt;=8),'CP %'!$D$11,IF(T679&gt;=9,'CP %'!$D$12,""))))),""))),
IF(AND(A679='CP %'!$F$1,J679="CP"),
IF(AND(G679&gt;=DATE(2018,4,1),G679&lt;DATE(2018,5,1)),IF(AND(T679&gt;=1,T679&lt;=3),'CP %'!$G$4,IF(AND(T679&gt;=4,T679&lt;=9),'CP %'!$G$5,IF(T679&gt;=10,'CP %'!$G$6,""))),
IF(AND(G679&gt;=DATE(2018,5,1),G679&lt;DATE(2018,7,1)),'CP %'!$G$8,
IF(AND(G679&gt;=DATE(2018,7,1),G679&lt;DATE(2018,8,1)),IF(AND(T679&gt;=1,T679&lt;=2),'CP %'!$G$11,IF(AND(T679&gt;=3,T679&lt;=5),'CP %'!$G$12,IF(T679&gt;=6,'CP %'!$G$13,""))),
IF(AND(G679&gt;=DATE(2018,8,1),G679&lt;DATE(2018,10,1)),IF(K679='CP %'!$F$18,'CP %'!$G$18,IF(B679='CP %'!$F$15,'CP %'!$G$15,IF(B679='CP %'!$F$16,'CP %'!$G$16,IF(AND(B679='CP %'!$F$17,T679=1),'CP %'!$G$20,IF(AND(B679='CP %'!$F$17,T679&gt;=2,T679&lt;=5),'CP %'!$G$21,IF(AND(B679='CP %'!$F$17,T679&gt;=6),'CP %'!$G$22,"")))))),
IF(AND(G679&gt;=DATE(2018,10,1),G679&lt;=DATE(2018,12,31)),IF(B679='CP %'!$F$25,'CP %'!$G$25,IF(B679='CP %'!$F$26,'CP %'!$G$26,IF(AND(B679='CP %'!$F$27,T679=1),'CP %'!$G$29,IF(AND(B679='CP %'!$F$27,T679&gt;=2,T679&lt;=5),'CP %'!$G$30,IF(AND(B679='CP %'!$F$27,T679&gt;=6),'CP %'!$G$31,"")))))))))),
IF(AND(A679='CP %'!$M$1,J679="CP"),
IF(AND(G679&gt;=DATE(2018,4,1),G679&lt;DATE(2018,10,1)),IF(AND(T679&gt;=1,T679&lt;=3),'CP %'!$N$4,IF(AND(T679&gt;=4,T679&lt;=6),'CP %'!$N$5,IF(T679&gt;=7,'CP %'!$N$6,""))),
IF(AND(G679&gt;=DATE(2018,10,1),G679&lt;=DATE(2018,12,31)),IF(AND(T679&gt;=1,T679&lt;=3),'CP %'!$N$9,IF(AND(T679&gt;=4,T679&lt;=6),'CP %'!$N$10,IF(T679&gt;=7,'CP %'!$N$11,""))),"")),"")))</f>
        <v/>
      </c>
      <c r="T679" s="29" t="str">
        <f>IF(AND(A679='CP %'!$B$1,Master!J679="CP",G679&gt;=DATE(2018,7,26),G679&lt;=DATE(2018,12,31)),COUNTIFS($K$2:$K$999,K679,$A$2:$A$999,'CP %'!$B$1,$G$2:$G$999,"&gt;=26-07-2018",$G$2:$G$999,"&lt;=31-12-2018"),IF(AND(A679='CP %'!$F$1,Master!J679="CP",G679&gt;=DATE(2018,4,1),G679&lt;DATE(2018,5,1)),COUNTIFS($K$2:$K$999,K679,$A$2:$A$999,'CP %'!$F$1,$G$2:$G$999,"&gt;=01-04-2018",$G$2:$G$999,"&lt;01-05-2018"),IF(AND(A679='CP %'!$F$1,Master!J679="CP",G679&gt;=DATE(2018,7,1),G679&lt;DATE(2018,8,1)),COUNTIFS($K$2:$K$999,K679,$A$2:$A$999,'CP %'!$F$1,$G$2:$G$999,"&gt;=01-07-2018",$G$2:$G$999,"&lt;01-08-2018"),IF(AND(A679='CP %'!$F$1,B679='CP %'!$F$17,Master!J679="CP",G679&gt;=DATE(2018,8,1),G679&lt;DATE(2018,10,1)),COUNTIFS($K$2:$K$999,K679,$A$2:$A$999,'CP %'!$F$1,$B$2:$B$999,'CP %'!$F$17,$G$2:$G$999,"&gt;=01-08-2018",$G$2:$G$999,"&lt;01-10-2018"),IF(AND(A679='CP %'!$F$1,B679='CP %'!$F$27,Master!J679="CP",G679&gt;=DATE(2018,10,1),G679&lt;=DATE(2018,12,31)),COUNTIFS($K$2:$K$999,K679,$A$2:$A$999,'CP %'!$F$1,$B$2:$B$999,'CP %'!$F$27,$G$2:$G$999,"&gt;=01-10-2018",$G$2:$G$999,"&lt;=31-12-2018"),IF(AND(A679='CP %'!$M$1,Master!J679="CP",G679&gt;=DATE(2018,4,1),G679&lt;DATE(2018,10,1)),COUNTIFS($K$2:$K$999,K679,$A$2:$A$999,'CP %'!$M$1,$G$2:$G$999,"&gt;=1-04-2018",$G$2:$G$999,"&lt;1-10-2018"),IF(AND(A679='CP %'!$M$1,Master!J679="CP",G679&gt;=DATE(2018,10,1),G679&lt;=DATE(2018,12,31)),COUNTIFS($K$2:$K$999,K679,$A$2:$A$999,'CP %'!$M$1,$G$2:$G$999,"&gt;=1-10-2018",$G$2:$G$999,"&lt;=31-12-2018"),"")))))))</f>
        <v/>
      </c>
    </row>
    <row r="680" spans="19:20" hidden="1" x14ac:dyDescent="0.25">
      <c r="S680" s="17" t="str">
        <f>IF(AND(A680='CP %'!$B$1,J680="CP"),
IF(AND(G680&gt;=DATE(2018,4,1),G680&lt;=DATE(2018,7,25)),2%,IF(AND(G680&gt;=DATE(2018,7,26),G680&lt;=DATE(2018,12,31),R680='CP %'!$I$2),IF(T680=1,'CP %'!$C$8,IF(AND(T680&gt;=2,T680&lt;=3),'CP %'!$C$9,IF(AND(T680&gt;=4,T680&lt;=5),'CP %'!$C$10,IF(AND(T680&gt;=6,T680&lt;=8),'CP %'!$C$11,IF(T680&gt;=9,'CP %'!$C$12,""))))),IF(AND(G680&gt;=DATE(2018,7,26),G680&lt;=DATE(2018,12,31),R680='CP %'!$I$3),IF(T680=1,'CP %'!$D$8,IF(AND(T680&gt;=2,T680&lt;=3),'CP %'!$D$9,IF(AND(T680&gt;=4,T680&lt;=5),'CP %'!$D$10,IF(AND(T680&gt;=6,T680&lt;=8),'CP %'!$D$11,IF(T680&gt;=9,'CP %'!$D$12,""))))),""))),
IF(AND(A680='CP %'!$F$1,J680="CP"),
IF(AND(G680&gt;=DATE(2018,4,1),G680&lt;DATE(2018,5,1)),IF(AND(T680&gt;=1,T680&lt;=3),'CP %'!$G$4,IF(AND(T680&gt;=4,T680&lt;=9),'CP %'!$G$5,IF(T680&gt;=10,'CP %'!$G$6,""))),
IF(AND(G680&gt;=DATE(2018,5,1),G680&lt;DATE(2018,7,1)),'CP %'!$G$8,
IF(AND(G680&gt;=DATE(2018,7,1),G680&lt;DATE(2018,8,1)),IF(AND(T680&gt;=1,T680&lt;=2),'CP %'!$G$11,IF(AND(T680&gt;=3,T680&lt;=5),'CP %'!$G$12,IF(T680&gt;=6,'CP %'!$G$13,""))),
IF(AND(G680&gt;=DATE(2018,8,1),G680&lt;DATE(2018,10,1)),IF(K680='CP %'!$F$18,'CP %'!$G$18,IF(B680='CP %'!$F$15,'CP %'!$G$15,IF(B680='CP %'!$F$16,'CP %'!$G$16,IF(AND(B680='CP %'!$F$17,T680=1),'CP %'!$G$20,IF(AND(B680='CP %'!$F$17,T680&gt;=2,T680&lt;=5),'CP %'!$G$21,IF(AND(B680='CP %'!$F$17,T680&gt;=6),'CP %'!$G$22,"")))))),
IF(AND(G680&gt;=DATE(2018,10,1),G680&lt;=DATE(2018,12,31)),IF(B680='CP %'!$F$25,'CP %'!$G$25,IF(B680='CP %'!$F$26,'CP %'!$G$26,IF(AND(B680='CP %'!$F$27,T680=1),'CP %'!$G$29,IF(AND(B680='CP %'!$F$27,T680&gt;=2,T680&lt;=5),'CP %'!$G$30,IF(AND(B680='CP %'!$F$27,T680&gt;=6),'CP %'!$G$31,"")))))))))),
IF(AND(A680='CP %'!$M$1,J680="CP"),
IF(AND(G680&gt;=DATE(2018,4,1),G680&lt;DATE(2018,10,1)),IF(AND(T680&gt;=1,T680&lt;=3),'CP %'!$N$4,IF(AND(T680&gt;=4,T680&lt;=6),'CP %'!$N$5,IF(T680&gt;=7,'CP %'!$N$6,""))),
IF(AND(G680&gt;=DATE(2018,10,1),G680&lt;=DATE(2018,12,31)),IF(AND(T680&gt;=1,T680&lt;=3),'CP %'!$N$9,IF(AND(T680&gt;=4,T680&lt;=6),'CP %'!$N$10,IF(T680&gt;=7,'CP %'!$N$11,""))),"")),"")))</f>
        <v/>
      </c>
      <c r="T680" s="29" t="str">
        <f>IF(AND(A680='CP %'!$B$1,Master!J680="CP",G680&gt;=DATE(2018,7,26),G680&lt;=DATE(2018,12,31)),COUNTIFS($K$2:$K$999,K680,$A$2:$A$999,'CP %'!$B$1,$G$2:$G$999,"&gt;=26-07-2018",$G$2:$G$999,"&lt;=31-12-2018"),IF(AND(A680='CP %'!$F$1,Master!J680="CP",G680&gt;=DATE(2018,4,1),G680&lt;DATE(2018,5,1)),COUNTIFS($K$2:$K$999,K680,$A$2:$A$999,'CP %'!$F$1,$G$2:$G$999,"&gt;=01-04-2018",$G$2:$G$999,"&lt;01-05-2018"),IF(AND(A680='CP %'!$F$1,Master!J680="CP",G680&gt;=DATE(2018,7,1),G680&lt;DATE(2018,8,1)),COUNTIFS($K$2:$K$999,K680,$A$2:$A$999,'CP %'!$F$1,$G$2:$G$999,"&gt;=01-07-2018",$G$2:$G$999,"&lt;01-08-2018"),IF(AND(A680='CP %'!$F$1,B680='CP %'!$F$17,Master!J680="CP",G680&gt;=DATE(2018,8,1),G680&lt;DATE(2018,10,1)),COUNTIFS($K$2:$K$999,K680,$A$2:$A$999,'CP %'!$F$1,$B$2:$B$999,'CP %'!$F$17,$G$2:$G$999,"&gt;=01-08-2018",$G$2:$G$999,"&lt;01-10-2018"),IF(AND(A680='CP %'!$F$1,B680='CP %'!$F$27,Master!J680="CP",G680&gt;=DATE(2018,10,1),G680&lt;=DATE(2018,12,31)),COUNTIFS($K$2:$K$999,K680,$A$2:$A$999,'CP %'!$F$1,$B$2:$B$999,'CP %'!$F$27,$G$2:$G$999,"&gt;=01-10-2018",$G$2:$G$999,"&lt;=31-12-2018"),IF(AND(A680='CP %'!$M$1,Master!J680="CP",G680&gt;=DATE(2018,4,1),G680&lt;DATE(2018,10,1)),COUNTIFS($K$2:$K$999,K680,$A$2:$A$999,'CP %'!$M$1,$G$2:$G$999,"&gt;=1-04-2018",$G$2:$G$999,"&lt;1-10-2018"),IF(AND(A680='CP %'!$M$1,Master!J680="CP",G680&gt;=DATE(2018,10,1),G680&lt;=DATE(2018,12,31)),COUNTIFS($K$2:$K$999,K680,$A$2:$A$999,'CP %'!$M$1,$G$2:$G$999,"&gt;=1-10-2018",$G$2:$G$999,"&lt;=31-12-2018"),"")))))))</f>
        <v/>
      </c>
    </row>
    <row r="681" spans="19:20" hidden="1" x14ac:dyDescent="0.25">
      <c r="S681" s="17" t="str">
        <f>IF(AND(A681='CP %'!$B$1,J681="CP"),
IF(AND(G681&gt;=DATE(2018,4,1),G681&lt;=DATE(2018,7,25)),2%,IF(AND(G681&gt;=DATE(2018,7,26),G681&lt;=DATE(2018,12,31),R681='CP %'!$I$2),IF(T681=1,'CP %'!$C$8,IF(AND(T681&gt;=2,T681&lt;=3),'CP %'!$C$9,IF(AND(T681&gt;=4,T681&lt;=5),'CP %'!$C$10,IF(AND(T681&gt;=6,T681&lt;=8),'CP %'!$C$11,IF(T681&gt;=9,'CP %'!$C$12,""))))),IF(AND(G681&gt;=DATE(2018,7,26),G681&lt;=DATE(2018,12,31),R681='CP %'!$I$3),IF(T681=1,'CP %'!$D$8,IF(AND(T681&gt;=2,T681&lt;=3),'CP %'!$D$9,IF(AND(T681&gt;=4,T681&lt;=5),'CP %'!$D$10,IF(AND(T681&gt;=6,T681&lt;=8),'CP %'!$D$11,IF(T681&gt;=9,'CP %'!$D$12,""))))),""))),
IF(AND(A681='CP %'!$F$1,J681="CP"),
IF(AND(G681&gt;=DATE(2018,4,1),G681&lt;DATE(2018,5,1)),IF(AND(T681&gt;=1,T681&lt;=3),'CP %'!$G$4,IF(AND(T681&gt;=4,T681&lt;=9),'CP %'!$G$5,IF(T681&gt;=10,'CP %'!$G$6,""))),
IF(AND(G681&gt;=DATE(2018,5,1),G681&lt;DATE(2018,7,1)),'CP %'!$G$8,
IF(AND(G681&gt;=DATE(2018,7,1),G681&lt;DATE(2018,8,1)),IF(AND(T681&gt;=1,T681&lt;=2),'CP %'!$G$11,IF(AND(T681&gt;=3,T681&lt;=5),'CP %'!$G$12,IF(T681&gt;=6,'CP %'!$G$13,""))),
IF(AND(G681&gt;=DATE(2018,8,1),G681&lt;DATE(2018,10,1)),IF(K681='CP %'!$F$18,'CP %'!$G$18,IF(B681='CP %'!$F$15,'CP %'!$G$15,IF(B681='CP %'!$F$16,'CP %'!$G$16,IF(AND(B681='CP %'!$F$17,T681=1),'CP %'!$G$20,IF(AND(B681='CP %'!$F$17,T681&gt;=2,T681&lt;=5),'CP %'!$G$21,IF(AND(B681='CP %'!$F$17,T681&gt;=6),'CP %'!$G$22,"")))))),
IF(AND(G681&gt;=DATE(2018,10,1),G681&lt;=DATE(2018,12,31)),IF(B681='CP %'!$F$25,'CP %'!$G$25,IF(B681='CP %'!$F$26,'CP %'!$G$26,IF(AND(B681='CP %'!$F$27,T681=1),'CP %'!$G$29,IF(AND(B681='CP %'!$F$27,T681&gt;=2,T681&lt;=5),'CP %'!$G$30,IF(AND(B681='CP %'!$F$27,T681&gt;=6),'CP %'!$G$31,"")))))))))),
IF(AND(A681='CP %'!$M$1,J681="CP"),
IF(AND(G681&gt;=DATE(2018,4,1),G681&lt;DATE(2018,10,1)),IF(AND(T681&gt;=1,T681&lt;=3),'CP %'!$N$4,IF(AND(T681&gt;=4,T681&lt;=6),'CP %'!$N$5,IF(T681&gt;=7,'CP %'!$N$6,""))),
IF(AND(G681&gt;=DATE(2018,10,1),G681&lt;=DATE(2018,12,31)),IF(AND(T681&gt;=1,T681&lt;=3),'CP %'!$N$9,IF(AND(T681&gt;=4,T681&lt;=6),'CP %'!$N$10,IF(T681&gt;=7,'CP %'!$N$11,""))),"")),"")))</f>
        <v/>
      </c>
      <c r="T681" s="29" t="str">
        <f>IF(AND(A681='CP %'!$B$1,Master!J681="CP",G681&gt;=DATE(2018,7,26),G681&lt;=DATE(2018,12,31)),COUNTIFS($K$2:$K$999,K681,$A$2:$A$999,'CP %'!$B$1,$G$2:$G$999,"&gt;=26-07-2018",$G$2:$G$999,"&lt;=31-12-2018"),IF(AND(A681='CP %'!$F$1,Master!J681="CP",G681&gt;=DATE(2018,4,1),G681&lt;DATE(2018,5,1)),COUNTIFS($K$2:$K$999,K681,$A$2:$A$999,'CP %'!$F$1,$G$2:$G$999,"&gt;=01-04-2018",$G$2:$G$999,"&lt;01-05-2018"),IF(AND(A681='CP %'!$F$1,Master!J681="CP",G681&gt;=DATE(2018,7,1),G681&lt;DATE(2018,8,1)),COUNTIFS($K$2:$K$999,K681,$A$2:$A$999,'CP %'!$F$1,$G$2:$G$999,"&gt;=01-07-2018",$G$2:$G$999,"&lt;01-08-2018"),IF(AND(A681='CP %'!$F$1,B681='CP %'!$F$17,Master!J681="CP",G681&gt;=DATE(2018,8,1),G681&lt;DATE(2018,10,1)),COUNTIFS($K$2:$K$999,K681,$A$2:$A$999,'CP %'!$F$1,$B$2:$B$999,'CP %'!$F$17,$G$2:$G$999,"&gt;=01-08-2018",$G$2:$G$999,"&lt;01-10-2018"),IF(AND(A681='CP %'!$F$1,B681='CP %'!$F$27,Master!J681="CP",G681&gt;=DATE(2018,10,1),G681&lt;=DATE(2018,12,31)),COUNTIFS($K$2:$K$999,K681,$A$2:$A$999,'CP %'!$F$1,$B$2:$B$999,'CP %'!$F$27,$G$2:$G$999,"&gt;=01-10-2018",$G$2:$G$999,"&lt;=31-12-2018"),IF(AND(A681='CP %'!$M$1,Master!J681="CP",G681&gt;=DATE(2018,4,1),G681&lt;DATE(2018,10,1)),COUNTIFS($K$2:$K$999,K681,$A$2:$A$999,'CP %'!$M$1,$G$2:$G$999,"&gt;=1-04-2018",$G$2:$G$999,"&lt;1-10-2018"),IF(AND(A681='CP %'!$M$1,Master!J681="CP",G681&gt;=DATE(2018,10,1),G681&lt;=DATE(2018,12,31)),COUNTIFS($K$2:$K$999,K681,$A$2:$A$999,'CP %'!$M$1,$G$2:$G$999,"&gt;=1-10-2018",$G$2:$G$999,"&lt;=31-12-2018"),"")))))))</f>
        <v/>
      </c>
    </row>
    <row r="682" spans="19:20" hidden="1" x14ac:dyDescent="0.25">
      <c r="S682" s="17" t="str">
        <f>IF(AND(A682='CP %'!$B$1,J682="CP"),
IF(AND(G682&gt;=DATE(2018,4,1),G682&lt;=DATE(2018,7,25)),2%,IF(AND(G682&gt;=DATE(2018,7,26),G682&lt;=DATE(2018,12,31),R682='CP %'!$I$2),IF(T682=1,'CP %'!$C$8,IF(AND(T682&gt;=2,T682&lt;=3),'CP %'!$C$9,IF(AND(T682&gt;=4,T682&lt;=5),'CP %'!$C$10,IF(AND(T682&gt;=6,T682&lt;=8),'CP %'!$C$11,IF(T682&gt;=9,'CP %'!$C$12,""))))),IF(AND(G682&gt;=DATE(2018,7,26),G682&lt;=DATE(2018,12,31),R682='CP %'!$I$3),IF(T682=1,'CP %'!$D$8,IF(AND(T682&gt;=2,T682&lt;=3),'CP %'!$D$9,IF(AND(T682&gt;=4,T682&lt;=5),'CP %'!$D$10,IF(AND(T682&gt;=6,T682&lt;=8),'CP %'!$D$11,IF(T682&gt;=9,'CP %'!$D$12,""))))),""))),
IF(AND(A682='CP %'!$F$1,J682="CP"),
IF(AND(G682&gt;=DATE(2018,4,1),G682&lt;DATE(2018,5,1)),IF(AND(T682&gt;=1,T682&lt;=3),'CP %'!$G$4,IF(AND(T682&gt;=4,T682&lt;=9),'CP %'!$G$5,IF(T682&gt;=10,'CP %'!$G$6,""))),
IF(AND(G682&gt;=DATE(2018,5,1),G682&lt;DATE(2018,7,1)),'CP %'!$G$8,
IF(AND(G682&gt;=DATE(2018,7,1),G682&lt;DATE(2018,8,1)),IF(AND(T682&gt;=1,T682&lt;=2),'CP %'!$G$11,IF(AND(T682&gt;=3,T682&lt;=5),'CP %'!$G$12,IF(T682&gt;=6,'CP %'!$G$13,""))),
IF(AND(G682&gt;=DATE(2018,8,1),G682&lt;DATE(2018,10,1)),IF(K682='CP %'!$F$18,'CP %'!$G$18,IF(B682='CP %'!$F$15,'CP %'!$G$15,IF(B682='CP %'!$F$16,'CP %'!$G$16,IF(AND(B682='CP %'!$F$17,T682=1),'CP %'!$G$20,IF(AND(B682='CP %'!$F$17,T682&gt;=2,T682&lt;=5),'CP %'!$G$21,IF(AND(B682='CP %'!$F$17,T682&gt;=6),'CP %'!$G$22,"")))))),
IF(AND(G682&gt;=DATE(2018,10,1),G682&lt;=DATE(2018,12,31)),IF(B682='CP %'!$F$25,'CP %'!$G$25,IF(B682='CP %'!$F$26,'CP %'!$G$26,IF(AND(B682='CP %'!$F$27,T682=1),'CP %'!$G$29,IF(AND(B682='CP %'!$F$27,T682&gt;=2,T682&lt;=5),'CP %'!$G$30,IF(AND(B682='CP %'!$F$27,T682&gt;=6),'CP %'!$G$31,"")))))))))),
IF(AND(A682='CP %'!$M$1,J682="CP"),
IF(AND(G682&gt;=DATE(2018,4,1),G682&lt;DATE(2018,10,1)),IF(AND(T682&gt;=1,T682&lt;=3),'CP %'!$N$4,IF(AND(T682&gt;=4,T682&lt;=6),'CP %'!$N$5,IF(T682&gt;=7,'CP %'!$N$6,""))),
IF(AND(G682&gt;=DATE(2018,10,1),G682&lt;=DATE(2018,12,31)),IF(AND(T682&gt;=1,T682&lt;=3),'CP %'!$N$9,IF(AND(T682&gt;=4,T682&lt;=6),'CP %'!$N$10,IF(T682&gt;=7,'CP %'!$N$11,""))),"")),"")))</f>
        <v/>
      </c>
      <c r="T682" s="29" t="str">
        <f>IF(AND(A682='CP %'!$B$1,Master!J682="CP",G682&gt;=DATE(2018,7,26),G682&lt;=DATE(2018,12,31)),COUNTIFS($K$2:$K$999,K682,$A$2:$A$999,'CP %'!$B$1,$G$2:$G$999,"&gt;=26-07-2018",$G$2:$G$999,"&lt;=31-12-2018"),IF(AND(A682='CP %'!$F$1,Master!J682="CP",G682&gt;=DATE(2018,4,1),G682&lt;DATE(2018,5,1)),COUNTIFS($K$2:$K$999,K682,$A$2:$A$999,'CP %'!$F$1,$G$2:$G$999,"&gt;=01-04-2018",$G$2:$G$999,"&lt;01-05-2018"),IF(AND(A682='CP %'!$F$1,Master!J682="CP",G682&gt;=DATE(2018,7,1),G682&lt;DATE(2018,8,1)),COUNTIFS($K$2:$K$999,K682,$A$2:$A$999,'CP %'!$F$1,$G$2:$G$999,"&gt;=01-07-2018",$G$2:$G$999,"&lt;01-08-2018"),IF(AND(A682='CP %'!$F$1,B682='CP %'!$F$17,Master!J682="CP",G682&gt;=DATE(2018,8,1),G682&lt;DATE(2018,10,1)),COUNTIFS($K$2:$K$999,K682,$A$2:$A$999,'CP %'!$F$1,$B$2:$B$999,'CP %'!$F$17,$G$2:$G$999,"&gt;=01-08-2018",$G$2:$G$999,"&lt;01-10-2018"),IF(AND(A682='CP %'!$F$1,B682='CP %'!$F$27,Master!J682="CP",G682&gt;=DATE(2018,10,1),G682&lt;=DATE(2018,12,31)),COUNTIFS($K$2:$K$999,K682,$A$2:$A$999,'CP %'!$F$1,$B$2:$B$999,'CP %'!$F$27,$G$2:$G$999,"&gt;=01-10-2018",$G$2:$G$999,"&lt;=31-12-2018"),IF(AND(A682='CP %'!$M$1,Master!J682="CP",G682&gt;=DATE(2018,4,1),G682&lt;DATE(2018,10,1)),COUNTIFS($K$2:$K$999,K682,$A$2:$A$999,'CP %'!$M$1,$G$2:$G$999,"&gt;=1-04-2018",$G$2:$G$999,"&lt;1-10-2018"),IF(AND(A682='CP %'!$M$1,Master!J682="CP",G682&gt;=DATE(2018,10,1),G682&lt;=DATE(2018,12,31)),COUNTIFS($K$2:$K$999,K682,$A$2:$A$999,'CP %'!$M$1,$G$2:$G$999,"&gt;=1-10-2018",$G$2:$G$999,"&lt;=31-12-2018"),"")))))))</f>
        <v/>
      </c>
    </row>
    <row r="683" spans="19:20" hidden="1" x14ac:dyDescent="0.25">
      <c r="S683" s="17" t="str">
        <f>IF(AND(A683='CP %'!$B$1,J683="CP"),
IF(AND(G683&gt;=DATE(2018,4,1),G683&lt;=DATE(2018,7,25)),2%,IF(AND(G683&gt;=DATE(2018,7,26),G683&lt;=DATE(2018,12,31),R683='CP %'!$I$2),IF(T683=1,'CP %'!$C$8,IF(AND(T683&gt;=2,T683&lt;=3),'CP %'!$C$9,IF(AND(T683&gt;=4,T683&lt;=5),'CP %'!$C$10,IF(AND(T683&gt;=6,T683&lt;=8),'CP %'!$C$11,IF(T683&gt;=9,'CP %'!$C$12,""))))),IF(AND(G683&gt;=DATE(2018,7,26),G683&lt;=DATE(2018,12,31),R683='CP %'!$I$3),IF(T683=1,'CP %'!$D$8,IF(AND(T683&gt;=2,T683&lt;=3),'CP %'!$D$9,IF(AND(T683&gt;=4,T683&lt;=5),'CP %'!$D$10,IF(AND(T683&gt;=6,T683&lt;=8),'CP %'!$D$11,IF(T683&gt;=9,'CP %'!$D$12,""))))),""))),
IF(AND(A683='CP %'!$F$1,J683="CP"),
IF(AND(G683&gt;=DATE(2018,4,1),G683&lt;DATE(2018,5,1)),IF(AND(T683&gt;=1,T683&lt;=3),'CP %'!$G$4,IF(AND(T683&gt;=4,T683&lt;=9),'CP %'!$G$5,IF(T683&gt;=10,'CP %'!$G$6,""))),
IF(AND(G683&gt;=DATE(2018,5,1),G683&lt;DATE(2018,7,1)),'CP %'!$G$8,
IF(AND(G683&gt;=DATE(2018,7,1),G683&lt;DATE(2018,8,1)),IF(AND(T683&gt;=1,T683&lt;=2),'CP %'!$G$11,IF(AND(T683&gt;=3,T683&lt;=5),'CP %'!$G$12,IF(T683&gt;=6,'CP %'!$G$13,""))),
IF(AND(G683&gt;=DATE(2018,8,1),G683&lt;DATE(2018,10,1)),IF(K683='CP %'!$F$18,'CP %'!$G$18,IF(B683='CP %'!$F$15,'CP %'!$G$15,IF(B683='CP %'!$F$16,'CP %'!$G$16,IF(AND(B683='CP %'!$F$17,T683=1),'CP %'!$G$20,IF(AND(B683='CP %'!$F$17,T683&gt;=2,T683&lt;=5),'CP %'!$G$21,IF(AND(B683='CP %'!$F$17,T683&gt;=6),'CP %'!$G$22,"")))))),
IF(AND(G683&gt;=DATE(2018,10,1),G683&lt;=DATE(2018,12,31)),IF(B683='CP %'!$F$25,'CP %'!$G$25,IF(B683='CP %'!$F$26,'CP %'!$G$26,IF(AND(B683='CP %'!$F$27,T683=1),'CP %'!$G$29,IF(AND(B683='CP %'!$F$27,T683&gt;=2,T683&lt;=5),'CP %'!$G$30,IF(AND(B683='CP %'!$F$27,T683&gt;=6),'CP %'!$G$31,"")))))))))),
IF(AND(A683='CP %'!$M$1,J683="CP"),
IF(AND(G683&gt;=DATE(2018,4,1),G683&lt;DATE(2018,10,1)),IF(AND(T683&gt;=1,T683&lt;=3),'CP %'!$N$4,IF(AND(T683&gt;=4,T683&lt;=6),'CP %'!$N$5,IF(T683&gt;=7,'CP %'!$N$6,""))),
IF(AND(G683&gt;=DATE(2018,10,1),G683&lt;=DATE(2018,12,31)),IF(AND(T683&gt;=1,T683&lt;=3),'CP %'!$N$9,IF(AND(T683&gt;=4,T683&lt;=6),'CP %'!$N$10,IF(T683&gt;=7,'CP %'!$N$11,""))),"")),"")))</f>
        <v/>
      </c>
      <c r="T683" s="29" t="str">
        <f>IF(AND(A683='CP %'!$B$1,Master!J683="CP",G683&gt;=DATE(2018,7,26),G683&lt;=DATE(2018,12,31)),COUNTIFS($K$2:$K$999,K683,$A$2:$A$999,'CP %'!$B$1,$G$2:$G$999,"&gt;=26-07-2018",$G$2:$G$999,"&lt;=31-12-2018"),IF(AND(A683='CP %'!$F$1,Master!J683="CP",G683&gt;=DATE(2018,4,1),G683&lt;DATE(2018,5,1)),COUNTIFS($K$2:$K$999,K683,$A$2:$A$999,'CP %'!$F$1,$G$2:$G$999,"&gt;=01-04-2018",$G$2:$G$999,"&lt;01-05-2018"),IF(AND(A683='CP %'!$F$1,Master!J683="CP",G683&gt;=DATE(2018,7,1),G683&lt;DATE(2018,8,1)),COUNTIFS($K$2:$K$999,K683,$A$2:$A$999,'CP %'!$F$1,$G$2:$G$999,"&gt;=01-07-2018",$G$2:$G$999,"&lt;01-08-2018"),IF(AND(A683='CP %'!$F$1,B683='CP %'!$F$17,Master!J683="CP",G683&gt;=DATE(2018,8,1),G683&lt;DATE(2018,10,1)),COUNTIFS($K$2:$K$999,K683,$A$2:$A$999,'CP %'!$F$1,$B$2:$B$999,'CP %'!$F$17,$G$2:$G$999,"&gt;=01-08-2018",$G$2:$G$999,"&lt;01-10-2018"),IF(AND(A683='CP %'!$F$1,B683='CP %'!$F$27,Master!J683="CP",G683&gt;=DATE(2018,10,1),G683&lt;=DATE(2018,12,31)),COUNTIFS($K$2:$K$999,K683,$A$2:$A$999,'CP %'!$F$1,$B$2:$B$999,'CP %'!$F$27,$G$2:$G$999,"&gt;=01-10-2018",$G$2:$G$999,"&lt;=31-12-2018"),IF(AND(A683='CP %'!$M$1,Master!J683="CP",G683&gt;=DATE(2018,4,1),G683&lt;DATE(2018,10,1)),COUNTIFS($K$2:$K$999,K683,$A$2:$A$999,'CP %'!$M$1,$G$2:$G$999,"&gt;=1-04-2018",$G$2:$G$999,"&lt;1-10-2018"),IF(AND(A683='CP %'!$M$1,Master!J683="CP",G683&gt;=DATE(2018,10,1),G683&lt;=DATE(2018,12,31)),COUNTIFS($K$2:$K$999,K683,$A$2:$A$999,'CP %'!$M$1,$G$2:$G$999,"&gt;=1-10-2018",$G$2:$G$999,"&lt;=31-12-2018"),"")))))))</f>
        <v/>
      </c>
    </row>
    <row r="684" spans="19:20" hidden="1" x14ac:dyDescent="0.25">
      <c r="S684" s="17" t="str">
        <f>IF(AND(A684='CP %'!$B$1,J684="CP"),
IF(AND(G684&gt;=DATE(2018,4,1),G684&lt;=DATE(2018,7,25)),2%,IF(AND(G684&gt;=DATE(2018,7,26),G684&lt;=DATE(2018,12,31),R684='CP %'!$I$2),IF(T684=1,'CP %'!$C$8,IF(AND(T684&gt;=2,T684&lt;=3),'CP %'!$C$9,IF(AND(T684&gt;=4,T684&lt;=5),'CP %'!$C$10,IF(AND(T684&gt;=6,T684&lt;=8),'CP %'!$C$11,IF(T684&gt;=9,'CP %'!$C$12,""))))),IF(AND(G684&gt;=DATE(2018,7,26),G684&lt;=DATE(2018,12,31),R684='CP %'!$I$3),IF(T684=1,'CP %'!$D$8,IF(AND(T684&gt;=2,T684&lt;=3),'CP %'!$D$9,IF(AND(T684&gt;=4,T684&lt;=5),'CP %'!$D$10,IF(AND(T684&gt;=6,T684&lt;=8),'CP %'!$D$11,IF(T684&gt;=9,'CP %'!$D$12,""))))),""))),
IF(AND(A684='CP %'!$F$1,J684="CP"),
IF(AND(G684&gt;=DATE(2018,4,1),G684&lt;DATE(2018,5,1)),IF(AND(T684&gt;=1,T684&lt;=3),'CP %'!$G$4,IF(AND(T684&gt;=4,T684&lt;=9),'CP %'!$G$5,IF(T684&gt;=10,'CP %'!$G$6,""))),
IF(AND(G684&gt;=DATE(2018,5,1),G684&lt;DATE(2018,7,1)),'CP %'!$G$8,
IF(AND(G684&gt;=DATE(2018,7,1),G684&lt;DATE(2018,8,1)),IF(AND(T684&gt;=1,T684&lt;=2),'CP %'!$G$11,IF(AND(T684&gt;=3,T684&lt;=5),'CP %'!$G$12,IF(T684&gt;=6,'CP %'!$G$13,""))),
IF(AND(G684&gt;=DATE(2018,8,1),G684&lt;DATE(2018,10,1)),IF(K684='CP %'!$F$18,'CP %'!$G$18,IF(B684='CP %'!$F$15,'CP %'!$G$15,IF(B684='CP %'!$F$16,'CP %'!$G$16,IF(AND(B684='CP %'!$F$17,T684=1),'CP %'!$G$20,IF(AND(B684='CP %'!$F$17,T684&gt;=2,T684&lt;=5),'CP %'!$G$21,IF(AND(B684='CP %'!$F$17,T684&gt;=6),'CP %'!$G$22,"")))))),
IF(AND(G684&gt;=DATE(2018,10,1),G684&lt;=DATE(2018,12,31)),IF(B684='CP %'!$F$25,'CP %'!$G$25,IF(B684='CP %'!$F$26,'CP %'!$G$26,IF(AND(B684='CP %'!$F$27,T684=1),'CP %'!$G$29,IF(AND(B684='CP %'!$F$27,T684&gt;=2,T684&lt;=5),'CP %'!$G$30,IF(AND(B684='CP %'!$F$27,T684&gt;=6),'CP %'!$G$31,"")))))))))),
IF(AND(A684='CP %'!$M$1,J684="CP"),
IF(AND(G684&gt;=DATE(2018,4,1),G684&lt;DATE(2018,10,1)),IF(AND(T684&gt;=1,T684&lt;=3),'CP %'!$N$4,IF(AND(T684&gt;=4,T684&lt;=6),'CP %'!$N$5,IF(T684&gt;=7,'CP %'!$N$6,""))),
IF(AND(G684&gt;=DATE(2018,10,1),G684&lt;=DATE(2018,12,31)),IF(AND(T684&gt;=1,T684&lt;=3),'CP %'!$N$9,IF(AND(T684&gt;=4,T684&lt;=6),'CP %'!$N$10,IF(T684&gt;=7,'CP %'!$N$11,""))),"")),"")))</f>
        <v/>
      </c>
      <c r="T684" s="29" t="str">
        <f>IF(AND(A684='CP %'!$B$1,Master!J684="CP",G684&gt;=DATE(2018,7,26),G684&lt;=DATE(2018,12,31)),COUNTIFS($K$2:$K$999,K684,$A$2:$A$999,'CP %'!$B$1,$G$2:$G$999,"&gt;=26-07-2018",$G$2:$G$999,"&lt;=31-12-2018"),IF(AND(A684='CP %'!$F$1,Master!J684="CP",G684&gt;=DATE(2018,4,1),G684&lt;DATE(2018,5,1)),COUNTIFS($K$2:$K$999,K684,$A$2:$A$999,'CP %'!$F$1,$G$2:$G$999,"&gt;=01-04-2018",$G$2:$G$999,"&lt;01-05-2018"),IF(AND(A684='CP %'!$F$1,Master!J684="CP",G684&gt;=DATE(2018,7,1),G684&lt;DATE(2018,8,1)),COUNTIFS($K$2:$K$999,K684,$A$2:$A$999,'CP %'!$F$1,$G$2:$G$999,"&gt;=01-07-2018",$G$2:$G$999,"&lt;01-08-2018"),IF(AND(A684='CP %'!$F$1,B684='CP %'!$F$17,Master!J684="CP",G684&gt;=DATE(2018,8,1),G684&lt;DATE(2018,10,1)),COUNTIFS($K$2:$K$999,K684,$A$2:$A$999,'CP %'!$F$1,$B$2:$B$999,'CP %'!$F$17,$G$2:$G$999,"&gt;=01-08-2018",$G$2:$G$999,"&lt;01-10-2018"),IF(AND(A684='CP %'!$F$1,B684='CP %'!$F$27,Master!J684="CP",G684&gt;=DATE(2018,10,1),G684&lt;=DATE(2018,12,31)),COUNTIFS($K$2:$K$999,K684,$A$2:$A$999,'CP %'!$F$1,$B$2:$B$999,'CP %'!$F$27,$G$2:$G$999,"&gt;=01-10-2018",$G$2:$G$999,"&lt;=31-12-2018"),IF(AND(A684='CP %'!$M$1,Master!J684="CP",G684&gt;=DATE(2018,4,1),G684&lt;DATE(2018,10,1)),COUNTIFS($K$2:$K$999,K684,$A$2:$A$999,'CP %'!$M$1,$G$2:$G$999,"&gt;=1-04-2018",$G$2:$G$999,"&lt;1-10-2018"),IF(AND(A684='CP %'!$M$1,Master!J684="CP",G684&gt;=DATE(2018,10,1),G684&lt;=DATE(2018,12,31)),COUNTIFS($K$2:$K$999,K684,$A$2:$A$999,'CP %'!$M$1,$G$2:$G$999,"&gt;=1-10-2018",$G$2:$G$999,"&lt;=31-12-2018"),"")))))))</f>
        <v/>
      </c>
    </row>
    <row r="685" spans="19:20" hidden="1" x14ac:dyDescent="0.25">
      <c r="S685" s="17" t="str">
        <f>IF(AND(A685='CP %'!$B$1,J685="CP"),
IF(AND(G685&gt;=DATE(2018,4,1),G685&lt;=DATE(2018,7,25)),2%,IF(AND(G685&gt;=DATE(2018,7,26),G685&lt;=DATE(2018,12,31),R685='CP %'!$I$2),IF(T685=1,'CP %'!$C$8,IF(AND(T685&gt;=2,T685&lt;=3),'CP %'!$C$9,IF(AND(T685&gt;=4,T685&lt;=5),'CP %'!$C$10,IF(AND(T685&gt;=6,T685&lt;=8),'CP %'!$C$11,IF(T685&gt;=9,'CP %'!$C$12,""))))),IF(AND(G685&gt;=DATE(2018,7,26),G685&lt;=DATE(2018,12,31),R685='CP %'!$I$3),IF(T685=1,'CP %'!$D$8,IF(AND(T685&gt;=2,T685&lt;=3),'CP %'!$D$9,IF(AND(T685&gt;=4,T685&lt;=5),'CP %'!$D$10,IF(AND(T685&gt;=6,T685&lt;=8),'CP %'!$D$11,IF(T685&gt;=9,'CP %'!$D$12,""))))),""))),
IF(AND(A685='CP %'!$F$1,J685="CP"),
IF(AND(G685&gt;=DATE(2018,4,1),G685&lt;DATE(2018,5,1)),IF(AND(T685&gt;=1,T685&lt;=3),'CP %'!$G$4,IF(AND(T685&gt;=4,T685&lt;=9),'CP %'!$G$5,IF(T685&gt;=10,'CP %'!$G$6,""))),
IF(AND(G685&gt;=DATE(2018,5,1),G685&lt;DATE(2018,7,1)),'CP %'!$G$8,
IF(AND(G685&gt;=DATE(2018,7,1),G685&lt;DATE(2018,8,1)),IF(AND(T685&gt;=1,T685&lt;=2),'CP %'!$G$11,IF(AND(T685&gt;=3,T685&lt;=5),'CP %'!$G$12,IF(T685&gt;=6,'CP %'!$G$13,""))),
IF(AND(G685&gt;=DATE(2018,8,1),G685&lt;DATE(2018,10,1)),IF(K685='CP %'!$F$18,'CP %'!$G$18,IF(B685='CP %'!$F$15,'CP %'!$G$15,IF(B685='CP %'!$F$16,'CP %'!$G$16,IF(AND(B685='CP %'!$F$17,T685=1),'CP %'!$G$20,IF(AND(B685='CP %'!$F$17,T685&gt;=2,T685&lt;=5),'CP %'!$G$21,IF(AND(B685='CP %'!$F$17,T685&gt;=6),'CP %'!$G$22,"")))))),
IF(AND(G685&gt;=DATE(2018,10,1),G685&lt;=DATE(2018,12,31)),IF(B685='CP %'!$F$25,'CP %'!$G$25,IF(B685='CP %'!$F$26,'CP %'!$G$26,IF(AND(B685='CP %'!$F$27,T685=1),'CP %'!$G$29,IF(AND(B685='CP %'!$F$27,T685&gt;=2,T685&lt;=5),'CP %'!$G$30,IF(AND(B685='CP %'!$F$27,T685&gt;=6),'CP %'!$G$31,"")))))))))),
IF(AND(A685='CP %'!$M$1,J685="CP"),
IF(AND(G685&gt;=DATE(2018,4,1),G685&lt;DATE(2018,10,1)),IF(AND(T685&gt;=1,T685&lt;=3),'CP %'!$N$4,IF(AND(T685&gt;=4,T685&lt;=6),'CP %'!$N$5,IF(T685&gt;=7,'CP %'!$N$6,""))),
IF(AND(G685&gt;=DATE(2018,10,1),G685&lt;=DATE(2018,12,31)),IF(AND(T685&gt;=1,T685&lt;=3),'CP %'!$N$9,IF(AND(T685&gt;=4,T685&lt;=6),'CP %'!$N$10,IF(T685&gt;=7,'CP %'!$N$11,""))),"")),"")))</f>
        <v/>
      </c>
      <c r="T685" s="29" t="str">
        <f>IF(AND(A685='CP %'!$B$1,Master!J685="CP",G685&gt;=DATE(2018,7,26),G685&lt;=DATE(2018,12,31)),COUNTIFS($K$2:$K$999,K685,$A$2:$A$999,'CP %'!$B$1,$G$2:$G$999,"&gt;=26-07-2018",$G$2:$G$999,"&lt;=31-12-2018"),IF(AND(A685='CP %'!$F$1,Master!J685="CP",G685&gt;=DATE(2018,4,1),G685&lt;DATE(2018,5,1)),COUNTIFS($K$2:$K$999,K685,$A$2:$A$999,'CP %'!$F$1,$G$2:$G$999,"&gt;=01-04-2018",$G$2:$G$999,"&lt;01-05-2018"),IF(AND(A685='CP %'!$F$1,Master!J685="CP",G685&gt;=DATE(2018,7,1),G685&lt;DATE(2018,8,1)),COUNTIFS($K$2:$K$999,K685,$A$2:$A$999,'CP %'!$F$1,$G$2:$G$999,"&gt;=01-07-2018",$G$2:$G$999,"&lt;01-08-2018"),IF(AND(A685='CP %'!$F$1,B685='CP %'!$F$17,Master!J685="CP",G685&gt;=DATE(2018,8,1),G685&lt;DATE(2018,10,1)),COUNTIFS($K$2:$K$999,K685,$A$2:$A$999,'CP %'!$F$1,$B$2:$B$999,'CP %'!$F$17,$G$2:$G$999,"&gt;=01-08-2018",$G$2:$G$999,"&lt;01-10-2018"),IF(AND(A685='CP %'!$F$1,B685='CP %'!$F$27,Master!J685="CP",G685&gt;=DATE(2018,10,1),G685&lt;=DATE(2018,12,31)),COUNTIFS($K$2:$K$999,K685,$A$2:$A$999,'CP %'!$F$1,$B$2:$B$999,'CP %'!$F$27,$G$2:$G$999,"&gt;=01-10-2018",$G$2:$G$999,"&lt;=31-12-2018"),IF(AND(A685='CP %'!$M$1,Master!J685="CP",G685&gt;=DATE(2018,4,1),G685&lt;DATE(2018,10,1)),COUNTIFS($K$2:$K$999,K685,$A$2:$A$999,'CP %'!$M$1,$G$2:$G$999,"&gt;=1-04-2018",$G$2:$G$999,"&lt;1-10-2018"),IF(AND(A685='CP %'!$M$1,Master!J685="CP",G685&gt;=DATE(2018,10,1),G685&lt;=DATE(2018,12,31)),COUNTIFS($K$2:$K$999,K685,$A$2:$A$999,'CP %'!$M$1,$G$2:$G$999,"&gt;=1-10-2018",$G$2:$G$999,"&lt;=31-12-2018"),"")))))))</f>
        <v/>
      </c>
    </row>
    <row r="686" spans="19:20" hidden="1" x14ac:dyDescent="0.25">
      <c r="S686" s="17" t="str">
        <f>IF(AND(A686='CP %'!$B$1,J686="CP"),
IF(AND(G686&gt;=DATE(2018,4,1),G686&lt;=DATE(2018,7,25)),2%,IF(AND(G686&gt;=DATE(2018,7,26),G686&lt;=DATE(2018,12,31),R686='CP %'!$I$2),IF(T686=1,'CP %'!$C$8,IF(AND(T686&gt;=2,T686&lt;=3),'CP %'!$C$9,IF(AND(T686&gt;=4,T686&lt;=5),'CP %'!$C$10,IF(AND(T686&gt;=6,T686&lt;=8),'CP %'!$C$11,IF(T686&gt;=9,'CP %'!$C$12,""))))),IF(AND(G686&gt;=DATE(2018,7,26),G686&lt;=DATE(2018,12,31),R686='CP %'!$I$3),IF(T686=1,'CP %'!$D$8,IF(AND(T686&gt;=2,T686&lt;=3),'CP %'!$D$9,IF(AND(T686&gt;=4,T686&lt;=5),'CP %'!$D$10,IF(AND(T686&gt;=6,T686&lt;=8),'CP %'!$D$11,IF(T686&gt;=9,'CP %'!$D$12,""))))),""))),
IF(AND(A686='CP %'!$F$1,J686="CP"),
IF(AND(G686&gt;=DATE(2018,4,1),G686&lt;DATE(2018,5,1)),IF(AND(T686&gt;=1,T686&lt;=3),'CP %'!$G$4,IF(AND(T686&gt;=4,T686&lt;=9),'CP %'!$G$5,IF(T686&gt;=10,'CP %'!$G$6,""))),
IF(AND(G686&gt;=DATE(2018,5,1),G686&lt;DATE(2018,7,1)),'CP %'!$G$8,
IF(AND(G686&gt;=DATE(2018,7,1),G686&lt;DATE(2018,8,1)),IF(AND(T686&gt;=1,T686&lt;=2),'CP %'!$G$11,IF(AND(T686&gt;=3,T686&lt;=5),'CP %'!$G$12,IF(T686&gt;=6,'CP %'!$G$13,""))),
IF(AND(G686&gt;=DATE(2018,8,1),G686&lt;DATE(2018,10,1)),IF(K686='CP %'!$F$18,'CP %'!$G$18,IF(B686='CP %'!$F$15,'CP %'!$G$15,IF(B686='CP %'!$F$16,'CP %'!$G$16,IF(AND(B686='CP %'!$F$17,T686=1),'CP %'!$G$20,IF(AND(B686='CP %'!$F$17,T686&gt;=2,T686&lt;=5),'CP %'!$G$21,IF(AND(B686='CP %'!$F$17,T686&gt;=6),'CP %'!$G$22,"")))))),
IF(AND(G686&gt;=DATE(2018,10,1),G686&lt;=DATE(2018,12,31)),IF(B686='CP %'!$F$25,'CP %'!$G$25,IF(B686='CP %'!$F$26,'CP %'!$G$26,IF(AND(B686='CP %'!$F$27,T686=1),'CP %'!$G$29,IF(AND(B686='CP %'!$F$27,T686&gt;=2,T686&lt;=5),'CP %'!$G$30,IF(AND(B686='CP %'!$F$27,T686&gt;=6),'CP %'!$G$31,"")))))))))),
IF(AND(A686='CP %'!$M$1,J686="CP"),
IF(AND(G686&gt;=DATE(2018,4,1),G686&lt;DATE(2018,10,1)),IF(AND(T686&gt;=1,T686&lt;=3),'CP %'!$N$4,IF(AND(T686&gt;=4,T686&lt;=6),'CP %'!$N$5,IF(T686&gt;=7,'CP %'!$N$6,""))),
IF(AND(G686&gt;=DATE(2018,10,1),G686&lt;=DATE(2018,12,31)),IF(AND(T686&gt;=1,T686&lt;=3),'CP %'!$N$9,IF(AND(T686&gt;=4,T686&lt;=6),'CP %'!$N$10,IF(T686&gt;=7,'CP %'!$N$11,""))),"")),"")))</f>
        <v/>
      </c>
      <c r="T686" s="29" t="str">
        <f>IF(AND(A686='CP %'!$B$1,Master!J686="CP",G686&gt;=DATE(2018,7,26),G686&lt;=DATE(2018,12,31)),COUNTIFS($K$2:$K$999,K686,$A$2:$A$999,'CP %'!$B$1,$G$2:$G$999,"&gt;=26-07-2018",$G$2:$G$999,"&lt;=31-12-2018"),IF(AND(A686='CP %'!$F$1,Master!J686="CP",G686&gt;=DATE(2018,4,1),G686&lt;DATE(2018,5,1)),COUNTIFS($K$2:$K$999,K686,$A$2:$A$999,'CP %'!$F$1,$G$2:$G$999,"&gt;=01-04-2018",$G$2:$G$999,"&lt;01-05-2018"),IF(AND(A686='CP %'!$F$1,Master!J686="CP",G686&gt;=DATE(2018,7,1),G686&lt;DATE(2018,8,1)),COUNTIFS($K$2:$K$999,K686,$A$2:$A$999,'CP %'!$F$1,$G$2:$G$999,"&gt;=01-07-2018",$G$2:$G$999,"&lt;01-08-2018"),IF(AND(A686='CP %'!$F$1,B686='CP %'!$F$17,Master!J686="CP",G686&gt;=DATE(2018,8,1),G686&lt;DATE(2018,10,1)),COUNTIFS($K$2:$K$999,K686,$A$2:$A$999,'CP %'!$F$1,$B$2:$B$999,'CP %'!$F$17,$G$2:$G$999,"&gt;=01-08-2018",$G$2:$G$999,"&lt;01-10-2018"),IF(AND(A686='CP %'!$F$1,B686='CP %'!$F$27,Master!J686="CP",G686&gt;=DATE(2018,10,1),G686&lt;=DATE(2018,12,31)),COUNTIFS($K$2:$K$999,K686,$A$2:$A$999,'CP %'!$F$1,$B$2:$B$999,'CP %'!$F$27,$G$2:$G$999,"&gt;=01-10-2018",$G$2:$G$999,"&lt;=31-12-2018"),IF(AND(A686='CP %'!$M$1,Master!J686="CP",G686&gt;=DATE(2018,4,1),G686&lt;DATE(2018,10,1)),COUNTIFS($K$2:$K$999,K686,$A$2:$A$999,'CP %'!$M$1,$G$2:$G$999,"&gt;=1-04-2018",$G$2:$G$999,"&lt;1-10-2018"),IF(AND(A686='CP %'!$M$1,Master!J686="CP",G686&gt;=DATE(2018,10,1),G686&lt;=DATE(2018,12,31)),COUNTIFS($K$2:$K$999,K686,$A$2:$A$999,'CP %'!$M$1,$G$2:$G$999,"&gt;=1-10-2018",$G$2:$G$999,"&lt;=31-12-2018"),"")))))))</f>
        <v/>
      </c>
    </row>
    <row r="687" spans="19:20" hidden="1" x14ac:dyDescent="0.25">
      <c r="S687" s="17" t="str">
        <f>IF(AND(A687='CP %'!$B$1,J687="CP"),
IF(AND(G687&gt;=DATE(2018,4,1),G687&lt;=DATE(2018,7,25)),2%,IF(AND(G687&gt;=DATE(2018,7,26),G687&lt;=DATE(2018,12,31),R687='CP %'!$I$2),IF(T687=1,'CP %'!$C$8,IF(AND(T687&gt;=2,T687&lt;=3),'CP %'!$C$9,IF(AND(T687&gt;=4,T687&lt;=5),'CP %'!$C$10,IF(AND(T687&gt;=6,T687&lt;=8),'CP %'!$C$11,IF(T687&gt;=9,'CP %'!$C$12,""))))),IF(AND(G687&gt;=DATE(2018,7,26),G687&lt;=DATE(2018,12,31),R687='CP %'!$I$3),IF(T687=1,'CP %'!$D$8,IF(AND(T687&gt;=2,T687&lt;=3),'CP %'!$D$9,IF(AND(T687&gt;=4,T687&lt;=5),'CP %'!$D$10,IF(AND(T687&gt;=6,T687&lt;=8),'CP %'!$D$11,IF(T687&gt;=9,'CP %'!$D$12,""))))),""))),
IF(AND(A687='CP %'!$F$1,J687="CP"),
IF(AND(G687&gt;=DATE(2018,4,1),G687&lt;DATE(2018,5,1)),IF(AND(T687&gt;=1,T687&lt;=3),'CP %'!$G$4,IF(AND(T687&gt;=4,T687&lt;=9),'CP %'!$G$5,IF(T687&gt;=10,'CP %'!$G$6,""))),
IF(AND(G687&gt;=DATE(2018,5,1),G687&lt;DATE(2018,7,1)),'CP %'!$G$8,
IF(AND(G687&gt;=DATE(2018,7,1),G687&lt;DATE(2018,8,1)),IF(AND(T687&gt;=1,T687&lt;=2),'CP %'!$G$11,IF(AND(T687&gt;=3,T687&lt;=5),'CP %'!$G$12,IF(T687&gt;=6,'CP %'!$G$13,""))),
IF(AND(G687&gt;=DATE(2018,8,1),G687&lt;DATE(2018,10,1)),IF(K687='CP %'!$F$18,'CP %'!$G$18,IF(B687='CP %'!$F$15,'CP %'!$G$15,IF(B687='CP %'!$F$16,'CP %'!$G$16,IF(AND(B687='CP %'!$F$17,T687=1),'CP %'!$G$20,IF(AND(B687='CP %'!$F$17,T687&gt;=2,T687&lt;=5),'CP %'!$G$21,IF(AND(B687='CP %'!$F$17,T687&gt;=6),'CP %'!$G$22,"")))))),
IF(AND(G687&gt;=DATE(2018,10,1),G687&lt;=DATE(2018,12,31)),IF(B687='CP %'!$F$25,'CP %'!$G$25,IF(B687='CP %'!$F$26,'CP %'!$G$26,IF(AND(B687='CP %'!$F$27,T687=1),'CP %'!$G$29,IF(AND(B687='CP %'!$F$27,T687&gt;=2,T687&lt;=5),'CP %'!$G$30,IF(AND(B687='CP %'!$F$27,T687&gt;=6),'CP %'!$G$31,"")))))))))),
IF(AND(A687='CP %'!$M$1,J687="CP"),
IF(AND(G687&gt;=DATE(2018,4,1),G687&lt;DATE(2018,10,1)),IF(AND(T687&gt;=1,T687&lt;=3),'CP %'!$N$4,IF(AND(T687&gt;=4,T687&lt;=6),'CP %'!$N$5,IF(T687&gt;=7,'CP %'!$N$6,""))),
IF(AND(G687&gt;=DATE(2018,10,1),G687&lt;=DATE(2018,12,31)),IF(AND(T687&gt;=1,T687&lt;=3),'CP %'!$N$9,IF(AND(T687&gt;=4,T687&lt;=6),'CP %'!$N$10,IF(T687&gt;=7,'CP %'!$N$11,""))),"")),"")))</f>
        <v/>
      </c>
      <c r="T687" s="29" t="str">
        <f>IF(AND(A687='CP %'!$B$1,Master!J687="CP",G687&gt;=DATE(2018,7,26),G687&lt;=DATE(2018,12,31)),COUNTIFS($K$2:$K$999,K687,$A$2:$A$999,'CP %'!$B$1,$G$2:$G$999,"&gt;=26-07-2018",$G$2:$G$999,"&lt;=31-12-2018"),IF(AND(A687='CP %'!$F$1,Master!J687="CP",G687&gt;=DATE(2018,4,1),G687&lt;DATE(2018,5,1)),COUNTIFS($K$2:$K$999,K687,$A$2:$A$999,'CP %'!$F$1,$G$2:$G$999,"&gt;=01-04-2018",$G$2:$G$999,"&lt;01-05-2018"),IF(AND(A687='CP %'!$F$1,Master!J687="CP",G687&gt;=DATE(2018,7,1),G687&lt;DATE(2018,8,1)),COUNTIFS($K$2:$K$999,K687,$A$2:$A$999,'CP %'!$F$1,$G$2:$G$999,"&gt;=01-07-2018",$G$2:$G$999,"&lt;01-08-2018"),IF(AND(A687='CP %'!$F$1,B687='CP %'!$F$17,Master!J687="CP",G687&gt;=DATE(2018,8,1),G687&lt;DATE(2018,10,1)),COUNTIFS($K$2:$K$999,K687,$A$2:$A$999,'CP %'!$F$1,$B$2:$B$999,'CP %'!$F$17,$G$2:$G$999,"&gt;=01-08-2018",$G$2:$G$999,"&lt;01-10-2018"),IF(AND(A687='CP %'!$F$1,B687='CP %'!$F$27,Master!J687="CP",G687&gt;=DATE(2018,10,1),G687&lt;=DATE(2018,12,31)),COUNTIFS($K$2:$K$999,K687,$A$2:$A$999,'CP %'!$F$1,$B$2:$B$999,'CP %'!$F$27,$G$2:$G$999,"&gt;=01-10-2018",$G$2:$G$999,"&lt;=31-12-2018"),IF(AND(A687='CP %'!$M$1,Master!J687="CP",G687&gt;=DATE(2018,4,1),G687&lt;DATE(2018,10,1)),COUNTIFS($K$2:$K$999,K687,$A$2:$A$999,'CP %'!$M$1,$G$2:$G$999,"&gt;=1-04-2018",$G$2:$G$999,"&lt;1-10-2018"),IF(AND(A687='CP %'!$M$1,Master!J687="CP",G687&gt;=DATE(2018,10,1),G687&lt;=DATE(2018,12,31)),COUNTIFS($K$2:$K$999,K687,$A$2:$A$999,'CP %'!$M$1,$G$2:$G$999,"&gt;=1-10-2018",$G$2:$G$999,"&lt;=31-12-2018"),"")))))))</f>
        <v/>
      </c>
    </row>
    <row r="688" spans="19:20" hidden="1" x14ac:dyDescent="0.25">
      <c r="S688" s="17" t="str">
        <f>IF(AND(A688='CP %'!$B$1,J688="CP"),
IF(AND(G688&gt;=DATE(2018,4,1),G688&lt;=DATE(2018,7,25)),2%,IF(AND(G688&gt;=DATE(2018,7,26),G688&lt;=DATE(2018,12,31),R688='CP %'!$I$2),IF(T688=1,'CP %'!$C$8,IF(AND(T688&gt;=2,T688&lt;=3),'CP %'!$C$9,IF(AND(T688&gt;=4,T688&lt;=5),'CP %'!$C$10,IF(AND(T688&gt;=6,T688&lt;=8),'CP %'!$C$11,IF(T688&gt;=9,'CP %'!$C$12,""))))),IF(AND(G688&gt;=DATE(2018,7,26),G688&lt;=DATE(2018,12,31),R688='CP %'!$I$3),IF(T688=1,'CP %'!$D$8,IF(AND(T688&gt;=2,T688&lt;=3),'CP %'!$D$9,IF(AND(T688&gt;=4,T688&lt;=5),'CP %'!$D$10,IF(AND(T688&gt;=6,T688&lt;=8),'CP %'!$D$11,IF(T688&gt;=9,'CP %'!$D$12,""))))),""))),
IF(AND(A688='CP %'!$F$1,J688="CP"),
IF(AND(G688&gt;=DATE(2018,4,1),G688&lt;DATE(2018,5,1)),IF(AND(T688&gt;=1,T688&lt;=3),'CP %'!$G$4,IF(AND(T688&gt;=4,T688&lt;=9),'CP %'!$G$5,IF(T688&gt;=10,'CP %'!$G$6,""))),
IF(AND(G688&gt;=DATE(2018,5,1),G688&lt;DATE(2018,7,1)),'CP %'!$G$8,
IF(AND(G688&gt;=DATE(2018,7,1),G688&lt;DATE(2018,8,1)),IF(AND(T688&gt;=1,T688&lt;=2),'CP %'!$G$11,IF(AND(T688&gt;=3,T688&lt;=5),'CP %'!$G$12,IF(T688&gt;=6,'CP %'!$G$13,""))),
IF(AND(G688&gt;=DATE(2018,8,1),G688&lt;DATE(2018,10,1)),IF(K688='CP %'!$F$18,'CP %'!$G$18,IF(B688='CP %'!$F$15,'CP %'!$G$15,IF(B688='CP %'!$F$16,'CP %'!$G$16,IF(AND(B688='CP %'!$F$17,T688=1),'CP %'!$G$20,IF(AND(B688='CP %'!$F$17,T688&gt;=2,T688&lt;=5),'CP %'!$G$21,IF(AND(B688='CP %'!$F$17,T688&gt;=6),'CP %'!$G$22,"")))))),
IF(AND(G688&gt;=DATE(2018,10,1),G688&lt;=DATE(2018,12,31)),IF(B688='CP %'!$F$25,'CP %'!$G$25,IF(B688='CP %'!$F$26,'CP %'!$G$26,IF(AND(B688='CP %'!$F$27,T688=1),'CP %'!$G$29,IF(AND(B688='CP %'!$F$27,T688&gt;=2,T688&lt;=5),'CP %'!$G$30,IF(AND(B688='CP %'!$F$27,T688&gt;=6),'CP %'!$G$31,"")))))))))),
IF(AND(A688='CP %'!$M$1,J688="CP"),
IF(AND(G688&gt;=DATE(2018,4,1),G688&lt;DATE(2018,10,1)),IF(AND(T688&gt;=1,T688&lt;=3),'CP %'!$N$4,IF(AND(T688&gt;=4,T688&lt;=6),'CP %'!$N$5,IF(T688&gt;=7,'CP %'!$N$6,""))),
IF(AND(G688&gt;=DATE(2018,10,1),G688&lt;=DATE(2018,12,31)),IF(AND(T688&gt;=1,T688&lt;=3),'CP %'!$N$9,IF(AND(T688&gt;=4,T688&lt;=6),'CP %'!$N$10,IF(T688&gt;=7,'CP %'!$N$11,""))),"")),"")))</f>
        <v/>
      </c>
      <c r="T688" s="29" t="str">
        <f>IF(AND(A688='CP %'!$B$1,Master!J688="CP",G688&gt;=DATE(2018,7,26),G688&lt;=DATE(2018,12,31)),COUNTIFS($K$2:$K$999,K688,$A$2:$A$999,'CP %'!$B$1,$G$2:$G$999,"&gt;=26-07-2018",$G$2:$G$999,"&lt;=31-12-2018"),IF(AND(A688='CP %'!$F$1,Master!J688="CP",G688&gt;=DATE(2018,4,1),G688&lt;DATE(2018,5,1)),COUNTIFS($K$2:$K$999,K688,$A$2:$A$999,'CP %'!$F$1,$G$2:$G$999,"&gt;=01-04-2018",$G$2:$G$999,"&lt;01-05-2018"),IF(AND(A688='CP %'!$F$1,Master!J688="CP",G688&gt;=DATE(2018,7,1),G688&lt;DATE(2018,8,1)),COUNTIFS($K$2:$K$999,K688,$A$2:$A$999,'CP %'!$F$1,$G$2:$G$999,"&gt;=01-07-2018",$G$2:$G$999,"&lt;01-08-2018"),IF(AND(A688='CP %'!$F$1,B688='CP %'!$F$17,Master!J688="CP",G688&gt;=DATE(2018,8,1),G688&lt;DATE(2018,10,1)),COUNTIFS($K$2:$K$999,K688,$A$2:$A$999,'CP %'!$F$1,$B$2:$B$999,'CP %'!$F$17,$G$2:$G$999,"&gt;=01-08-2018",$G$2:$G$999,"&lt;01-10-2018"),IF(AND(A688='CP %'!$F$1,B688='CP %'!$F$27,Master!J688="CP",G688&gt;=DATE(2018,10,1),G688&lt;=DATE(2018,12,31)),COUNTIFS($K$2:$K$999,K688,$A$2:$A$999,'CP %'!$F$1,$B$2:$B$999,'CP %'!$F$27,$G$2:$G$999,"&gt;=01-10-2018",$G$2:$G$999,"&lt;=31-12-2018"),IF(AND(A688='CP %'!$M$1,Master!J688="CP",G688&gt;=DATE(2018,4,1),G688&lt;DATE(2018,10,1)),COUNTIFS($K$2:$K$999,K688,$A$2:$A$999,'CP %'!$M$1,$G$2:$G$999,"&gt;=1-04-2018",$G$2:$G$999,"&lt;1-10-2018"),IF(AND(A688='CP %'!$M$1,Master!J688="CP",G688&gt;=DATE(2018,10,1),G688&lt;=DATE(2018,12,31)),COUNTIFS($K$2:$K$999,K688,$A$2:$A$999,'CP %'!$M$1,$G$2:$G$999,"&gt;=1-10-2018",$G$2:$G$999,"&lt;=31-12-2018"),"")))))))</f>
        <v/>
      </c>
    </row>
    <row r="689" spans="19:20" hidden="1" x14ac:dyDescent="0.25">
      <c r="S689" s="17" t="str">
        <f>IF(AND(A689='CP %'!$B$1,J689="CP"),
IF(AND(G689&gt;=DATE(2018,4,1),G689&lt;=DATE(2018,7,25)),2%,IF(AND(G689&gt;=DATE(2018,7,26),G689&lt;=DATE(2018,12,31),R689='CP %'!$I$2),IF(T689=1,'CP %'!$C$8,IF(AND(T689&gt;=2,T689&lt;=3),'CP %'!$C$9,IF(AND(T689&gt;=4,T689&lt;=5),'CP %'!$C$10,IF(AND(T689&gt;=6,T689&lt;=8),'CP %'!$C$11,IF(T689&gt;=9,'CP %'!$C$12,""))))),IF(AND(G689&gt;=DATE(2018,7,26),G689&lt;=DATE(2018,12,31),R689='CP %'!$I$3),IF(T689=1,'CP %'!$D$8,IF(AND(T689&gt;=2,T689&lt;=3),'CP %'!$D$9,IF(AND(T689&gt;=4,T689&lt;=5),'CP %'!$D$10,IF(AND(T689&gt;=6,T689&lt;=8),'CP %'!$D$11,IF(T689&gt;=9,'CP %'!$D$12,""))))),""))),
IF(AND(A689='CP %'!$F$1,J689="CP"),
IF(AND(G689&gt;=DATE(2018,4,1),G689&lt;DATE(2018,5,1)),IF(AND(T689&gt;=1,T689&lt;=3),'CP %'!$G$4,IF(AND(T689&gt;=4,T689&lt;=9),'CP %'!$G$5,IF(T689&gt;=10,'CP %'!$G$6,""))),
IF(AND(G689&gt;=DATE(2018,5,1),G689&lt;DATE(2018,7,1)),'CP %'!$G$8,
IF(AND(G689&gt;=DATE(2018,7,1),G689&lt;DATE(2018,8,1)),IF(AND(T689&gt;=1,T689&lt;=2),'CP %'!$G$11,IF(AND(T689&gt;=3,T689&lt;=5),'CP %'!$G$12,IF(T689&gt;=6,'CP %'!$G$13,""))),
IF(AND(G689&gt;=DATE(2018,8,1),G689&lt;DATE(2018,10,1)),IF(K689='CP %'!$F$18,'CP %'!$G$18,IF(B689='CP %'!$F$15,'CP %'!$G$15,IF(B689='CP %'!$F$16,'CP %'!$G$16,IF(AND(B689='CP %'!$F$17,T689=1),'CP %'!$G$20,IF(AND(B689='CP %'!$F$17,T689&gt;=2,T689&lt;=5),'CP %'!$G$21,IF(AND(B689='CP %'!$F$17,T689&gt;=6),'CP %'!$G$22,"")))))),
IF(AND(G689&gt;=DATE(2018,10,1),G689&lt;=DATE(2018,12,31)),IF(B689='CP %'!$F$25,'CP %'!$G$25,IF(B689='CP %'!$F$26,'CP %'!$G$26,IF(AND(B689='CP %'!$F$27,T689=1),'CP %'!$G$29,IF(AND(B689='CP %'!$F$27,T689&gt;=2,T689&lt;=5),'CP %'!$G$30,IF(AND(B689='CP %'!$F$27,T689&gt;=6),'CP %'!$G$31,"")))))))))),
IF(AND(A689='CP %'!$M$1,J689="CP"),
IF(AND(G689&gt;=DATE(2018,4,1),G689&lt;DATE(2018,10,1)),IF(AND(T689&gt;=1,T689&lt;=3),'CP %'!$N$4,IF(AND(T689&gt;=4,T689&lt;=6),'CP %'!$N$5,IF(T689&gt;=7,'CP %'!$N$6,""))),
IF(AND(G689&gt;=DATE(2018,10,1),G689&lt;=DATE(2018,12,31)),IF(AND(T689&gt;=1,T689&lt;=3),'CP %'!$N$9,IF(AND(T689&gt;=4,T689&lt;=6),'CP %'!$N$10,IF(T689&gt;=7,'CP %'!$N$11,""))),"")),"")))</f>
        <v/>
      </c>
      <c r="T689" s="29" t="str">
        <f>IF(AND(A689='CP %'!$B$1,Master!J689="CP",G689&gt;=DATE(2018,7,26),G689&lt;=DATE(2018,12,31)),COUNTIFS($K$2:$K$999,K689,$A$2:$A$999,'CP %'!$B$1,$G$2:$G$999,"&gt;=26-07-2018",$G$2:$G$999,"&lt;=31-12-2018"),IF(AND(A689='CP %'!$F$1,Master!J689="CP",G689&gt;=DATE(2018,4,1),G689&lt;DATE(2018,5,1)),COUNTIFS($K$2:$K$999,K689,$A$2:$A$999,'CP %'!$F$1,$G$2:$G$999,"&gt;=01-04-2018",$G$2:$G$999,"&lt;01-05-2018"),IF(AND(A689='CP %'!$F$1,Master!J689="CP",G689&gt;=DATE(2018,7,1),G689&lt;DATE(2018,8,1)),COUNTIFS($K$2:$K$999,K689,$A$2:$A$999,'CP %'!$F$1,$G$2:$G$999,"&gt;=01-07-2018",$G$2:$G$999,"&lt;01-08-2018"),IF(AND(A689='CP %'!$F$1,B689='CP %'!$F$17,Master!J689="CP",G689&gt;=DATE(2018,8,1),G689&lt;DATE(2018,10,1)),COUNTIFS($K$2:$K$999,K689,$A$2:$A$999,'CP %'!$F$1,$B$2:$B$999,'CP %'!$F$17,$G$2:$G$999,"&gt;=01-08-2018",$G$2:$G$999,"&lt;01-10-2018"),IF(AND(A689='CP %'!$F$1,B689='CP %'!$F$27,Master!J689="CP",G689&gt;=DATE(2018,10,1),G689&lt;=DATE(2018,12,31)),COUNTIFS($K$2:$K$999,K689,$A$2:$A$999,'CP %'!$F$1,$B$2:$B$999,'CP %'!$F$27,$G$2:$G$999,"&gt;=01-10-2018",$G$2:$G$999,"&lt;=31-12-2018"),IF(AND(A689='CP %'!$M$1,Master!J689="CP",G689&gt;=DATE(2018,4,1),G689&lt;DATE(2018,10,1)),COUNTIFS($K$2:$K$999,K689,$A$2:$A$999,'CP %'!$M$1,$G$2:$G$999,"&gt;=1-04-2018",$G$2:$G$999,"&lt;1-10-2018"),IF(AND(A689='CP %'!$M$1,Master!J689="CP",G689&gt;=DATE(2018,10,1),G689&lt;=DATE(2018,12,31)),COUNTIFS($K$2:$K$999,K689,$A$2:$A$999,'CP %'!$M$1,$G$2:$G$999,"&gt;=1-10-2018",$G$2:$G$999,"&lt;=31-12-2018"),"")))))))</f>
        <v/>
      </c>
    </row>
    <row r="690" spans="19:20" hidden="1" x14ac:dyDescent="0.25">
      <c r="S690" s="17" t="str">
        <f>IF(AND(A690='CP %'!$B$1,J690="CP"),
IF(AND(G690&gt;=DATE(2018,4,1),G690&lt;=DATE(2018,7,25)),2%,IF(AND(G690&gt;=DATE(2018,7,26),G690&lt;=DATE(2018,12,31),R690='CP %'!$I$2),IF(T690=1,'CP %'!$C$8,IF(AND(T690&gt;=2,T690&lt;=3),'CP %'!$C$9,IF(AND(T690&gt;=4,T690&lt;=5),'CP %'!$C$10,IF(AND(T690&gt;=6,T690&lt;=8),'CP %'!$C$11,IF(T690&gt;=9,'CP %'!$C$12,""))))),IF(AND(G690&gt;=DATE(2018,7,26),G690&lt;=DATE(2018,12,31),R690='CP %'!$I$3),IF(T690=1,'CP %'!$D$8,IF(AND(T690&gt;=2,T690&lt;=3),'CP %'!$D$9,IF(AND(T690&gt;=4,T690&lt;=5),'CP %'!$D$10,IF(AND(T690&gt;=6,T690&lt;=8),'CP %'!$D$11,IF(T690&gt;=9,'CP %'!$D$12,""))))),""))),
IF(AND(A690='CP %'!$F$1,J690="CP"),
IF(AND(G690&gt;=DATE(2018,4,1),G690&lt;DATE(2018,5,1)),IF(AND(T690&gt;=1,T690&lt;=3),'CP %'!$G$4,IF(AND(T690&gt;=4,T690&lt;=9),'CP %'!$G$5,IF(T690&gt;=10,'CP %'!$G$6,""))),
IF(AND(G690&gt;=DATE(2018,5,1),G690&lt;DATE(2018,7,1)),'CP %'!$G$8,
IF(AND(G690&gt;=DATE(2018,7,1),G690&lt;DATE(2018,8,1)),IF(AND(T690&gt;=1,T690&lt;=2),'CP %'!$G$11,IF(AND(T690&gt;=3,T690&lt;=5),'CP %'!$G$12,IF(T690&gt;=6,'CP %'!$G$13,""))),
IF(AND(G690&gt;=DATE(2018,8,1),G690&lt;DATE(2018,10,1)),IF(K690='CP %'!$F$18,'CP %'!$G$18,IF(B690='CP %'!$F$15,'CP %'!$G$15,IF(B690='CP %'!$F$16,'CP %'!$G$16,IF(AND(B690='CP %'!$F$17,T690=1),'CP %'!$G$20,IF(AND(B690='CP %'!$F$17,T690&gt;=2,T690&lt;=5),'CP %'!$G$21,IF(AND(B690='CP %'!$F$17,T690&gt;=6),'CP %'!$G$22,"")))))),
IF(AND(G690&gt;=DATE(2018,10,1),G690&lt;=DATE(2018,12,31)),IF(B690='CP %'!$F$25,'CP %'!$G$25,IF(B690='CP %'!$F$26,'CP %'!$G$26,IF(AND(B690='CP %'!$F$27,T690=1),'CP %'!$G$29,IF(AND(B690='CP %'!$F$27,T690&gt;=2,T690&lt;=5),'CP %'!$G$30,IF(AND(B690='CP %'!$F$27,T690&gt;=6),'CP %'!$G$31,"")))))))))),
IF(AND(A690='CP %'!$M$1,J690="CP"),
IF(AND(G690&gt;=DATE(2018,4,1),G690&lt;DATE(2018,10,1)),IF(AND(T690&gt;=1,T690&lt;=3),'CP %'!$N$4,IF(AND(T690&gt;=4,T690&lt;=6),'CP %'!$N$5,IF(T690&gt;=7,'CP %'!$N$6,""))),
IF(AND(G690&gt;=DATE(2018,10,1),G690&lt;=DATE(2018,12,31)),IF(AND(T690&gt;=1,T690&lt;=3),'CP %'!$N$9,IF(AND(T690&gt;=4,T690&lt;=6),'CP %'!$N$10,IF(T690&gt;=7,'CP %'!$N$11,""))),"")),"")))</f>
        <v/>
      </c>
      <c r="T690" s="29" t="str">
        <f>IF(AND(A690='CP %'!$B$1,Master!J690="CP",G690&gt;=DATE(2018,7,26),G690&lt;=DATE(2018,12,31)),COUNTIFS($K$2:$K$999,K690,$A$2:$A$999,'CP %'!$B$1,$G$2:$G$999,"&gt;=26-07-2018",$G$2:$G$999,"&lt;=31-12-2018"),IF(AND(A690='CP %'!$F$1,Master!J690="CP",G690&gt;=DATE(2018,4,1),G690&lt;DATE(2018,5,1)),COUNTIFS($K$2:$K$999,K690,$A$2:$A$999,'CP %'!$F$1,$G$2:$G$999,"&gt;=01-04-2018",$G$2:$G$999,"&lt;01-05-2018"),IF(AND(A690='CP %'!$F$1,Master!J690="CP",G690&gt;=DATE(2018,7,1),G690&lt;DATE(2018,8,1)),COUNTIFS($K$2:$K$999,K690,$A$2:$A$999,'CP %'!$F$1,$G$2:$G$999,"&gt;=01-07-2018",$G$2:$G$999,"&lt;01-08-2018"),IF(AND(A690='CP %'!$F$1,B690='CP %'!$F$17,Master!J690="CP",G690&gt;=DATE(2018,8,1),G690&lt;DATE(2018,10,1)),COUNTIFS($K$2:$K$999,K690,$A$2:$A$999,'CP %'!$F$1,$B$2:$B$999,'CP %'!$F$17,$G$2:$G$999,"&gt;=01-08-2018",$G$2:$G$999,"&lt;01-10-2018"),IF(AND(A690='CP %'!$F$1,B690='CP %'!$F$27,Master!J690="CP",G690&gt;=DATE(2018,10,1),G690&lt;=DATE(2018,12,31)),COUNTIFS($K$2:$K$999,K690,$A$2:$A$999,'CP %'!$F$1,$B$2:$B$999,'CP %'!$F$27,$G$2:$G$999,"&gt;=01-10-2018",$G$2:$G$999,"&lt;=31-12-2018"),IF(AND(A690='CP %'!$M$1,Master!J690="CP",G690&gt;=DATE(2018,4,1),G690&lt;DATE(2018,10,1)),COUNTIFS($K$2:$K$999,K690,$A$2:$A$999,'CP %'!$M$1,$G$2:$G$999,"&gt;=1-04-2018",$G$2:$G$999,"&lt;1-10-2018"),IF(AND(A690='CP %'!$M$1,Master!J690="CP",G690&gt;=DATE(2018,10,1),G690&lt;=DATE(2018,12,31)),COUNTIFS($K$2:$K$999,K690,$A$2:$A$999,'CP %'!$M$1,$G$2:$G$999,"&gt;=1-10-2018",$G$2:$G$999,"&lt;=31-12-2018"),"")))))))</f>
        <v/>
      </c>
    </row>
    <row r="691" spans="19:20" hidden="1" x14ac:dyDescent="0.25">
      <c r="S691" s="17" t="str">
        <f>IF(AND(A691='CP %'!$B$1,J691="CP"),
IF(AND(G691&gt;=DATE(2018,4,1),G691&lt;=DATE(2018,7,25)),2%,IF(AND(G691&gt;=DATE(2018,7,26),G691&lt;=DATE(2018,12,31),R691='CP %'!$I$2),IF(T691=1,'CP %'!$C$8,IF(AND(T691&gt;=2,T691&lt;=3),'CP %'!$C$9,IF(AND(T691&gt;=4,T691&lt;=5),'CP %'!$C$10,IF(AND(T691&gt;=6,T691&lt;=8),'CP %'!$C$11,IF(T691&gt;=9,'CP %'!$C$12,""))))),IF(AND(G691&gt;=DATE(2018,7,26),G691&lt;=DATE(2018,12,31),R691='CP %'!$I$3),IF(T691=1,'CP %'!$D$8,IF(AND(T691&gt;=2,T691&lt;=3),'CP %'!$D$9,IF(AND(T691&gt;=4,T691&lt;=5),'CP %'!$D$10,IF(AND(T691&gt;=6,T691&lt;=8),'CP %'!$D$11,IF(T691&gt;=9,'CP %'!$D$12,""))))),""))),
IF(AND(A691='CP %'!$F$1,J691="CP"),
IF(AND(G691&gt;=DATE(2018,4,1),G691&lt;DATE(2018,5,1)),IF(AND(T691&gt;=1,T691&lt;=3),'CP %'!$G$4,IF(AND(T691&gt;=4,T691&lt;=9),'CP %'!$G$5,IF(T691&gt;=10,'CP %'!$G$6,""))),
IF(AND(G691&gt;=DATE(2018,5,1),G691&lt;DATE(2018,7,1)),'CP %'!$G$8,
IF(AND(G691&gt;=DATE(2018,7,1),G691&lt;DATE(2018,8,1)),IF(AND(T691&gt;=1,T691&lt;=2),'CP %'!$G$11,IF(AND(T691&gt;=3,T691&lt;=5),'CP %'!$G$12,IF(T691&gt;=6,'CP %'!$G$13,""))),
IF(AND(G691&gt;=DATE(2018,8,1),G691&lt;DATE(2018,10,1)),IF(K691='CP %'!$F$18,'CP %'!$G$18,IF(B691='CP %'!$F$15,'CP %'!$G$15,IF(B691='CP %'!$F$16,'CP %'!$G$16,IF(AND(B691='CP %'!$F$17,T691=1),'CP %'!$G$20,IF(AND(B691='CP %'!$F$17,T691&gt;=2,T691&lt;=5),'CP %'!$G$21,IF(AND(B691='CP %'!$F$17,T691&gt;=6),'CP %'!$G$22,"")))))),
IF(AND(G691&gt;=DATE(2018,10,1),G691&lt;=DATE(2018,12,31)),IF(B691='CP %'!$F$25,'CP %'!$G$25,IF(B691='CP %'!$F$26,'CP %'!$G$26,IF(AND(B691='CP %'!$F$27,T691=1),'CP %'!$G$29,IF(AND(B691='CP %'!$F$27,T691&gt;=2,T691&lt;=5),'CP %'!$G$30,IF(AND(B691='CP %'!$F$27,T691&gt;=6),'CP %'!$G$31,"")))))))))),
IF(AND(A691='CP %'!$M$1,J691="CP"),
IF(AND(G691&gt;=DATE(2018,4,1),G691&lt;DATE(2018,10,1)),IF(AND(T691&gt;=1,T691&lt;=3),'CP %'!$N$4,IF(AND(T691&gt;=4,T691&lt;=6),'CP %'!$N$5,IF(T691&gt;=7,'CP %'!$N$6,""))),
IF(AND(G691&gt;=DATE(2018,10,1),G691&lt;=DATE(2018,12,31)),IF(AND(T691&gt;=1,T691&lt;=3),'CP %'!$N$9,IF(AND(T691&gt;=4,T691&lt;=6),'CP %'!$N$10,IF(T691&gt;=7,'CP %'!$N$11,""))),"")),"")))</f>
        <v/>
      </c>
      <c r="T691" s="29" t="str">
        <f>IF(AND(A691='CP %'!$B$1,Master!J691="CP",G691&gt;=DATE(2018,7,26),G691&lt;=DATE(2018,12,31)),COUNTIFS($K$2:$K$999,K691,$A$2:$A$999,'CP %'!$B$1,$G$2:$G$999,"&gt;=26-07-2018",$G$2:$G$999,"&lt;=31-12-2018"),IF(AND(A691='CP %'!$F$1,Master!J691="CP",G691&gt;=DATE(2018,4,1),G691&lt;DATE(2018,5,1)),COUNTIFS($K$2:$K$999,K691,$A$2:$A$999,'CP %'!$F$1,$G$2:$G$999,"&gt;=01-04-2018",$G$2:$G$999,"&lt;01-05-2018"),IF(AND(A691='CP %'!$F$1,Master!J691="CP",G691&gt;=DATE(2018,7,1),G691&lt;DATE(2018,8,1)),COUNTIFS($K$2:$K$999,K691,$A$2:$A$999,'CP %'!$F$1,$G$2:$G$999,"&gt;=01-07-2018",$G$2:$G$999,"&lt;01-08-2018"),IF(AND(A691='CP %'!$F$1,B691='CP %'!$F$17,Master!J691="CP",G691&gt;=DATE(2018,8,1),G691&lt;DATE(2018,10,1)),COUNTIFS($K$2:$K$999,K691,$A$2:$A$999,'CP %'!$F$1,$B$2:$B$999,'CP %'!$F$17,$G$2:$G$999,"&gt;=01-08-2018",$G$2:$G$999,"&lt;01-10-2018"),IF(AND(A691='CP %'!$F$1,B691='CP %'!$F$27,Master!J691="CP",G691&gt;=DATE(2018,10,1),G691&lt;=DATE(2018,12,31)),COUNTIFS($K$2:$K$999,K691,$A$2:$A$999,'CP %'!$F$1,$B$2:$B$999,'CP %'!$F$27,$G$2:$G$999,"&gt;=01-10-2018",$G$2:$G$999,"&lt;=31-12-2018"),IF(AND(A691='CP %'!$M$1,Master!J691="CP",G691&gt;=DATE(2018,4,1),G691&lt;DATE(2018,10,1)),COUNTIFS($K$2:$K$999,K691,$A$2:$A$999,'CP %'!$M$1,$G$2:$G$999,"&gt;=1-04-2018",$G$2:$G$999,"&lt;1-10-2018"),IF(AND(A691='CP %'!$M$1,Master!J691="CP",G691&gt;=DATE(2018,10,1),G691&lt;=DATE(2018,12,31)),COUNTIFS($K$2:$K$999,K691,$A$2:$A$999,'CP %'!$M$1,$G$2:$G$999,"&gt;=1-10-2018",$G$2:$G$999,"&lt;=31-12-2018"),"")))))))</f>
        <v/>
      </c>
    </row>
    <row r="692" spans="19:20" hidden="1" x14ac:dyDescent="0.25">
      <c r="S692" s="17" t="str">
        <f>IF(AND(A692='CP %'!$B$1,J692="CP"),
IF(AND(G692&gt;=DATE(2018,4,1),G692&lt;=DATE(2018,7,25)),2%,IF(AND(G692&gt;=DATE(2018,7,26),G692&lt;=DATE(2018,12,31),R692='CP %'!$I$2),IF(T692=1,'CP %'!$C$8,IF(AND(T692&gt;=2,T692&lt;=3),'CP %'!$C$9,IF(AND(T692&gt;=4,T692&lt;=5),'CP %'!$C$10,IF(AND(T692&gt;=6,T692&lt;=8),'CP %'!$C$11,IF(T692&gt;=9,'CP %'!$C$12,""))))),IF(AND(G692&gt;=DATE(2018,7,26),G692&lt;=DATE(2018,12,31),R692='CP %'!$I$3),IF(T692=1,'CP %'!$D$8,IF(AND(T692&gt;=2,T692&lt;=3),'CP %'!$D$9,IF(AND(T692&gt;=4,T692&lt;=5),'CP %'!$D$10,IF(AND(T692&gt;=6,T692&lt;=8),'CP %'!$D$11,IF(T692&gt;=9,'CP %'!$D$12,""))))),""))),
IF(AND(A692='CP %'!$F$1,J692="CP"),
IF(AND(G692&gt;=DATE(2018,4,1),G692&lt;DATE(2018,5,1)),IF(AND(T692&gt;=1,T692&lt;=3),'CP %'!$G$4,IF(AND(T692&gt;=4,T692&lt;=9),'CP %'!$G$5,IF(T692&gt;=10,'CP %'!$G$6,""))),
IF(AND(G692&gt;=DATE(2018,5,1),G692&lt;DATE(2018,7,1)),'CP %'!$G$8,
IF(AND(G692&gt;=DATE(2018,7,1),G692&lt;DATE(2018,8,1)),IF(AND(T692&gt;=1,T692&lt;=2),'CP %'!$G$11,IF(AND(T692&gt;=3,T692&lt;=5),'CP %'!$G$12,IF(T692&gt;=6,'CP %'!$G$13,""))),
IF(AND(G692&gt;=DATE(2018,8,1),G692&lt;DATE(2018,10,1)),IF(K692='CP %'!$F$18,'CP %'!$G$18,IF(B692='CP %'!$F$15,'CP %'!$G$15,IF(B692='CP %'!$F$16,'CP %'!$G$16,IF(AND(B692='CP %'!$F$17,T692=1),'CP %'!$G$20,IF(AND(B692='CP %'!$F$17,T692&gt;=2,T692&lt;=5),'CP %'!$G$21,IF(AND(B692='CP %'!$F$17,T692&gt;=6),'CP %'!$G$22,"")))))),
IF(AND(G692&gt;=DATE(2018,10,1),G692&lt;=DATE(2018,12,31)),IF(B692='CP %'!$F$25,'CP %'!$G$25,IF(B692='CP %'!$F$26,'CP %'!$G$26,IF(AND(B692='CP %'!$F$27,T692=1),'CP %'!$G$29,IF(AND(B692='CP %'!$F$27,T692&gt;=2,T692&lt;=5),'CP %'!$G$30,IF(AND(B692='CP %'!$F$27,T692&gt;=6),'CP %'!$G$31,"")))))))))),
IF(AND(A692='CP %'!$M$1,J692="CP"),
IF(AND(G692&gt;=DATE(2018,4,1),G692&lt;DATE(2018,10,1)),IF(AND(T692&gt;=1,T692&lt;=3),'CP %'!$N$4,IF(AND(T692&gt;=4,T692&lt;=6),'CP %'!$N$5,IF(T692&gt;=7,'CP %'!$N$6,""))),
IF(AND(G692&gt;=DATE(2018,10,1),G692&lt;=DATE(2018,12,31)),IF(AND(T692&gt;=1,T692&lt;=3),'CP %'!$N$9,IF(AND(T692&gt;=4,T692&lt;=6),'CP %'!$N$10,IF(T692&gt;=7,'CP %'!$N$11,""))),"")),"")))</f>
        <v/>
      </c>
      <c r="T692" s="29" t="str">
        <f>IF(AND(A692='CP %'!$B$1,Master!J692="CP",G692&gt;=DATE(2018,7,26),G692&lt;=DATE(2018,12,31)),COUNTIFS($K$2:$K$999,K692,$A$2:$A$999,'CP %'!$B$1,$G$2:$G$999,"&gt;=26-07-2018",$G$2:$G$999,"&lt;=31-12-2018"),IF(AND(A692='CP %'!$F$1,Master!J692="CP",G692&gt;=DATE(2018,4,1),G692&lt;DATE(2018,5,1)),COUNTIFS($K$2:$K$999,K692,$A$2:$A$999,'CP %'!$F$1,$G$2:$G$999,"&gt;=01-04-2018",$G$2:$G$999,"&lt;01-05-2018"),IF(AND(A692='CP %'!$F$1,Master!J692="CP",G692&gt;=DATE(2018,7,1),G692&lt;DATE(2018,8,1)),COUNTIFS($K$2:$K$999,K692,$A$2:$A$999,'CP %'!$F$1,$G$2:$G$999,"&gt;=01-07-2018",$G$2:$G$999,"&lt;01-08-2018"),IF(AND(A692='CP %'!$F$1,B692='CP %'!$F$17,Master!J692="CP",G692&gt;=DATE(2018,8,1),G692&lt;DATE(2018,10,1)),COUNTIFS($K$2:$K$999,K692,$A$2:$A$999,'CP %'!$F$1,$B$2:$B$999,'CP %'!$F$17,$G$2:$G$999,"&gt;=01-08-2018",$G$2:$G$999,"&lt;01-10-2018"),IF(AND(A692='CP %'!$F$1,B692='CP %'!$F$27,Master!J692="CP",G692&gt;=DATE(2018,10,1),G692&lt;=DATE(2018,12,31)),COUNTIFS($K$2:$K$999,K692,$A$2:$A$999,'CP %'!$F$1,$B$2:$B$999,'CP %'!$F$27,$G$2:$G$999,"&gt;=01-10-2018",$G$2:$G$999,"&lt;=31-12-2018"),IF(AND(A692='CP %'!$M$1,Master!J692="CP",G692&gt;=DATE(2018,4,1),G692&lt;DATE(2018,10,1)),COUNTIFS($K$2:$K$999,K692,$A$2:$A$999,'CP %'!$M$1,$G$2:$G$999,"&gt;=1-04-2018",$G$2:$G$999,"&lt;1-10-2018"),IF(AND(A692='CP %'!$M$1,Master!J692="CP",G692&gt;=DATE(2018,10,1),G692&lt;=DATE(2018,12,31)),COUNTIFS($K$2:$K$999,K692,$A$2:$A$999,'CP %'!$M$1,$G$2:$G$999,"&gt;=1-10-2018",$G$2:$G$999,"&lt;=31-12-2018"),"")))))))</f>
        <v/>
      </c>
    </row>
    <row r="693" spans="19:20" hidden="1" x14ac:dyDescent="0.25">
      <c r="S693" s="17" t="str">
        <f>IF(AND(A693='CP %'!$B$1,J693="CP"),
IF(AND(G693&gt;=DATE(2018,4,1),G693&lt;=DATE(2018,7,25)),2%,IF(AND(G693&gt;=DATE(2018,7,26),G693&lt;=DATE(2018,12,31),R693='CP %'!$I$2),IF(T693=1,'CP %'!$C$8,IF(AND(T693&gt;=2,T693&lt;=3),'CP %'!$C$9,IF(AND(T693&gt;=4,T693&lt;=5),'CP %'!$C$10,IF(AND(T693&gt;=6,T693&lt;=8),'CP %'!$C$11,IF(T693&gt;=9,'CP %'!$C$12,""))))),IF(AND(G693&gt;=DATE(2018,7,26),G693&lt;=DATE(2018,12,31),R693='CP %'!$I$3),IF(T693=1,'CP %'!$D$8,IF(AND(T693&gt;=2,T693&lt;=3),'CP %'!$D$9,IF(AND(T693&gt;=4,T693&lt;=5),'CP %'!$D$10,IF(AND(T693&gt;=6,T693&lt;=8),'CP %'!$D$11,IF(T693&gt;=9,'CP %'!$D$12,""))))),""))),
IF(AND(A693='CP %'!$F$1,J693="CP"),
IF(AND(G693&gt;=DATE(2018,4,1),G693&lt;DATE(2018,5,1)),IF(AND(T693&gt;=1,T693&lt;=3),'CP %'!$G$4,IF(AND(T693&gt;=4,T693&lt;=9),'CP %'!$G$5,IF(T693&gt;=10,'CP %'!$G$6,""))),
IF(AND(G693&gt;=DATE(2018,5,1),G693&lt;DATE(2018,7,1)),'CP %'!$G$8,
IF(AND(G693&gt;=DATE(2018,7,1),G693&lt;DATE(2018,8,1)),IF(AND(T693&gt;=1,T693&lt;=2),'CP %'!$G$11,IF(AND(T693&gt;=3,T693&lt;=5),'CP %'!$G$12,IF(T693&gt;=6,'CP %'!$G$13,""))),
IF(AND(G693&gt;=DATE(2018,8,1),G693&lt;DATE(2018,10,1)),IF(K693='CP %'!$F$18,'CP %'!$G$18,IF(B693='CP %'!$F$15,'CP %'!$G$15,IF(B693='CP %'!$F$16,'CP %'!$G$16,IF(AND(B693='CP %'!$F$17,T693=1),'CP %'!$G$20,IF(AND(B693='CP %'!$F$17,T693&gt;=2,T693&lt;=5),'CP %'!$G$21,IF(AND(B693='CP %'!$F$17,T693&gt;=6),'CP %'!$G$22,"")))))),
IF(AND(G693&gt;=DATE(2018,10,1),G693&lt;=DATE(2018,12,31)),IF(B693='CP %'!$F$25,'CP %'!$G$25,IF(B693='CP %'!$F$26,'CP %'!$G$26,IF(AND(B693='CP %'!$F$27,T693=1),'CP %'!$G$29,IF(AND(B693='CP %'!$F$27,T693&gt;=2,T693&lt;=5),'CP %'!$G$30,IF(AND(B693='CP %'!$F$27,T693&gt;=6),'CP %'!$G$31,"")))))))))),
IF(AND(A693='CP %'!$M$1,J693="CP"),
IF(AND(G693&gt;=DATE(2018,4,1),G693&lt;DATE(2018,10,1)),IF(AND(T693&gt;=1,T693&lt;=3),'CP %'!$N$4,IF(AND(T693&gt;=4,T693&lt;=6),'CP %'!$N$5,IF(T693&gt;=7,'CP %'!$N$6,""))),
IF(AND(G693&gt;=DATE(2018,10,1),G693&lt;=DATE(2018,12,31)),IF(AND(T693&gt;=1,T693&lt;=3),'CP %'!$N$9,IF(AND(T693&gt;=4,T693&lt;=6),'CP %'!$N$10,IF(T693&gt;=7,'CP %'!$N$11,""))),"")),"")))</f>
        <v/>
      </c>
      <c r="T693" s="29" t="str">
        <f>IF(AND(A693='CP %'!$B$1,Master!J693="CP",G693&gt;=DATE(2018,7,26),G693&lt;=DATE(2018,12,31)),COUNTIFS($K$2:$K$999,K693,$A$2:$A$999,'CP %'!$B$1,$G$2:$G$999,"&gt;=26-07-2018",$G$2:$G$999,"&lt;=31-12-2018"),IF(AND(A693='CP %'!$F$1,Master!J693="CP",G693&gt;=DATE(2018,4,1),G693&lt;DATE(2018,5,1)),COUNTIFS($K$2:$K$999,K693,$A$2:$A$999,'CP %'!$F$1,$G$2:$G$999,"&gt;=01-04-2018",$G$2:$G$999,"&lt;01-05-2018"),IF(AND(A693='CP %'!$F$1,Master!J693="CP",G693&gt;=DATE(2018,7,1),G693&lt;DATE(2018,8,1)),COUNTIFS($K$2:$K$999,K693,$A$2:$A$999,'CP %'!$F$1,$G$2:$G$999,"&gt;=01-07-2018",$G$2:$G$999,"&lt;01-08-2018"),IF(AND(A693='CP %'!$F$1,B693='CP %'!$F$17,Master!J693="CP",G693&gt;=DATE(2018,8,1),G693&lt;DATE(2018,10,1)),COUNTIFS($K$2:$K$999,K693,$A$2:$A$999,'CP %'!$F$1,$B$2:$B$999,'CP %'!$F$17,$G$2:$G$999,"&gt;=01-08-2018",$G$2:$G$999,"&lt;01-10-2018"),IF(AND(A693='CP %'!$F$1,B693='CP %'!$F$27,Master!J693="CP",G693&gt;=DATE(2018,10,1),G693&lt;=DATE(2018,12,31)),COUNTIFS($K$2:$K$999,K693,$A$2:$A$999,'CP %'!$F$1,$B$2:$B$999,'CP %'!$F$27,$G$2:$G$999,"&gt;=01-10-2018",$G$2:$G$999,"&lt;=31-12-2018"),IF(AND(A693='CP %'!$M$1,Master!J693="CP",G693&gt;=DATE(2018,4,1),G693&lt;DATE(2018,10,1)),COUNTIFS($K$2:$K$999,K693,$A$2:$A$999,'CP %'!$M$1,$G$2:$G$999,"&gt;=1-04-2018",$G$2:$G$999,"&lt;1-10-2018"),IF(AND(A693='CP %'!$M$1,Master!J693="CP",G693&gt;=DATE(2018,10,1),G693&lt;=DATE(2018,12,31)),COUNTIFS($K$2:$K$999,K693,$A$2:$A$999,'CP %'!$M$1,$G$2:$G$999,"&gt;=1-10-2018",$G$2:$G$999,"&lt;=31-12-2018"),"")))))))</f>
        <v/>
      </c>
    </row>
    <row r="694" spans="19:20" hidden="1" x14ac:dyDescent="0.25">
      <c r="S694" s="17" t="str">
        <f>IF(AND(A694='CP %'!$B$1,J694="CP"),
IF(AND(G694&gt;=DATE(2018,4,1),G694&lt;=DATE(2018,7,25)),2%,IF(AND(G694&gt;=DATE(2018,7,26),G694&lt;=DATE(2018,12,31),R694='CP %'!$I$2),IF(T694=1,'CP %'!$C$8,IF(AND(T694&gt;=2,T694&lt;=3),'CP %'!$C$9,IF(AND(T694&gt;=4,T694&lt;=5),'CP %'!$C$10,IF(AND(T694&gt;=6,T694&lt;=8),'CP %'!$C$11,IF(T694&gt;=9,'CP %'!$C$12,""))))),IF(AND(G694&gt;=DATE(2018,7,26),G694&lt;=DATE(2018,12,31),R694='CP %'!$I$3),IF(T694=1,'CP %'!$D$8,IF(AND(T694&gt;=2,T694&lt;=3),'CP %'!$D$9,IF(AND(T694&gt;=4,T694&lt;=5),'CP %'!$D$10,IF(AND(T694&gt;=6,T694&lt;=8),'CP %'!$D$11,IF(T694&gt;=9,'CP %'!$D$12,""))))),""))),
IF(AND(A694='CP %'!$F$1,J694="CP"),
IF(AND(G694&gt;=DATE(2018,4,1),G694&lt;DATE(2018,5,1)),IF(AND(T694&gt;=1,T694&lt;=3),'CP %'!$G$4,IF(AND(T694&gt;=4,T694&lt;=9),'CP %'!$G$5,IF(T694&gt;=10,'CP %'!$G$6,""))),
IF(AND(G694&gt;=DATE(2018,5,1),G694&lt;DATE(2018,7,1)),'CP %'!$G$8,
IF(AND(G694&gt;=DATE(2018,7,1),G694&lt;DATE(2018,8,1)),IF(AND(T694&gt;=1,T694&lt;=2),'CP %'!$G$11,IF(AND(T694&gt;=3,T694&lt;=5),'CP %'!$G$12,IF(T694&gt;=6,'CP %'!$G$13,""))),
IF(AND(G694&gt;=DATE(2018,8,1),G694&lt;DATE(2018,10,1)),IF(K694='CP %'!$F$18,'CP %'!$G$18,IF(B694='CP %'!$F$15,'CP %'!$G$15,IF(B694='CP %'!$F$16,'CP %'!$G$16,IF(AND(B694='CP %'!$F$17,T694=1),'CP %'!$G$20,IF(AND(B694='CP %'!$F$17,T694&gt;=2,T694&lt;=5),'CP %'!$G$21,IF(AND(B694='CP %'!$F$17,T694&gt;=6),'CP %'!$G$22,"")))))),
IF(AND(G694&gt;=DATE(2018,10,1),G694&lt;=DATE(2018,12,31)),IF(B694='CP %'!$F$25,'CP %'!$G$25,IF(B694='CP %'!$F$26,'CP %'!$G$26,IF(AND(B694='CP %'!$F$27,T694=1),'CP %'!$G$29,IF(AND(B694='CP %'!$F$27,T694&gt;=2,T694&lt;=5),'CP %'!$G$30,IF(AND(B694='CP %'!$F$27,T694&gt;=6),'CP %'!$G$31,"")))))))))),
IF(AND(A694='CP %'!$M$1,J694="CP"),
IF(AND(G694&gt;=DATE(2018,4,1),G694&lt;DATE(2018,10,1)),IF(AND(T694&gt;=1,T694&lt;=3),'CP %'!$N$4,IF(AND(T694&gt;=4,T694&lt;=6),'CP %'!$N$5,IF(T694&gt;=7,'CP %'!$N$6,""))),
IF(AND(G694&gt;=DATE(2018,10,1),G694&lt;=DATE(2018,12,31)),IF(AND(T694&gt;=1,T694&lt;=3),'CP %'!$N$9,IF(AND(T694&gt;=4,T694&lt;=6),'CP %'!$N$10,IF(T694&gt;=7,'CP %'!$N$11,""))),"")),"")))</f>
        <v/>
      </c>
      <c r="T694" s="29" t="str">
        <f>IF(AND(A694='CP %'!$B$1,Master!J694="CP",G694&gt;=DATE(2018,7,26),G694&lt;=DATE(2018,12,31)),COUNTIFS($K$2:$K$999,K694,$A$2:$A$999,'CP %'!$B$1,$G$2:$G$999,"&gt;=26-07-2018",$G$2:$G$999,"&lt;=31-12-2018"),IF(AND(A694='CP %'!$F$1,Master!J694="CP",G694&gt;=DATE(2018,4,1),G694&lt;DATE(2018,5,1)),COUNTIFS($K$2:$K$999,K694,$A$2:$A$999,'CP %'!$F$1,$G$2:$G$999,"&gt;=01-04-2018",$G$2:$G$999,"&lt;01-05-2018"),IF(AND(A694='CP %'!$F$1,Master!J694="CP",G694&gt;=DATE(2018,7,1),G694&lt;DATE(2018,8,1)),COUNTIFS($K$2:$K$999,K694,$A$2:$A$999,'CP %'!$F$1,$G$2:$G$999,"&gt;=01-07-2018",$G$2:$G$999,"&lt;01-08-2018"),IF(AND(A694='CP %'!$F$1,B694='CP %'!$F$17,Master!J694="CP",G694&gt;=DATE(2018,8,1),G694&lt;DATE(2018,10,1)),COUNTIFS($K$2:$K$999,K694,$A$2:$A$999,'CP %'!$F$1,$B$2:$B$999,'CP %'!$F$17,$G$2:$G$999,"&gt;=01-08-2018",$G$2:$G$999,"&lt;01-10-2018"),IF(AND(A694='CP %'!$F$1,B694='CP %'!$F$27,Master!J694="CP",G694&gt;=DATE(2018,10,1),G694&lt;=DATE(2018,12,31)),COUNTIFS($K$2:$K$999,K694,$A$2:$A$999,'CP %'!$F$1,$B$2:$B$999,'CP %'!$F$27,$G$2:$G$999,"&gt;=01-10-2018",$G$2:$G$999,"&lt;=31-12-2018"),IF(AND(A694='CP %'!$M$1,Master!J694="CP",G694&gt;=DATE(2018,4,1),G694&lt;DATE(2018,10,1)),COUNTIFS($K$2:$K$999,K694,$A$2:$A$999,'CP %'!$M$1,$G$2:$G$999,"&gt;=1-04-2018",$G$2:$G$999,"&lt;1-10-2018"),IF(AND(A694='CP %'!$M$1,Master!J694="CP",G694&gt;=DATE(2018,10,1),G694&lt;=DATE(2018,12,31)),COUNTIFS($K$2:$K$999,K694,$A$2:$A$999,'CP %'!$M$1,$G$2:$G$999,"&gt;=1-10-2018",$G$2:$G$999,"&lt;=31-12-2018"),"")))))))</f>
        <v/>
      </c>
    </row>
    <row r="695" spans="19:20" hidden="1" x14ac:dyDescent="0.25">
      <c r="S695" s="17" t="str">
        <f>IF(AND(A695='CP %'!$B$1,J695="CP"),
IF(AND(G695&gt;=DATE(2018,4,1),G695&lt;=DATE(2018,7,25)),2%,IF(AND(G695&gt;=DATE(2018,7,26),G695&lt;=DATE(2018,12,31),R695='CP %'!$I$2),IF(T695=1,'CP %'!$C$8,IF(AND(T695&gt;=2,T695&lt;=3),'CP %'!$C$9,IF(AND(T695&gt;=4,T695&lt;=5),'CP %'!$C$10,IF(AND(T695&gt;=6,T695&lt;=8),'CP %'!$C$11,IF(T695&gt;=9,'CP %'!$C$12,""))))),IF(AND(G695&gt;=DATE(2018,7,26),G695&lt;=DATE(2018,12,31),R695='CP %'!$I$3),IF(T695=1,'CP %'!$D$8,IF(AND(T695&gt;=2,T695&lt;=3),'CP %'!$D$9,IF(AND(T695&gt;=4,T695&lt;=5),'CP %'!$D$10,IF(AND(T695&gt;=6,T695&lt;=8),'CP %'!$D$11,IF(T695&gt;=9,'CP %'!$D$12,""))))),""))),
IF(AND(A695='CP %'!$F$1,J695="CP"),
IF(AND(G695&gt;=DATE(2018,4,1),G695&lt;DATE(2018,5,1)),IF(AND(T695&gt;=1,T695&lt;=3),'CP %'!$G$4,IF(AND(T695&gt;=4,T695&lt;=9),'CP %'!$G$5,IF(T695&gt;=10,'CP %'!$G$6,""))),
IF(AND(G695&gt;=DATE(2018,5,1),G695&lt;DATE(2018,7,1)),'CP %'!$G$8,
IF(AND(G695&gt;=DATE(2018,7,1),G695&lt;DATE(2018,8,1)),IF(AND(T695&gt;=1,T695&lt;=2),'CP %'!$G$11,IF(AND(T695&gt;=3,T695&lt;=5),'CP %'!$G$12,IF(T695&gt;=6,'CP %'!$G$13,""))),
IF(AND(G695&gt;=DATE(2018,8,1),G695&lt;DATE(2018,10,1)),IF(K695='CP %'!$F$18,'CP %'!$G$18,IF(B695='CP %'!$F$15,'CP %'!$G$15,IF(B695='CP %'!$F$16,'CP %'!$G$16,IF(AND(B695='CP %'!$F$17,T695=1),'CP %'!$G$20,IF(AND(B695='CP %'!$F$17,T695&gt;=2,T695&lt;=5),'CP %'!$G$21,IF(AND(B695='CP %'!$F$17,T695&gt;=6),'CP %'!$G$22,"")))))),
IF(AND(G695&gt;=DATE(2018,10,1),G695&lt;=DATE(2018,12,31)),IF(B695='CP %'!$F$25,'CP %'!$G$25,IF(B695='CP %'!$F$26,'CP %'!$G$26,IF(AND(B695='CP %'!$F$27,T695=1),'CP %'!$G$29,IF(AND(B695='CP %'!$F$27,T695&gt;=2,T695&lt;=5),'CP %'!$G$30,IF(AND(B695='CP %'!$F$27,T695&gt;=6),'CP %'!$G$31,"")))))))))),
IF(AND(A695='CP %'!$M$1,J695="CP"),
IF(AND(G695&gt;=DATE(2018,4,1),G695&lt;DATE(2018,10,1)),IF(AND(T695&gt;=1,T695&lt;=3),'CP %'!$N$4,IF(AND(T695&gt;=4,T695&lt;=6),'CP %'!$N$5,IF(T695&gt;=7,'CP %'!$N$6,""))),
IF(AND(G695&gt;=DATE(2018,10,1),G695&lt;=DATE(2018,12,31)),IF(AND(T695&gt;=1,T695&lt;=3),'CP %'!$N$9,IF(AND(T695&gt;=4,T695&lt;=6),'CP %'!$N$10,IF(T695&gt;=7,'CP %'!$N$11,""))),"")),"")))</f>
        <v/>
      </c>
      <c r="T695" s="29" t="str">
        <f>IF(AND(A695='CP %'!$B$1,Master!J695="CP",G695&gt;=DATE(2018,7,26),G695&lt;=DATE(2018,12,31)),COUNTIFS($K$2:$K$999,K695,$A$2:$A$999,'CP %'!$B$1,$G$2:$G$999,"&gt;=26-07-2018",$G$2:$G$999,"&lt;=31-12-2018"),IF(AND(A695='CP %'!$F$1,Master!J695="CP",G695&gt;=DATE(2018,4,1),G695&lt;DATE(2018,5,1)),COUNTIFS($K$2:$K$999,K695,$A$2:$A$999,'CP %'!$F$1,$G$2:$G$999,"&gt;=01-04-2018",$G$2:$G$999,"&lt;01-05-2018"),IF(AND(A695='CP %'!$F$1,Master!J695="CP",G695&gt;=DATE(2018,7,1),G695&lt;DATE(2018,8,1)),COUNTIFS($K$2:$K$999,K695,$A$2:$A$999,'CP %'!$F$1,$G$2:$G$999,"&gt;=01-07-2018",$G$2:$G$999,"&lt;01-08-2018"),IF(AND(A695='CP %'!$F$1,B695='CP %'!$F$17,Master!J695="CP",G695&gt;=DATE(2018,8,1),G695&lt;DATE(2018,10,1)),COUNTIFS($K$2:$K$999,K695,$A$2:$A$999,'CP %'!$F$1,$B$2:$B$999,'CP %'!$F$17,$G$2:$G$999,"&gt;=01-08-2018",$G$2:$G$999,"&lt;01-10-2018"),IF(AND(A695='CP %'!$F$1,B695='CP %'!$F$27,Master!J695="CP",G695&gt;=DATE(2018,10,1),G695&lt;=DATE(2018,12,31)),COUNTIFS($K$2:$K$999,K695,$A$2:$A$999,'CP %'!$F$1,$B$2:$B$999,'CP %'!$F$27,$G$2:$G$999,"&gt;=01-10-2018",$G$2:$G$999,"&lt;=31-12-2018"),IF(AND(A695='CP %'!$M$1,Master!J695="CP",G695&gt;=DATE(2018,4,1),G695&lt;DATE(2018,10,1)),COUNTIFS($K$2:$K$999,K695,$A$2:$A$999,'CP %'!$M$1,$G$2:$G$999,"&gt;=1-04-2018",$G$2:$G$999,"&lt;1-10-2018"),IF(AND(A695='CP %'!$M$1,Master!J695="CP",G695&gt;=DATE(2018,10,1),G695&lt;=DATE(2018,12,31)),COUNTIFS($K$2:$K$999,K695,$A$2:$A$999,'CP %'!$M$1,$G$2:$G$999,"&gt;=1-10-2018",$G$2:$G$999,"&lt;=31-12-2018"),"")))))))</f>
        <v/>
      </c>
    </row>
    <row r="696" spans="19:20" hidden="1" x14ac:dyDescent="0.25">
      <c r="S696" s="17" t="str">
        <f>IF(AND(A696='CP %'!$B$1,J696="CP"),
IF(AND(G696&gt;=DATE(2018,4,1),G696&lt;=DATE(2018,7,25)),2%,IF(AND(G696&gt;=DATE(2018,7,26),G696&lt;=DATE(2018,12,31),R696='CP %'!$I$2),IF(T696=1,'CP %'!$C$8,IF(AND(T696&gt;=2,T696&lt;=3),'CP %'!$C$9,IF(AND(T696&gt;=4,T696&lt;=5),'CP %'!$C$10,IF(AND(T696&gt;=6,T696&lt;=8),'CP %'!$C$11,IF(T696&gt;=9,'CP %'!$C$12,""))))),IF(AND(G696&gt;=DATE(2018,7,26),G696&lt;=DATE(2018,12,31),R696='CP %'!$I$3),IF(T696=1,'CP %'!$D$8,IF(AND(T696&gt;=2,T696&lt;=3),'CP %'!$D$9,IF(AND(T696&gt;=4,T696&lt;=5),'CP %'!$D$10,IF(AND(T696&gt;=6,T696&lt;=8),'CP %'!$D$11,IF(T696&gt;=9,'CP %'!$D$12,""))))),""))),
IF(AND(A696='CP %'!$F$1,J696="CP"),
IF(AND(G696&gt;=DATE(2018,4,1),G696&lt;DATE(2018,5,1)),IF(AND(T696&gt;=1,T696&lt;=3),'CP %'!$G$4,IF(AND(T696&gt;=4,T696&lt;=9),'CP %'!$G$5,IF(T696&gt;=10,'CP %'!$G$6,""))),
IF(AND(G696&gt;=DATE(2018,5,1),G696&lt;DATE(2018,7,1)),'CP %'!$G$8,
IF(AND(G696&gt;=DATE(2018,7,1),G696&lt;DATE(2018,8,1)),IF(AND(T696&gt;=1,T696&lt;=2),'CP %'!$G$11,IF(AND(T696&gt;=3,T696&lt;=5),'CP %'!$G$12,IF(T696&gt;=6,'CP %'!$G$13,""))),
IF(AND(G696&gt;=DATE(2018,8,1),G696&lt;DATE(2018,10,1)),IF(K696='CP %'!$F$18,'CP %'!$G$18,IF(B696='CP %'!$F$15,'CP %'!$G$15,IF(B696='CP %'!$F$16,'CP %'!$G$16,IF(AND(B696='CP %'!$F$17,T696=1),'CP %'!$G$20,IF(AND(B696='CP %'!$F$17,T696&gt;=2,T696&lt;=5),'CP %'!$G$21,IF(AND(B696='CP %'!$F$17,T696&gt;=6),'CP %'!$G$22,"")))))),
IF(AND(G696&gt;=DATE(2018,10,1),G696&lt;=DATE(2018,12,31)),IF(B696='CP %'!$F$25,'CP %'!$G$25,IF(B696='CP %'!$F$26,'CP %'!$G$26,IF(AND(B696='CP %'!$F$27,T696=1),'CP %'!$G$29,IF(AND(B696='CP %'!$F$27,T696&gt;=2,T696&lt;=5),'CP %'!$G$30,IF(AND(B696='CP %'!$F$27,T696&gt;=6),'CP %'!$G$31,"")))))))))),
IF(AND(A696='CP %'!$M$1,J696="CP"),
IF(AND(G696&gt;=DATE(2018,4,1),G696&lt;DATE(2018,10,1)),IF(AND(T696&gt;=1,T696&lt;=3),'CP %'!$N$4,IF(AND(T696&gt;=4,T696&lt;=6),'CP %'!$N$5,IF(T696&gt;=7,'CP %'!$N$6,""))),
IF(AND(G696&gt;=DATE(2018,10,1),G696&lt;=DATE(2018,12,31)),IF(AND(T696&gt;=1,T696&lt;=3),'CP %'!$N$9,IF(AND(T696&gt;=4,T696&lt;=6),'CP %'!$N$10,IF(T696&gt;=7,'CP %'!$N$11,""))),"")),"")))</f>
        <v/>
      </c>
      <c r="T696" s="29" t="str">
        <f>IF(AND(A696='CP %'!$B$1,Master!J696="CP",G696&gt;=DATE(2018,7,26),G696&lt;=DATE(2018,12,31)),COUNTIFS($K$2:$K$999,K696,$A$2:$A$999,'CP %'!$B$1,$G$2:$G$999,"&gt;=26-07-2018",$G$2:$G$999,"&lt;=31-12-2018"),IF(AND(A696='CP %'!$F$1,Master!J696="CP",G696&gt;=DATE(2018,4,1),G696&lt;DATE(2018,5,1)),COUNTIFS($K$2:$K$999,K696,$A$2:$A$999,'CP %'!$F$1,$G$2:$G$999,"&gt;=01-04-2018",$G$2:$G$999,"&lt;01-05-2018"),IF(AND(A696='CP %'!$F$1,Master!J696="CP",G696&gt;=DATE(2018,7,1),G696&lt;DATE(2018,8,1)),COUNTIFS($K$2:$K$999,K696,$A$2:$A$999,'CP %'!$F$1,$G$2:$G$999,"&gt;=01-07-2018",$G$2:$G$999,"&lt;01-08-2018"),IF(AND(A696='CP %'!$F$1,B696='CP %'!$F$17,Master!J696="CP",G696&gt;=DATE(2018,8,1),G696&lt;DATE(2018,10,1)),COUNTIFS($K$2:$K$999,K696,$A$2:$A$999,'CP %'!$F$1,$B$2:$B$999,'CP %'!$F$17,$G$2:$G$999,"&gt;=01-08-2018",$G$2:$G$999,"&lt;01-10-2018"),IF(AND(A696='CP %'!$F$1,B696='CP %'!$F$27,Master!J696="CP",G696&gt;=DATE(2018,10,1),G696&lt;=DATE(2018,12,31)),COUNTIFS($K$2:$K$999,K696,$A$2:$A$999,'CP %'!$F$1,$B$2:$B$999,'CP %'!$F$27,$G$2:$G$999,"&gt;=01-10-2018",$G$2:$G$999,"&lt;=31-12-2018"),IF(AND(A696='CP %'!$M$1,Master!J696="CP",G696&gt;=DATE(2018,4,1),G696&lt;DATE(2018,10,1)),COUNTIFS($K$2:$K$999,K696,$A$2:$A$999,'CP %'!$M$1,$G$2:$G$999,"&gt;=1-04-2018",$G$2:$G$999,"&lt;1-10-2018"),IF(AND(A696='CP %'!$M$1,Master!J696="CP",G696&gt;=DATE(2018,10,1),G696&lt;=DATE(2018,12,31)),COUNTIFS($K$2:$K$999,K696,$A$2:$A$999,'CP %'!$M$1,$G$2:$G$999,"&gt;=1-10-2018",$G$2:$G$999,"&lt;=31-12-2018"),"")))))))</f>
        <v/>
      </c>
    </row>
    <row r="697" spans="19:20" hidden="1" x14ac:dyDescent="0.25">
      <c r="S697" s="17" t="str">
        <f>IF(AND(A697='CP %'!$B$1,J697="CP"),
IF(AND(G697&gt;=DATE(2018,4,1),G697&lt;=DATE(2018,7,25)),2%,IF(AND(G697&gt;=DATE(2018,7,26),G697&lt;=DATE(2018,12,31),R697='CP %'!$I$2),IF(T697=1,'CP %'!$C$8,IF(AND(T697&gt;=2,T697&lt;=3),'CP %'!$C$9,IF(AND(T697&gt;=4,T697&lt;=5),'CP %'!$C$10,IF(AND(T697&gt;=6,T697&lt;=8),'CP %'!$C$11,IF(T697&gt;=9,'CP %'!$C$12,""))))),IF(AND(G697&gt;=DATE(2018,7,26),G697&lt;=DATE(2018,12,31),R697='CP %'!$I$3),IF(T697=1,'CP %'!$D$8,IF(AND(T697&gt;=2,T697&lt;=3),'CP %'!$D$9,IF(AND(T697&gt;=4,T697&lt;=5),'CP %'!$D$10,IF(AND(T697&gt;=6,T697&lt;=8),'CP %'!$D$11,IF(T697&gt;=9,'CP %'!$D$12,""))))),""))),
IF(AND(A697='CP %'!$F$1,J697="CP"),
IF(AND(G697&gt;=DATE(2018,4,1),G697&lt;DATE(2018,5,1)),IF(AND(T697&gt;=1,T697&lt;=3),'CP %'!$G$4,IF(AND(T697&gt;=4,T697&lt;=9),'CP %'!$G$5,IF(T697&gt;=10,'CP %'!$G$6,""))),
IF(AND(G697&gt;=DATE(2018,5,1),G697&lt;DATE(2018,7,1)),'CP %'!$G$8,
IF(AND(G697&gt;=DATE(2018,7,1),G697&lt;DATE(2018,8,1)),IF(AND(T697&gt;=1,T697&lt;=2),'CP %'!$G$11,IF(AND(T697&gt;=3,T697&lt;=5),'CP %'!$G$12,IF(T697&gt;=6,'CP %'!$G$13,""))),
IF(AND(G697&gt;=DATE(2018,8,1),G697&lt;DATE(2018,10,1)),IF(K697='CP %'!$F$18,'CP %'!$G$18,IF(B697='CP %'!$F$15,'CP %'!$G$15,IF(B697='CP %'!$F$16,'CP %'!$G$16,IF(AND(B697='CP %'!$F$17,T697=1),'CP %'!$G$20,IF(AND(B697='CP %'!$F$17,T697&gt;=2,T697&lt;=5),'CP %'!$G$21,IF(AND(B697='CP %'!$F$17,T697&gt;=6),'CP %'!$G$22,"")))))),
IF(AND(G697&gt;=DATE(2018,10,1),G697&lt;=DATE(2018,12,31)),IF(B697='CP %'!$F$25,'CP %'!$G$25,IF(B697='CP %'!$F$26,'CP %'!$G$26,IF(AND(B697='CP %'!$F$27,T697=1),'CP %'!$G$29,IF(AND(B697='CP %'!$F$27,T697&gt;=2,T697&lt;=5),'CP %'!$G$30,IF(AND(B697='CP %'!$F$27,T697&gt;=6),'CP %'!$G$31,"")))))))))),
IF(AND(A697='CP %'!$M$1,J697="CP"),
IF(AND(G697&gt;=DATE(2018,4,1),G697&lt;DATE(2018,10,1)),IF(AND(T697&gt;=1,T697&lt;=3),'CP %'!$N$4,IF(AND(T697&gt;=4,T697&lt;=6),'CP %'!$N$5,IF(T697&gt;=7,'CP %'!$N$6,""))),
IF(AND(G697&gt;=DATE(2018,10,1),G697&lt;=DATE(2018,12,31)),IF(AND(T697&gt;=1,T697&lt;=3),'CP %'!$N$9,IF(AND(T697&gt;=4,T697&lt;=6),'CP %'!$N$10,IF(T697&gt;=7,'CP %'!$N$11,""))),"")),"")))</f>
        <v/>
      </c>
      <c r="T697" s="29" t="str">
        <f>IF(AND(A697='CP %'!$B$1,Master!J697="CP",G697&gt;=DATE(2018,7,26),G697&lt;=DATE(2018,12,31)),COUNTIFS($K$2:$K$999,K697,$A$2:$A$999,'CP %'!$B$1,$G$2:$G$999,"&gt;=26-07-2018",$G$2:$G$999,"&lt;=31-12-2018"),IF(AND(A697='CP %'!$F$1,Master!J697="CP",G697&gt;=DATE(2018,4,1),G697&lt;DATE(2018,5,1)),COUNTIFS($K$2:$K$999,K697,$A$2:$A$999,'CP %'!$F$1,$G$2:$G$999,"&gt;=01-04-2018",$G$2:$G$999,"&lt;01-05-2018"),IF(AND(A697='CP %'!$F$1,Master!J697="CP",G697&gt;=DATE(2018,7,1),G697&lt;DATE(2018,8,1)),COUNTIFS($K$2:$K$999,K697,$A$2:$A$999,'CP %'!$F$1,$G$2:$G$999,"&gt;=01-07-2018",$G$2:$G$999,"&lt;01-08-2018"),IF(AND(A697='CP %'!$F$1,B697='CP %'!$F$17,Master!J697="CP",G697&gt;=DATE(2018,8,1),G697&lt;DATE(2018,10,1)),COUNTIFS($K$2:$K$999,K697,$A$2:$A$999,'CP %'!$F$1,$B$2:$B$999,'CP %'!$F$17,$G$2:$G$999,"&gt;=01-08-2018",$G$2:$G$999,"&lt;01-10-2018"),IF(AND(A697='CP %'!$F$1,B697='CP %'!$F$27,Master!J697="CP",G697&gt;=DATE(2018,10,1),G697&lt;=DATE(2018,12,31)),COUNTIFS($K$2:$K$999,K697,$A$2:$A$999,'CP %'!$F$1,$B$2:$B$999,'CP %'!$F$27,$G$2:$G$999,"&gt;=01-10-2018",$G$2:$G$999,"&lt;=31-12-2018"),IF(AND(A697='CP %'!$M$1,Master!J697="CP",G697&gt;=DATE(2018,4,1),G697&lt;DATE(2018,10,1)),COUNTIFS($K$2:$K$999,K697,$A$2:$A$999,'CP %'!$M$1,$G$2:$G$999,"&gt;=1-04-2018",$G$2:$G$999,"&lt;1-10-2018"),IF(AND(A697='CP %'!$M$1,Master!J697="CP",G697&gt;=DATE(2018,10,1),G697&lt;=DATE(2018,12,31)),COUNTIFS($K$2:$K$999,K697,$A$2:$A$999,'CP %'!$M$1,$G$2:$G$999,"&gt;=1-10-2018",$G$2:$G$999,"&lt;=31-12-2018"),"")))))))</f>
        <v/>
      </c>
    </row>
    <row r="698" spans="19:20" hidden="1" x14ac:dyDescent="0.25">
      <c r="S698" s="17" t="str">
        <f>IF(AND(A698='CP %'!$B$1,J698="CP"),
IF(AND(G698&gt;=DATE(2018,4,1),G698&lt;=DATE(2018,7,25)),2%,IF(AND(G698&gt;=DATE(2018,7,26),G698&lt;=DATE(2018,12,31),R698='CP %'!$I$2),IF(T698=1,'CP %'!$C$8,IF(AND(T698&gt;=2,T698&lt;=3),'CP %'!$C$9,IF(AND(T698&gt;=4,T698&lt;=5),'CP %'!$C$10,IF(AND(T698&gt;=6,T698&lt;=8),'CP %'!$C$11,IF(T698&gt;=9,'CP %'!$C$12,""))))),IF(AND(G698&gt;=DATE(2018,7,26),G698&lt;=DATE(2018,12,31),R698='CP %'!$I$3),IF(T698=1,'CP %'!$D$8,IF(AND(T698&gt;=2,T698&lt;=3),'CP %'!$D$9,IF(AND(T698&gt;=4,T698&lt;=5),'CP %'!$D$10,IF(AND(T698&gt;=6,T698&lt;=8),'CP %'!$D$11,IF(T698&gt;=9,'CP %'!$D$12,""))))),""))),
IF(AND(A698='CP %'!$F$1,J698="CP"),
IF(AND(G698&gt;=DATE(2018,4,1),G698&lt;DATE(2018,5,1)),IF(AND(T698&gt;=1,T698&lt;=3),'CP %'!$G$4,IF(AND(T698&gt;=4,T698&lt;=9),'CP %'!$G$5,IF(T698&gt;=10,'CP %'!$G$6,""))),
IF(AND(G698&gt;=DATE(2018,5,1),G698&lt;DATE(2018,7,1)),'CP %'!$G$8,
IF(AND(G698&gt;=DATE(2018,7,1),G698&lt;DATE(2018,8,1)),IF(AND(T698&gt;=1,T698&lt;=2),'CP %'!$G$11,IF(AND(T698&gt;=3,T698&lt;=5),'CP %'!$G$12,IF(T698&gt;=6,'CP %'!$G$13,""))),
IF(AND(G698&gt;=DATE(2018,8,1),G698&lt;DATE(2018,10,1)),IF(K698='CP %'!$F$18,'CP %'!$G$18,IF(B698='CP %'!$F$15,'CP %'!$G$15,IF(B698='CP %'!$F$16,'CP %'!$G$16,IF(AND(B698='CP %'!$F$17,T698=1),'CP %'!$G$20,IF(AND(B698='CP %'!$F$17,T698&gt;=2,T698&lt;=5),'CP %'!$G$21,IF(AND(B698='CP %'!$F$17,T698&gt;=6),'CP %'!$G$22,"")))))),
IF(AND(G698&gt;=DATE(2018,10,1),G698&lt;=DATE(2018,12,31)),IF(B698='CP %'!$F$25,'CP %'!$G$25,IF(B698='CP %'!$F$26,'CP %'!$G$26,IF(AND(B698='CP %'!$F$27,T698=1),'CP %'!$G$29,IF(AND(B698='CP %'!$F$27,T698&gt;=2,T698&lt;=5),'CP %'!$G$30,IF(AND(B698='CP %'!$F$27,T698&gt;=6),'CP %'!$G$31,"")))))))))),
IF(AND(A698='CP %'!$M$1,J698="CP"),
IF(AND(G698&gt;=DATE(2018,4,1),G698&lt;DATE(2018,10,1)),IF(AND(T698&gt;=1,T698&lt;=3),'CP %'!$N$4,IF(AND(T698&gt;=4,T698&lt;=6),'CP %'!$N$5,IF(T698&gt;=7,'CP %'!$N$6,""))),
IF(AND(G698&gt;=DATE(2018,10,1),G698&lt;=DATE(2018,12,31)),IF(AND(T698&gt;=1,T698&lt;=3),'CP %'!$N$9,IF(AND(T698&gt;=4,T698&lt;=6),'CP %'!$N$10,IF(T698&gt;=7,'CP %'!$N$11,""))),"")),"")))</f>
        <v/>
      </c>
      <c r="T698" s="29" t="str">
        <f>IF(AND(A698='CP %'!$B$1,Master!J698="CP",G698&gt;=DATE(2018,7,26),G698&lt;=DATE(2018,12,31)),COUNTIFS($K$2:$K$999,K698,$A$2:$A$999,'CP %'!$B$1,$G$2:$G$999,"&gt;=26-07-2018",$G$2:$G$999,"&lt;=31-12-2018"),IF(AND(A698='CP %'!$F$1,Master!J698="CP",G698&gt;=DATE(2018,4,1),G698&lt;DATE(2018,5,1)),COUNTIFS($K$2:$K$999,K698,$A$2:$A$999,'CP %'!$F$1,$G$2:$G$999,"&gt;=01-04-2018",$G$2:$G$999,"&lt;01-05-2018"),IF(AND(A698='CP %'!$F$1,Master!J698="CP",G698&gt;=DATE(2018,7,1),G698&lt;DATE(2018,8,1)),COUNTIFS($K$2:$K$999,K698,$A$2:$A$999,'CP %'!$F$1,$G$2:$G$999,"&gt;=01-07-2018",$G$2:$G$999,"&lt;01-08-2018"),IF(AND(A698='CP %'!$F$1,B698='CP %'!$F$17,Master!J698="CP",G698&gt;=DATE(2018,8,1),G698&lt;DATE(2018,10,1)),COUNTIFS($K$2:$K$999,K698,$A$2:$A$999,'CP %'!$F$1,$B$2:$B$999,'CP %'!$F$17,$G$2:$G$999,"&gt;=01-08-2018",$G$2:$G$999,"&lt;01-10-2018"),IF(AND(A698='CP %'!$F$1,B698='CP %'!$F$27,Master!J698="CP",G698&gt;=DATE(2018,10,1),G698&lt;=DATE(2018,12,31)),COUNTIFS($K$2:$K$999,K698,$A$2:$A$999,'CP %'!$F$1,$B$2:$B$999,'CP %'!$F$27,$G$2:$G$999,"&gt;=01-10-2018",$G$2:$G$999,"&lt;=31-12-2018"),IF(AND(A698='CP %'!$M$1,Master!J698="CP",G698&gt;=DATE(2018,4,1),G698&lt;DATE(2018,10,1)),COUNTIFS($K$2:$K$999,K698,$A$2:$A$999,'CP %'!$M$1,$G$2:$G$999,"&gt;=1-04-2018",$G$2:$G$999,"&lt;1-10-2018"),IF(AND(A698='CP %'!$M$1,Master!J698="CP",G698&gt;=DATE(2018,10,1),G698&lt;=DATE(2018,12,31)),COUNTIFS($K$2:$K$999,K698,$A$2:$A$999,'CP %'!$M$1,$G$2:$G$999,"&gt;=1-10-2018",$G$2:$G$999,"&lt;=31-12-2018"),"")))))))</f>
        <v/>
      </c>
    </row>
    <row r="699" spans="19:20" hidden="1" x14ac:dyDescent="0.25">
      <c r="S699" s="17" t="str">
        <f>IF(AND(A699='CP %'!$B$1,J699="CP"),
IF(AND(G699&gt;=DATE(2018,4,1),G699&lt;=DATE(2018,7,25)),2%,IF(AND(G699&gt;=DATE(2018,7,26),G699&lt;=DATE(2018,12,31),R699='CP %'!$I$2),IF(T699=1,'CP %'!$C$8,IF(AND(T699&gt;=2,T699&lt;=3),'CP %'!$C$9,IF(AND(T699&gt;=4,T699&lt;=5),'CP %'!$C$10,IF(AND(T699&gt;=6,T699&lt;=8),'CP %'!$C$11,IF(T699&gt;=9,'CP %'!$C$12,""))))),IF(AND(G699&gt;=DATE(2018,7,26),G699&lt;=DATE(2018,12,31),R699='CP %'!$I$3),IF(T699=1,'CP %'!$D$8,IF(AND(T699&gt;=2,T699&lt;=3),'CP %'!$D$9,IF(AND(T699&gt;=4,T699&lt;=5),'CP %'!$D$10,IF(AND(T699&gt;=6,T699&lt;=8),'CP %'!$D$11,IF(T699&gt;=9,'CP %'!$D$12,""))))),""))),
IF(AND(A699='CP %'!$F$1,J699="CP"),
IF(AND(G699&gt;=DATE(2018,4,1),G699&lt;DATE(2018,5,1)),IF(AND(T699&gt;=1,T699&lt;=3),'CP %'!$G$4,IF(AND(T699&gt;=4,T699&lt;=9),'CP %'!$G$5,IF(T699&gt;=10,'CP %'!$G$6,""))),
IF(AND(G699&gt;=DATE(2018,5,1),G699&lt;DATE(2018,7,1)),'CP %'!$G$8,
IF(AND(G699&gt;=DATE(2018,7,1),G699&lt;DATE(2018,8,1)),IF(AND(T699&gt;=1,T699&lt;=2),'CP %'!$G$11,IF(AND(T699&gt;=3,T699&lt;=5),'CP %'!$G$12,IF(T699&gt;=6,'CP %'!$G$13,""))),
IF(AND(G699&gt;=DATE(2018,8,1),G699&lt;DATE(2018,10,1)),IF(K699='CP %'!$F$18,'CP %'!$G$18,IF(B699='CP %'!$F$15,'CP %'!$G$15,IF(B699='CP %'!$F$16,'CP %'!$G$16,IF(AND(B699='CP %'!$F$17,T699=1),'CP %'!$G$20,IF(AND(B699='CP %'!$F$17,T699&gt;=2,T699&lt;=5),'CP %'!$G$21,IF(AND(B699='CP %'!$F$17,T699&gt;=6),'CP %'!$G$22,"")))))),
IF(AND(G699&gt;=DATE(2018,10,1),G699&lt;=DATE(2018,12,31)),IF(B699='CP %'!$F$25,'CP %'!$G$25,IF(B699='CP %'!$F$26,'CP %'!$G$26,IF(AND(B699='CP %'!$F$27,T699=1),'CP %'!$G$29,IF(AND(B699='CP %'!$F$27,T699&gt;=2,T699&lt;=5),'CP %'!$G$30,IF(AND(B699='CP %'!$F$27,T699&gt;=6),'CP %'!$G$31,"")))))))))),
IF(AND(A699='CP %'!$M$1,J699="CP"),
IF(AND(G699&gt;=DATE(2018,4,1),G699&lt;DATE(2018,10,1)),IF(AND(T699&gt;=1,T699&lt;=3),'CP %'!$N$4,IF(AND(T699&gt;=4,T699&lt;=6),'CP %'!$N$5,IF(T699&gt;=7,'CP %'!$N$6,""))),
IF(AND(G699&gt;=DATE(2018,10,1),G699&lt;=DATE(2018,12,31)),IF(AND(T699&gt;=1,T699&lt;=3),'CP %'!$N$9,IF(AND(T699&gt;=4,T699&lt;=6),'CP %'!$N$10,IF(T699&gt;=7,'CP %'!$N$11,""))),"")),"")))</f>
        <v/>
      </c>
      <c r="T699" s="29" t="str">
        <f>IF(AND(A699='CP %'!$B$1,Master!J699="CP",G699&gt;=DATE(2018,7,26),G699&lt;=DATE(2018,12,31)),COUNTIFS($K$2:$K$999,K699,$A$2:$A$999,'CP %'!$B$1,$G$2:$G$999,"&gt;=26-07-2018",$G$2:$G$999,"&lt;=31-12-2018"),IF(AND(A699='CP %'!$F$1,Master!J699="CP",G699&gt;=DATE(2018,4,1),G699&lt;DATE(2018,5,1)),COUNTIFS($K$2:$K$999,K699,$A$2:$A$999,'CP %'!$F$1,$G$2:$G$999,"&gt;=01-04-2018",$G$2:$G$999,"&lt;01-05-2018"),IF(AND(A699='CP %'!$F$1,Master!J699="CP",G699&gt;=DATE(2018,7,1),G699&lt;DATE(2018,8,1)),COUNTIFS($K$2:$K$999,K699,$A$2:$A$999,'CP %'!$F$1,$G$2:$G$999,"&gt;=01-07-2018",$G$2:$G$999,"&lt;01-08-2018"),IF(AND(A699='CP %'!$F$1,B699='CP %'!$F$17,Master!J699="CP",G699&gt;=DATE(2018,8,1),G699&lt;DATE(2018,10,1)),COUNTIFS($K$2:$K$999,K699,$A$2:$A$999,'CP %'!$F$1,$B$2:$B$999,'CP %'!$F$17,$G$2:$G$999,"&gt;=01-08-2018",$G$2:$G$999,"&lt;01-10-2018"),IF(AND(A699='CP %'!$F$1,B699='CP %'!$F$27,Master!J699="CP",G699&gt;=DATE(2018,10,1),G699&lt;=DATE(2018,12,31)),COUNTIFS($K$2:$K$999,K699,$A$2:$A$999,'CP %'!$F$1,$B$2:$B$999,'CP %'!$F$27,$G$2:$G$999,"&gt;=01-10-2018",$G$2:$G$999,"&lt;=31-12-2018"),IF(AND(A699='CP %'!$M$1,Master!J699="CP",G699&gt;=DATE(2018,4,1),G699&lt;DATE(2018,10,1)),COUNTIFS($K$2:$K$999,K699,$A$2:$A$999,'CP %'!$M$1,$G$2:$G$999,"&gt;=1-04-2018",$G$2:$G$999,"&lt;1-10-2018"),IF(AND(A699='CP %'!$M$1,Master!J699="CP",G699&gt;=DATE(2018,10,1),G699&lt;=DATE(2018,12,31)),COUNTIFS($K$2:$K$999,K699,$A$2:$A$999,'CP %'!$M$1,$G$2:$G$999,"&gt;=1-10-2018",$G$2:$G$999,"&lt;=31-12-2018"),"")))))))</f>
        <v/>
      </c>
    </row>
    <row r="700" spans="19:20" hidden="1" x14ac:dyDescent="0.25">
      <c r="S700" s="17" t="str">
        <f>IF(AND(A700='CP %'!$B$1,J700="CP"),
IF(AND(G700&gt;=DATE(2018,4,1),G700&lt;=DATE(2018,7,25)),2%,IF(AND(G700&gt;=DATE(2018,7,26),G700&lt;=DATE(2018,12,31),R700='CP %'!$I$2),IF(T700=1,'CP %'!$C$8,IF(AND(T700&gt;=2,T700&lt;=3),'CP %'!$C$9,IF(AND(T700&gt;=4,T700&lt;=5),'CP %'!$C$10,IF(AND(T700&gt;=6,T700&lt;=8),'CP %'!$C$11,IF(T700&gt;=9,'CP %'!$C$12,""))))),IF(AND(G700&gt;=DATE(2018,7,26),G700&lt;=DATE(2018,12,31),R700='CP %'!$I$3),IF(T700=1,'CP %'!$D$8,IF(AND(T700&gt;=2,T700&lt;=3),'CP %'!$D$9,IF(AND(T700&gt;=4,T700&lt;=5),'CP %'!$D$10,IF(AND(T700&gt;=6,T700&lt;=8),'CP %'!$D$11,IF(T700&gt;=9,'CP %'!$D$12,""))))),""))),
IF(AND(A700='CP %'!$F$1,J700="CP"),
IF(AND(G700&gt;=DATE(2018,4,1),G700&lt;DATE(2018,5,1)),IF(AND(T700&gt;=1,T700&lt;=3),'CP %'!$G$4,IF(AND(T700&gt;=4,T700&lt;=9),'CP %'!$G$5,IF(T700&gt;=10,'CP %'!$G$6,""))),
IF(AND(G700&gt;=DATE(2018,5,1),G700&lt;DATE(2018,7,1)),'CP %'!$G$8,
IF(AND(G700&gt;=DATE(2018,7,1),G700&lt;DATE(2018,8,1)),IF(AND(T700&gt;=1,T700&lt;=2),'CP %'!$G$11,IF(AND(T700&gt;=3,T700&lt;=5),'CP %'!$G$12,IF(T700&gt;=6,'CP %'!$G$13,""))),
IF(AND(G700&gt;=DATE(2018,8,1),G700&lt;DATE(2018,10,1)),IF(K700='CP %'!$F$18,'CP %'!$G$18,IF(B700='CP %'!$F$15,'CP %'!$G$15,IF(B700='CP %'!$F$16,'CP %'!$G$16,IF(AND(B700='CP %'!$F$17,T700=1),'CP %'!$G$20,IF(AND(B700='CP %'!$F$17,T700&gt;=2,T700&lt;=5),'CP %'!$G$21,IF(AND(B700='CP %'!$F$17,T700&gt;=6),'CP %'!$G$22,"")))))),
IF(AND(G700&gt;=DATE(2018,10,1),G700&lt;=DATE(2018,12,31)),IF(B700='CP %'!$F$25,'CP %'!$G$25,IF(B700='CP %'!$F$26,'CP %'!$G$26,IF(AND(B700='CP %'!$F$27,T700=1),'CP %'!$G$29,IF(AND(B700='CP %'!$F$27,T700&gt;=2,T700&lt;=5),'CP %'!$G$30,IF(AND(B700='CP %'!$F$27,T700&gt;=6),'CP %'!$G$31,"")))))))))),
IF(AND(A700='CP %'!$M$1,J700="CP"),
IF(AND(G700&gt;=DATE(2018,4,1),G700&lt;DATE(2018,10,1)),IF(AND(T700&gt;=1,T700&lt;=3),'CP %'!$N$4,IF(AND(T700&gt;=4,T700&lt;=6),'CP %'!$N$5,IF(T700&gt;=7,'CP %'!$N$6,""))),
IF(AND(G700&gt;=DATE(2018,10,1),G700&lt;=DATE(2018,12,31)),IF(AND(T700&gt;=1,T700&lt;=3),'CP %'!$N$9,IF(AND(T700&gt;=4,T700&lt;=6),'CP %'!$N$10,IF(T700&gt;=7,'CP %'!$N$11,""))),"")),"")))</f>
        <v/>
      </c>
      <c r="T700" s="29" t="str">
        <f>IF(AND(A700='CP %'!$B$1,Master!J700="CP",G700&gt;=DATE(2018,7,26),G700&lt;=DATE(2018,12,31)),COUNTIFS($K$2:$K$999,K700,$A$2:$A$999,'CP %'!$B$1,$G$2:$G$999,"&gt;=26-07-2018",$G$2:$G$999,"&lt;=31-12-2018"),IF(AND(A700='CP %'!$F$1,Master!J700="CP",G700&gt;=DATE(2018,4,1),G700&lt;DATE(2018,5,1)),COUNTIFS($K$2:$K$999,K700,$A$2:$A$999,'CP %'!$F$1,$G$2:$G$999,"&gt;=01-04-2018",$G$2:$G$999,"&lt;01-05-2018"),IF(AND(A700='CP %'!$F$1,Master!J700="CP",G700&gt;=DATE(2018,7,1),G700&lt;DATE(2018,8,1)),COUNTIFS($K$2:$K$999,K700,$A$2:$A$999,'CP %'!$F$1,$G$2:$G$999,"&gt;=01-07-2018",$G$2:$G$999,"&lt;01-08-2018"),IF(AND(A700='CP %'!$F$1,B700='CP %'!$F$17,Master!J700="CP",G700&gt;=DATE(2018,8,1),G700&lt;DATE(2018,10,1)),COUNTIFS($K$2:$K$999,K700,$A$2:$A$999,'CP %'!$F$1,$B$2:$B$999,'CP %'!$F$17,$G$2:$G$999,"&gt;=01-08-2018",$G$2:$G$999,"&lt;01-10-2018"),IF(AND(A700='CP %'!$F$1,B700='CP %'!$F$27,Master!J700="CP",G700&gt;=DATE(2018,10,1),G700&lt;=DATE(2018,12,31)),COUNTIFS($K$2:$K$999,K700,$A$2:$A$999,'CP %'!$F$1,$B$2:$B$999,'CP %'!$F$27,$G$2:$G$999,"&gt;=01-10-2018",$G$2:$G$999,"&lt;=31-12-2018"),IF(AND(A700='CP %'!$M$1,Master!J700="CP",G700&gt;=DATE(2018,4,1),G700&lt;DATE(2018,10,1)),COUNTIFS($K$2:$K$999,K700,$A$2:$A$999,'CP %'!$M$1,$G$2:$G$999,"&gt;=1-04-2018",$G$2:$G$999,"&lt;1-10-2018"),IF(AND(A700='CP %'!$M$1,Master!J700="CP",G700&gt;=DATE(2018,10,1),G700&lt;=DATE(2018,12,31)),COUNTIFS($K$2:$K$999,K700,$A$2:$A$999,'CP %'!$M$1,$G$2:$G$999,"&gt;=1-10-2018",$G$2:$G$999,"&lt;=31-12-2018"),"")))))))</f>
        <v/>
      </c>
    </row>
    <row r="701" spans="19:20" hidden="1" x14ac:dyDescent="0.25">
      <c r="S701" s="17" t="str">
        <f>IF(AND(A701='CP %'!$B$1,J701="CP"),
IF(AND(G701&gt;=DATE(2018,4,1),G701&lt;=DATE(2018,7,25)),2%,IF(AND(G701&gt;=DATE(2018,7,26),G701&lt;=DATE(2018,12,31),R701='CP %'!$I$2),IF(T701=1,'CP %'!$C$8,IF(AND(T701&gt;=2,T701&lt;=3),'CP %'!$C$9,IF(AND(T701&gt;=4,T701&lt;=5),'CP %'!$C$10,IF(AND(T701&gt;=6,T701&lt;=8),'CP %'!$C$11,IF(T701&gt;=9,'CP %'!$C$12,""))))),IF(AND(G701&gt;=DATE(2018,7,26),G701&lt;=DATE(2018,12,31),R701='CP %'!$I$3),IF(T701=1,'CP %'!$D$8,IF(AND(T701&gt;=2,T701&lt;=3),'CP %'!$D$9,IF(AND(T701&gt;=4,T701&lt;=5),'CP %'!$D$10,IF(AND(T701&gt;=6,T701&lt;=8),'CP %'!$D$11,IF(T701&gt;=9,'CP %'!$D$12,""))))),""))),
IF(AND(A701='CP %'!$F$1,J701="CP"),
IF(AND(G701&gt;=DATE(2018,4,1),G701&lt;DATE(2018,5,1)),IF(AND(T701&gt;=1,T701&lt;=3),'CP %'!$G$4,IF(AND(T701&gt;=4,T701&lt;=9),'CP %'!$G$5,IF(T701&gt;=10,'CP %'!$G$6,""))),
IF(AND(G701&gt;=DATE(2018,5,1),G701&lt;DATE(2018,7,1)),'CP %'!$G$8,
IF(AND(G701&gt;=DATE(2018,7,1),G701&lt;DATE(2018,8,1)),IF(AND(T701&gt;=1,T701&lt;=2),'CP %'!$G$11,IF(AND(T701&gt;=3,T701&lt;=5),'CP %'!$G$12,IF(T701&gt;=6,'CP %'!$G$13,""))),
IF(AND(G701&gt;=DATE(2018,8,1),G701&lt;DATE(2018,10,1)),IF(K701='CP %'!$F$18,'CP %'!$G$18,IF(B701='CP %'!$F$15,'CP %'!$G$15,IF(B701='CP %'!$F$16,'CP %'!$G$16,IF(AND(B701='CP %'!$F$17,T701=1),'CP %'!$G$20,IF(AND(B701='CP %'!$F$17,T701&gt;=2,T701&lt;=5),'CP %'!$G$21,IF(AND(B701='CP %'!$F$17,T701&gt;=6),'CP %'!$G$22,"")))))),
IF(AND(G701&gt;=DATE(2018,10,1),G701&lt;=DATE(2018,12,31)),IF(B701='CP %'!$F$25,'CP %'!$G$25,IF(B701='CP %'!$F$26,'CP %'!$G$26,IF(AND(B701='CP %'!$F$27,T701=1),'CP %'!$G$29,IF(AND(B701='CP %'!$F$27,T701&gt;=2,T701&lt;=5),'CP %'!$G$30,IF(AND(B701='CP %'!$F$27,T701&gt;=6),'CP %'!$G$31,"")))))))))),
IF(AND(A701='CP %'!$M$1,J701="CP"),
IF(AND(G701&gt;=DATE(2018,4,1),G701&lt;DATE(2018,10,1)),IF(AND(T701&gt;=1,T701&lt;=3),'CP %'!$N$4,IF(AND(T701&gt;=4,T701&lt;=6),'CP %'!$N$5,IF(T701&gt;=7,'CP %'!$N$6,""))),
IF(AND(G701&gt;=DATE(2018,10,1),G701&lt;=DATE(2018,12,31)),IF(AND(T701&gt;=1,T701&lt;=3),'CP %'!$N$9,IF(AND(T701&gt;=4,T701&lt;=6),'CP %'!$N$10,IF(T701&gt;=7,'CP %'!$N$11,""))),"")),"")))</f>
        <v/>
      </c>
      <c r="T701" s="29" t="str">
        <f>IF(AND(A701='CP %'!$B$1,Master!J701="CP",G701&gt;=DATE(2018,7,26),G701&lt;=DATE(2018,12,31)),COUNTIFS($K$2:$K$999,K701,$A$2:$A$999,'CP %'!$B$1,$G$2:$G$999,"&gt;=26-07-2018",$G$2:$G$999,"&lt;=31-12-2018"),IF(AND(A701='CP %'!$F$1,Master!J701="CP",G701&gt;=DATE(2018,4,1),G701&lt;DATE(2018,5,1)),COUNTIFS($K$2:$K$999,K701,$A$2:$A$999,'CP %'!$F$1,$G$2:$G$999,"&gt;=01-04-2018",$G$2:$G$999,"&lt;01-05-2018"),IF(AND(A701='CP %'!$F$1,Master!J701="CP",G701&gt;=DATE(2018,7,1),G701&lt;DATE(2018,8,1)),COUNTIFS($K$2:$K$999,K701,$A$2:$A$999,'CP %'!$F$1,$G$2:$G$999,"&gt;=01-07-2018",$G$2:$G$999,"&lt;01-08-2018"),IF(AND(A701='CP %'!$F$1,B701='CP %'!$F$17,Master!J701="CP",G701&gt;=DATE(2018,8,1),G701&lt;DATE(2018,10,1)),COUNTIFS($K$2:$K$999,K701,$A$2:$A$999,'CP %'!$F$1,$B$2:$B$999,'CP %'!$F$17,$G$2:$G$999,"&gt;=01-08-2018",$G$2:$G$999,"&lt;01-10-2018"),IF(AND(A701='CP %'!$F$1,B701='CP %'!$F$27,Master!J701="CP",G701&gt;=DATE(2018,10,1),G701&lt;=DATE(2018,12,31)),COUNTIFS($K$2:$K$999,K701,$A$2:$A$999,'CP %'!$F$1,$B$2:$B$999,'CP %'!$F$27,$G$2:$G$999,"&gt;=01-10-2018",$G$2:$G$999,"&lt;=31-12-2018"),IF(AND(A701='CP %'!$M$1,Master!J701="CP",G701&gt;=DATE(2018,4,1),G701&lt;DATE(2018,10,1)),COUNTIFS($K$2:$K$999,K701,$A$2:$A$999,'CP %'!$M$1,$G$2:$G$999,"&gt;=1-04-2018",$G$2:$G$999,"&lt;1-10-2018"),IF(AND(A701='CP %'!$M$1,Master!J701="CP",G701&gt;=DATE(2018,10,1),G701&lt;=DATE(2018,12,31)),COUNTIFS($K$2:$K$999,K701,$A$2:$A$999,'CP %'!$M$1,$G$2:$G$999,"&gt;=1-10-2018",$G$2:$G$999,"&lt;=31-12-2018"),"")))))))</f>
        <v/>
      </c>
    </row>
    <row r="702" spans="19:20" hidden="1" x14ac:dyDescent="0.25">
      <c r="S702" s="17" t="str">
        <f>IF(AND(A702='CP %'!$B$1,J702="CP"),
IF(AND(G702&gt;=DATE(2018,4,1),G702&lt;=DATE(2018,7,25)),2%,IF(AND(G702&gt;=DATE(2018,7,26),G702&lt;=DATE(2018,12,31),R702='CP %'!$I$2),IF(T702=1,'CP %'!$C$8,IF(AND(T702&gt;=2,T702&lt;=3),'CP %'!$C$9,IF(AND(T702&gt;=4,T702&lt;=5),'CP %'!$C$10,IF(AND(T702&gt;=6,T702&lt;=8),'CP %'!$C$11,IF(T702&gt;=9,'CP %'!$C$12,""))))),IF(AND(G702&gt;=DATE(2018,7,26),G702&lt;=DATE(2018,12,31),R702='CP %'!$I$3),IF(T702=1,'CP %'!$D$8,IF(AND(T702&gt;=2,T702&lt;=3),'CP %'!$D$9,IF(AND(T702&gt;=4,T702&lt;=5),'CP %'!$D$10,IF(AND(T702&gt;=6,T702&lt;=8),'CP %'!$D$11,IF(T702&gt;=9,'CP %'!$D$12,""))))),""))),
IF(AND(A702='CP %'!$F$1,J702="CP"),
IF(AND(G702&gt;=DATE(2018,4,1),G702&lt;DATE(2018,5,1)),IF(AND(T702&gt;=1,T702&lt;=3),'CP %'!$G$4,IF(AND(T702&gt;=4,T702&lt;=9),'CP %'!$G$5,IF(T702&gt;=10,'CP %'!$G$6,""))),
IF(AND(G702&gt;=DATE(2018,5,1),G702&lt;DATE(2018,7,1)),'CP %'!$G$8,
IF(AND(G702&gt;=DATE(2018,7,1),G702&lt;DATE(2018,8,1)),IF(AND(T702&gt;=1,T702&lt;=2),'CP %'!$G$11,IF(AND(T702&gt;=3,T702&lt;=5),'CP %'!$G$12,IF(T702&gt;=6,'CP %'!$G$13,""))),
IF(AND(G702&gt;=DATE(2018,8,1),G702&lt;DATE(2018,10,1)),IF(K702='CP %'!$F$18,'CP %'!$G$18,IF(B702='CP %'!$F$15,'CP %'!$G$15,IF(B702='CP %'!$F$16,'CP %'!$G$16,IF(AND(B702='CP %'!$F$17,T702=1),'CP %'!$G$20,IF(AND(B702='CP %'!$F$17,T702&gt;=2,T702&lt;=5),'CP %'!$G$21,IF(AND(B702='CP %'!$F$17,T702&gt;=6),'CP %'!$G$22,"")))))),
IF(AND(G702&gt;=DATE(2018,10,1),G702&lt;=DATE(2018,12,31)),IF(B702='CP %'!$F$25,'CP %'!$G$25,IF(B702='CP %'!$F$26,'CP %'!$G$26,IF(AND(B702='CP %'!$F$27,T702=1),'CP %'!$G$29,IF(AND(B702='CP %'!$F$27,T702&gt;=2,T702&lt;=5),'CP %'!$G$30,IF(AND(B702='CP %'!$F$27,T702&gt;=6),'CP %'!$G$31,"")))))))))),
IF(AND(A702='CP %'!$M$1,J702="CP"),
IF(AND(G702&gt;=DATE(2018,4,1),G702&lt;DATE(2018,10,1)),IF(AND(T702&gt;=1,T702&lt;=3),'CP %'!$N$4,IF(AND(T702&gt;=4,T702&lt;=6),'CP %'!$N$5,IF(T702&gt;=7,'CP %'!$N$6,""))),
IF(AND(G702&gt;=DATE(2018,10,1),G702&lt;=DATE(2018,12,31)),IF(AND(T702&gt;=1,T702&lt;=3),'CP %'!$N$9,IF(AND(T702&gt;=4,T702&lt;=6),'CP %'!$N$10,IF(T702&gt;=7,'CP %'!$N$11,""))),"")),"")))</f>
        <v/>
      </c>
      <c r="T702" s="29" t="str">
        <f>IF(AND(A702='CP %'!$B$1,Master!J702="CP",G702&gt;=DATE(2018,7,26),G702&lt;=DATE(2018,12,31)),COUNTIFS($K$2:$K$999,K702,$A$2:$A$999,'CP %'!$B$1,$G$2:$G$999,"&gt;=26-07-2018",$G$2:$G$999,"&lt;=31-12-2018"),IF(AND(A702='CP %'!$F$1,Master!J702="CP",G702&gt;=DATE(2018,4,1),G702&lt;DATE(2018,5,1)),COUNTIFS($K$2:$K$999,K702,$A$2:$A$999,'CP %'!$F$1,$G$2:$G$999,"&gt;=01-04-2018",$G$2:$G$999,"&lt;01-05-2018"),IF(AND(A702='CP %'!$F$1,Master!J702="CP",G702&gt;=DATE(2018,7,1),G702&lt;DATE(2018,8,1)),COUNTIFS($K$2:$K$999,K702,$A$2:$A$999,'CP %'!$F$1,$G$2:$G$999,"&gt;=01-07-2018",$G$2:$G$999,"&lt;01-08-2018"),IF(AND(A702='CP %'!$F$1,B702='CP %'!$F$17,Master!J702="CP",G702&gt;=DATE(2018,8,1),G702&lt;DATE(2018,10,1)),COUNTIFS($K$2:$K$999,K702,$A$2:$A$999,'CP %'!$F$1,$B$2:$B$999,'CP %'!$F$17,$G$2:$G$999,"&gt;=01-08-2018",$G$2:$G$999,"&lt;01-10-2018"),IF(AND(A702='CP %'!$F$1,B702='CP %'!$F$27,Master!J702="CP",G702&gt;=DATE(2018,10,1),G702&lt;=DATE(2018,12,31)),COUNTIFS($K$2:$K$999,K702,$A$2:$A$999,'CP %'!$F$1,$B$2:$B$999,'CP %'!$F$27,$G$2:$G$999,"&gt;=01-10-2018",$G$2:$G$999,"&lt;=31-12-2018"),IF(AND(A702='CP %'!$M$1,Master!J702="CP",G702&gt;=DATE(2018,4,1),G702&lt;DATE(2018,10,1)),COUNTIFS($K$2:$K$999,K702,$A$2:$A$999,'CP %'!$M$1,$G$2:$G$999,"&gt;=1-04-2018",$G$2:$G$999,"&lt;1-10-2018"),IF(AND(A702='CP %'!$M$1,Master!J702="CP",G702&gt;=DATE(2018,10,1),G702&lt;=DATE(2018,12,31)),COUNTIFS($K$2:$K$999,K702,$A$2:$A$999,'CP %'!$M$1,$G$2:$G$999,"&gt;=1-10-2018",$G$2:$G$999,"&lt;=31-12-2018"),"")))))))</f>
        <v/>
      </c>
    </row>
    <row r="703" spans="19:20" hidden="1" x14ac:dyDescent="0.25">
      <c r="S703" s="17" t="str">
        <f>IF(AND(A703='CP %'!$B$1,J703="CP"),
IF(AND(G703&gt;=DATE(2018,4,1),G703&lt;=DATE(2018,7,25)),2%,IF(AND(G703&gt;=DATE(2018,7,26),G703&lt;=DATE(2018,12,31),R703='CP %'!$I$2),IF(T703=1,'CP %'!$C$8,IF(AND(T703&gt;=2,T703&lt;=3),'CP %'!$C$9,IF(AND(T703&gt;=4,T703&lt;=5),'CP %'!$C$10,IF(AND(T703&gt;=6,T703&lt;=8),'CP %'!$C$11,IF(T703&gt;=9,'CP %'!$C$12,""))))),IF(AND(G703&gt;=DATE(2018,7,26),G703&lt;=DATE(2018,12,31),R703='CP %'!$I$3),IF(T703=1,'CP %'!$D$8,IF(AND(T703&gt;=2,T703&lt;=3),'CP %'!$D$9,IF(AND(T703&gt;=4,T703&lt;=5),'CP %'!$D$10,IF(AND(T703&gt;=6,T703&lt;=8),'CP %'!$D$11,IF(T703&gt;=9,'CP %'!$D$12,""))))),""))),
IF(AND(A703='CP %'!$F$1,J703="CP"),
IF(AND(G703&gt;=DATE(2018,4,1),G703&lt;DATE(2018,5,1)),IF(AND(T703&gt;=1,T703&lt;=3),'CP %'!$G$4,IF(AND(T703&gt;=4,T703&lt;=9),'CP %'!$G$5,IF(T703&gt;=10,'CP %'!$G$6,""))),
IF(AND(G703&gt;=DATE(2018,5,1),G703&lt;DATE(2018,7,1)),'CP %'!$G$8,
IF(AND(G703&gt;=DATE(2018,7,1),G703&lt;DATE(2018,8,1)),IF(AND(T703&gt;=1,T703&lt;=2),'CP %'!$G$11,IF(AND(T703&gt;=3,T703&lt;=5),'CP %'!$G$12,IF(T703&gt;=6,'CP %'!$G$13,""))),
IF(AND(G703&gt;=DATE(2018,8,1),G703&lt;DATE(2018,10,1)),IF(K703='CP %'!$F$18,'CP %'!$G$18,IF(B703='CP %'!$F$15,'CP %'!$G$15,IF(B703='CP %'!$F$16,'CP %'!$G$16,IF(AND(B703='CP %'!$F$17,T703=1),'CP %'!$G$20,IF(AND(B703='CP %'!$F$17,T703&gt;=2,T703&lt;=5),'CP %'!$G$21,IF(AND(B703='CP %'!$F$17,T703&gt;=6),'CP %'!$G$22,"")))))),
IF(AND(G703&gt;=DATE(2018,10,1),G703&lt;=DATE(2018,12,31)),IF(B703='CP %'!$F$25,'CP %'!$G$25,IF(B703='CP %'!$F$26,'CP %'!$G$26,IF(AND(B703='CP %'!$F$27,T703=1),'CP %'!$G$29,IF(AND(B703='CP %'!$F$27,T703&gt;=2,T703&lt;=5),'CP %'!$G$30,IF(AND(B703='CP %'!$F$27,T703&gt;=6),'CP %'!$G$31,"")))))))))),
IF(AND(A703='CP %'!$M$1,J703="CP"),
IF(AND(G703&gt;=DATE(2018,4,1),G703&lt;DATE(2018,10,1)),IF(AND(T703&gt;=1,T703&lt;=3),'CP %'!$N$4,IF(AND(T703&gt;=4,T703&lt;=6),'CP %'!$N$5,IF(T703&gt;=7,'CP %'!$N$6,""))),
IF(AND(G703&gt;=DATE(2018,10,1),G703&lt;=DATE(2018,12,31)),IF(AND(T703&gt;=1,T703&lt;=3),'CP %'!$N$9,IF(AND(T703&gt;=4,T703&lt;=6),'CP %'!$N$10,IF(T703&gt;=7,'CP %'!$N$11,""))),"")),"")))</f>
        <v/>
      </c>
      <c r="T703" s="29" t="str">
        <f>IF(AND(A703='CP %'!$B$1,Master!J703="CP",G703&gt;=DATE(2018,7,26),G703&lt;=DATE(2018,12,31)),COUNTIFS($K$2:$K$999,K703,$A$2:$A$999,'CP %'!$B$1,$G$2:$G$999,"&gt;=26-07-2018",$G$2:$G$999,"&lt;=31-12-2018"),IF(AND(A703='CP %'!$F$1,Master!J703="CP",G703&gt;=DATE(2018,4,1),G703&lt;DATE(2018,5,1)),COUNTIFS($K$2:$K$999,K703,$A$2:$A$999,'CP %'!$F$1,$G$2:$G$999,"&gt;=01-04-2018",$G$2:$G$999,"&lt;01-05-2018"),IF(AND(A703='CP %'!$F$1,Master!J703="CP",G703&gt;=DATE(2018,7,1),G703&lt;DATE(2018,8,1)),COUNTIFS($K$2:$K$999,K703,$A$2:$A$999,'CP %'!$F$1,$G$2:$G$999,"&gt;=01-07-2018",$G$2:$G$999,"&lt;01-08-2018"),IF(AND(A703='CP %'!$F$1,B703='CP %'!$F$17,Master!J703="CP",G703&gt;=DATE(2018,8,1),G703&lt;DATE(2018,10,1)),COUNTIFS($K$2:$K$999,K703,$A$2:$A$999,'CP %'!$F$1,$B$2:$B$999,'CP %'!$F$17,$G$2:$G$999,"&gt;=01-08-2018",$G$2:$G$999,"&lt;01-10-2018"),IF(AND(A703='CP %'!$F$1,B703='CP %'!$F$27,Master!J703="CP",G703&gt;=DATE(2018,10,1),G703&lt;=DATE(2018,12,31)),COUNTIFS($K$2:$K$999,K703,$A$2:$A$999,'CP %'!$F$1,$B$2:$B$999,'CP %'!$F$27,$G$2:$G$999,"&gt;=01-10-2018",$G$2:$G$999,"&lt;=31-12-2018"),IF(AND(A703='CP %'!$M$1,Master!J703="CP",G703&gt;=DATE(2018,4,1),G703&lt;DATE(2018,10,1)),COUNTIFS($K$2:$K$999,K703,$A$2:$A$999,'CP %'!$M$1,$G$2:$G$999,"&gt;=1-04-2018",$G$2:$G$999,"&lt;1-10-2018"),IF(AND(A703='CP %'!$M$1,Master!J703="CP",G703&gt;=DATE(2018,10,1),G703&lt;=DATE(2018,12,31)),COUNTIFS($K$2:$K$999,K703,$A$2:$A$999,'CP %'!$M$1,$G$2:$G$999,"&gt;=1-10-2018",$G$2:$G$999,"&lt;=31-12-2018"),"")))))))</f>
        <v/>
      </c>
    </row>
    <row r="704" spans="19:20" hidden="1" x14ac:dyDescent="0.25">
      <c r="S704" s="17" t="str">
        <f>IF(AND(A704='CP %'!$B$1,J704="CP"),
IF(AND(G704&gt;=DATE(2018,4,1),G704&lt;=DATE(2018,7,25)),2%,IF(AND(G704&gt;=DATE(2018,7,26),G704&lt;=DATE(2018,12,31),R704='CP %'!$I$2),IF(T704=1,'CP %'!$C$8,IF(AND(T704&gt;=2,T704&lt;=3),'CP %'!$C$9,IF(AND(T704&gt;=4,T704&lt;=5),'CP %'!$C$10,IF(AND(T704&gt;=6,T704&lt;=8),'CP %'!$C$11,IF(T704&gt;=9,'CP %'!$C$12,""))))),IF(AND(G704&gt;=DATE(2018,7,26),G704&lt;=DATE(2018,12,31),R704='CP %'!$I$3),IF(T704=1,'CP %'!$D$8,IF(AND(T704&gt;=2,T704&lt;=3),'CP %'!$D$9,IF(AND(T704&gt;=4,T704&lt;=5),'CP %'!$D$10,IF(AND(T704&gt;=6,T704&lt;=8),'CP %'!$D$11,IF(T704&gt;=9,'CP %'!$D$12,""))))),""))),
IF(AND(A704='CP %'!$F$1,J704="CP"),
IF(AND(G704&gt;=DATE(2018,4,1),G704&lt;DATE(2018,5,1)),IF(AND(T704&gt;=1,T704&lt;=3),'CP %'!$G$4,IF(AND(T704&gt;=4,T704&lt;=9),'CP %'!$G$5,IF(T704&gt;=10,'CP %'!$G$6,""))),
IF(AND(G704&gt;=DATE(2018,5,1),G704&lt;DATE(2018,7,1)),'CP %'!$G$8,
IF(AND(G704&gt;=DATE(2018,7,1),G704&lt;DATE(2018,8,1)),IF(AND(T704&gt;=1,T704&lt;=2),'CP %'!$G$11,IF(AND(T704&gt;=3,T704&lt;=5),'CP %'!$G$12,IF(T704&gt;=6,'CP %'!$G$13,""))),
IF(AND(G704&gt;=DATE(2018,8,1),G704&lt;DATE(2018,10,1)),IF(K704='CP %'!$F$18,'CP %'!$G$18,IF(B704='CP %'!$F$15,'CP %'!$G$15,IF(B704='CP %'!$F$16,'CP %'!$G$16,IF(AND(B704='CP %'!$F$17,T704=1),'CP %'!$G$20,IF(AND(B704='CP %'!$F$17,T704&gt;=2,T704&lt;=5),'CP %'!$G$21,IF(AND(B704='CP %'!$F$17,T704&gt;=6),'CP %'!$G$22,"")))))),
IF(AND(G704&gt;=DATE(2018,10,1),G704&lt;=DATE(2018,12,31)),IF(B704='CP %'!$F$25,'CP %'!$G$25,IF(B704='CP %'!$F$26,'CP %'!$G$26,IF(AND(B704='CP %'!$F$27,T704=1),'CP %'!$G$29,IF(AND(B704='CP %'!$F$27,T704&gt;=2,T704&lt;=5),'CP %'!$G$30,IF(AND(B704='CP %'!$F$27,T704&gt;=6),'CP %'!$G$31,"")))))))))),
IF(AND(A704='CP %'!$M$1,J704="CP"),
IF(AND(G704&gt;=DATE(2018,4,1),G704&lt;DATE(2018,10,1)),IF(AND(T704&gt;=1,T704&lt;=3),'CP %'!$N$4,IF(AND(T704&gt;=4,T704&lt;=6),'CP %'!$N$5,IF(T704&gt;=7,'CP %'!$N$6,""))),
IF(AND(G704&gt;=DATE(2018,10,1),G704&lt;=DATE(2018,12,31)),IF(AND(T704&gt;=1,T704&lt;=3),'CP %'!$N$9,IF(AND(T704&gt;=4,T704&lt;=6),'CP %'!$N$10,IF(T704&gt;=7,'CP %'!$N$11,""))),"")),"")))</f>
        <v/>
      </c>
      <c r="T704" s="29" t="str">
        <f>IF(AND(A704='CP %'!$B$1,Master!J704="CP",G704&gt;=DATE(2018,7,26),G704&lt;=DATE(2018,12,31)),COUNTIFS($K$2:$K$999,K704,$A$2:$A$999,'CP %'!$B$1,$G$2:$G$999,"&gt;=26-07-2018",$G$2:$G$999,"&lt;=31-12-2018"),IF(AND(A704='CP %'!$F$1,Master!J704="CP",G704&gt;=DATE(2018,4,1),G704&lt;DATE(2018,5,1)),COUNTIFS($K$2:$K$999,K704,$A$2:$A$999,'CP %'!$F$1,$G$2:$G$999,"&gt;=01-04-2018",$G$2:$G$999,"&lt;01-05-2018"),IF(AND(A704='CP %'!$F$1,Master!J704="CP",G704&gt;=DATE(2018,7,1),G704&lt;DATE(2018,8,1)),COUNTIFS($K$2:$K$999,K704,$A$2:$A$999,'CP %'!$F$1,$G$2:$G$999,"&gt;=01-07-2018",$G$2:$G$999,"&lt;01-08-2018"),IF(AND(A704='CP %'!$F$1,B704='CP %'!$F$17,Master!J704="CP",G704&gt;=DATE(2018,8,1),G704&lt;DATE(2018,10,1)),COUNTIFS($K$2:$K$999,K704,$A$2:$A$999,'CP %'!$F$1,$B$2:$B$999,'CP %'!$F$17,$G$2:$G$999,"&gt;=01-08-2018",$G$2:$G$999,"&lt;01-10-2018"),IF(AND(A704='CP %'!$F$1,B704='CP %'!$F$27,Master!J704="CP",G704&gt;=DATE(2018,10,1),G704&lt;=DATE(2018,12,31)),COUNTIFS($K$2:$K$999,K704,$A$2:$A$999,'CP %'!$F$1,$B$2:$B$999,'CP %'!$F$27,$G$2:$G$999,"&gt;=01-10-2018",$G$2:$G$999,"&lt;=31-12-2018"),IF(AND(A704='CP %'!$M$1,Master!J704="CP",G704&gt;=DATE(2018,4,1),G704&lt;DATE(2018,10,1)),COUNTIFS($K$2:$K$999,K704,$A$2:$A$999,'CP %'!$M$1,$G$2:$G$999,"&gt;=1-04-2018",$G$2:$G$999,"&lt;1-10-2018"),IF(AND(A704='CP %'!$M$1,Master!J704="CP",G704&gt;=DATE(2018,10,1),G704&lt;=DATE(2018,12,31)),COUNTIFS($K$2:$K$999,K704,$A$2:$A$999,'CP %'!$M$1,$G$2:$G$999,"&gt;=1-10-2018",$G$2:$G$999,"&lt;=31-12-2018"),"")))))))</f>
        <v/>
      </c>
    </row>
    <row r="705" spans="19:20" hidden="1" x14ac:dyDescent="0.25">
      <c r="S705" s="17" t="str">
        <f>IF(AND(A705='CP %'!$B$1,J705="CP"),
IF(AND(G705&gt;=DATE(2018,4,1),G705&lt;=DATE(2018,7,25)),2%,IF(AND(G705&gt;=DATE(2018,7,26),G705&lt;=DATE(2018,12,31),R705='CP %'!$I$2),IF(T705=1,'CP %'!$C$8,IF(AND(T705&gt;=2,T705&lt;=3),'CP %'!$C$9,IF(AND(T705&gt;=4,T705&lt;=5),'CP %'!$C$10,IF(AND(T705&gt;=6,T705&lt;=8),'CP %'!$C$11,IF(T705&gt;=9,'CP %'!$C$12,""))))),IF(AND(G705&gt;=DATE(2018,7,26),G705&lt;=DATE(2018,12,31),R705='CP %'!$I$3),IF(T705=1,'CP %'!$D$8,IF(AND(T705&gt;=2,T705&lt;=3),'CP %'!$D$9,IF(AND(T705&gt;=4,T705&lt;=5),'CP %'!$D$10,IF(AND(T705&gt;=6,T705&lt;=8),'CP %'!$D$11,IF(T705&gt;=9,'CP %'!$D$12,""))))),""))),
IF(AND(A705='CP %'!$F$1,J705="CP"),
IF(AND(G705&gt;=DATE(2018,4,1),G705&lt;DATE(2018,5,1)),IF(AND(T705&gt;=1,T705&lt;=3),'CP %'!$G$4,IF(AND(T705&gt;=4,T705&lt;=9),'CP %'!$G$5,IF(T705&gt;=10,'CP %'!$G$6,""))),
IF(AND(G705&gt;=DATE(2018,5,1),G705&lt;DATE(2018,7,1)),'CP %'!$G$8,
IF(AND(G705&gt;=DATE(2018,7,1),G705&lt;DATE(2018,8,1)),IF(AND(T705&gt;=1,T705&lt;=2),'CP %'!$G$11,IF(AND(T705&gt;=3,T705&lt;=5),'CP %'!$G$12,IF(T705&gt;=6,'CP %'!$G$13,""))),
IF(AND(G705&gt;=DATE(2018,8,1),G705&lt;DATE(2018,10,1)),IF(K705='CP %'!$F$18,'CP %'!$G$18,IF(B705='CP %'!$F$15,'CP %'!$G$15,IF(B705='CP %'!$F$16,'CP %'!$G$16,IF(AND(B705='CP %'!$F$17,T705=1),'CP %'!$G$20,IF(AND(B705='CP %'!$F$17,T705&gt;=2,T705&lt;=5),'CP %'!$G$21,IF(AND(B705='CP %'!$F$17,T705&gt;=6),'CP %'!$G$22,"")))))),
IF(AND(G705&gt;=DATE(2018,10,1),G705&lt;=DATE(2018,12,31)),IF(B705='CP %'!$F$25,'CP %'!$G$25,IF(B705='CP %'!$F$26,'CP %'!$G$26,IF(AND(B705='CP %'!$F$27,T705=1),'CP %'!$G$29,IF(AND(B705='CP %'!$F$27,T705&gt;=2,T705&lt;=5),'CP %'!$G$30,IF(AND(B705='CP %'!$F$27,T705&gt;=6),'CP %'!$G$31,"")))))))))),
IF(AND(A705='CP %'!$M$1,J705="CP"),
IF(AND(G705&gt;=DATE(2018,4,1),G705&lt;DATE(2018,10,1)),IF(AND(T705&gt;=1,T705&lt;=3),'CP %'!$N$4,IF(AND(T705&gt;=4,T705&lt;=6),'CP %'!$N$5,IF(T705&gt;=7,'CP %'!$N$6,""))),
IF(AND(G705&gt;=DATE(2018,10,1),G705&lt;=DATE(2018,12,31)),IF(AND(T705&gt;=1,T705&lt;=3),'CP %'!$N$9,IF(AND(T705&gt;=4,T705&lt;=6),'CP %'!$N$10,IF(T705&gt;=7,'CP %'!$N$11,""))),"")),"")))</f>
        <v/>
      </c>
      <c r="T705" s="29" t="str">
        <f>IF(AND(A705='CP %'!$B$1,Master!J705="CP",G705&gt;=DATE(2018,7,26),G705&lt;=DATE(2018,12,31)),COUNTIFS($K$2:$K$999,K705,$A$2:$A$999,'CP %'!$B$1,$G$2:$G$999,"&gt;=26-07-2018",$G$2:$G$999,"&lt;=31-12-2018"),IF(AND(A705='CP %'!$F$1,Master!J705="CP",G705&gt;=DATE(2018,4,1),G705&lt;DATE(2018,5,1)),COUNTIFS($K$2:$K$999,K705,$A$2:$A$999,'CP %'!$F$1,$G$2:$G$999,"&gt;=01-04-2018",$G$2:$G$999,"&lt;01-05-2018"),IF(AND(A705='CP %'!$F$1,Master!J705="CP",G705&gt;=DATE(2018,7,1),G705&lt;DATE(2018,8,1)),COUNTIFS($K$2:$K$999,K705,$A$2:$A$999,'CP %'!$F$1,$G$2:$G$999,"&gt;=01-07-2018",$G$2:$G$999,"&lt;01-08-2018"),IF(AND(A705='CP %'!$F$1,B705='CP %'!$F$17,Master!J705="CP",G705&gt;=DATE(2018,8,1),G705&lt;DATE(2018,10,1)),COUNTIFS($K$2:$K$999,K705,$A$2:$A$999,'CP %'!$F$1,$B$2:$B$999,'CP %'!$F$17,$G$2:$G$999,"&gt;=01-08-2018",$G$2:$G$999,"&lt;01-10-2018"),IF(AND(A705='CP %'!$F$1,B705='CP %'!$F$27,Master!J705="CP",G705&gt;=DATE(2018,10,1),G705&lt;=DATE(2018,12,31)),COUNTIFS($K$2:$K$999,K705,$A$2:$A$999,'CP %'!$F$1,$B$2:$B$999,'CP %'!$F$27,$G$2:$G$999,"&gt;=01-10-2018",$G$2:$G$999,"&lt;=31-12-2018"),IF(AND(A705='CP %'!$M$1,Master!J705="CP",G705&gt;=DATE(2018,4,1),G705&lt;DATE(2018,10,1)),COUNTIFS($K$2:$K$999,K705,$A$2:$A$999,'CP %'!$M$1,$G$2:$G$999,"&gt;=1-04-2018",$G$2:$G$999,"&lt;1-10-2018"),IF(AND(A705='CP %'!$M$1,Master!J705="CP",G705&gt;=DATE(2018,10,1),G705&lt;=DATE(2018,12,31)),COUNTIFS($K$2:$K$999,K705,$A$2:$A$999,'CP %'!$M$1,$G$2:$G$999,"&gt;=1-10-2018",$G$2:$G$999,"&lt;=31-12-2018"),"")))))))</f>
        <v/>
      </c>
    </row>
    <row r="706" spans="19:20" hidden="1" x14ac:dyDescent="0.25">
      <c r="S706" s="17" t="str">
        <f>IF(AND(A706='CP %'!$B$1,J706="CP"),
IF(AND(G706&gt;=DATE(2018,4,1),G706&lt;=DATE(2018,7,25)),2%,IF(AND(G706&gt;=DATE(2018,7,26),G706&lt;=DATE(2018,12,31),R706='CP %'!$I$2),IF(T706=1,'CP %'!$C$8,IF(AND(T706&gt;=2,T706&lt;=3),'CP %'!$C$9,IF(AND(T706&gt;=4,T706&lt;=5),'CP %'!$C$10,IF(AND(T706&gt;=6,T706&lt;=8),'CP %'!$C$11,IF(T706&gt;=9,'CP %'!$C$12,""))))),IF(AND(G706&gt;=DATE(2018,7,26),G706&lt;=DATE(2018,12,31),R706='CP %'!$I$3),IF(T706=1,'CP %'!$D$8,IF(AND(T706&gt;=2,T706&lt;=3),'CP %'!$D$9,IF(AND(T706&gt;=4,T706&lt;=5),'CP %'!$D$10,IF(AND(T706&gt;=6,T706&lt;=8),'CP %'!$D$11,IF(T706&gt;=9,'CP %'!$D$12,""))))),""))),
IF(AND(A706='CP %'!$F$1,J706="CP"),
IF(AND(G706&gt;=DATE(2018,4,1),G706&lt;DATE(2018,5,1)),IF(AND(T706&gt;=1,T706&lt;=3),'CP %'!$G$4,IF(AND(T706&gt;=4,T706&lt;=9),'CP %'!$G$5,IF(T706&gt;=10,'CP %'!$G$6,""))),
IF(AND(G706&gt;=DATE(2018,5,1),G706&lt;DATE(2018,7,1)),'CP %'!$G$8,
IF(AND(G706&gt;=DATE(2018,7,1),G706&lt;DATE(2018,8,1)),IF(AND(T706&gt;=1,T706&lt;=2),'CP %'!$G$11,IF(AND(T706&gt;=3,T706&lt;=5),'CP %'!$G$12,IF(T706&gt;=6,'CP %'!$G$13,""))),
IF(AND(G706&gt;=DATE(2018,8,1),G706&lt;DATE(2018,10,1)),IF(K706='CP %'!$F$18,'CP %'!$G$18,IF(B706='CP %'!$F$15,'CP %'!$G$15,IF(B706='CP %'!$F$16,'CP %'!$G$16,IF(AND(B706='CP %'!$F$17,T706=1),'CP %'!$G$20,IF(AND(B706='CP %'!$F$17,T706&gt;=2,T706&lt;=5),'CP %'!$G$21,IF(AND(B706='CP %'!$F$17,T706&gt;=6),'CP %'!$G$22,"")))))),
IF(AND(G706&gt;=DATE(2018,10,1),G706&lt;=DATE(2018,12,31)),IF(B706='CP %'!$F$25,'CP %'!$G$25,IF(B706='CP %'!$F$26,'CP %'!$G$26,IF(AND(B706='CP %'!$F$27,T706=1),'CP %'!$G$29,IF(AND(B706='CP %'!$F$27,T706&gt;=2,T706&lt;=5),'CP %'!$G$30,IF(AND(B706='CP %'!$F$27,T706&gt;=6),'CP %'!$G$31,"")))))))))),
IF(AND(A706='CP %'!$M$1,J706="CP"),
IF(AND(G706&gt;=DATE(2018,4,1),G706&lt;DATE(2018,10,1)),IF(AND(T706&gt;=1,T706&lt;=3),'CP %'!$N$4,IF(AND(T706&gt;=4,T706&lt;=6),'CP %'!$N$5,IF(T706&gt;=7,'CP %'!$N$6,""))),
IF(AND(G706&gt;=DATE(2018,10,1),G706&lt;=DATE(2018,12,31)),IF(AND(T706&gt;=1,T706&lt;=3),'CP %'!$N$9,IF(AND(T706&gt;=4,T706&lt;=6),'CP %'!$N$10,IF(T706&gt;=7,'CP %'!$N$11,""))),"")),"")))</f>
        <v/>
      </c>
      <c r="T706" s="29" t="str">
        <f>IF(AND(A706='CP %'!$B$1,Master!J706="CP",G706&gt;=DATE(2018,7,26),G706&lt;=DATE(2018,12,31)),COUNTIFS($K$2:$K$999,K706,$A$2:$A$999,'CP %'!$B$1,$G$2:$G$999,"&gt;=26-07-2018",$G$2:$G$999,"&lt;=31-12-2018"),IF(AND(A706='CP %'!$F$1,Master!J706="CP",G706&gt;=DATE(2018,4,1),G706&lt;DATE(2018,5,1)),COUNTIFS($K$2:$K$999,K706,$A$2:$A$999,'CP %'!$F$1,$G$2:$G$999,"&gt;=01-04-2018",$G$2:$G$999,"&lt;01-05-2018"),IF(AND(A706='CP %'!$F$1,Master!J706="CP",G706&gt;=DATE(2018,7,1),G706&lt;DATE(2018,8,1)),COUNTIFS($K$2:$K$999,K706,$A$2:$A$999,'CP %'!$F$1,$G$2:$G$999,"&gt;=01-07-2018",$G$2:$G$999,"&lt;01-08-2018"),IF(AND(A706='CP %'!$F$1,B706='CP %'!$F$17,Master!J706="CP",G706&gt;=DATE(2018,8,1),G706&lt;DATE(2018,10,1)),COUNTIFS($K$2:$K$999,K706,$A$2:$A$999,'CP %'!$F$1,$B$2:$B$999,'CP %'!$F$17,$G$2:$G$999,"&gt;=01-08-2018",$G$2:$G$999,"&lt;01-10-2018"),IF(AND(A706='CP %'!$F$1,B706='CP %'!$F$27,Master!J706="CP",G706&gt;=DATE(2018,10,1),G706&lt;=DATE(2018,12,31)),COUNTIFS($K$2:$K$999,K706,$A$2:$A$999,'CP %'!$F$1,$B$2:$B$999,'CP %'!$F$27,$G$2:$G$999,"&gt;=01-10-2018",$G$2:$G$999,"&lt;=31-12-2018"),IF(AND(A706='CP %'!$M$1,Master!J706="CP",G706&gt;=DATE(2018,4,1),G706&lt;DATE(2018,10,1)),COUNTIFS($K$2:$K$999,K706,$A$2:$A$999,'CP %'!$M$1,$G$2:$G$999,"&gt;=1-04-2018",$G$2:$G$999,"&lt;1-10-2018"),IF(AND(A706='CP %'!$M$1,Master!J706="CP",G706&gt;=DATE(2018,10,1),G706&lt;=DATE(2018,12,31)),COUNTIFS($K$2:$K$999,K706,$A$2:$A$999,'CP %'!$M$1,$G$2:$G$999,"&gt;=1-10-2018",$G$2:$G$999,"&lt;=31-12-2018"),"")))))))</f>
        <v/>
      </c>
    </row>
    <row r="707" spans="19:20" hidden="1" x14ac:dyDescent="0.25">
      <c r="S707" s="17" t="str">
        <f>IF(AND(A707='CP %'!$B$1,J707="CP"),
IF(AND(G707&gt;=DATE(2018,4,1),G707&lt;=DATE(2018,7,25)),2%,IF(AND(G707&gt;=DATE(2018,7,26),G707&lt;=DATE(2018,12,31),R707='CP %'!$I$2),IF(T707=1,'CP %'!$C$8,IF(AND(T707&gt;=2,T707&lt;=3),'CP %'!$C$9,IF(AND(T707&gt;=4,T707&lt;=5),'CP %'!$C$10,IF(AND(T707&gt;=6,T707&lt;=8),'CP %'!$C$11,IF(T707&gt;=9,'CP %'!$C$12,""))))),IF(AND(G707&gt;=DATE(2018,7,26),G707&lt;=DATE(2018,12,31),R707='CP %'!$I$3),IF(T707=1,'CP %'!$D$8,IF(AND(T707&gt;=2,T707&lt;=3),'CP %'!$D$9,IF(AND(T707&gt;=4,T707&lt;=5),'CP %'!$D$10,IF(AND(T707&gt;=6,T707&lt;=8),'CP %'!$D$11,IF(T707&gt;=9,'CP %'!$D$12,""))))),""))),
IF(AND(A707='CP %'!$F$1,J707="CP"),
IF(AND(G707&gt;=DATE(2018,4,1),G707&lt;DATE(2018,5,1)),IF(AND(T707&gt;=1,T707&lt;=3),'CP %'!$G$4,IF(AND(T707&gt;=4,T707&lt;=9),'CP %'!$G$5,IF(T707&gt;=10,'CP %'!$G$6,""))),
IF(AND(G707&gt;=DATE(2018,5,1),G707&lt;DATE(2018,7,1)),'CP %'!$G$8,
IF(AND(G707&gt;=DATE(2018,7,1),G707&lt;DATE(2018,8,1)),IF(AND(T707&gt;=1,T707&lt;=2),'CP %'!$G$11,IF(AND(T707&gt;=3,T707&lt;=5),'CP %'!$G$12,IF(T707&gt;=6,'CP %'!$G$13,""))),
IF(AND(G707&gt;=DATE(2018,8,1),G707&lt;DATE(2018,10,1)),IF(K707='CP %'!$F$18,'CP %'!$G$18,IF(B707='CP %'!$F$15,'CP %'!$G$15,IF(B707='CP %'!$F$16,'CP %'!$G$16,IF(AND(B707='CP %'!$F$17,T707=1),'CP %'!$G$20,IF(AND(B707='CP %'!$F$17,T707&gt;=2,T707&lt;=5),'CP %'!$G$21,IF(AND(B707='CP %'!$F$17,T707&gt;=6),'CP %'!$G$22,"")))))),
IF(AND(G707&gt;=DATE(2018,10,1),G707&lt;=DATE(2018,12,31)),IF(B707='CP %'!$F$25,'CP %'!$G$25,IF(B707='CP %'!$F$26,'CP %'!$G$26,IF(AND(B707='CP %'!$F$27,T707=1),'CP %'!$G$29,IF(AND(B707='CP %'!$F$27,T707&gt;=2,T707&lt;=5),'CP %'!$G$30,IF(AND(B707='CP %'!$F$27,T707&gt;=6),'CP %'!$G$31,"")))))))))),
IF(AND(A707='CP %'!$M$1,J707="CP"),
IF(AND(G707&gt;=DATE(2018,4,1),G707&lt;DATE(2018,10,1)),IF(AND(T707&gt;=1,T707&lt;=3),'CP %'!$N$4,IF(AND(T707&gt;=4,T707&lt;=6),'CP %'!$N$5,IF(T707&gt;=7,'CP %'!$N$6,""))),
IF(AND(G707&gt;=DATE(2018,10,1),G707&lt;=DATE(2018,12,31)),IF(AND(T707&gt;=1,T707&lt;=3),'CP %'!$N$9,IF(AND(T707&gt;=4,T707&lt;=6),'CP %'!$N$10,IF(T707&gt;=7,'CP %'!$N$11,""))),"")),"")))</f>
        <v/>
      </c>
      <c r="T707" s="29" t="str">
        <f>IF(AND(A707='CP %'!$B$1,Master!J707="CP",G707&gt;=DATE(2018,7,26),G707&lt;=DATE(2018,12,31)),COUNTIFS($K$2:$K$999,K707,$A$2:$A$999,'CP %'!$B$1,$G$2:$G$999,"&gt;=26-07-2018",$G$2:$G$999,"&lt;=31-12-2018"),IF(AND(A707='CP %'!$F$1,Master!J707="CP",G707&gt;=DATE(2018,4,1),G707&lt;DATE(2018,5,1)),COUNTIFS($K$2:$K$999,K707,$A$2:$A$999,'CP %'!$F$1,$G$2:$G$999,"&gt;=01-04-2018",$G$2:$G$999,"&lt;01-05-2018"),IF(AND(A707='CP %'!$F$1,Master!J707="CP",G707&gt;=DATE(2018,7,1),G707&lt;DATE(2018,8,1)),COUNTIFS($K$2:$K$999,K707,$A$2:$A$999,'CP %'!$F$1,$G$2:$G$999,"&gt;=01-07-2018",$G$2:$G$999,"&lt;01-08-2018"),IF(AND(A707='CP %'!$F$1,B707='CP %'!$F$17,Master!J707="CP",G707&gt;=DATE(2018,8,1),G707&lt;DATE(2018,10,1)),COUNTIFS($K$2:$K$999,K707,$A$2:$A$999,'CP %'!$F$1,$B$2:$B$999,'CP %'!$F$17,$G$2:$G$999,"&gt;=01-08-2018",$G$2:$G$999,"&lt;01-10-2018"),IF(AND(A707='CP %'!$F$1,B707='CP %'!$F$27,Master!J707="CP",G707&gt;=DATE(2018,10,1),G707&lt;=DATE(2018,12,31)),COUNTIFS($K$2:$K$999,K707,$A$2:$A$999,'CP %'!$F$1,$B$2:$B$999,'CP %'!$F$27,$G$2:$G$999,"&gt;=01-10-2018",$G$2:$G$999,"&lt;=31-12-2018"),IF(AND(A707='CP %'!$M$1,Master!J707="CP",G707&gt;=DATE(2018,4,1),G707&lt;DATE(2018,10,1)),COUNTIFS($K$2:$K$999,K707,$A$2:$A$999,'CP %'!$M$1,$G$2:$G$999,"&gt;=1-04-2018",$G$2:$G$999,"&lt;1-10-2018"),IF(AND(A707='CP %'!$M$1,Master!J707="CP",G707&gt;=DATE(2018,10,1),G707&lt;=DATE(2018,12,31)),COUNTIFS($K$2:$K$999,K707,$A$2:$A$999,'CP %'!$M$1,$G$2:$G$999,"&gt;=1-10-2018",$G$2:$G$999,"&lt;=31-12-2018"),"")))))))</f>
        <v/>
      </c>
    </row>
    <row r="708" spans="19:20" hidden="1" x14ac:dyDescent="0.25">
      <c r="S708" s="17" t="str">
        <f>IF(AND(A708='CP %'!$B$1,J708="CP"),
IF(AND(G708&gt;=DATE(2018,4,1),G708&lt;=DATE(2018,7,25)),2%,IF(AND(G708&gt;=DATE(2018,7,26),G708&lt;=DATE(2018,12,31),R708='CP %'!$I$2),IF(T708=1,'CP %'!$C$8,IF(AND(T708&gt;=2,T708&lt;=3),'CP %'!$C$9,IF(AND(T708&gt;=4,T708&lt;=5),'CP %'!$C$10,IF(AND(T708&gt;=6,T708&lt;=8),'CP %'!$C$11,IF(T708&gt;=9,'CP %'!$C$12,""))))),IF(AND(G708&gt;=DATE(2018,7,26),G708&lt;=DATE(2018,12,31),R708='CP %'!$I$3),IF(T708=1,'CP %'!$D$8,IF(AND(T708&gt;=2,T708&lt;=3),'CP %'!$D$9,IF(AND(T708&gt;=4,T708&lt;=5),'CP %'!$D$10,IF(AND(T708&gt;=6,T708&lt;=8),'CP %'!$D$11,IF(T708&gt;=9,'CP %'!$D$12,""))))),""))),
IF(AND(A708='CP %'!$F$1,J708="CP"),
IF(AND(G708&gt;=DATE(2018,4,1),G708&lt;DATE(2018,5,1)),IF(AND(T708&gt;=1,T708&lt;=3),'CP %'!$G$4,IF(AND(T708&gt;=4,T708&lt;=9),'CP %'!$G$5,IF(T708&gt;=10,'CP %'!$G$6,""))),
IF(AND(G708&gt;=DATE(2018,5,1),G708&lt;DATE(2018,7,1)),'CP %'!$G$8,
IF(AND(G708&gt;=DATE(2018,7,1),G708&lt;DATE(2018,8,1)),IF(AND(T708&gt;=1,T708&lt;=2),'CP %'!$G$11,IF(AND(T708&gt;=3,T708&lt;=5),'CP %'!$G$12,IF(T708&gt;=6,'CP %'!$G$13,""))),
IF(AND(G708&gt;=DATE(2018,8,1),G708&lt;DATE(2018,10,1)),IF(K708='CP %'!$F$18,'CP %'!$G$18,IF(B708='CP %'!$F$15,'CP %'!$G$15,IF(B708='CP %'!$F$16,'CP %'!$G$16,IF(AND(B708='CP %'!$F$17,T708=1),'CP %'!$G$20,IF(AND(B708='CP %'!$F$17,T708&gt;=2,T708&lt;=5),'CP %'!$G$21,IF(AND(B708='CP %'!$F$17,T708&gt;=6),'CP %'!$G$22,"")))))),
IF(AND(G708&gt;=DATE(2018,10,1),G708&lt;=DATE(2018,12,31)),IF(B708='CP %'!$F$25,'CP %'!$G$25,IF(B708='CP %'!$F$26,'CP %'!$G$26,IF(AND(B708='CP %'!$F$27,T708=1),'CP %'!$G$29,IF(AND(B708='CP %'!$F$27,T708&gt;=2,T708&lt;=5),'CP %'!$G$30,IF(AND(B708='CP %'!$F$27,T708&gt;=6),'CP %'!$G$31,"")))))))))),
IF(AND(A708='CP %'!$M$1,J708="CP"),
IF(AND(G708&gt;=DATE(2018,4,1),G708&lt;DATE(2018,10,1)),IF(AND(T708&gt;=1,T708&lt;=3),'CP %'!$N$4,IF(AND(T708&gt;=4,T708&lt;=6),'CP %'!$N$5,IF(T708&gt;=7,'CP %'!$N$6,""))),
IF(AND(G708&gt;=DATE(2018,10,1),G708&lt;=DATE(2018,12,31)),IF(AND(T708&gt;=1,T708&lt;=3),'CP %'!$N$9,IF(AND(T708&gt;=4,T708&lt;=6),'CP %'!$N$10,IF(T708&gt;=7,'CP %'!$N$11,""))),"")),"")))</f>
        <v/>
      </c>
      <c r="T708" s="29" t="str">
        <f>IF(AND(A708='CP %'!$B$1,Master!J708="CP",G708&gt;=DATE(2018,7,26),G708&lt;=DATE(2018,12,31)),COUNTIFS($K$2:$K$999,K708,$A$2:$A$999,'CP %'!$B$1,$G$2:$G$999,"&gt;=26-07-2018",$G$2:$G$999,"&lt;=31-12-2018"),IF(AND(A708='CP %'!$F$1,Master!J708="CP",G708&gt;=DATE(2018,4,1),G708&lt;DATE(2018,5,1)),COUNTIFS($K$2:$K$999,K708,$A$2:$A$999,'CP %'!$F$1,$G$2:$G$999,"&gt;=01-04-2018",$G$2:$G$999,"&lt;01-05-2018"),IF(AND(A708='CP %'!$F$1,Master!J708="CP",G708&gt;=DATE(2018,7,1),G708&lt;DATE(2018,8,1)),COUNTIFS($K$2:$K$999,K708,$A$2:$A$999,'CP %'!$F$1,$G$2:$G$999,"&gt;=01-07-2018",$G$2:$G$999,"&lt;01-08-2018"),IF(AND(A708='CP %'!$F$1,B708='CP %'!$F$17,Master!J708="CP",G708&gt;=DATE(2018,8,1),G708&lt;DATE(2018,10,1)),COUNTIFS($K$2:$K$999,K708,$A$2:$A$999,'CP %'!$F$1,$B$2:$B$999,'CP %'!$F$17,$G$2:$G$999,"&gt;=01-08-2018",$G$2:$G$999,"&lt;01-10-2018"),IF(AND(A708='CP %'!$F$1,B708='CP %'!$F$27,Master!J708="CP",G708&gt;=DATE(2018,10,1),G708&lt;=DATE(2018,12,31)),COUNTIFS($K$2:$K$999,K708,$A$2:$A$999,'CP %'!$F$1,$B$2:$B$999,'CP %'!$F$27,$G$2:$G$999,"&gt;=01-10-2018",$G$2:$G$999,"&lt;=31-12-2018"),IF(AND(A708='CP %'!$M$1,Master!J708="CP",G708&gt;=DATE(2018,4,1),G708&lt;DATE(2018,10,1)),COUNTIFS($K$2:$K$999,K708,$A$2:$A$999,'CP %'!$M$1,$G$2:$G$999,"&gt;=1-04-2018",$G$2:$G$999,"&lt;1-10-2018"),IF(AND(A708='CP %'!$M$1,Master!J708="CP",G708&gt;=DATE(2018,10,1),G708&lt;=DATE(2018,12,31)),COUNTIFS($K$2:$K$999,K708,$A$2:$A$999,'CP %'!$M$1,$G$2:$G$999,"&gt;=1-10-2018",$G$2:$G$999,"&lt;=31-12-2018"),"")))))))</f>
        <v/>
      </c>
    </row>
    <row r="709" spans="19:20" hidden="1" x14ac:dyDescent="0.25">
      <c r="S709" s="17" t="str">
        <f>IF(AND(A709='CP %'!$B$1,J709="CP"),
IF(AND(G709&gt;=DATE(2018,4,1),G709&lt;=DATE(2018,7,25)),2%,IF(AND(G709&gt;=DATE(2018,7,26),G709&lt;=DATE(2018,12,31),R709='CP %'!$I$2),IF(T709=1,'CP %'!$C$8,IF(AND(T709&gt;=2,T709&lt;=3),'CP %'!$C$9,IF(AND(T709&gt;=4,T709&lt;=5),'CP %'!$C$10,IF(AND(T709&gt;=6,T709&lt;=8),'CP %'!$C$11,IF(T709&gt;=9,'CP %'!$C$12,""))))),IF(AND(G709&gt;=DATE(2018,7,26),G709&lt;=DATE(2018,12,31),R709='CP %'!$I$3),IF(T709=1,'CP %'!$D$8,IF(AND(T709&gt;=2,T709&lt;=3),'CP %'!$D$9,IF(AND(T709&gt;=4,T709&lt;=5),'CP %'!$D$10,IF(AND(T709&gt;=6,T709&lt;=8),'CP %'!$D$11,IF(T709&gt;=9,'CP %'!$D$12,""))))),""))),
IF(AND(A709='CP %'!$F$1,J709="CP"),
IF(AND(G709&gt;=DATE(2018,4,1),G709&lt;DATE(2018,5,1)),IF(AND(T709&gt;=1,T709&lt;=3),'CP %'!$G$4,IF(AND(T709&gt;=4,T709&lt;=9),'CP %'!$G$5,IF(T709&gt;=10,'CP %'!$G$6,""))),
IF(AND(G709&gt;=DATE(2018,5,1),G709&lt;DATE(2018,7,1)),'CP %'!$G$8,
IF(AND(G709&gt;=DATE(2018,7,1),G709&lt;DATE(2018,8,1)),IF(AND(T709&gt;=1,T709&lt;=2),'CP %'!$G$11,IF(AND(T709&gt;=3,T709&lt;=5),'CP %'!$G$12,IF(T709&gt;=6,'CP %'!$G$13,""))),
IF(AND(G709&gt;=DATE(2018,8,1),G709&lt;DATE(2018,10,1)),IF(K709='CP %'!$F$18,'CP %'!$G$18,IF(B709='CP %'!$F$15,'CP %'!$G$15,IF(B709='CP %'!$F$16,'CP %'!$G$16,IF(AND(B709='CP %'!$F$17,T709=1),'CP %'!$G$20,IF(AND(B709='CP %'!$F$17,T709&gt;=2,T709&lt;=5),'CP %'!$G$21,IF(AND(B709='CP %'!$F$17,T709&gt;=6),'CP %'!$G$22,"")))))),
IF(AND(G709&gt;=DATE(2018,10,1),G709&lt;=DATE(2018,12,31)),IF(B709='CP %'!$F$25,'CP %'!$G$25,IF(B709='CP %'!$F$26,'CP %'!$G$26,IF(AND(B709='CP %'!$F$27,T709=1),'CP %'!$G$29,IF(AND(B709='CP %'!$F$27,T709&gt;=2,T709&lt;=5),'CP %'!$G$30,IF(AND(B709='CP %'!$F$27,T709&gt;=6),'CP %'!$G$31,"")))))))))),
IF(AND(A709='CP %'!$M$1,J709="CP"),
IF(AND(G709&gt;=DATE(2018,4,1),G709&lt;DATE(2018,10,1)),IF(AND(T709&gt;=1,T709&lt;=3),'CP %'!$N$4,IF(AND(T709&gt;=4,T709&lt;=6),'CP %'!$N$5,IF(T709&gt;=7,'CP %'!$N$6,""))),
IF(AND(G709&gt;=DATE(2018,10,1),G709&lt;=DATE(2018,12,31)),IF(AND(T709&gt;=1,T709&lt;=3),'CP %'!$N$9,IF(AND(T709&gt;=4,T709&lt;=6),'CP %'!$N$10,IF(T709&gt;=7,'CP %'!$N$11,""))),"")),"")))</f>
        <v/>
      </c>
      <c r="T709" s="29" t="str">
        <f>IF(AND(A709='CP %'!$B$1,Master!J709="CP",G709&gt;=DATE(2018,7,26),G709&lt;=DATE(2018,12,31)),COUNTIFS($K$2:$K$999,K709,$A$2:$A$999,'CP %'!$B$1,$G$2:$G$999,"&gt;=26-07-2018",$G$2:$G$999,"&lt;=31-12-2018"),IF(AND(A709='CP %'!$F$1,Master!J709="CP",G709&gt;=DATE(2018,4,1),G709&lt;DATE(2018,5,1)),COUNTIFS($K$2:$K$999,K709,$A$2:$A$999,'CP %'!$F$1,$G$2:$G$999,"&gt;=01-04-2018",$G$2:$G$999,"&lt;01-05-2018"),IF(AND(A709='CP %'!$F$1,Master!J709="CP",G709&gt;=DATE(2018,7,1),G709&lt;DATE(2018,8,1)),COUNTIFS($K$2:$K$999,K709,$A$2:$A$999,'CP %'!$F$1,$G$2:$G$999,"&gt;=01-07-2018",$G$2:$G$999,"&lt;01-08-2018"),IF(AND(A709='CP %'!$F$1,B709='CP %'!$F$17,Master!J709="CP",G709&gt;=DATE(2018,8,1),G709&lt;DATE(2018,10,1)),COUNTIFS($K$2:$K$999,K709,$A$2:$A$999,'CP %'!$F$1,$B$2:$B$999,'CP %'!$F$17,$G$2:$G$999,"&gt;=01-08-2018",$G$2:$G$999,"&lt;01-10-2018"),IF(AND(A709='CP %'!$F$1,B709='CP %'!$F$27,Master!J709="CP",G709&gt;=DATE(2018,10,1),G709&lt;=DATE(2018,12,31)),COUNTIFS($K$2:$K$999,K709,$A$2:$A$999,'CP %'!$F$1,$B$2:$B$999,'CP %'!$F$27,$G$2:$G$999,"&gt;=01-10-2018",$G$2:$G$999,"&lt;=31-12-2018"),IF(AND(A709='CP %'!$M$1,Master!J709="CP",G709&gt;=DATE(2018,4,1),G709&lt;DATE(2018,10,1)),COUNTIFS($K$2:$K$999,K709,$A$2:$A$999,'CP %'!$M$1,$G$2:$G$999,"&gt;=1-04-2018",$G$2:$G$999,"&lt;1-10-2018"),IF(AND(A709='CP %'!$M$1,Master!J709="CP",G709&gt;=DATE(2018,10,1),G709&lt;=DATE(2018,12,31)),COUNTIFS($K$2:$K$999,K709,$A$2:$A$999,'CP %'!$M$1,$G$2:$G$999,"&gt;=1-10-2018",$G$2:$G$999,"&lt;=31-12-2018"),"")))))))</f>
        <v/>
      </c>
    </row>
    <row r="710" spans="19:20" hidden="1" x14ac:dyDescent="0.25">
      <c r="S710" s="17" t="str">
        <f>IF(AND(A710='CP %'!$B$1,J710="CP"),
IF(AND(G710&gt;=DATE(2018,4,1),G710&lt;=DATE(2018,7,25)),2%,IF(AND(G710&gt;=DATE(2018,7,26),G710&lt;=DATE(2018,12,31),R710='CP %'!$I$2),IF(T710=1,'CP %'!$C$8,IF(AND(T710&gt;=2,T710&lt;=3),'CP %'!$C$9,IF(AND(T710&gt;=4,T710&lt;=5),'CP %'!$C$10,IF(AND(T710&gt;=6,T710&lt;=8),'CP %'!$C$11,IF(T710&gt;=9,'CP %'!$C$12,""))))),IF(AND(G710&gt;=DATE(2018,7,26),G710&lt;=DATE(2018,12,31),R710='CP %'!$I$3),IF(T710=1,'CP %'!$D$8,IF(AND(T710&gt;=2,T710&lt;=3),'CP %'!$D$9,IF(AND(T710&gt;=4,T710&lt;=5),'CP %'!$D$10,IF(AND(T710&gt;=6,T710&lt;=8),'CP %'!$D$11,IF(T710&gt;=9,'CP %'!$D$12,""))))),""))),
IF(AND(A710='CP %'!$F$1,J710="CP"),
IF(AND(G710&gt;=DATE(2018,4,1),G710&lt;DATE(2018,5,1)),IF(AND(T710&gt;=1,T710&lt;=3),'CP %'!$G$4,IF(AND(T710&gt;=4,T710&lt;=9),'CP %'!$G$5,IF(T710&gt;=10,'CP %'!$G$6,""))),
IF(AND(G710&gt;=DATE(2018,5,1),G710&lt;DATE(2018,7,1)),'CP %'!$G$8,
IF(AND(G710&gt;=DATE(2018,7,1),G710&lt;DATE(2018,8,1)),IF(AND(T710&gt;=1,T710&lt;=2),'CP %'!$G$11,IF(AND(T710&gt;=3,T710&lt;=5),'CP %'!$G$12,IF(T710&gt;=6,'CP %'!$G$13,""))),
IF(AND(G710&gt;=DATE(2018,8,1),G710&lt;DATE(2018,10,1)),IF(K710='CP %'!$F$18,'CP %'!$G$18,IF(B710='CP %'!$F$15,'CP %'!$G$15,IF(B710='CP %'!$F$16,'CP %'!$G$16,IF(AND(B710='CP %'!$F$17,T710=1),'CP %'!$G$20,IF(AND(B710='CP %'!$F$17,T710&gt;=2,T710&lt;=5),'CP %'!$G$21,IF(AND(B710='CP %'!$F$17,T710&gt;=6),'CP %'!$G$22,"")))))),
IF(AND(G710&gt;=DATE(2018,10,1),G710&lt;=DATE(2018,12,31)),IF(B710='CP %'!$F$25,'CP %'!$G$25,IF(B710='CP %'!$F$26,'CP %'!$G$26,IF(AND(B710='CP %'!$F$27,T710=1),'CP %'!$G$29,IF(AND(B710='CP %'!$F$27,T710&gt;=2,T710&lt;=5),'CP %'!$G$30,IF(AND(B710='CP %'!$F$27,T710&gt;=6),'CP %'!$G$31,"")))))))))),
IF(AND(A710='CP %'!$M$1,J710="CP"),
IF(AND(G710&gt;=DATE(2018,4,1),G710&lt;DATE(2018,10,1)),IF(AND(T710&gt;=1,T710&lt;=3),'CP %'!$N$4,IF(AND(T710&gt;=4,T710&lt;=6),'CP %'!$N$5,IF(T710&gt;=7,'CP %'!$N$6,""))),
IF(AND(G710&gt;=DATE(2018,10,1),G710&lt;=DATE(2018,12,31)),IF(AND(T710&gt;=1,T710&lt;=3),'CP %'!$N$9,IF(AND(T710&gt;=4,T710&lt;=6),'CP %'!$N$10,IF(T710&gt;=7,'CP %'!$N$11,""))),"")),"")))</f>
        <v/>
      </c>
      <c r="T710" s="29" t="str">
        <f>IF(AND(A710='CP %'!$B$1,Master!J710="CP",G710&gt;=DATE(2018,7,26),G710&lt;=DATE(2018,12,31)),COUNTIFS($K$2:$K$999,K710,$A$2:$A$999,'CP %'!$B$1,$G$2:$G$999,"&gt;=26-07-2018",$G$2:$G$999,"&lt;=31-12-2018"),IF(AND(A710='CP %'!$F$1,Master!J710="CP",G710&gt;=DATE(2018,4,1),G710&lt;DATE(2018,5,1)),COUNTIFS($K$2:$K$999,K710,$A$2:$A$999,'CP %'!$F$1,$G$2:$G$999,"&gt;=01-04-2018",$G$2:$G$999,"&lt;01-05-2018"),IF(AND(A710='CP %'!$F$1,Master!J710="CP",G710&gt;=DATE(2018,7,1),G710&lt;DATE(2018,8,1)),COUNTIFS($K$2:$K$999,K710,$A$2:$A$999,'CP %'!$F$1,$G$2:$G$999,"&gt;=01-07-2018",$G$2:$G$999,"&lt;01-08-2018"),IF(AND(A710='CP %'!$F$1,B710='CP %'!$F$17,Master!J710="CP",G710&gt;=DATE(2018,8,1),G710&lt;DATE(2018,10,1)),COUNTIFS($K$2:$K$999,K710,$A$2:$A$999,'CP %'!$F$1,$B$2:$B$999,'CP %'!$F$17,$G$2:$G$999,"&gt;=01-08-2018",$G$2:$G$999,"&lt;01-10-2018"),IF(AND(A710='CP %'!$F$1,B710='CP %'!$F$27,Master!J710="CP",G710&gt;=DATE(2018,10,1),G710&lt;=DATE(2018,12,31)),COUNTIFS($K$2:$K$999,K710,$A$2:$A$999,'CP %'!$F$1,$B$2:$B$999,'CP %'!$F$27,$G$2:$G$999,"&gt;=01-10-2018",$G$2:$G$999,"&lt;=31-12-2018"),IF(AND(A710='CP %'!$M$1,Master!J710="CP",G710&gt;=DATE(2018,4,1),G710&lt;DATE(2018,10,1)),COUNTIFS($K$2:$K$999,K710,$A$2:$A$999,'CP %'!$M$1,$G$2:$G$999,"&gt;=1-04-2018",$G$2:$G$999,"&lt;1-10-2018"),IF(AND(A710='CP %'!$M$1,Master!J710="CP",G710&gt;=DATE(2018,10,1),G710&lt;=DATE(2018,12,31)),COUNTIFS($K$2:$K$999,K710,$A$2:$A$999,'CP %'!$M$1,$G$2:$G$999,"&gt;=1-10-2018",$G$2:$G$999,"&lt;=31-12-2018"),"")))))))</f>
        <v/>
      </c>
    </row>
    <row r="711" spans="19:20" hidden="1" x14ac:dyDescent="0.25">
      <c r="S711" s="17" t="str">
        <f>IF(AND(A711='CP %'!$B$1,J711="CP"),
IF(AND(G711&gt;=DATE(2018,4,1),G711&lt;=DATE(2018,7,25)),2%,IF(AND(G711&gt;=DATE(2018,7,26),G711&lt;=DATE(2018,12,31),R711='CP %'!$I$2),IF(T711=1,'CP %'!$C$8,IF(AND(T711&gt;=2,T711&lt;=3),'CP %'!$C$9,IF(AND(T711&gt;=4,T711&lt;=5),'CP %'!$C$10,IF(AND(T711&gt;=6,T711&lt;=8),'CP %'!$C$11,IF(T711&gt;=9,'CP %'!$C$12,""))))),IF(AND(G711&gt;=DATE(2018,7,26),G711&lt;=DATE(2018,12,31),R711='CP %'!$I$3),IF(T711=1,'CP %'!$D$8,IF(AND(T711&gt;=2,T711&lt;=3),'CP %'!$D$9,IF(AND(T711&gt;=4,T711&lt;=5),'CP %'!$D$10,IF(AND(T711&gt;=6,T711&lt;=8),'CP %'!$D$11,IF(T711&gt;=9,'CP %'!$D$12,""))))),""))),
IF(AND(A711='CP %'!$F$1,J711="CP"),
IF(AND(G711&gt;=DATE(2018,4,1),G711&lt;DATE(2018,5,1)),IF(AND(T711&gt;=1,T711&lt;=3),'CP %'!$G$4,IF(AND(T711&gt;=4,T711&lt;=9),'CP %'!$G$5,IF(T711&gt;=10,'CP %'!$G$6,""))),
IF(AND(G711&gt;=DATE(2018,5,1),G711&lt;DATE(2018,7,1)),'CP %'!$G$8,
IF(AND(G711&gt;=DATE(2018,7,1),G711&lt;DATE(2018,8,1)),IF(AND(T711&gt;=1,T711&lt;=2),'CP %'!$G$11,IF(AND(T711&gt;=3,T711&lt;=5),'CP %'!$G$12,IF(T711&gt;=6,'CP %'!$G$13,""))),
IF(AND(G711&gt;=DATE(2018,8,1),G711&lt;DATE(2018,10,1)),IF(K711='CP %'!$F$18,'CP %'!$G$18,IF(B711='CP %'!$F$15,'CP %'!$G$15,IF(B711='CP %'!$F$16,'CP %'!$G$16,IF(AND(B711='CP %'!$F$17,T711=1),'CP %'!$G$20,IF(AND(B711='CP %'!$F$17,T711&gt;=2,T711&lt;=5),'CP %'!$G$21,IF(AND(B711='CP %'!$F$17,T711&gt;=6),'CP %'!$G$22,"")))))),
IF(AND(G711&gt;=DATE(2018,10,1),G711&lt;=DATE(2018,12,31)),IF(B711='CP %'!$F$25,'CP %'!$G$25,IF(B711='CP %'!$F$26,'CP %'!$G$26,IF(AND(B711='CP %'!$F$27,T711=1),'CP %'!$G$29,IF(AND(B711='CP %'!$F$27,T711&gt;=2,T711&lt;=5),'CP %'!$G$30,IF(AND(B711='CP %'!$F$27,T711&gt;=6),'CP %'!$G$31,"")))))))))),
IF(AND(A711='CP %'!$M$1,J711="CP"),
IF(AND(G711&gt;=DATE(2018,4,1),G711&lt;DATE(2018,10,1)),IF(AND(T711&gt;=1,T711&lt;=3),'CP %'!$N$4,IF(AND(T711&gt;=4,T711&lt;=6),'CP %'!$N$5,IF(T711&gt;=7,'CP %'!$N$6,""))),
IF(AND(G711&gt;=DATE(2018,10,1),G711&lt;=DATE(2018,12,31)),IF(AND(T711&gt;=1,T711&lt;=3),'CP %'!$N$9,IF(AND(T711&gt;=4,T711&lt;=6),'CP %'!$N$10,IF(T711&gt;=7,'CP %'!$N$11,""))),"")),"")))</f>
        <v/>
      </c>
      <c r="T711" s="29" t="str">
        <f>IF(AND(A711='CP %'!$B$1,Master!J711="CP",G711&gt;=DATE(2018,7,26),G711&lt;=DATE(2018,12,31)),COUNTIFS($K$2:$K$999,K711,$A$2:$A$999,'CP %'!$B$1,$G$2:$G$999,"&gt;=26-07-2018",$G$2:$G$999,"&lt;=31-12-2018"),IF(AND(A711='CP %'!$F$1,Master!J711="CP",G711&gt;=DATE(2018,4,1),G711&lt;DATE(2018,5,1)),COUNTIFS($K$2:$K$999,K711,$A$2:$A$999,'CP %'!$F$1,$G$2:$G$999,"&gt;=01-04-2018",$G$2:$G$999,"&lt;01-05-2018"),IF(AND(A711='CP %'!$F$1,Master!J711="CP",G711&gt;=DATE(2018,7,1),G711&lt;DATE(2018,8,1)),COUNTIFS($K$2:$K$999,K711,$A$2:$A$999,'CP %'!$F$1,$G$2:$G$999,"&gt;=01-07-2018",$G$2:$G$999,"&lt;01-08-2018"),IF(AND(A711='CP %'!$F$1,B711='CP %'!$F$17,Master!J711="CP",G711&gt;=DATE(2018,8,1),G711&lt;DATE(2018,10,1)),COUNTIFS($K$2:$K$999,K711,$A$2:$A$999,'CP %'!$F$1,$B$2:$B$999,'CP %'!$F$17,$G$2:$G$999,"&gt;=01-08-2018",$G$2:$G$999,"&lt;01-10-2018"),IF(AND(A711='CP %'!$F$1,B711='CP %'!$F$27,Master!J711="CP",G711&gt;=DATE(2018,10,1),G711&lt;=DATE(2018,12,31)),COUNTIFS($K$2:$K$999,K711,$A$2:$A$999,'CP %'!$F$1,$B$2:$B$999,'CP %'!$F$27,$G$2:$G$999,"&gt;=01-10-2018",$G$2:$G$999,"&lt;=31-12-2018"),IF(AND(A711='CP %'!$M$1,Master!J711="CP",G711&gt;=DATE(2018,4,1),G711&lt;DATE(2018,10,1)),COUNTIFS($K$2:$K$999,K711,$A$2:$A$999,'CP %'!$M$1,$G$2:$G$999,"&gt;=1-04-2018",$G$2:$G$999,"&lt;1-10-2018"),IF(AND(A711='CP %'!$M$1,Master!J711="CP",G711&gt;=DATE(2018,10,1),G711&lt;=DATE(2018,12,31)),COUNTIFS($K$2:$K$999,K711,$A$2:$A$999,'CP %'!$M$1,$G$2:$G$999,"&gt;=1-10-2018",$G$2:$G$999,"&lt;=31-12-2018"),"")))))))</f>
        <v/>
      </c>
    </row>
    <row r="712" spans="19:20" hidden="1" x14ac:dyDescent="0.25">
      <c r="S712" s="17" t="str">
        <f>IF(AND(A712='CP %'!$B$1,J712="CP"),
IF(AND(G712&gt;=DATE(2018,4,1),G712&lt;=DATE(2018,7,25)),2%,IF(AND(G712&gt;=DATE(2018,7,26),G712&lt;=DATE(2018,12,31),R712='CP %'!$I$2),IF(T712=1,'CP %'!$C$8,IF(AND(T712&gt;=2,T712&lt;=3),'CP %'!$C$9,IF(AND(T712&gt;=4,T712&lt;=5),'CP %'!$C$10,IF(AND(T712&gt;=6,T712&lt;=8),'CP %'!$C$11,IF(T712&gt;=9,'CP %'!$C$12,""))))),IF(AND(G712&gt;=DATE(2018,7,26),G712&lt;=DATE(2018,12,31),R712='CP %'!$I$3),IF(T712=1,'CP %'!$D$8,IF(AND(T712&gt;=2,T712&lt;=3),'CP %'!$D$9,IF(AND(T712&gt;=4,T712&lt;=5),'CP %'!$D$10,IF(AND(T712&gt;=6,T712&lt;=8),'CP %'!$D$11,IF(T712&gt;=9,'CP %'!$D$12,""))))),""))),
IF(AND(A712='CP %'!$F$1,J712="CP"),
IF(AND(G712&gt;=DATE(2018,4,1),G712&lt;DATE(2018,5,1)),IF(AND(T712&gt;=1,T712&lt;=3),'CP %'!$G$4,IF(AND(T712&gt;=4,T712&lt;=9),'CP %'!$G$5,IF(T712&gt;=10,'CP %'!$G$6,""))),
IF(AND(G712&gt;=DATE(2018,5,1),G712&lt;DATE(2018,7,1)),'CP %'!$G$8,
IF(AND(G712&gt;=DATE(2018,7,1),G712&lt;DATE(2018,8,1)),IF(AND(T712&gt;=1,T712&lt;=2),'CP %'!$G$11,IF(AND(T712&gt;=3,T712&lt;=5),'CP %'!$G$12,IF(T712&gt;=6,'CP %'!$G$13,""))),
IF(AND(G712&gt;=DATE(2018,8,1),G712&lt;DATE(2018,10,1)),IF(K712='CP %'!$F$18,'CP %'!$G$18,IF(B712='CP %'!$F$15,'CP %'!$G$15,IF(B712='CP %'!$F$16,'CP %'!$G$16,IF(AND(B712='CP %'!$F$17,T712=1),'CP %'!$G$20,IF(AND(B712='CP %'!$F$17,T712&gt;=2,T712&lt;=5),'CP %'!$G$21,IF(AND(B712='CP %'!$F$17,T712&gt;=6),'CP %'!$G$22,"")))))),
IF(AND(G712&gt;=DATE(2018,10,1),G712&lt;=DATE(2018,12,31)),IF(B712='CP %'!$F$25,'CP %'!$G$25,IF(B712='CP %'!$F$26,'CP %'!$G$26,IF(AND(B712='CP %'!$F$27,T712=1),'CP %'!$G$29,IF(AND(B712='CP %'!$F$27,T712&gt;=2,T712&lt;=5),'CP %'!$G$30,IF(AND(B712='CP %'!$F$27,T712&gt;=6),'CP %'!$G$31,"")))))))))),
IF(AND(A712='CP %'!$M$1,J712="CP"),
IF(AND(G712&gt;=DATE(2018,4,1),G712&lt;DATE(2018,10,1)),IF(AND(T712&gt;=1,T712&lt;=3),'CP %'!$N$4,IF(AND(T712&gt;=4,T712&lt;=6),'CP %'!$N$5,IF(T712&gt;=7,'CP %'!$N$6,""))),
IF(AND(G712&gt;=DATE(2018,10,1),G712&lt;=DATE(2018,12,31)),IF(AND(T712&gt;=1,T712&lt;=3),'CP %'!$N$9,IF(AND(T712&gt;=4,T712&lt;=6),'CP %'!$N$10,IF(T712&gt;=7,'CP %'!$N$11,""))),"")),"")))</f>
        <v/>
      </c>
      <c r="T712" s="29" t="str">
        <f>IF(AND(A712='CP %'!$B$1,Master!J712="CP",G712&gt;=DATE(2018,7,26),G712&lt;=DATE(2018,12,31)),COUNTIFS($K$2:$K$999,K712,$A$2:$A$999,'CP %'!$B$1,$G$2:$G$999,"&gt;=26-07-2018",$G$2:$G$999,"&lt;=31-12-2018"),IF(AND(A712='CP %'!$F$1,Master!J712="CP",G712&gt;=DATE(2018,4,1),G712&lt;DATE(2018,5,1)),COUNTIFS($K$2:$K$999,K712,$A$2:$A$999,'CP %'!$F$1,$G$2:$G$999,"&gt;=01-04-2018",$G$2:$G$999,"&lt;01-05-2018"),IF(AND(A712='CP %'!$F$1,Master!J712="CP",G712&gt;=DATE(2018,7,1),G712&lt;DATE(2018,8,1)),COUNTIFS($K$2:$K$999,K712,$A$2:$A$999,'CP %'!$F$1,$G$2:$G$999,"&gt;=01-07-2018",$G$2:$G$999,"&lt;01-08-2018"),IF(AND(A712='CP %'!$F$1,B712='CP %'!$F$17,Master!J712="CP",G712&gt;=DATE(2018,8,1),G712&lt;DATE(2018,10,1)),COUNTIFS($K$2:$K$999,K712,$A$2:$A$999,'CP %'!$F$1,$B$2:$B$999,'CP %'!$F$17,$G$2:$G$999,"&gt;=01-08-2018",$G$2:$G$999,"&lt;01-10-2018"),IF(AND(A712='CP %'!$F$1,B712='CP %'!$F$27,Master!J712="CP",G712&gt;=DATE(2018,10,1),G712&lt;=DATE(2018,12,31)),COUNTIFS($K$2:$K$999,K712,$A$2:$A$999,'CP %'!$F$1,$B$2:$B$999,'CP %'!$F$27,$G$2:$G$999,"&gt;=01-10-2018",$G$2:$G$999,"&lt;=31-12-2018"),IF(AND(A712='CP %'!$M$1,Master!J712="CP",G712&gt;=DATE(2018,4,1),G712&lt;DATE(2018,10,1)),COUNTIFS($K$2:$K$999,K712,$A$2:$A$999,'CP %'!$M$1,$G$2:$G$999,"&gt;=1-04-2018",$G$2:$G$999,"&lt;1-10-2018"),IF(AND(A712='CP %'!$M$1,Master!J712="CP",G712&gt;=DATE(2018,10,1),G712&lt;=DATE(2018,12,31)),COUNTIFS($K$2:$K$999,K712,$A$2:$A$999,'CP %'!$M$1,$G$2:$G$999,"&gt;=1-10-2018",$G$2:$G$999,"&lt;=31-12-2018"),"")))))))</f>
        <v/>
      </c>
    </row>
    <row r="713" spans="19:20" hidden="1" x14ac:dyDescent="0.25">
      <c r="S713" s="17" t="str">
        <f>IF(AND(A713='CP %'!$B$1,J713="CP"),
IF(AND(G713&gt;=DATE(2018,4,1),G713&lt;=DATE(2018,7,25)),2%,IF(AND(G713&gt;=DATE(2018,7,26),G713&lt;=DATE(2018,12,31),R713='CP %'!$I$2),IF(T713=1,'CP %'!$C$8,IF(AND(T713&gt;=2,T713&lt;=3),'CP %'!$C$9,IF(AND(T713&gt;=4,T713&lt;=5),'CP %'!$C$10,IF(AND(T713&gt;=6,T713&lt;=8),'CP %'!$C$11,IF(T713&gt;=9,'CP %'!$C$12,""))))),IF(AND(G713&gt;=DATE(2018,7,26),G713&lt;=DATE(2018,12,31),R713='CP %'!$I$3),IF(T713=1,'CP %'!$D$8,IF(AND(T713&gt;=2,T713&lt;=3),'CP %'!$D$9,IF(AND(T713&gt;=4,T713&lt;=5),'CP %'!$D$10,IF(AND(T713&gt;=6,T713&lt;=8),'CP %'!$D$11,IF(T713&gt;=9,'CP %'!$D$12,""))))),""))),
IF(AND(A713='CP %'!$F$1,J713="CP"),
IF(AND(G713&gt;=DATE(2018,4,1),G713&lt;DATE(2018,5,1)),IF(AND(T713&gt;=1,T713&lt;=3),'CP %'!$G$4,IF(AND(T713&gt;=4,T713&lt;=9),'CP %'!$G$5,IF(T713&gt;=10,'CP %'!$G$6,""))),
IF(AND(G713&gt;=DATE(2018,5,1),G713&lt;DATE(2018,7,1)),'CP %'!$G$8,
IF(AND(G713&gt;=DATE(2018,7,1),G713&lt;DATE(2018,8,1)),IF(AND(T713&gt;=1,T713&lt;=2),'CP %'!$G$11,IF(AND(T713&gt;=3,T713&lt;=5),'CP %'!$G$12,IF(T713&gt;=6,'CP %'!$G$13,""))),
IF(AND(G713&gt;=DATE(2018,8,1),G713&lt;DATE(2018,10,1)),IF(K713='CP %'!$F$18,'CP %'!$G$18,IF(B713='CP %'!$F$15,'CP %'!$G$15,IF(B713='CP %'!$F$16,'CP %'!$G$16,IF(AND(B713='CP %'!$F$17,T713=1),'CP %'!$G$20,IF(AND(B713='CP %'!$F$17,T713&gt;=2,T713&lt;=5),'CP %'!$G$21,IF(AND(B713='CP %'!$F$17,T713&gt;=6),'CP %'!$G$22,"")))))),
IF(AND(G713&gt;=DATE(2018,10,1),G713&lt;=DATE(2018,12,31)),IF(B713='CP %'!$F$25,'CP %'!$G$25,IF(B713='CP %'!$F$26,'CP %'!$G$26,IF(AND(B713='CP %'!$F$27,T713=1),'CP %'!$G$29,IF(AND(B713='CP %'!$F$27,T713&gt;=2,T713&lt;=5),'CP %'!$G$30,IF(AND(B713='CP %'!$F$27,T713&gt;=6),'CP %'!$G$31,"")))))))))),
IF(AND(A713='CP %'!$M$1,J713="CP"),
IF(AND(G713&gt;=DATE(2018,4,1),G713&lt;DATE(2018,10,1)),IF(AND(T713&gt;=1,T713&lt;=3),'CP %'!$N$4,IF(AND(T713&gt;=4,T713&lt;=6),'CP %'!$N$5,IF(T713&gt;=7,'CP %'!$N$6,""))),
IF(AND(G713&gt;=DATE(2018,10,1),G713&lt;=DATE(2018,12,31)),IF(AND(T713&gt;=1,T713&lt;=3),'CP %'!$N$9,IF(AND(T713&gt;=4,T713&lt;=6),'CP %'!$N$10,IF(T713&gt;=7,'CP %'!$N$11,""))),"")),"")))</f>
        <v/>
      </c>
      <c r="T713" s="29" t="str">
        <f>IF(AND(A713='CP %'!$B$1,Master!J713="CP",G713&gt;=DATE(2018,7,26),G713&lt;=DATE(2018,12,31)),COUNTIFS($K$2:$K$999,K713,$A$2:$A$999,'CP %'!$B$1,$G$2:$G$999,"&gt;=26-07-2018",$G$2:$G$999,"&lt;=31-12-2018"),IF(AND(A713='CP %'!$F$1,Master!J713="CP",G713&gt;=DATE(2018,4,1),G713&lt;DATE(2018,5,1)),COUNTIFS($K$2:$K$999,K713,$A$2:$A$999,'CP %'!$F$1,$G$2:$G$999,"&gt;=01-04-2018",$G$2:$G$999,"&lt;01-05-2018"),IF(AND(A713='CP %'!$F$1,Master!J713="CP",G713&gt;=DATE(2018,7,1),G713&lt;DATE(2018,8,1)),COUNTIFS($K$2:$K$999,K713,$A$2:$A$999,'CP %'!$F$1,$G$2:$G$999,"&gt;=01-07-2018",$G$2:$G$999,"&lt;01-08-2018"),IF(AND(A713='CP %'!$F$1,B713='CP %'!$F$17,Master!J713="CP",G713&gt;=DATE(2018,8,1),G713&lt;DATE(2018,10,1)),COUNTIFS($K$2:$K$999,K713,$A$2:$A$999,'CP %'!$F$1,$B$2:$B$999,'CP %'!$F$17,$G$2:$G$999,"&gt;=01-08-2018",$G$2:$G$999,"&lt;01-10-2018"),IF(AND(A713='CP %'!$F$1,B713='CP %'!$F$27,Master!J713="CP",G713&gt;=DATE(2018,10,1),G713&lt;=DATE(2018,12,31)),COUNTIFS($K$2:$K$999,K713,$A$2:$A$999,'CP %'!$F$1,$B$2:$B$999,'CP %'!$F$27,$G$2:$G$999,"&gt;=01-10-2018",$G$2:$G$999,"&lt;=31-12-2018"),IF(AND(A713='CP %'!$M$1,Master!J713="CP",G713&gt;=DATE(2018,4,1),G713&lt;DATE(2018,10,1)),COUNTIFS($K$2:$K$999,K713,$A$2:$A$999,'CP %'!$M$1,$G$2:$G$999,"&gt;=1-04-2018",$G$2:$G$999,"&lt;1-10-2018"),IF(AND(A713='CP %'!$M$1,Master!J713="CP",G713&gt;=DATE(2018,10,1),G713&lt;=DATE(2018,12,31)),COUNTIFS($K$2:$K$999,K713,$A$2:$A$999,'CP %'!$M$1,$G$2:$G$999,"&gt;=1-10-2018",$G$2:$G$999,"&lt;=31-12-2018"),"")))))))</f>
        <v/>
      </c>
    </row>
    <row r="714" spans="19:20" hidden="1" x14ac:dyDescent="0.25">
      <c r="S714" s="17" t="str">
        <f>IF(AND(A714='CP %'!$B$1,J714="CP"),
IF(AND(G714&gt;=DATE(2018,4,1),G714&lt;=DATE(2018,7,25)),2%,IF(AND(G714&gt;=DATE(2018,7,26),G714&lt;=DATE(2018,12,31),R714='CP %'!$I$2),IF(T714=1,'CP %'!$C$8,IF(AND(T714&gt;=2,T714&lt;=3),'CP %'!$C$9,IF(AND(T714&gt;=4,T714&lt;=5),'CP %'!$C$10,IF(AND(T714&gt;=6,T714&lt;=8),'CP %'!$C$11,IF(T714&gt;=9,'CP %'!$C$12,""))))),IF(AND(G714&gt;=DATE(2018,7,26),G714&lt;=DATE(2018,12,31),R714='CP %'!$I$3),IF(T714=1,'CP %'!$D$8,IF(AND(T714&gt;=2,T714&lt;=3),'CP %'!$D$9,IF(AND(T714&gt;=4,T714&lt;=5),'CP %'!$D$10,IF(AND(T714&gt;=6,T714&lt;=8),'CP %'!$D$11,IF(T714&gt;=9,'CP %'!$D$12,""))))),""))),
IF(AND(A714='CP %'!$F$1,J714="CP"),
IF(AND(G714&gt;=DATE(2018,4,1),G714&lt;DATE(2018,5,1)),IF(AND(T714&gt;=1,T714&lt;=3),'CP %'!$G$4,IF(AND(T714&gt;=4,T714&lt;=9),'CP %'!$G$5,IF(T714&gt;=10,'CP %'!$G$6,""))),
IF(AND(G714&gt;=DATE(2018,5,1),G714&lt;DATE(2018,7,1)),'CP %'!$G$8,
IF(AND(G714&gt;=DATE(2018,7,1),G714&lt;DATE(2018,8,1)),IF(AND(T714&gt;=1,T714&lt;=2),'CP %'!$G$11,IF(AND(T714&gt;=3,T714&lt;=5),'CP %'!$G$12,IF(T714&gt;=6,'CP %'!$G$13,""))),
IF(AND(G714&gt;=DATE(2018,8,1),G714&lt;DATE(2018,10,1)),IF(K714='CP %'!$F$18,'CP %'!$G$18,IF(B714='CP %'!$F$15,'CP %'!$G$15,IF(B714='CP %'!$F$16,'CP %'!$G$16,IF(AND(B714='CP %'!$F$17,T714=1),'CP %'!$G$20,IF(AND(B714='CP %'!$F$17,T714&gt;=2,T714&lt;=5),'CP %'!$G$21,IF(AND(B714='CP %'!$F$17,T714&gt;=6),'CP %'!$G$22,"")))))),
IF(AND(G714&gt;=DATE(2018,10,1),G714&lt;=DATE(2018,12,31)),IF(B714='CP %'!$F$25,'CP %'!$G$25,IF(B714='CP %'!$F$26,'CP %'!$G$26,IF(AND(B714='CP %'!$F$27,T714=1),'CP %'!$G$29,IF(AND(B714='CP %'!$F$27,T714&gt;=2,T714&lt;=5),'CP %'!$G$30,IF(AND(B714='CP %'!$F$27,T714&gt;=6),'CP %'!$G$31,"")))))))))),
IF(AND(A714='CP %'!$M$1,J714="CP"),
IF(AND(G714&gt;=DATE(2018,4,1),G714&lt;DATE(2018,10,1)),IF(AND(T714&gt;=1,T714&lt;=3),'CP %'!$N$4,IF(AND(T714&gt;=4,T714&lt;=6),'CP %'!$N$5,IF(T714&gt;=7,'CP %'!$N$6,""))),
IF(AND(G714&gt;=DATE(2018,10,1),G714&lt;=DATE(2018,12,31)),IF(AND(T714&gt;=1,T714&lt;=3),'CP %'!$N$9,IF(AND(T714&gt;=4,T714&lt;=6),'CP %'!$N$10,IF(T714&gt;=7,'CP %'!$N$11,""))),"")),"")))</f>
        <v/>
      </c>
      <c r="T714" s="29" t="str">
        <f>IF(AND(A714='CP %'!$B$1,Master!J714="CP",G714&gt;=DATE(2018,7,26),G714&lt;=DATE(2018,12,31)),COUNTIFS($K$2:$K$999,K714,$A$2:$A$999,'CP %'!$B$1,$G$2:$G$999,"&gt;=26-07-2018",$G$2:$G$999,"&lt;=31-12-2018"),IF(AND(A714='CP %'!$F$1,Master!J714="CP",G714&gt;=DATE(2018,4,1),G714&lt;DATE(2018,5,1)),COUNTIFS($K$2:$K$999,K714,$A$2:$A$999,'CP %'!$F$1,$G$2:$G$999,"&gt;=01-04-2018",$G$2:$G$999,"&lt;01-05-2018"),IF(AND(A714='CP %'!$F$1,Master!J714="CP",G714&gt;=DATE(2018,7,1),G714&lt;DATE(2018,8,1)),COUNTIFS($K$2:$K$999,K714,$A$2:$A$999,'CP %'!$F$1,$G$2:$G$999,"&gt;=01-07-2018",$G$2:$G$999,"&lt;01-08-2018"),IF(AND(A714='CP %'!$F$1,B714='CP %'!$F$17,Master!J714="CP",G714&gt;=DATE(2018,8,1),G714&lt;DATE(2018,10,1)),COUNTIFS($K$2:$K$999,K714,$A$2:$A$999,'CP %'!$F$1,$B$2:$B$999,'CP %'!$F$17,$G$2:$G$999,"&gt;=01-08-2018",$G$2:$G$999,"&lt;01-10-2018"),IF(AND(A714='CP %'!$F$1,B714='CP %'!$F$27,Master!J714="CP",G714&gt;=DATE(2018,10,1),G714&lt;=DATE(2018,12,31)),COUNTIFS($K$2:$K$999,K714,$A$2:$A$999,'CP %'!$F$1,$B$2:$B$999,'CP %'!$F$27,$G$2:$G$999,"&gt;=01-10-2018",$G$2:$G$999,"&lt;=31-12-2018"),IF(AND(A714='CP %'!$M$1,Master!J714="CP",G714&gt;=DATE(2018,4,1),G714&lt;DATE(2018,10,1)),COUNTIFS($K$2:$K$999,K714,$A$2:$A$999,'CP %'!$M$1,$G$2:$G$999,"&gt;=1-04-2018",$G$2:$G$999,"&lt;1-10-2018"),IF(AND(A714='CP %'!$M$1,Master!J714="CP",G714&gt;=DATE(2018,10,1),G714&lt;=DATE(2018,12,31)),COUNTIFS($K$2:$K$999,K714,$A$2:$A$999,'CP %'!$M$1,$G$2:$G$999,"&gt;=1-10-2018",$G$2:$G$999,"&lt;=31-12-2018"),"")))))))</f>
        <v/>
      </c>
    </row>
    <row r="715" spans="19:20" hidden="1" x14ac:dyDescent="0.25">
      <c r="S715" s="17" t="str">
        <f>IF(AND(A715='CP %'!$B$1,J715="CP"),
IF(AND(G715&gt;=DATE(2018,4,1),G715&lt;=DATE(2018,7,25)),2%,IF(AND(G715&gt;=DATE(2018,7,26),G715&lt;=DATE(2018,12,31),R715='CP %'!$I$2),IF(T715=1,'CP %'!$C$8,IF(AND(T715&gt;=2,T715&lt;=3),'CP %'!$C$9,IF(AND(T715&gt;=4,T715&lt;=5),'CP %'!$C$10,IF(AND(T715&gt;=6,T715&lt;=8),'CP %'!$C$11,IF(T715&gt;=9,'CP %'!$C$12,""))))),IF(AND(G715&gt;=DATE(2018,7,26),G715&lt;=DATE(2018,12,31),R715='CP %'!$I$3),IF(T715=1,'CP %'!$D$8,IF(AND(T715&gt;=2,T715&lt;=3),'CP %'!$D$9,IF(AND(T715&gt;=4,T715&lt;=5),'CP %'!$D$10,IF(AND(T715&gt;=6,T715&lt;=8),'CP %'!$D$11,IF(T715&gt;=9,'CP %'!$D$12,""))))),""))),
IF(AND(A715='CP %'!$F$1,J715="CP"),
IF(AND(G715&gt;=DATE(2018,4,1),G715&lt;DATE(2018,5,1)),IF(AND(T715&gt;=1,T715&lt;=3),'CP %'!$G$4,IF(AND(T715&gt;=4,T715&lt;=9),'CP %'!$G$5,IF(T715&gt;=10,'CP %'!$G$6,""))),
IF(AND(G715&gt;=DATE(2018,5,1),G715&lt;DATE(2018,7,1)),'CP %'!$G$8,
IF(AND(G715&gt;=DATE(2018,7,1),G715&lt;DATE(2018,8,1)),IF(AND(T715&gt;=1,T715&lt;=2),'CP %'!$G$11,IF(AND(T715&gt;=3,T715&lt;=5),'CP %'!$G$12,IF(T715&gt;=6,'CP %'!$G$13,""))),
IF(AND(G715&gt;=DATE(2018,8,1),G715&lt;DATE(2018,10,1)),IF(K715='CP %'!$F$18,'CP %'!$G$18,IF(B715='CP %'!$F$15,'CP %'!$G$15,IF(B715='CP %'!$F$16,'CP %'!$G$16,IF(AND(B715='CP %'!$F$17,T715=1),'CP %'!$G$20,IF(AND(B715='CP %'!$F$17,T715&gt;=2,T715&lt;=5),'CP %'!$G$21,IF(AND(B715='CP %'!$F$17,T715&gt;=6),'CP %'!$G$22,"")))))),
IF(AND(G715&gt;=DATE(2018,10,1),G715&lt;=DATE(2018,12,31)),IF(B715='CP %'!$F$25,'CP %'!$G$25,IF(B715='CP %'!$F$26,'CP %'!$G$26,IF(AND(B715='CP %'!$F$27,T715=1),'CP %'!$G$29,IF(AND(B715='CP %'!$F$27,T715&gt;=2,T715&lt;=5),'CP %'!$G$30,IF(AND(B715='CP %'!$F$27,T715&gt;=6),'CP %'!$G$31,"")))))))))),
IF(AND(A715='CP %'!$M$1,J715="CP"),
IF(AND(G715&gt;=DATE(2018,4,1),G715&lt;DATE(2018,10,1)),IF(AND(T715&gt;=1,T715&lt;=3),'CP %'!$N$4,IF(AND(T715&gt;=4,T715&lt;=6),'CP %'!$N$5,IF(T715&gt;=7,'CP %'!$N$6,""))),
IF(AND(G715&gt;=DATE(2018,10,1),G715&lt;=DATE(2018,12,31)),IF(AND(T715&gt;=1,T715&lt;=3),'CP %'!$N$9,IF(AND(T715&gt;=4,T715&lt;=6),'CP %'!$N$10,IF(T715&gt;=7,'CP %'!$N$11,""))),"")),"")))</f>
        <v/>
      </c>
      <c r="T715" s="29" t="str">
        <f>IF(AND(A715='CP %'!$B$1,Master!J715="CP",G715&gt;=DATE(2018,7,26),G715&lt;=DATE(2018,12,31)),COUNTIFS($K$2:$K$999,K715,$A$2:$A$999,'CP %'!$B$1,$G$2:$G$999,"&gt;=26-07-2018",$G$2:$G$999,"&lt;=31-12-2018"),IF(AND(A715='CP %'!$F$1,Master!J715="CP",G715&gt;=DATE(2018,4,1),G715&lt;DATE(2018,5,1)),COUNTIFS($K$2:$K$999,K715,$A$2:$A$999,'CP %'!$F$1,$G$2:$G$999,"&gt;=01-04-2018",$G$2:$G$999,"&lt;01-05-2018"),IF(AND(A715='CP %'!$F$1,Master!J715="CP",G715&gt;=DATE(2018,7,1),G715&lt;DATE(2018,8,1)),COUNTIFS($K$2:$K$999,K715,$A$2:$A$999,'CP %'!$F$1,$G$2:$G$999,"&gt;=01-07-2018",$G$2:$G$999,"&lt;01-08-2018"),IF(AND(A715='CP %'!$F$1,B715='CP %'!$F$17,Master!J715="CP",G715&gt;=DATE(2018,8,1),G715&lt;DATE(2018,10,1)),COUNTIFS($K$2:$K$999,K715,$A$2:$A$999,'CP %'!$F$1,$B$2:$B$999,'CP %'!$F$17,$G$2:$G$999,"&gt;=01-08-2018",$G$2:$G$999,"&lt;01-10-2018"),IF(AND(A715='CP %'!$F$1,B715='CP %'!$F$27,Master!J715="CP",G715&gt;=DATE(2018,10,1),G715&lt;=DATE(2018,12,31)),COUNTIFS($K$2:$K$999,K715,$A$2:$A$999,'CP %'!$F$1,$B$2:$B$999,'CP %'!$F$27,$G$2:$G$999,"&gt;=01-10-2018",$G$2:$G$999,"&lt;=31-12-2018"),IF(AND(A715='CP %'!$M$1,Master!J715="CP",G715&gt;=DATE(2018,4,1),G715&lt;DATE(2018,10,1)),COUNTIFS($K$2:$K$999,K715,$A$2:$A$999,'CP %'!$M$1,$G$2:$G$999,"&gt;=1-04-2018",$G$2:$G$999,"&lt;1-10-2018"),IF(AND(A715='CP %'!$M$1,Master!J715="CP",G715&gt;=DATE(2018,10,1),G715&lt;=DATE(2018,12,31)),COUNTIFS($K$2:$K$999,K715,$A$2:$A$999,'CP %'!$M$1,$G$2:$G$999,"&gt;=1-10-2018",$G$2:$G$999,"&lt;=31-12-2018"),"")))))))</f>
        <v/>
      </c>
    </row>
    <row r="716" spans="19:20" hidden="1" x14ac:dyDescent="0.25">
      <c r="S716" s="17" t="str">
        <f>IF(AND(A716='CP %'!$B$1,J716="CP"),
IF(AND(G716&gt;=DATE(2018,4,1),G716&lt;=DATE(2018,7,25)),2%,IF(AND(G716&gt;=DATE(2018,7,26),G716&lt;=DATE(2018,12,31),R716='CP %'!$I$2),IF(T716=1,'CP %'!$C$8,IF(AND(T716&gt;=2,T716&lt;=3),'CP %'!$C$9,IF(AND(T716&gt;=4,T716&lt;=5),'CP %'!$C$10,IF(AND(T716&gt;=6,T716&lt;=8),'CP %'!$C$11,IF(T716&gt;=9,'CP %'!$C$12,""))))),IF(AND(G716&gt;=DATE(2018,7,26),G716&lt;=DATE(2018,12,31),R716='CP %'!$I$3),IF(T716=1,'CP %'!$D$8,IF(AND(T716&gt;=2,T716&lt;=3),'CP %'!$D$9,IF(AND(T716&gt;=4,T716&lt;=5),'CP %'!$D$10,IF(AND(T716&gt;=6,T716&lt;=8),'CP %'!$D$11,IF(T716&gt;=9,'CP %'!$D$12,""))))),""))),
IF(AND(A716='CP %'!$F$1,J716="CP"),
IF(AND(G716&gt;=DATE(2018,4,1),G716&lt;DATE(2018,5,1)),IF(AND(T716&gt;=1,T716&lt;=3),'CP %'!$G$4,IF(AND(T716&gt;=4,T716&lt;=9),'CP %'!$G$5,IF(T716&gt;=10,'CP %'!$G$6,""))),
IF(AND(G716&gt;=DATE(2018,5,1),G716&lt;DATE(2018,7,1)),'CP %'!$G$8,
IF(AND(G716&gt;=DATE(2018,7,1),G716&lt;DATE(2018,8,1)),IF(AND(T716&gt;=1,T716&lt;=2),'CP %'!$G$11,IF(AND(T716&gt;=3,T716&lt;=5),'CP %'!$G$12,IF(T716&gt;=6,'CP %'!$G$13,""))),
IF(AND(G716&gt;=DATE(2018,8,1),G716&lt;DATE(2018,10,1)),IF(K716='CP %'!$F$18,'CP %'!$G$18,IF(B716='CP %'!$F$15,'CP %'!$G$15,IF(B716='CP %'!$F$16,'CP %'!$G$16,IF(AND(B716='CP %'!$F$17,T716=1),'CP %'!$G$20,IF(AND(B716='CP %'!$F$17,T716&gt;=2,T716&lt;=5),'CP %'!$G$21,IF(AND(B716='CP %'!$F$17,T716&gt;=6),'CP %'!$G$22,"")))))),
IF(AND(G716&gt;=DATE(2018,10,1),G716&lt;=DATE(2018,12,31)),IF(B716='CP %'!$F$25,'CP %'!$G$25,IF(B716='CP %'!$F$26,'CP %'!$G$26,IF(AND(B716='CP %'!$F$27,T716=1),'CP %'!$G$29,IF(AND(B716='CP %'!$F$27,T716&gt;=2,T716&lt;=5),'CP %'!$G$30,IF(AND(B716='CP %'!$F$27,T716&gt;=6),'CP %'!$G$31,"")))))))))),
IF(AND(A716='CP %'!$M$1,J716="CP"),
IF(AND(G716&gt;=DATE(2018,4,1),G716&lt;DATE(2018,10,1)),IF(AND(T716&gt;=1,T716&lt;=3),'CP %'!$N$4,IF(AND(T716&gt;=4,T716&lt;=6),'CP %'!$N$5,IF(T716&gt;=7,'CP %'!$N$6,""))),
IF(AND(G716&gt;=DATE(2018,10,1),G716&lt;=DATE(2018,12,31)),IF(AND(T716&gt;=1,T716&lt;=3),'CP %'!$N$9,IF(AND(T716&gt;=4,T716&lt;=6),'CP %'!$N$10,IF(T716&gt;=7,'CP %'!$N$11,""))),"")),"")))</f>
        <v/>
      </c>
      <c r="T716" s="29" t="str">
        <f>IF(AND(A716='CP %'!$B$1,Master!J716="CP",G716&gt;=DATE(2018,7,26),G716&lt;=DATE(2018,12,31)),COUNTIFS($K$2:$K$999,K716,$A$2:$A$999,'CP %'!$B$1,$G$2:$G$999,"&gt;=26-07-2018",$G$2:$G$999,"&lt;=31-12-2018"),IF(AND(A716='CP %'!$F$1,Master!J716="CP",G716&gt;=DATE(2018,4,1),G716&lt;DATE(2018,5,1)),COUNTIFS($K$2:$K$999,K716,$A$2:$A$999,'CP %'!$F$1,$G$2:$G$999,"&gt;=01-04-2018",$G$2:$G$999,"&lt;01-05-2018"),IF(AND(A716='CP %'!$F$1,Master!J716="CP",G716&gt;=DATE(2018,7,1),G716&lt;DATE(2018,8,1)),COUNTIFS($K$2:$K$999,K716,$A$2:$A$999,'CP %'!$F$1,$G$2:$G$999,"&gt;=01-07-2018",$G$2:$G$999,"&lt;01-08-2018"),IF(AND(A716='CP %'!$F$1,B716='CP %'!$F$17,Master!J716="CP",G716&gt;=DATE(2018,8,1),G716&lt;DATE(2018,10,1)),COUNTIFS($K$2:$K$999,K716,$A$2:$A$999,'CP %'!$F$1,$B$2:$B$999,'CP %'!$F$17,$G$2:$G$999,"&gt;=01-08-2018",$G$2:$G$999,"&lt;01-10-2018"),IF(AND(A716='CP %'!$F$1,B716='CP %'!$F$27,Master!J716="CP",G716&gt;=DATE(2018,10,1),G716&lt;=DATE(2018,12,31)),COUNTIFS($K$2:$K$999,K716,$A$2:$A$999,'CP %'!$F$1,$B$2:$B$999,'CP %'!$F$27,$G$2:$G$999,"&gt;=01-10-2018",$G$2:$G$999,"&lt;=31-12-2018"),IF(AND(A716='CP %'!$M$1,Master!J716="CP",G716&gt;=DATE(2018,4,1),G716&lt;DATE(2018,10,1)),COUNTIFS($K$2:$K$999,K716,$A$2:$A$999,'CP %'!$M$1,$G$2:$G$999,"&gt;=1-04-2018",$G$2:$G$999,"&lt;1-10-2018"),IF(AND(A716='CP %'!$M$1,Master!J716="CP",G716&gt;=DATE(2018,10,1),G716&lt;=DATE(2018,12,31)),COUNTIFS($K$2:$K$999,K716,$A$2:$A$999,'CP %'!$M$1,$G$2:$G$999,"&gt;=1-10-2018",$G$2:$G$999,"&lt;=31-12-2018"),"")))))))</f>
        <v/>
      </c>
    </row>
    <row r="717" spans="19:20" hidden="1" x14ac:dyDescent="0.25">
      <c r="S717" s="17" t="str">
        <f>IF(AND(A717='CP %'!$B$1,J717="CP"),
IF(AND(G717&gt;=DATE(2018,4,1),G717&lt;=DATE(2018,7,25)),2%,IF(AND(G717&gt;=DATE(2018,7,26),G717&lt;=DATE(2018,12,31),R717='CP %'!$I$2),IF(T717=1,'CP %'!$C$8,IF(AND(T717&gt;=2,T717&lt;=3),'CP %'!$C$9,IF(AND(T717&gt;=4,T717&lt;=5),'CP %'!$C$10,IF(AND(T717&gt;=6,T717&lt;=8),'CP %'!$C$11,IF(T717&gt;=9,'CP %'!$C$12,""))))),IF(AND(G717&gt;=DATE(2018,7,26),G717&lt;=DATE(2018,12,31),R717='CP %'!$I$3),IF(T717=1,'CP %'!$D$8,IF(AND(T717&gt;=2,T717&lt;=3),'CP %'!$D$9,IF(AND(T717&gt;=4,T717&lt;=5),'CP %'!$D$10,IF(AND(T717&gt;=6,T717&lt;=8),'CP %'!$D$11,IF(T717&gt;=9,'CP %'!$D$12,""))))),""))),
IF(AND(A717='CP %'!$F$1,J717="CP"),
IF(AND(G717&gt;=DATE(2018,4,1),G717&lt;DATE(2018,5,1)),IF(AND(T717&gt;=1,T717&lt;=3),'CP %'!$G$4,IF(AND(T717&gt;=4,T717&lt;=9),'CP %'!$G$5,IF(T717&gt;=10,'CP %'!$G$6,""))),
IF(AND(G717&gt;=DATE(2018,5,1),G717&lt;DATE(2018,7,1)),'CP %'!$G$8,
IF(AND(G717&gt;=DATE(2018,7,1),G717&lt;DATE(2018,8,1)),IF(AND(T717&gt;=1,T717&lt;=2),'CP %'!$G$11,IF(AND(T717&gt;=3,T717&lt;=5),'CP %'!$G$12,IF(T717&gt;=6,'CP %'!$G$13,""))),
IF(AND(G717&gt;=DATE(2018,8,1),G717&lt;DATE(2018,10,1)),IF(K717='CP %'!$F$18,'CP %'!$G$18,IF(B717='CP %'!$F$15,'CP %'!$G$15,IF(B717='CP %'!$F$16,'CP %'!$G$16,IF(AND(B717='CP %'!$F$17,T717=1),'CP %'!$G$20,IF(AND(B717='CP %'!$F$17,T717&gt;=2,T717&lt;=5),'CP %'!$G$21,IF(AND(B717='CP %'!$F$17,T717&gt;=6),'CP %'!$G$22,"")))))),
IF(AND(G717&gt;=DATE(2018,10,1),G717&lt;=DATE(2018,12,31)),IF(B717='CP %'!$F$25,'CP %'!$G$25,IF(B717='CP %'!$F$26,'CP %'!$G$26,IF(AND(B717='CP %'!$F$27,T717=1),'CP %'!$G$29,IF(AND(B717='CP %'!$F$27,T717&gt;=2,T717&lt;=5),'CP %'!$G$30,IF(AND(B717='CP %'!$F$27,T717&gt;=6),'CP %'!$G$31,"")))))))))),
IF(AND(A717='CP %'!$M$1,J717="CP"),
IF(AND(G717&gt;=DATE(2018,4,1),G717&lt;DATE(2018,10,1)),IF(AND(T717&gt;=1,T717&lt;=3),'CP %'!$N$4,IF(AND(T717&gt;=4,T717&lt;=6),'CP %'!$N$5,IF(T717&gt;=7,'CP %'!$N$6,""))),
IF(AND(G717&gt;=DATE(2018,10,1),G717&lt;=DATE(2018,12,31)),IF(AND(T717&gt;=1,T717&lt;=3),'CP %'!$N$9,IF(AND(T717&gt;=4,T717&lt;=6),'CP %'!$N$10,IF(T717&gt;=7,'CP %'!$N$11,""))),"")),"")))</f>
        <v/>
      </c>
      <c r="T717" s="29" t="str">
        <f>IF(AND(A717='CP %'!$B$1,Master!J717="CP",G717&gt;=DATE(2018,7,26),G717&lt;=DATE(2018,12,31)),COUNTIFS($K$2:$K$999,K717,$A$2:$A$999,'CP %'!$B$1,$G$2:$G$999,"&gt;=26-07-2018",$G$2:$G$999,"&lt;=31-12-2018"),IF(AND(A717='CP %'!$F$1,Master!J717="CP",G717&gt;=DATE(2018,4,1),G717&lt;DATE(2018,5,1)),COUNTIFS($K$2:$K$999,K717,$A$2:$A$999,'CP %'!$F$1,$G$2:$G$999,"&gt;=01-04-2018",$G$2:$G$999,"&lt;01-05-2018"),IF(AND(A717='CP %'!$F$1,Master!J717="CP",G717&gt;=DATE(2018,7,1),G717&lt;DATE(2018,8,1)),COUNTIFS($K$2:$K$999,K717,$A$2:$A$999,'CP %'!$F$1,$G$2:$G$999,"&gt;=01-07-2018",$G$2:$G$999,"&lt;01-08-2018"),IF(AND(A717='CP %'!$F$1,B717='CP %'!$F$17,Master!J717="CP",G717&gt;=DATE(2018,8,1),G717&lt;DATE(2018,10,1)),COUNTIFS($K$2:$K$999,K717,$A$2:$A$999,'CP %'!$F$1,$B$2:$B$999,'CP %'!$F$17,$G$2:$G$999,"&gt;=01-08-2018",$G$2:$G$999,"&lt;01-10-2018"),IF(AND(A717='CP %'!$F$1,B717='CP %'!$F$27,Master!J717="CP",G717&gt;=DATE(2018,10,1),G717&lt;=DATE(2018,12,31)),COUNTIFS($K$2:$K$999,K717,$A$2:$A$999,'CP %'!$F$1,$B$2:$B$999,'CP %'!$F$27,$G$2:$G$999,"&gt;=01-10-2018",$G$2:$G$999,"&lt;=31-12-2018"),IF(AND(A717='CP %'!$M$1,Master!J717="CP",G717&gt;=DATE(2018,4,1),G717&lt;DATE(2018,10,1)),COUNTIFS($K$2:$K$999,K717,$A$2:$A$999,'CP %'!$M$1,$G$2:$G$999,"&gt;=1-04-2018",$G$2:$G$999,"&lt;1-10-2018"),IF(AND(A717='CP %'!$M$1,Master!J717="CP",G717&gt;=DATE(2018,10,1),G717&lt;=DATE(2018,12,31)),COUNTIFS($K$2:$K$999,K717,$A$2:$A$999,'CP %'!$M$1,$G$2:$G$999,"&gt;=1-10-2018",$G$2:$G$999,"&lt;=31-12-2018"),"")))))))</f>
        <v/>
      </c>
    </row>
    <row r="718" spans="19:20" hidden="1" x14ac:dyDescent="0.25">
      <c r="S718" s="17" t="str">
        <f>IF(AND(A718='CP %'!$B$1,J718="CP"),
IF(AND(G718&gt;=DATE(2018,4,1),G718&lt;=DATE(2018,7,25)),2%,IF(AND(G718&gt;=DATE(2018,7,26),G718&lt;=DATE(2018,12,31),R718='CP %'!$I$2),IF(T718=1,'CP %'!$C$8,IF(AND(T718&gt;=2,T718&lt;=3),'CP %'!$C$9,IF(AND(T718&gt;=4,T718&lt;=5),'CP %'!$C$10,IF(AND(T718&gt;=6,T718&lt;=8),'CP %'!$C$11,IF(T718&gt;=9,'CP %'!$C$12,""))))),IF(AND(G718&gt;=DATE(2018,7,26),G718&lt;=DATE(2018,12,31),R718='CP %'!$I$3),IF(T718=1,'CP %'!$D$8,IF(AND(T718&gt;=2,T718&lt;=3),'CP %'!$D$9,IF(AND(T718&gt;=4,T718&lt;=5),'CP %'!$D$10,IF(AND(T718&gt;=6,T718&lt;=8),'CP %'!$D$11,IF(T718&gt;=9,'CP %'!$D$12,""))))),""))),
IF(AND(A718='CP %'!$F$1,J718="CP"),
IF(AND(G718&gt;=DATE(2018,4,1),G718&lt;DATE(2018,5,1)),IF(AND(T718&gt;=1,T718&lt;=3),'CP %'!$G$4,IF(AND(T718&gt;=4,T718&lt;=9),'CP %'!$G$5,IF(T718&gt;=10,'CP %'!$G$6,""))),
IF(AND(G718&gt;=DATE(2018,5,1),G718&lt;DATE(2018,7,1)),'CP %'!$G$8,
IF(AND(G718&gt;=DATE(2018,7,1),G718&lt;DATE(2018,8,1)),IF(AND(T718&gt;=1,T718&lt;=2),'CP %'!$G$11,IF(AND(T718&gt;=3,T718&lt;=5),'CP %'!$G$12,IF(T718&gt;=6,'CP %'!$G$13,""))),
IF(AND(G718&gt;=DATE(2018,8,1),G718&lt;DATE(2018,10,1)),IF(K718='CP %'!$F$18,'CP %'!$G$18,IF(B718='CP %'!$F$15,'CP %'!$G$15,IF(B718='CP %'!$F$16,'CP %'!$G$16,IF(AND(B718='CP %'!$F$17,T718=1),'CP %'!$G$20,IF(AND(B718='CP %'!$F$17,T718&gt;=2,T718&lt;=5),'CP %'!$G$21,IF(AND(B718='CP %'!$F$17,T718&gt;=6),'CP %'!$G$22,"")))))),
IF(AND(G718&gt;=DATE(2018,10,1),G718&lt;=DATE(2018,12,31)),IF(B718='CP %'!$F$25,'CP %'!$G$25,IF(B718='CP %'!$F$26,'CP %'!$G$26,IF(AND(B718='CP %'!$F$27,T718=1),'CP %'!$G$29,IF(AND(B718='CP %'!$F$27,T718&gt;=2,T718&lt;=5),'CP %'!$G$30,IF(AND(B718='CP %'!$F$27,T718&gt;=6),'CP %'!$G$31,"")))))))))),
IF(AND(A718='CP %'!$M$1,J718="CP"),
IF(AND(G718&gt;=DATE(2018,4,1),G718&lt;DATE(2018,10,1)),IF(AND(T718&gt;=1,T718&lt;=3),'CP %'!$N$4,IF(AND(T718&gt;=4,T718&lt;=6),'CP %'!$N$5,IF(T718&gt;=7,'CP %'!$N$6,""))),
IF(AND(G718&gt;=DATE(2018,10,1),G718&lt;=DATE(2018,12,31)),IF(AND(T718&gt;=1,T718&lt;=3),'CP %'!$N$9,IF(AND(T718&gt;=4,T718&lt;=6),'CP %'!$N$10,IF(T718&gt;=7,'CP %'!$N$11,""))),"")),"")))</f>
        <v/>
      </c>
      <c r="T718" s="29" t="str">
        <f>IF(AND(A718='CP %'!$B$1,Master!J718="CP",G718&gt;=DATE(2018,7,26),G718&lt;=DATE(2018,12,31)),COUNTIFS($K$2:$K$999,K718,$A$2:$A$999,'CP %'!$B$1,$G$2:$G$999,"&gt;=26-07-2018",$G$2:$G$999,"&lt;=31-12-2018"),IF(AND(A718='CP %'!$F$1,Master!J718="CP",G718&gt;=DATE(2018,4,1),G718&lt;DATE(2018,5,1)),COUNTIFS($K$2:$K$999,K718,$A$2:$A$999,'CP %'!$F$1,$G$2:$G$999,"&gt;=01-04-2018",$G$2:$G$999,"&lt;01-05-2018"),IF(AND(A718='CP %'!$F$1,Master!J718="CP",G718&gt;=DATE(2018,7,1),G718&lt;DATE(2018,8,1)),COUNTIFS($K$2:$K$999,K718,$A$2:$A$999,'CP %'!$F$1,$G$2:$G$999,"&gt;=01-07-2018",$G$2:$G$999,"&lt;01-08-2018"),IF(AND(A718='CP %'!$F$1,B718='CP %'!$F$17,Master!J718="CP",G718&gt;=DATE(2018,8,1),G718&lt;DATE(2018,10,1)),COUNTIFS($K$2:$K$999,K718,$A$2:$A$999,'CP %'!$F$1,$B$2:$B$999,'CP %'!$F$17,$G$2:$G$999,"&gt;=01-08-2018",$G$2:$G$999,"&lt;01-10-2018"),IF(AND(A718='CP %'!$F$1,B718='CP %'!$F$27,Master!J718="CP",G718&gt;=DATE(2018,10,1),G718&lt;=DATE(2018,12,31)),COUNTIFS($K$2:$K$999,K718,$A$2:$A$999,'CP %'!$F$1,$B$2:$B$999,'CP %'!$F$27,$G$2:$G$999,"&gt;=01-10-2018",$G$2:$G$999,"&lt;=31-12-2018"),IF(AND(A718='CP %'!$M$1,Master!J718="CP",G718&gt;=DATE(2018,4,1),G718&lt;DATE(2018,10,1)),COUNTIFS($K$2:$K$999,K718,$A$2:$A$999,'CP %'!$M$1,$G$2:$G$999,"&gt;=1-04-2018",$G$2:$G$999,"&lt;1-10-2018"),IF(AND(A718='CP %'!$M$1,Master!J718="CP",G718&gt;=DATE(2018,10,1),G718&lt;=DATE(2018,12,31)),COUNTIFS($K$2:$K$999,K718,$A$2:$A$999,'CP %'!$M$1,$G$2:$G$999,"&gt;=1-10-2018",$G$2:$G$999,"&lt;=31-12-2018"),"")))))))</f>
        <v/>
      </c>
    </row>
    <row r="719" spans="19:20" hidden="1" x14ac:dyDescent="0.25">
      <c r="S719" s="17" t="str">
        <f>IF(AND(A719='CP %'!$B$1,J719="CP"),
IF(AND(G719&gt;=DATE(2018,4,1),G719&lt;=DATE(2018,7,25)),2%,IF(AND(G719&gt;=DATE(2018,7,26),G719&lt;=DATE(2018,12,31),R719='CP %'!$I$2),IF(T719=1,'CP %'!$C$8,IF(AND(T719&gt;=2,T719&lt;=3),'CP %'!$C$9,IF(AND(T719&gt;=4,T719&lt;=5),'CP %'!$C$10,IF(AND(T719&gt;=6,T719&lt;=8),'CP %'!$C$11,IF(T719&gt;=9,'CP %'!$C$12,""))))),IF(AND(G719&gt;=DATE(2018,7,26),G719&lt;=DATE(2018,12,31),R719='CP %'!$I$3),IF(T719=1,'CP %'!$D$8,IF(AND(T719&gt;=2,T719&lt;=3),'CP %'!$D$9,IF(AND(T719&gt;=4,T719&lt;=5),'CP %'!$D$10,IF(AND(T719&gt;=6,T719&lt;=8),'CP %'!$D$11,IF(T719&gt;=9,'CP %'!$D$12,""))))),""))),
IF(AND(A719='CP %'!$F$1,J719="CP"),
IF(AND(G719&gt;=DATE(2018,4,1),G719&lt;DATE(2018,5,1)),IF(AND(T719&gt;=1,T719&lt;=3),'CP %'!$G$4,IF(AND(T719&gt;=4,T719&lt;=9),'CP %'!$G$5,IF(T719&gt;=10,'CP %'!$G$6,""))),
IF(AND(G719&gt;=DATE(2018,5,1),G719&lt;DATE(2018,7,1)),'CP %'!$G$8,
IF(AND(G719&gt;=DATE(2018,7,1),G719&lt;DATE(2018,8,1)),IF(AND(T719&gt;=1,T719&lt;=2),'CP %'!$G$11,IF(AND(T719&gt;=3,T719&lt;=5),'CP %'!$G$12,IF(T719&gt;=6,'CP %'!$G$13,""))),
IF(AND(G719&gt;=DATE(2018,8,1),G719&lt;DATE(2018,10,1)),IF(K719='CP %'!$F$18,'CP %'!$G$18,IF(B719='CP %'!$F$15,'CP %'!$G$15,IF(B719='CP %'!$F$16,'CP %'!$G$16,IF(AND(B719='CP %'!$F$17,T719=1),'CP %'!$G$20,IF(AND(B719='CP %'!$F$17,T719&gt;=2,T719&lt;=5),'CP %'!$G$21,IF(AND(B719='CP %'!$F$17,T719&gt;=6),'CP %'!$G$22,"")))))),
IF(AND(G719&gt;=DATE(2018,10,1),G719&lt;=DATE(2018,12,31)),IF(B719='CP %'!$F$25,'CP %'!$G$25,IF(B719='CP %'!$F$26,'CP %'!$G$26,IF(AND(B719='CP %'!$F$27,T719=1),'CP %'!$G$29,IF(AND(B719='CP %'!$F$27,T719&gt;=2,T719&lt;=5),'CP %'!$G$30,IF(AND(B719='CP %'!$F$27,T719&gt;=6),'CP %'!$G$31,"")))))))))),
IF(AND(A719='CP %'!$M$1,J719="CP"),
IF(AND(G719&gt;=DATE(2018,4,1),G719&lt;DATE(2018,10,1)),IF(AND(T719&gt;=1,T719&lt;=3),'CP %'!$N$4,IF(AND(T719&gt;=4,T719&lt;=6),'CP %'!$N$5,IF(T719&gt;=7,'CP %'!$N$6,""))),
IF(AND(G719&gt;=DATE(2018,10,1),G719&lt;=DATE(2018,12,31)),IF(AND(T719&gt;=1,T719&lt;=3),'CP %'!$N$9,IF(AND(T719&gt;=4,T719&lt;=6),'CP %'!$N$10,IF(T719&gt;=7,'CP %'!$N$11,""))),"")),"")))</f>
        <v/>
      </c>
      <c r="T719" s="29" t="str">
        <f>IF(AND(A719='CP %'!$B$1,Master!J719="CP",G719&gt;=DATE(2018,7,26),G719&lt;=DATE(2018,12,31)),COUNTIFS($K$2:$K$999,K719,$A$2:$A$999,'CP %'!$B$1,$G$2:$G$999,"&gt;=26-07-2018",$G$2:$G$999,"&lt;=31-12-2018"),IF(AND(A719='CP %'!$F$1,Master!J719="CP",G719&gt;=DATE(2018,4,1),G719&lt;DATE(2018,5,1)),COUNTIFS($K$2:$K$999,K719,$A$2:$A$999,'CP %'!$F$1,$G$2:$G$999,"&gt;=01-04-2018",$G$2:$G$999,"&lt;01-05-2018"),IF(AND(A719='CP %'!$F$1,Master!J719="CP",G719&gt;=DATE(2018,7,1),G719&lt;DATE(2018,8,1)),COUNTIFS($K$2:$K$999,K719,$A$2:$A$999,'CP %'!$F$1,$G$2:$G$999,"&gt;=01-07-2018",$G$2:$G$999,"&lt;01-08-2018"),IF(AND(A719='CP %'!$F$1,B719='CP %'!$F$17,Master!J719="CP",G719&gt;=DATE(2018,8,1),G719&lt;DATE(2018,10,1)),COUNTIFS($K$2:$K$999,K719,$A$2:$A$999,'CP %'!$F$1,$B$2:$B$999,'CP %'!$F$17,$G$2:$G$999,"&gt;=01-08-2018",$G$2:$G$999,"&lt;01-10-2018"),IF(AND(A719='CP %'!$F$1,B719='CP %'!$F$27,Master!J719="CP",G719&gt;=DATE(2018,10,1),G719&lt;=DATE(2018,12,31)),COUNTIFS($K$2:$K$999,K719,$A$2:$A$999,'CP %'!$F$1,$B$2:$B$999,'CP %'!$F$27,$G$2:$G$999,"&gt;=01-10-2018",$G$2:$G$999,"&lt;=31-12-2018"),IF(AND(A719='CP %'!$M$1,Master!J719="CP",G719&gt;=DATE(2018,4,1),G719&lt;DATE(2018,10,1)),COUNTIFS($K$2:$K$999,K719,$A$2:$A$999,'CP %'!$M$1,$G$2:$G$999,"&gt;=1-04-2018",$G$2:$G$999,"&lt;1-10-2018"),IF(AND(A719='CP %'!$M$1,Master!J719="CP",G719&gt;=DATE(2018,10,1),G719&lt;=DATE(2018,12,31)),COUNTIFS($K$2:$K$999,K719,$A$2:$A$999,'CP %'!$M$1,$G$2:$G$999,"&gt;=1-10-2018",$G$2:$G$999,"&lt;=31-12-2018"),"")))))))</f>
        <v/>
      </c>
    </row>
    <row r="720" spans="19:20" hidden="1" x14ac:dyDescent="0.25">
      <c r="S720" s="17" t="str">
        <f>IF(AND(A720='CP %'!$B$1,J720="CP"),
IF(AND(G720&gt;=DATE(2018,4,1),G720&lt;=DATE(2018,7,25)),2%,IF(AND(G720&gt;=DATE(2018,7,26),G720&lt;=DATE(2018,12,31),R720='CP %'!$I$2),IF(T720=1,'CP %'!$C$8,IF(AND(T720&gt;=2,T720&lt;=3),'CP %'!$C$9,IF(AND(T720&gt;=4,T720&lt;=5),'CP %'!$C$10,IF(AND(T720&gt;=6,T720&lt;=8),'CP %'!$C$11,IF(T720&gt;=9,'CP %'!$C$12,""))))),IF(AND(G720&gt;=DATE(2018,7,26),G720&lt;=DATE(2018,12,31),R720='CP %'!$I$3),IF(T720=1,'CP %'!$D$8,IF(AND(T720&gt;=2,T720&lt;=3),'CP %'!$D$9,IF(AND(T720&gt;=4,T720&lt;=5),'CP %'!$D$10,IF(AND(T720&gt;=6,T720&lt;=8),'CP %'!$D$11,IF(T720&gt;=9,'CP %'!$D$12,""))))),""))),
IF(AND(A720='CP %'!$F$1,J720="CP"),
IF(AND(G720&gt;=DATE(2018,4,1),G720&lt;DATE(2018,5,1)),IF(AND(T720&gt;=1,T720&lt;=3),'CP %'!$G$4,IF(AND(T720&gt;=4,T720&lt;=9),'CP %'!$G$5,IF(T720&gt;=10,'CP %'!$G$6,""))),
IF(AND(G720&gt;=DATE(2018,5,1),G720&lt;DATE(2018,7,1)),'CP %'!$G$8,
IF(AND(G720&gt;=DATE(2018,7,1),G720&lt;DATE(2018,8,1)),IF(AND(T720&gt;=1,T720&lt;=2),'CP %'!$G$11,IF(AND(T720&gt;=3,T720&lt;=5),'CP %'!$G$12,IF(T720&gt;=6,'CP %'!$G$13,""))),
IF(AND(G720&gt;=DATE(2018,8,1),G720&lt;DATE(2018,10,1)),IF(K720='CP %'!$F$18,'CP %'!$G$18,IF(B720='CP %'!$F$15,'CP %'!$G$15,IF(B720='CP %'!$F$16,'CP %'!$G$16,IF(AND(B720='CP %'!$F$17,T720=1),'CP %'!$G$20,IF(AND(B720='CP %'!$F$17,T720&gt;=2,T720&lt;=5),'CP %'!$G$21,IF(AND(B720='CP %'!$F$17,T720&gt;=6),'CP %'!$G$22,"")))))),
IF(AND(G720&gt;=DATE(2018,10,1),G720&lt;=DATE(2018,12,31)),IF(B720='CP %'!$F$25,'CP %'!$G$25,IF(B720='CP %'!$F$26,'CP %'!$G$26,IF(AND(B720='CP %'!$F$27,T720=1),'CP %'!$G$29,IF(AND(B720='CP %'!$F$27,T720&gt;=2,T720&lt;=5),'CP %'!$G$30,IF(AND(B720='CP %'!$F$27,T720&gt;=6),'CP %'!$G$31,"")))))))))),
IF(AND(A720='CP %'!$M$1,J720="CP"),
IF(AND(G720&gt;=DATE(2018,4,1),G720&lt;DATE(2018,10,1)),IF(AND(T720&gt;=1,T720&lt;=3),'CP %'!$N$4,IF(AND(T720&gt;=4,T720&lt;=6),'CP %'!$N$5,IF(T720&gt;=7,'CP %'!$N$6,""))),
IF(AND(G720&gt;=DATE(2018,10,1),G720&lt;=DATE(2018,12,31)),IF(AND(T720&gt;=1,T720&lt;=3),'CP %'!$N$9,IF(AND(T720&gt;=4,T720&lt;=6),'CP %'!$N$10,IF(T720&gt;=7,'CP %'!$N$11,""))),"")),"")))</f>
        <v/>
      </c>
      <c r="T720" s="29" t="str">
        <f>IF(AND(A720='CP %'!$B$1,Master!J720="CP",G720&gt;=DATE(2018,7,26),G720&lt;=DATE(2018,12,31)),COUNTIFS($K$2:$K$999,K720,$A$2:$A$999,'CP %'!$B$1,$G$2:$G$999,"&gt;=26-07-2018",$G$2:$G$999,"&lt;=31-12-2018"),IF(AND(A720='CP %'!$F$1,Master!J720="CP",G720&gt;=DATE(2018,4,1),G720&lt;DATE(2018,5,1)),COUNTIFS($K$2:$K$999,K720,$A$2:$A$999,'CP %'!$F$1,$G$2:$G$999,"&gt;=01-04-2018",$G$2:$G$999,"&lt;01-05-2018"),IF(AND(A720='CP %'!$F$1,Master!J720="CP",G720&gt;=DATE(2018,7,1),G720&lt;DATE(2018,8,1)),COUNTIFS($K$2:$K$999,K720,$A$2:$A$999,'CP %'!$F$1,$G$2:$G$999,"&gt;=01-07-2018",$G$2:$G$999,"&lt;01-08-2018"),IF(AND(A720='CP %'!$F$1,B720='CP %'!$F$17,Master!J720="CP",G720&gt;=DATE(2018,8,1),G720&lt;DATE(2018,10,1)),COUNTIFS($K$2:$K$999,K720,$A$2:$A$999,'CP %'!$F$1,$B$2:$B$999,'CP %'!$F$17,$G$2:$G$999,"&gt;=01-08-2018",$G$2:$G$999,"&lt;01-10-2018"),IF(AND(A720='CP %'!$F$1,B720='CP %'!$F$27,Master!J720="CP",G720&gt;=DATE(2018,10,1),G720&lt;=DATE(2018,12,31)),COUNTIFS($K$2:$K$999,K720,$A$2:$A$999,'CP %'!$F$1,$B$2:$B$999,'CP %'!$F$27,$G$2:$G$999,"&gt;=01-10-2018",$G$2:$G$999,"&lt;=31-12-2018"),IF(AND(A720='CP %'!$M$1,Master!J720="CP",G720&gt;=DATE(2018,4,1),G720&lt;DATE(2018,10,1)),COUNTIFS($K$2:$K$999,K720,$A$2:$A$999,'CP %'!$M$1,$G$2:$G$999,"&gt;=1-04-2018",$G$2:$G$999,"&lt;1-10-2018"),IF(AND(A720='CP %'!$M$1,Master!J720="CP",G720&gt;=DATE(2018,10,1),G720&lt;=DATE(2018,12,31)),COUNTIFS($K$2:$K$999,K720,$A$2:$A$999,'CP %'!$M$1,$G$2:$G$999,"&gt;=1-10-2018",$G$2:$G$999,"&lt;=31-12-2018"),"")))))))</f>
        <v/>
      </c>
    </row>
    <row r="721" spans="19:20" hidden="1" x14ac:dyDescent="0.25">
      <c r="S721" s="17" t="str">
        <f>IF(AND(A721='CP %'!$B$1,J721="CP"),
IF(AND(G721&gt;=DATE(2018,4,1),G721&lt;=DATE(2018,7,25)),2%,IF(AND(G721&gt;=DATE(2018,7,26),G721&lt;=DATE(2018,12,31),R721='CP %'!$I$2),IF(T721=1,'CP %'!$C$8,IF(AND(T721&gt;=2,T721&lt;=3),'CP %'!$C$9,IF(AND(T721&gt;=4,T721&lt;=5),'CP %'!$C$10,IF(AND(T721&gt;=6,T721&lt;=8),'CP %'!$C$11,IF(T721&gt;=9,'CP %'!$C$12,""))))),IF(AND(G721&gt;=DATE(2018,7,26),G721&lt;=DATE(2018,12,31),R721='CP %'!$I$3),IF(T721=1,'CP %'!$D$8,IF(AND(T721&gt;=2,T721&lt;=3),'CP %'!$D$9,IF(AND(T721&gt;=4,T721&lt;=5),'CP %'!$D$10,IF(AND(T721&gt;=6,T721&lt;=8),'CP %'!$D$11,IF(T721&gt;=9,'CP %'!$D$12,""))))),""))),
IF(AND(A721='CP %'!$F$1,J721="CP"),
IF(AND(G721&gt;=DATE(2018,4,1),G721&lt;DATE(2018,5,1)),IF(AND(T721&gt;=1,T721&lt;=3),'CP %'!$G$4,IF(AND(T721&gt;=4,T721&lt;=9),'CP %'!$G$5,IF(T721&gt;=10,'CP %'!$G$6,""))),
IF(AND(G721&gt;=DATE(2018,5,1),G721&lt;DATE(2018,7,1)),'CP %'!$G$8,
IF(AND(G721&gt;=DATE(2018,7,1),G721&lt;DATE(2018,8,1)),IF(AND(T721&gt;=1,T721&lt;=2),'CP %'!$G$11,IF(AND(T721&gt;=3,T721&lt;=5),'CP %'!$G$12,IF(T721&gt;=6,'CP %'!$G$13,""))),
IF(AND(G721&gt;=DATE(2018,8,1),G721&lt;DATE(2018,10,1)),IF(K721='CP %'!$F$18,'CP %'!$G$18,IF(B721='CP %'!$F$15,'CP %'!$G$15,IF(B721='CP %'!$F$16,'CP %'!$G$16,IF(AND(B721='CP %'!$F$17,T721=1),'CP %'!$G$20,IF(AND(B721='CP %'!$F$17,T721&gt;=2,T721&lt;=5),'CP %'!$G$21,IF(AND(B721='CP %'!$F$17,T721&gt;=6),'CP %'!$G$22,"")))))),
IF(AND(G721&gt;=DATE(2018,10,1),G721&lt;=DATE(2018,12,31)),IF(B721='CP %'!$F$25,'CP %'!$G$25,IF(B721='CP %'!$F$26,'CP %'!$G$26,IF(AND(B721='CP %'!$F$27,T721=1),'CP %'!$G$29,IF(AND(B721='CP %'!$F$27,T721&gt;=2,T721&lt;=5),'CP %'!$G$30,IF(AND(B721='CP %'!$F$27,T721&gt;=6),'CP %'!$G$31,"")))))))))),
IF(AND(A721='CP %'!$M$1,J721="CP"),
IF(AND(G721&gt;=DATE(2018,4,1),G721&lt;DATE(2018,10,1)),IF(AND(T721&gt;=1,T721&lt;=3),'CP %'!$N$4,IF(AND(T721&gt;=4,T721&lt;=6),'CP %'!$N$5,IF(T721&gt;=7,'CP %'!$N$6,""))),
IF(AND(G721&gt;=DATE(2018,10,1),G721&lt;=DATE(2018,12,31)),IF(AND(T721&gt;=1,T721&lt;=3),'CP %'!$N$9,IF(AND(T721&gt;=4,T721&lt;=6),'CP %'!$N$10,IF(T721&gt;=7,'CP %'!$N$11,""))),"")),"")))</f>
        <v/>
      </c>
      <c r="T721" s="29" t="str">
        <f>IF(AND(A721='CP %'!$B$1,Master!J721="CP",G721&gt;=DATE(2018,7,26),G721&lt;=DATE(2018,12,31)),COUNTIFS($K$2:$K$999,K721,$A$2:$A$999,'CP %'!$B$1,$G$2:$G$999,"&gt;=26-07-2018",$G$2:$G$999,"&lt;=31-12-2018"),IF(AND(A721='CP %'!$F$1,Master!J721="CP",G721&gt;=DATE(2018,4,1),G721&lt;DATE(2018,5,1)),COUNTIFS($K$2:$K$999,K721,$A$2:$A$999,'CP %'!$F$1,$G$2:$G$999,"&gt;=01-04-2018",$G$2:$G$999,"&lt;01-05-2018"),IF(AND(A721='CP %'!$F$1,Master!J721="CP",G721&gt;=DATE(2018,7,1),G721&lt;DATE(2018,8,1)),COUNTIFS($K$2:$K$999,K721,$A$2:$A$999,'CP %'!$F$1,$G$2:$G$999,"&gt;=01-07-2018",$G$2:$G$999,"&lt;01-08-2018"),IF(AND(A721='CP %'!$F$1,B721='CP %'!$F$17,Master!J721="CP",G721&gt;=DATE(2018,8,1),G721&lt;DATE(2018,10,1)),COUNTIFS($K$2:$K$999,K721,$A$2:$A$999,'CP %'!$F$1,$B$2:$B$999,'CP %'!$F$17,$G$2:$G$999,"&gt;=01-08-2018",$G$2:$G$999,"&lt;01-10-2018"),IF(AND(A721='CP %'!$F$1,B721='CP %'!$F$27,Master!J721="CP",G721&gt;=DATE(2018,10,1),G721&lt;=DATE(2018,12,31)),COUNTIFS($K$2:$K$999,K721,$A$2:$A$999,'CP %'!$F$1,$B$2:$B$999,'CP %'!$F$27,$G$2:$G$999,"&gt;=01-10-2018",$G$2:$G$999,"&lt;=31-12-2018"),IF(AND(A721='CP %'!$M$1,Master!J721="CP",G721&gt;=DATE(2018,4,1),G721&lt;DATE(2018,10,1)),COUNTIFS($K$2:$K$999,K721,$A$2:$A$999,'CP %'!$M$1,$G$2:$G$999,"&gt;=1-04-2018",$G$2:$G$999,"&lt;1-10-2018"),IF(AND(A721='CP %'!$M$1,Master!J721="CP",G721&gt;=DATE(2018,10,1),G721&lt;=DATE(2018,12,31)),COUNTIFS($K$2:$K$999,K721,$A$2:$A$999,'CP %'!$M$1,$G$2:$G$999,"&gt;=1-10-2018",$G$2:$G$999,"&lt;=31-12-2018"),"")))))))</f>
        <v/>
      </c>
    </row>
    <row r="722" spans="19:20" hidden="1" x14ac:dyDescent="0.25">
      <c r="S722" s="17" t="str">
        <f>IF(AND(A722='CP %'!$B$1,J722="CP"),
IF(AND(G722&gt;=DATE(2018,4,1),G722&lt;=DATE(2018,7,25)),2%,IF(AND(G722&gt;=DATE(2018,7,26),G722&lt;=DATE(2018,12,31),R722='CP %'!$I$2),IF(T722=1,'CP %'!$C$8,IF(AND(T722&gt;=2,T722&lt;=3),'CP %'!$C$9,IF(AND(T722&gt;=4,T722&lt;=5),'CP %'!$C$10,IF(AND(T722&gt;=6,T722&lt;=8),'CP %'!$C$11,IF(T722&gt;=9,'CP %'!$C$12,""))))),IF(AND(G722&gt;=DATE(2018,7,26),G722&lt;=DATE(2018,12,31),R722='CP %'!$I$3),IF(T722=1,'CP %'!$D$8,IF(AND(T722&gt;=2,T722&lt;=3),'CP %'!$D$9,IF(AND(T722&gt;=4,T722&lt;=5),'CP %'!$D$10,IF(AND(T722&gt;=6,T722&lt;=8),'CP %'!$D$11,IF(T722&gt;=9,'CP %'!$D$12,""))))),""))),
IF(AND(A722='CP %'!$F$1,J722="CP"),
IF(AND(G722&gt;=DATE(2018,4,1),G722&lt;DATE(2018,5,1)),IF(AND(T722&gt;=1,T722&lt;=3),'CP %'!$G$4,IF(AND(T722&gt;=4,T722&lt;=9),'CP %'!$G$5,IF(T722&gt;=10,'CP %'!$G$6,""))),
IF(AND(G722&gt;=DATE(2018,5,1),G722&lt;DATE(2018,7,1)),'CP %'!$G$8,
IF(AND(G722&gt;=DATE(2018,7,1),G722&lt;DATE(2018,8,1)),IF(AND(T722&gt;=1,T722&lt;=2),'CP %'!$G$11,IF(AND(T722&gt;=3,T722&lt;=5),'CP %'!$G$12,IF(T722&gt;=6,'CP %'!$G$13,""))),
IF(AND(G722&gt;=DATE(2018,8,1),G722&lt;DATE(2018,10,1)),IF(K722='CP %'!$F$18,'CP %'!$G$18,IF(B722='CP %'!$F$15,'CP %'!$G$15,IF(B722='CP %'!$F$16,'CP %'!$G$16,IF(AND(B722='CP %'!$F$17,T722=1),'CP %'!$G$20,IF(AND(B722='CP %'!$F$17,T722&gt;=2,T722&lt;=5),'CP %'!$G$21,IF(AND(B722='CP %'!$F$17,T722&gt;=6),'CP %'!$G$22,"")))))),
IF(AND(G722&gt;=DATE(2018,10,1),G722&lt;=DATE(2018,12,31)),IF(B722='CP %'!$F$25,'CP %'!$G$25,IF(B722='CP %'!$F$26,'CP %'!$G$26,IF(AND(B722='CP %'!$F$27,T722=1),'CP %'!$G$29,IF(AND(B722='CP %'!$F$27,T722&gt;=2,T722&lt;=5),'CP %'!$G$30,IF(AND(B722='CP %'!$F$27,T722&gt;=6),'CP %'!$G$31,"")))))))))),
IF(AND(A722='CP %'!$M$1,J722="CP"),
IF(AND(G722&gt;=DATE(2018,4,1),G722&lt;DATE(2018,10,1)),IF(AND(T722&gt;=1,T722&lt;=3),'CP %'!$N$4,IF(AND(T722&gt;=4,T722&lt;=6),'CP %'!$N$5,IF(T722&gt;=7,'CP %'!$N$6,""))),
IF(AND(G722&gt;=DATE(2018,10,1),G722&lt;=DATE(2018,12,31)),IF(AND(T722&gt;=1,T722&lt;=3),'CP %'!$N$9,IF(AND(T722&gt;=4,T722&lt;=6),'CP %'!$N$10,IF(T722&gt;=7,'CP %'!$N$11,""))),"")),"")))</f>
        <v/>
      </c>
      <c r="T722" s="29" t="str">
        <f>IF(AND(A722='CP %'!$B$1,Master!J722="CP",G722&gt;=DATE(2018,7,26),G722&lt;=DATE(2018,12,31)),COUNTIFS($K$2:$K$999,K722,$A$2:$A$999,'CP %'!$B$1,$G$2:$G$999,"&gt;=26-07-2018",$G$2:$G$999,"&lt;=31-12-2018"),IF(AND(A722='CP %'!$F$1,Master!J722="CP",G722&gt;=DATE(2018,4,1),G722&lt;DATE(2018,5,1)),COUNTIFS($K$2:$K$999,K722,$A$2:$A$999,'CP %'!$F$1,$G$2:$G$999,"&gt;=01-04-2018",$G$2:$G$999,"&lt;01-05-2018"),IF(AND(A722='CP %'!$F$1,Master!J722="CP",G722&gt;=DATE(2018,7,1),G722&lt;DATE(2018,8,1)),COUNTIFS($K$2:$K$999,K722,$A$2:$A$999,'CP %'!$F$1,$G$2:$G$999,"&gt;=01-07-2018",$G$2:$G$999,"&lt;01-08-2018"),IF(AND(A722='CP %'!$F$1,B722='CP %'!$F$17,Master!J722="CP",G722&gt;=DATE(2018,8,1),G722&lt;DATE(2018,10,1)),COUNTIFS($K$2:$K$999,K722,$A$2:$A$999,'CP %'!$F$1,$B$2:$B$999,'CP %'!$F$17,$G$2:$G$999,"&gt;=01-08-2018",$G$2:$G$999,"&lt;01-10-2018"),IF(AND(A722='CP %'!$F$1,B722='CP %'!$F$27,Master!J722="CP",G722&gt;=DATE(2018,10,1),G722&lt;=DATE(2018,12,31)),COUNTIFS($K$2:$K$999,K722,$A$2:$A$999,'CP %'!$F$1,$B$2:$B$999,'CP %'!$F$27,$G$2:$G$999,"&gt;=01-10-2018",$G$2:$G$999,"&lt;=31-12-2018"),IF(AND(A722='CP %'!$M$1,Master!J722="CP",G722&gt;=DATE(2018,4,1),G722&lt;DATE(2018,10,1)),COUNTIFS($K$2:$K$999,K722,$A$2:$A$999,'CP %'!$M$1,$G$2:$G$999,"&gt;=1-04-2018",$G$2:$G$999,"&lt;1-10-2018"),IF(AND(A722='CP %'!$M$1,Master!J722="CP",G722&gt;=DATE(2018,10,1),G722&lt;=DATE(2018,12,31)),COUNTIFS($K$2:$K$999,K722,$A$2:$A$999,'CP %'!$M$1,$G$2:$G$999,"&gt;=1-10-2018",$G$2:$G$999,"&lt;=31-12-2018"),"")))))))</f>
        <v/>
      </c>
    </row>
    <row r="723" spans="19:20" hidden="1" x14ac:dyDescent="0.25">
      <c r="S723" s="17" t="str">
        <f>IF(AND(A723='CP %'!$B$1,J723="CP"),
IF(AND(G723&gt;=DATE(2018,4,1),G723&lt;=DATE(2018,7,25)),2%,IF(AND(G723&gt;=DATE(2018,7,26),G723&lt;=DATE(2018,12,31),R723='CP %'!$I$2),IF(T723=1,'CP %'!$C$8,IF(AND(T723&gt;=2,T723&lt;=3),'CP %'!$C$9,IF(AND(T723&gt;=4,T723&lt;=5),'CP %'!$C$10,IF(AND(T723&gt;=6,T723&lt;=8),'CP %'!$C$11,IF(T723&gt;=9,'CP %'!$C$12,""))))),IF(AND(G723&gt;=DATE(2018,7,26),G723&lt;=DATE(2018,12,31),R723='CP %'!$I$3),IF(T723=1,'CP %'!$D$8,IF(AND(T723&gt;=2,T723&lt;=3),'CP %'!$D$9,IF(AND(T723&gt;=4,T723&lt;=5),'CP %'!$D$10,IF(AND(T723&gt;=6,T723&lt;=8),'CP %'!$D$11,IF(T723&gt;=9,'CP %'!$D$12,""))))),""))),
IF(AND(A723='CP %'!$F$1,J723="CP"),
IF(AND(G723&gt;=DATE(2018,4,1),G723&lt;DATE(2018,5,1)),IF(AND(T723&gt;=1,T723&lt;=3),'CP %'!$G$4,IF(AND(T723&gt;=4,T723&lt;=9),'CP %'!$G$5,IF(T723&gt;=10,'CP %'!$G$6,""))),
IF(AND(G723&gt;=DATE(2018,5,1),G723&lt;DATE(2018,7,1)),'CP %'!$G$8,
IF(AND(G723&gt;=DATE(2018,7,1),G723&lt;DATE(2018,8,1)),IF(AND(T723&gt;=1,T723&lt;=2),'CP %'!$G$11,IF(AND(T723&gt;=3,T723&lt;=5),'CP %'!$G$12,IF(T723&gt;=6,'CP %'!$G$13,""))),
IF(AND(G723&gt;=DATE(2018,8,1),G723&lt;DATE(2018,10,1)),IF(K723='CP %'!$F$18,'CP %'!$G$18,IF(B723='CP %'!$F$15,'CP %'!$G$15,IF(B723='CP %'!$F$16,'CP %'!$G$16,IF(AND(B723='CP %'!$F$17,T723=1),'CP %'!$G$20,IF(AND(B723='CP %'!$F$17,T723&gt;=2,T723&lt;=5),'CP %'!$G$21,IF(AND(B723='CP %'!$F$17,T723&gt;=6),'CP %'!$G$22,"")))))),
IF(AND(G723&gt;=DATE(2018,10,1),G723&lt;=DATE(2018,12,31)),IF(B723='CP %'!$F$25,'CP %'!$G$25,IF(B723='CP %'!$F$26,'CP %'!$G$26,IF(AND(B723='CP %'!$F$27,T723=1),'CP %'!$G$29,IF(AND(B723='CP %'!$F$27,T723&gt;=2,T723&lt;=5),'CP %'!$G$30,IF(AND(B723='CP %'!$F$27,T723&gt;=6),'CP %'!$G$31,"")))))))))),
IF(AND(A723='CP %'!$M$1,J723="CP"),
IF(AND(G723&gt;=DATE(2018,4,1),G723&lt;DATE(2018,10,1)),IF(AND(T723&gt;=1,T723&lt;=3),'CP %'!$N$4,IF(AND(T723&gt;=4,T723&lt;=6),'CP %'!$N$5,IF(T723&gt;=7,'CP %'!$N$6,""))),
IF(AND(G723&gt;=DATE(2018,10,1),G723&lt;=DATE(2018,12,31)),IF(AND(T723&gt;=1,T723&lt;=3),'CP %'!$N$9,IF(AND(T723&gt;=4,T723&lt;=6),'CP %'!$N$10,IF(T723&gt;=7,'CP %'!$N$11,""))),"")),"")))</f>
        <v/>
      </c>
      <c r="T723" s="29" t="str">
        <f>IF(AND(A723='CP %'!$B$1,Master!J723="CP",G723&gt;=DATE(2018,7,26),G723&lt;=DATE(2018,12,31)),COUNTIFS($K$2:$K$999,K723,$A$2:$A$999,'CP %'!$B$1,$G$2:$G$999,"&gt;=26-07-2018",$G$2:$G$999,"&lt;=31-12-2018"),IF(AND(A723='CP %'!$F$1,Master!J723="CP",G723&gt;=DATE(2018,4,1),G723&lt;DATE(2018,5,1)),COUNTIFS($K$2:$K$999,K723,$A$2:$A$999,'CP %'!$F$1,$G$2:$G$999,"&gt;=01-04-2018",$G$2:$G$999,"&lt;01-05-2018"),IF(AND(A723='CP %'!$F$1,Master!J723="CP",G723&gt;=DATE(2018,7,1),G723&lt;DATE(2018,8,1)),COUNTIFS($K$2:$K$999,K723,$A$2:$A$999,'CP %'!$F$1,$G$2:$G$999,"&gt;=01-07-2018",$G$2:$G$999,"&lt;01-08-2018"),IF(AND(A723='CP %'!$F$1,B723='CP %'!$F$17,Master!J723="CP",G723&gt;=DATE(2018,8,1),G723&lt;DATE(2018,10,1)),COUNTIFS($K$2:$K$999,K723,$A$2:$A$999,'CP %'!$F$1,$B$2:$B$999,'CP %'!$F$17,$G$2:$G$999,"&gt;=01-08-2018",$G$2:$G$999,"&lt;01-10-2018"),IF(AND(A723='CP %'!$F$1,B723='CP %'!$F$27,Master!J723="CP",G723&gt;=DATE(2018,10,1),G723&lt;=DATE(2018,12,31)),COUNTIFS($K$2:$K$999,K723,$A$2:$A$999,'CP %'!$F$1,$B$2:$B$999,'CP %'!$F$27,$G$2:$G$999,"&gt;=01-10-2018",$G$2:$G$999,"&lt;=31-12-2018"),IF(AND(A723='CP %'!$M$1,Master!J723="CP",G723&gt;=DATE(2018,4,1),G723&lt;DATE(2018,10,1)),COUNTIFS($K$2:$K$999,K723,$A$2:$A$999,'CP %'!$M$1,$G$2:$G$999,"&gt;=1-04-2018",$G$2:$G$999,"&lt;1-10-2018"),IF(AND(A723='CP %'!$M$1,Master!J723="CP",G723&gt;=DATE(2018,10,1),G723&lt;=DATE(2018,12,31)),COUNTIFS($K$2:$K$999,K723,$A$2:$A$999,'CP %'!$M$1,$G$2:$G$999,"&gt;=1-10-2018",$G$2:$G$999,"&lt;=31-12-2018"),"")))))))</f>
        <v/>
      </c>
    </row>
    <row r="724" spans="19:20" hidden="1" x14ac:dyDescent="0.25">
      <c r="S724" s="17" t="str">
        <f>IF(AND(A724='CP %'!$B$1,J724="CP"),
IF(AND(G724&gt;=DATE(2018,4,1),G724&lt;=DATE(2018,7,25)),2%,IF(AND(G724&gt;=DATE(2018,7,26),G724&lt;=DATE(2018,12,31),R724='CP %'!$I$2),IF(T724=1,'CP %'!$C$8,IF(AND(T724&gt;=2,T724&lt;=3),'CP %'!$C$9,IF(AND(T724&gt;=4,T724&lt;=5),'CP %'!$C$10,IF(AND(T724&gt;=6,T724&lt;=8),'CP %'!$C$11,IF(T724&gt;=9,'CP %'!$C$12,""))))),IF(AND(G724&gt;=DATE(2018,7,26),G724&lt;=DATE(2018,12,31),R724='CP %'!$I$3),IF(T724=1,'CP %'!$D$8,IF(AND(T724&gt;=2,T724&lt;=3),'CP %'!$D$9,IF(AND(T724&gt;=4,T724&lt;=5),'CP %'!$D$10,IF(AND(T724&gt;=6,T724&lt;=8),'CP %'!$D$11,IF(T724&gt;=9,'CP %'!$D$12,""))))),""))),
IF(AND(A724='CP %'!$F$1,J724="CP"),
IF(AND(G724&gt;=DATE(2018,4,1),G724&lt;DATE(2018,5,1)),IF(AND(T724&gt;=1,T724&lt;=3),'CP %'!$G$4,IF(AND(T724&gt;=4,T724&lt;=9),'CP %'!$G$5,IF(T724&gt;=10,'CP %'!$G$6,""))),
IF(AND(G724&gt;=DATE(2018,5,1),G724&lt;DATE(2018,7,1)),'CP %'!$G$8,
IF(AND(G724&gt;=DATE(2018,7,1),G724&lt;DATE(2018,8,1)),IF(AND(T724&gt;=1,T724&lt;=2),'CP %'!$G$11,IF(AND(T724&gt;=3,T724&lt;=5),'CP %'!$G$12,IF(T724&gt;=6,'CP %'!$G$13,""))),
IF(AND(G724&gt;=DATE(2018,8,1),G724&lt;DATE(2018,10,1)),IF(K724='CP %'!$F$18,'CP %'!$G$18,IF(B724='CP %'!$F$15,'CP %'!$G$15,IF(B724='CP %'!$F$16,'CP %'!$G$16,IF(AND(B724='CP %'!$F$17,T724=1),'CP %'!$G$20,IF(AND(B724='CP %'!$F$17,T724&gt;=2,T724&lt;=5),'CP %'!$G$21,IF(AND(B724='CP %'!$F$17,T724&gt;=6),'CP %'!$G$22,"")))))),
IF(AND(G724&gt;=DATE(2018,10,1),G724&lt;=DATE(2018,12,31)),IF(B724='CP %'!$F$25,'CP %'!$G$25,IF(B724='CP %'!$F$26,'CP %'!$G$26,IF(AND(B724='CP %'!$F$27,T724=1),'CP %'!$G$29,IF(AND(B724='CP %'!$F$27,T724&gt;=2,T724&lt;=5),'CP %'!$G$30,IF(AND(B724='CP %'!$F$27,T724&gt;=6),'CP %'!$G$31,"")))))))))),
IF(AND(A724='CP %'!$M$1,J724="CP"),
IF(AND(G724&gt;=DATE(2018,4,1),G724&lt;DATE(2018,10,1)),IF(AND(T724&gt;=1,T724&lt;=3),'CP %'!$N$4,IF(AND(T724&gt;=4,T724&lt;=6),'CP %'!$N$5,IF(T724&gt;=7,'CP %'!$N$6,""))),
IF(AND(G724&gt;=DATE(2018,10,1),G724&lt;=DATE(2018,12,31)),IF(AND(T724&gt;=1,T724&lt;=3),'CP %'!$N$9,IF(AND(T724&gt;=4,T724&lt;=6),'CP %'!$N$10,IF(T724&gt;=7,'CP %'!$N$11,""))),"")),"")))</f>
        <v/>
      </c>
      <c r="T724" s="29" t="str">
        <f>IF(AND(A724='CP %'!$B$1,Master!J724="CP",G724&gt;=DATE(2018,7,26),G724&lt;=DATE(2018,12,31)),COUNTIFS($K$2:$K$999,K724,$A$2:$A$999,'CP %'!$B$1,$G$2:$G$999,"&gt;=26-07-2018",$G$2:$G$999,"&lt;=31-12-2018"),IF(AND(A724='CP %'!$F$1,Master!J724="CP",G724&gt;=DATE(2018,4,1),G724&lt;DATE(2018,5,1)),COUNTIFS($K$2:$K$999,K724,$A$2:$A$999,'CP %'!$F$1,$G$2:$G$999,"&gt;=01-04-2018",$G$2:$G$999,"&lt;01-05-2018"),IF(AND(A724='CP %'!$F$1,Master!J724="CP",G724&gt;=DATE(2018,7,1),G724&lt;DATE(2018,8,1)),COUNTIFS($K$2:$K$999,K724,$A$2:$A$999,'CP %'!$F$1,$G$2:$G$999,"&gt;=01-07-2018",$G$2:$G$999,"&lt;01-08-2018"),IF(AND(A724='CP %'!$F$1,B724='CP %'!$F$17,Master!J724="CP",G724&gt;=DATE(2018,8,1),G724&lt;DATE(2018,10,1)),COUNTIFS($K$2:$K$999,K724,$A$2:$A$999,'CP %'!$F$1,$B$2:$B$999,'CP %'!$F$17,$G$2:$G$999,"&gt;=01-08-2018",$G$2:$G$999,"&lt;01-10-2018"),IF(AND(A724='CP %'!$F$1,B724='CP %'!$F$27,Master!J724="CP",G724&gt;=DATE(2018,10,1),G724&lt;=DATE(2018,12,31)),COUNTIFS($K$2:$K$999,K724,$A$2:$A$999,'CP %'!$F$1,$B$2:$B$999,'CP %'!$F$27,$G$2:$G$999,"&gt;=01-10-2018",$G$2:$G$999,"&lt;=31-12-2018"),IF(AND(A724='CP %'!$M$1,Master!J724="CP",G724&gt;=DATE(2018,4,1),G724&lt;DATE(2018,10,1)),COUNTIFS($K$2:$K$999,K724,$A$2:$A$999,'CP %'!$M$1,$G$2:$G$999,"&gt;=1-04-2018",$G$2:$G$999,"&lt;1-10-2018"),IF(AND(A724='CP %'!$M$1,Master!J724="CP",G724&gt;=DATE(2018,10,1),G724&lt;=DATE(2018,12,31)),COUNTIFS($K$2:$K$999,K724,$A$2:$A$999,'CP %'!$M$1,$G$2:$G$999,"&gt;=1-10-2018",$G$2:$G$999,"&lt;=31-12-2018"),"")))))))</f>
        <v/>
      </c>
    </row>
    <row r="725" spans="19:20" hidden="1" x14ac:dyDescent="0.25">
      <c r="S725" s="17" t="str">
        <f>IF(AND(A725='CP %'!$B$1,J725="CP"),
IF(AND(G725&gt;=DATE(2018,4,1),G725&lt;=DATE(2018,7,25)),2%,IF(AND(G725&gt;=DATE(2018,7,26),G725&lt;=DATE(2018,12,31),R725='CP %'!$I$2),IF(T725=1,'CP %'!$C$8,IF(AND(T725&gt;=2,T725&lt;=3),'CP %'!$C$9,IF(AND(T725&gt;=4,T725&lt;=5),'CP %'!$C$10,IF(AND(T725&gt;=6,T725&lt;=8),'CP %'!$C$11,IF(T725&gt;=9,'CP %'!$C$12,""))))),IF(AND(G725&gt;=DATE(2018,7,26),G725&lt;=DATE(2018,12,31),R725='CP %'!$I$3),IF(T725=1,'CP %'!$D$8,IF(AND(T725&gt;=2,T725&lt;=3),'CP %'!$D$9,IF(AND(T725&gt;=4,T725&lt;=5),'CP %'!$D$10,IF(AND(T725&gt;=6,T725&lt;=8),'CP %'!$D$11,IF(T725&gt;=9,'CP %'!$D$12,""))))),""))),
IF(AND(A725='CP %'!$F$1,J725="CP"),
IF(AND(G725&gt;=DATE(2018,4,1),G725&lt;DATE(2018,5,1)),IF(AND(T725&gt;=1,T725&lt;=3),'CP %'!$G$4,IF(AND(T725&gt;=4,T725&lt;=9),'CP %'!$G$5,IF(T725&gt;=10,'CP %'!$G$6,""))),
IF(AND(G725&gt;=DATE(2018,5,1),G725&lt;DATE(2018,7,1)),'CP %'!$G$8,
IF(AND(G725&gt;=DATE(2018,7,1),G725&lt;DATE(2018,8,1)),IF(AND(T725&gt;=1,T725&lt;=2),'CP %'!$G$11,IF(AND(T725&gt;=3,T725&lt;=5),'CP %'!$G$12,IF(T725&gt;=6,'CP %'!$G$13,""))),
IF(AND(G725&gt;=DATE(2018,8,1),G725&lt;DATE(2018,10,1)),IF(K725='CP %'!$F$18,'CP %'!$G$18,IF(B725='CP %'!$F$15,'CP %'!$G$15,IF(B725='CP %'!$F$16,'CP %'!$G$16,IF(AND(B725='CP %'!$F$17,T725=1),'CP %'!$G$20,IF(AND(B725='CP %'!$F$17,T725&gt;=2,T725&lt;=5),'CP %'!$G$21,IF(AND(B725='CP %'!$F$17,T725&gt;=6),'CP %'!$G$22,"")))))),
IF(AND(G725&gt;=DATE(2018,10,1),G725&lt;=DATE(2018,12,31)),IF(B725='CP %'!$F$25,'CP %'!$G$25,IF(B725='CP %'!$F$26,'CP %'!$G$26,IF(AND(B725='CP %'!$F$27,T725=1),'CP %'!$G$29,IF(AND(B725='CP %'!$F$27,T725&gt;=2,T725&lt;=5),'CP %'!$G$30,IF(AND(B725='CP %'!$F$27,T725&gt;=6),'CP %'!$G$31,"")))))))))),
IF(AND(A725='CP %'!$M$1,J725="CP"),
IF(AND(G725&gt;=DATE(2018,4,1),G725&lt;DATE(2018,10,1)),IF(AND(T725&gt;=1,T725&lt;=3),'CP %'!$N$4,IF(AND(T725&gt;=4,T725&lt;=6),'CP %'!$N$5,IF(T725&gt;=7,'CP %'!$N$6,""))),
IF(AND(G725&gt;=DATE(2018,10,1),G725&lt;=DATE(2018,12,31)),IF(AND(T725&gt;=1,T725&lt;=3),'CP %'!$N$9,IF(AND(T725&gt;=4,T725&lt;=6),'CP %'!$N$10,IF(T725&gt;=7,'CP %'!$N$11,""))),"")),"")))</f>
        <v/>
      </c>
      <c r="T725" s="29" t="str">
        <f>IF(AND(A725='CP %'!$B$1,Master!J725="CP",G725&gt;=DATE(2018,7,26),G725&lt;=DATE(2018,12,31)),COUNTIFS($K$2:$K$999,K725,$A$2:$A$999,'CP %'!$B$1,$G$2:$G$999,"&gt;=26-07-2018",$G$2:$G$999,"&lt;=31-12-2018"),IF(AND(A725='CP %'!$F$1,Master!J725="CP",G725&gt;=DATE(2018,4,1),G725&lt;DATE(2018,5,1)),COUNTIFS($K$2:$K$999,K725,$A$2:$A$999,'CP %'!$F$1,$G$2:$G$999,"&gt;=01-04-2018",$G$2:$G$999,"&lt;01-05-2018"),IF(AND(A725='CP %'!$F$1,Master!J725="CP",G725&gt;=DATE(2018,7,1),G725&lt;DATE(2018,8,1)),COUNTIFS($K$2:$K$999,K725,$A$2:$A$999,'CP %'!$F$1,$G$2:$G$999,"&gt;=01-07-2018",$G$2:$G$999,"&lt;01-08-2018"),IF(AND(A725='CP %'!$F$1,B725='CP %'!$F$17,Master!J725="CP",G725&gt;=DATE(2018,8,1),G725&lt;DATE(2018,10,1)),COUNTIFS($K$2:$K$999,K725,$A$2:$A$999,'CP %'!$F$1,$B$2:$B$999,'CP %'!$F$17,$G$2:$G$999,"&gt;=01-08-2018",$G$2:$G$999,"&lt;01-10-2018"),IF(AND(A725='CP %'!$F$1,B725='CP %'!$F$27,Master!J725="CP",G725&gt;=DATE(2018,10,1),G725&lt;=DATE(2018,12,31)),COUNTIFS($K$2:$K$999,K725,$A$2:$A$999,'CP %'!$F$1,$B$2:$B$999,'CP %'!$F$27,$G$2:$G$999,"&gt;=01-10-2018",$G$2:$G$999,"&lt;=31-12-2018"),IF(AND(A725='CP %'!$M$1,Master!J725="CP",G725&gt;=DATE(2018,4,1),G725&lt;DATE(2018,10,1)),COUNTIFS($K$2:$K$999,K725,$A$2:$A$999,'CP %'!$M$1,$G$2:$G$999,"&gt;=1-04-2018",$G$2:$G$999,"&lt;1-10-2018"),IF(AND(A725='CP %'!$M$1,Master!J725="CP",G725&gt;=DATE(2018,10,1),G725&lt;=DATE(2018,12,31)),COUNTIFS($K$2:$K$999,K725,$A$2:$A$999,'CP %'!$M$1,$G$2:$G$999,"&gt;=1-10-2018",$G$2:$G$999,"&lt;=31-12-2018"),"")))))))</f>
        <v/>
      </c>
    </row>
    <row r="726" spans="19:20" hidden="1" x14ac:dyDescent="0.25">
      <c r="S726" s="17" t="str">
        <f>IF(AND(A726='CP %'!$B$1,J726="CP"),
IF(AND(G726&gt;=DATE(2018,4,1),G726&lt;=DATE(2018,7,25)),2%,IF(AND(G726&gt;=DATE(2018,7,26),G726&lt;=DATE(2018,12,31),R726='CP %'!$I$2),IF(T726=1,'CP %'!$C$8,IF(AND(T726&gt;=2,T726&lt;=3),'CP %'!$C$9,IF(AND(T726&gt;=4,T726&lt;=5),'CP %'!$C$10,IF(AND(T726&gt;=6,T726&lt;=8),'CP %'!$C$11,IF(T726&gt;=9,'CP %'!$C$12,""))))),IF(AND(G726&gt;=DATE(2018,7,26),G726&lt;=DATE(2018,12,31),R726='CP %'!$I$3),IF(T726=1,'CP %'!$D$8,IF(AND(T726&gt;=2,T726&lt;=3),'CP %'!$D$9,IF(AND(T726&gt;=4,T726&lt;=5),'CP %'!$D$10,IF(AND(T726&gt;=6,T726&lt;=8),'CP %'!$D$11,IF(T726&gt;=9,'CP %'!$D$12,""))))),""))),
IF(AND(A726='CP %'!$F$1,J726="CP"),
IF(AND(G726&gt;=DATE(2018,4,1),G726&lt;DATE(2018,5,1)),IF(AND(T726&gt;=1,T726&lt;=3),'CP %'!$G$4,IF(AND(T726&gt;=4,T726&lt;=9),'CP %'!$G$5,IF(T726&gt;=10,'CP %'!$G$6,""))),
IF(AND(G726&gt;=DATE(2018,5,1),G726&lt;DATE(2018,7,1)),'CP %'!$G$8,
IF(AND(G726&gt;=DATE(2018,7,1),G726&lt;DATE(2018,8,1)),IF(AND(T726&gt;=1,T726&lt;=2),'CP %'!$G$11,IF(AND(T726&gt;=3,T726&lt;=5),'CP %'!$G$12,IF(T726&gt;=6,'CP %'!$G$13,""))),
IF(AND(G726&gt;=DATE(2018,8,1),G726&lt;DATE(2018,10,1)),IF(K726='CP %'!$F$18,'CP %'!$G$18,IF(B726='CP %'!$F$15,'CP %'!$G$15,IF(B726='CP %'!$F$16,'CP %'!$G$16,IF(AND(B726='CP %'!$F$17,T726=1),'CP %'!$G$20,IF(AND(B726='CP %'!$F$17,T726&gt;=2,T726&lt;=5),'CP %'!$G$21,IF(AND(B726='CP %'!$F$17,T726&gt;=6),'CP %'!$G$22,"")))))),
IF(AND(G726&gt;=DATE(2018,10,1),G726&lt;=DATE(2018,12,31)),IF(B726='CP %'!$F$25,'CP %'!$G$25,IF(B726='CP %'!$F$26,'CP %'!$G$26,IF(AND(B726='CP %'!$F$27,T726=1),'CP %'!$G$29,IF(AND(B726='CP %'!$F$27,T726&gt;=2,T726&lt;=5),'CP %'!$G$30,IF(AND(B726='CP %'!$F$27,T726&gt;=6),'CP %'!$G$31,"")))))))))),
IF(AND(A726='CP %'!$M$1,J726="CP"),
IF(AND(G726&gt;=DATE(2018,4,1),G726&lt;DATE(2018,10,1)),IF(AND(T726&gt;=1,T726&lt;=3),'CP %'!$N$4,IF(AND(T726&gt;=4,T726&lt;=6),'CP %'!$N$5,IF(T726&gt;=7,'CP %'!$N$6,""))),
IF(AND(G726&gt;=DATE(2018,10,1),G726&lt;=DATE(2018,12,31)),IF(AND(T726&gt;=1,T726&lt;=3),'CP %'!$N$9,IF(AND(T726&gt;=4,T726&lt;=6),'CP %'!$N$10,IF(T726&gt;=7,'CP %'!$N$11,""))),"")),"")))</f>
        <v/>
      </c>
      <c r="T726" s="29" t="str">
        <f>IF(AND(A726='CP %'!$B$1,Master!J726="CP",G726&gt;=DATE(2018,7,26),G726&lt;=DATE(2018,12,31)),COUNTIFS($K$2:$K$999,K726,$A$2:$A$999,'CP %'!$B$1,$G$2:$G$999,"&gt;=26-07-2018",$G$2:$G$999,"&lt;=31-12-2018"),IF(AND(A726='CP %'!$F$1,Master!J726="CP",G726&gt;=DATE(2018,4,1),G726&lt;DATE(2018,5,1)),COUNTIFS($K$2:$K$999,K726,$A$2:$A$999,'CP %'!$F$1,$G$2:$G$999,"&gt;=01-04-2018",$G$2:$G$999,"&lt;01-05-2018"),IF(AND(A726='CP %'!$F$1,Master!J726="CP",G726&gt;=DATE(2018,7,1),G726&lt;DATE(2018,8,1)),COUNTIFS($K$2:$K$999,K726,$A$2:$A$999,'CP %'!$F$1,$G$2:$G$999,"&gt;=01-07-2018",$G$2:$G$999,"&lt;01-08-2018"),IF(AND(A726='CP %'!$F$1,B726='CP %'!$F$17,Master!J726="CP",G726&gt;=DATE(2018,8,1),G726&lt;DATE(2018,10,1)),COUNTIFS($K$2:$K$999,K726,$A$2:$A$999,'CP %'!$F$1,$B$2:$B$999,'CP %'!$F$17,$G$2:$G$999,"&gt;=01-08-2018",$G$2:$G$999,"&lt;01-10-2018"),IF(AND(A726='CP %'!$F$1,B726='CP %'!$F$27,Master!J726="CP",G726&gt;=DATE(2018,10,1),G726&lt;=DATE(2018,12,31)),COUNTIFS($K$2:$K$999,K726,$A$2:$A$999,'CP %'!$F$1,$B$2:$B$999,'CP %'!$F$27,$G$2:$G$999,"&gt;=01-10-2018",$G$2:$G$999,"&lt;=31-12-2018"),IF(AND(A726='CP %'!$M$1,Master!J726="CP",G726&gt;=DATE(2018,4,1),G726&lt;DATE(2018,10,1)),COUNTIFS($K$2:$K$999,K726,$A$2:$A$999,'CP %'!$M$1,$G$2:$G$999,"&gt;=1-04-2018",$G$2:$G$999,"&lt;1-10-2018"),IF(AND(A726='CP %'!$M$1,Master!J726="CP",G726&gt;=DATE(2018,10,1),G726&lt;=DATE(2018,12,31)),COUNTIFS($K$2:$K$999,K726,$A$2:$A$999,'CP %'!$M$1,$G$2:$G$999,"&gt;=1-10-2018",$G$2:$G$999,"&lt;=31-12-2018"),"")))))))</f>
        <v/>
      </c>
    </row>
    <row r="727" spans="19:20" hidden="1" x14ac:dyDescent="0.25">
      <c r="S727" s="17" t="str">
        <f>IF(AND(A727='CP %'!$B$1,J727="CP"),
IF(AND(G727&gt;=DATE(2018,4,1),G727&lt;=DATE(2018,7,25)),2%,IF(AND(G727&gt;=DATE(2018,7,26),G727&lt;=DATE(2018,12,31),R727='CP %'!$I$2),IF(T727=1,'CP %'!$C$8,IF(AND(T727&gt;=2,T727&lt;=3),'CP %'!$C$9,IF(AND(T727&gt;=4,T727&lt;=5),'CP %'!$C$10,IF(AND(T727&gt;=6,T727&lt;=8),'CP %'!$C$11,IF(T727&gt;=9,'CP %'!$C$12,""))))),IF(AND(G727&gt;=DATE(2018,7,26),G727&lt;=DATE(2018,12,31),R727='CP %'!$I$3),IF(T727=1,'CP %'!$D$8,IF(AND(T727&gt;=2,T727&lt;=3),'CP %'!$D$9,IF(AND(T727&gt;=4,T727&lt;=5),'CP %'!$D$10,IF(AND(T727&gt;=6,T727&lt;=8),'CP %'!$D$11,IF(T727&gt;=9,'CP %'!$D$12,""))))),""))),
IF(AND(A727='CP %'!$F$1,J727="CP"),
IF(AND(G727&gt;=DATE(2018,4,1),G727&lt;DATE(2018,5,1)),IF(AND(T727&gt;=1,T727&lt;=3),'CP %'!$G$4,IF(AND(T727&gt;=4,T727&lt;=9),'CP %'!$G$5,IF(T727&gt;=10,'CP %'!$G$6,""))),
IF(AND(G727&gt;=DATE(2018,5,1),G727&lt;DATE(2018,7,1)),'CP %'!$G$8,
IF(AND(G727&gt;=DATE(2018,7,1),G727&lt;DATE(2018,8,1)),IF(AND(T727&gt;=1,T727&lt;=2),'CP %'!$G$11,IF(AND(T727&gt;=3,T727&lt;=5),'CP %'!$G$12,IF(T727&gt;=6,'CP %'!$G$13,""))),
IF(AND(G727&gt;=DATE(2018,8,1),G727&lt;DATE(2018,10,1)),IF(K727='CP %'!$F$18,'CP %'!$G$18,IF(B727='CP %'!$F$15,'CP %'!$G$15,IF(B727='CP %'!$F$16,'CP %'!$G$16,IF(AND(B727='CP %'!$F$17,T727=1),'CP %'!$G$20,IF(AND(B727='CP %'!$F$17,T727&gt;=2,T727&lt;=5),'CP %'!$G$21,IF(AND(B727='CP %'!$F$17,T727&gt;=6),'CP %'!$G$22,"")))))),
IF(AND(G727&gt;=DATE(2018,10,1),G727&lt;=DATE(2018,12,31)),IF(B727='CP %'!$F$25,'CP %'!$G$25,IF(B727='CP %'!$F$26,'CP %'!$G$26,IF(AND(B727='CP %'!$F$27,T727=1),'CP %'!$G$29,IF(AND(B727='CP %'!$F$27,T727&gt;=2,T727&lt;=5),'CP %'!$G$30,IF(AND(B727='CP %'!$F$27,T727&gt;=6),'CP %'!$G$31,"")))))))))),
IF(AND(A727='CP %'!$M$1,J727="CP"),
IF(AND(G727&gt;=DATE(2018,4,1),G727&lt;DATE(2018,10,1)),IF(AND(T727&gt;=1,T727&lt;=3),'CP %'!$N$4,IF(AND(T727&gt;=4,T727&lt;=6),'CP %'!$N$5,IF(T727&gt;=7,'CP %'!$N$6,""))),
IF(AND(G727&gt;=DATE(2018,10,1),G727&lt;=DATE(2018,12,31)),IF(AND(T727&gt;=1,T727&lt;=3),'CP %'!$N$9,IF(AND(T727&gt;=4,T727&lt;=6),'CP %'!$N$10,IF(T727&gt;=7,'CP %'!$N$11,""))),"")),"")))</f>
        <v/>
      </c>
      <c r="T727" s="29" t="str">
        <f>IF(AND(A727='CP %'!$B$1,Master!J727="CP",G727&gt;=DATE(2018,7,26),G727&lt;=DATE(2018,12,31)),COUNTIFS($K$2:$K$999,K727,$A$2:$A$999,'CP %'!$B$1,$G$2:$G$999,"&gt;=26-07-2018",$G$2:$G$999,"&lt;=31-12-2018"),IF(AND(A727='CP %'!$F$1,Master!J727="CP",G727&gt;=DATE(2018,4,1),G727&lt;DATE(2018,5,1)),COUNTIFS($K$2:$K$999,K727,$A$2:$A$999,'CP %'!$F$1,$G$2:$G$999,"&gt;=01-04-2018",$G$2:$G$999,"&lt;01-05-2018"),IF(AND(A727='CP %'!$F$1,Master!J727="CP",G727&gt;=DATE(2018,7,1),G727&lt;DATE(2018,8,1)),COUNTIFS($K$2:$K$999,K727,$A$2:$A$999,'CP %'!$F$1,$G$2:$G$999,"&gt;=01-07-2018",$G$2:$G$999,"&lt;01-08-2018"),IF(AND(A727='CP %'!$F$1,B727='CP %'!$F$17,Master!J727="CP",G727&gt;=DATE(2018,8,1),G727&lt;DATE(2018,10,1)),COUNTIFS($K$2:$K$999,K727,$A$2:$A$999,'CP %'!$F$1,$B$2:$B$999,'CP %'!$F$17,$G$2:$G$999,"&gt;=01-08-2018",$G$2:$G$999,"&lt;01-10-2018"),IF(AND(A727='CP %'!$F$1,B727='CP %'!$F$27,Master!J727="CP",G727&gt;=DATE(2018,10,1),G727&lt;=DATE(2018,12,31)),COUNTIFS($K$2:$K$999,K727,$A$2:$A$999,'CP %'!$F$1,$B$2:$B$999,'CP %'!$F$27,$G$2:$G$999,"&gt;=01-10-2018",$G$2:$G$999,"&lt;=31-12-2018"),IF(AND(A727='CP %'!$M$1,Master!J727="CP",G727&gt;=DATE(2018,4,1),G727&lt;DATE(2018,10,1)),COUNTIFS($K$2:$K$999,K727,$A$2:$A$999,'CP %'!$M$1,$G$2:$G$999,"&gt;=1-04-2018",$G$2:$G$999,"&lt;1-10-2018"),IF(AND(A727='CP %'!$M$1,Master!J727="CP",G727&gt;=DATE(2018,10,1),G727&lt;=DATE(2018,12,31)),COUNTIFS($K$2:$K$999,K727,$A$2:$A$999,'CP %'!$M$1,$G$2:$G$999,"&gt;=1-10-2018",$G$2:$G$999,"&lt;=31-12-2018"),"")))))))</f>
        <v/>
      </c>
    </row>
    <row r="728" spans="19:20" hidden="1" x14ac:dyDescent="0.25">
      <c r="S728" s="17" t="str">
        <f>IF(AND(A728='CP %'!$B$1,J728="CP"),
IF(AND(G728&gt;=DATE(2018,4,1),G728&lt;=DATE(2018,7,25)),2%,IF(AND(G728&gt;=DATE(2018,7,26),G728&lt;=DATE(2018,12,31),R728='CP %'!$I$2),IF(T728=1,'CP %'!$C$8,IF(AND(T728&gt;=2,T728&lt;=3),'CP %'!$C$9,IF(AND(T728&gt;=4,T728&lt;=5),'CP %'!$C$10,IF(AND(T728&gt;=6,T728&lt;=8),'CP %'!$C$11,IF(T728&gt;=9,'CP %'!$C$12,""))))),IF(AND(G728&gt;=DATE(2018,7,26),G728&lt;=DATE(2018,12,31),R728='CP %'!$I$3),IF(T728=1,'CP %'!$D$8,IF(AND(T728&gt;=2,T728&lt;=3),'CP %'!$D$9,IF(AND(T728&gt;=4,T728&lt;=5),'CP %'!$D$10,IF(AND(T728&gt;=6,T728&lt;=8),'CP %'!$D$11,IF(T728&gt;=9,'CP %'!$D$12,""))))),""))),
IF(AND(A728='CP %'!$F$1,J728="CP"),
IF(AND(G728&gt;=DATE(2018,4,1),G728&lt;DATE(2018,5,1)),IF(AND(T728&gt;=1,T728&lt;=3),'CP %'!$G$4,IF(AND(T728&gt;=4,T728&lt;=9),'CP %'!$G$5,IF(T728&gt;=10,'CP %'!$G$6,""))),
IF(AND(G728&gt;=DATE(2018,5,1),G728&lt;DATE(2018,7,1)),'CP %'!$G$8,
IF(AND(G728&gt;=DATE(2018,7,1),G728&lt;DATE(2018,8,1)),IF(AND(T728&gt;=1,T728&lt;=2),'CP %'!$G$11,IF(AND(T728&gt;=3,T728&lt;=5),'CP %'!$G$12,IF(T728&gt;=6,'CP %'!$G$13,""))),
IF(AND(G728&gt;=DATE(2018,8,1),G728&lt;DATE(2018,10,1)),IF(K728='CP %'!$F$18,'CP %'!$G$18,IF(B728='CP %'!$F$15,'CP %'!$G$15,IF(B728='CP %'!$F$16,'CP %'!$G$16,IF(AND(B728='CP %'!$F$17,T728=1),'CP %'!$G$20,IF(AND(B728='CP %'!$F$17,T728&gt;=2,T728&lt;=5),'CP %'!$G$21,IF(AND(B728='CP %'!$F$17,T728&gt;=6),'CP %'!$G$22,"")))))),
IF(AND(G728&gt;=DATE(2018,10,1),G728&lt;=DATE(2018,12,31)),IF(B728='CP %'!$F$25,'CP %'!$G$25,IF(B728='CP %'!$F$26,'CP %'!$G$26,IF(AND(B728='CP %'!$F$27,T728=1),'CP %'!$G$29,IF(AND(B728='CP %'!$F$27,T728&gt;=2,T728&lt;=5),'CP %'!$G$30,IF(AND(B728='CP %'!$F$27,T728&gt;=6),'CP %'!$G$31,"")))))))))),
IF(AND(A728='CP %'!$M$1,J728="CP"),
IF(AND(G728&gt;=DATE(2018,4,1),G728&lt;DATE(2018,10,1)),IF(AND(T728&gt;=1,T728&lt;=3),'CP %'!$N$4,IF(AND(T728&gt;=4,T728&lt;=6),'CP %'!$N$5,IF(T728&gt;=7,'CP %'!$N$6,""))),
IF(AND(G728&gt;=DATE(2018,10,1),G728&lt;=DATE(2018,12,31)),IF(AND(T728&gt;=1,T728&lt;=3),'CP %'!$N$9,IF(AND(T728&gt;=4,T728&lt;=6),'CP %'!$N$10,IF(T728&gt;=7,'CP %'!$N$11,""))),"")),"")))</f>
        <v/>
      </c>
      <c r="T728" s="29" t="str">
        <f>IF(AND(A728='CP %'!$B$1,Master!J728="CP",G728&gt;=DATE(2018,7,26),G728&lt;=DATE(2018,12,31)),COUNTIFS($K$2:$K$999,K728,$A$2:$A$999,'CP %'!$B$1,$G$2:$G$999,"&gt;=26-07-2018",$G$2:$G$999,"&lt;=31-12-2018"),IF(AND(A728='CP %'!$F$1,Master!J728="CP",G728&gt;=DATE(2018,4,1),G728&lt;DATE(2018,5,1)),COUNTIFS($K$2:$K$999,K728,$A$2:$A$999,'CP %'!$F$1,$G$2:$G$999,"&gt;=01-04-2018",$G$2:$G$999,"&lt;01-05-2018"),IF(AND(A728='CP %'!$F$1,Master!J728="CP",G728&gt;=DATE(2018,7,1),G728&lt;DATE(2018,8,1)),COUNTIFS($K$2:$K$999,K728,$A$2:$A$999,'CP %'!$F$1,$G$2:$G$999,"&gt;=01-07-2018",$G$2:$G$999,"&lt;01-08-2018"),IF(AND(A728='CP %'!$F$1,B728='CP %'!$F$17,Master!J728="CP",G728&gt;=DATE(2018,8,1),G728&lt;DATE(2018,10,1)),COUNTIFS($K$2:$K$999,K728,$A$2:$A$999,'CP %'!$F$1,$B$2:$B$999,'CP %'!$F$17,$G$2:$G$999,"&gt;=01-08-2018",$G$2:$G$999,"&lt;01-10-2018"),IF(AND(A728='CP %'!$F$1,B728='CP %'!$F$27,Master!J728="CP",G728&gt;=DATE(2018,10,1),G728&lt;=DATE(2018,12,31)),COUNTIFS($K$2:$K$999,K728,$A$2:$A$999,'CP %'!$F$1,$B$2:$B$999,'CP %'!$F$27,$G$2:$G$999,"&gt;=01-10-2018",$G$2:$G$999,"&lt;=31-12-2018"),IF(AND(A728='CP %'!$M$1,Master!J728="CP",G728&gt;=DATE(2018,4,1),G728&lt;DATE(2018,10,1)),COUNTIFS($K$2:$K$999,K728,$A$2:$A$999,'CP %'!$M$1,$G$2:$G$999,"&gt;=1-04-2018",$G$2:$G$999,"&lt;1-10-2018"),IF(AND(A728='CP %'!$M$1,Master!J728="CP",G728&gt;=DATE(2018,10,1),G728&lt;=DATE(2018,12,31)),COUNTIFS($K$2:$K$999,K728,$A$2:$A$999,'CP %'!$M$1,$G$2:$G$999,"&gt;=1-10-2018",$G$2:$G$999,"&lt;=31-12-2018"),"")))))))</f>
        <v/>
      </c>
    </row>
    <row r="729" spans="19:20" hidden="1" x14ac:dyDescent="0.25">
      <c r="S729" s="17" t="str">
        <f>IF(AND(A729='CP %'!$B$1,J729="CP"),
IF(AND(G729&gt;=DATE(2018,4,1),G729&lt;=DATE(2018,7,25)),2%,IF(AND(G729&gt;=DATE(2018,7,26),G729&lt;=DATE(2018,12,31),R729='CP %'!$I$2),IF(T729=1,'CP %'!$C$8,IF(AND(T729&gt;=2,T729&lt;=3),'CP %'!$C$9,IF(AND(T729&gt;=4,T729&lt;=5),'CP %'!$C$10,IF(AND(T729&gt;=6,T729&lt;=8),'CP %'!$C$11,IF(T729&gt;=9,'CP %'!$C$12,""))))),IF(AND(G729&gt;=DATE(2018,7,26),G729&lt;=DATE(2018,12,31),R729='CP %'!$I$3),IF(T729=1,'CP %'!$D$8,IF(AND(T729&gt;=2,T729&lt;=3),'CP %'!$D$9,IF(AND(T729&gt;=4,T729&lt;=5),'CP %'!$D$10,IF(AND(T729&gt;=6,T729&lt;=8),'CP %'!$D$11,IF(T729&gt;=9,'CP %'!$D$12,""))))),""))),
IF(AND(A729='CP %'!$F$1,J729="CP"),
IF(AND(G729&gt;=DATE(2018,4,1),G729&lt;DATE(2018,5,1)),IF(AND(T729&gt;=1,T729&lt;=3),'CP %'!$G$4,IF(AND(T729&gt;=4,T729&lt;=9),'CP %'!$G$5,IF(T729&gt;=10,'CP %'!$G$6,""))),
IF(AND(G729&gt;=DATE(2018,5,1),G729&lt;DATE(2018,7,1)),'CP %'!$G$8,
IF(AND(G729&gt;=DATE(2018,7,1),G729&lt;DATE(2018,8,1)),IF(AND(T729&gt;=1,T729&lt;=2),'CP %'!$G$11,IF(AND(T729&gt;=3,T729&lt;=5),'CP %'!$G$12,IF(T729&gt;=6,'CP %'!$G$13,""))),
IF(AND(G729&gt;=DATE(2018,8,1),G729&lt;DATE(2018,10,1)),IF(K729='CP %'!$F$18,'CP %'!$G$18,IF(B729='CP %'!$F$15,'CP %'!$G$15,IF(B729='CP %'!$F$16,'CP %'!$G$16,IF(AND(B729='CP %'!$F$17,T729=1),'CP %'!$G$20,IF(AND(B729='CP %'!$F$17,T729&gt;=2,T729&lt;=5),'CP %'!$G$21,IF(AND(B729='CP %'!$F$17,T729&gt;=6),'CP %'!$G$22,"")))))),
IF(AND(G729&gt;=DATE(2018,10,1),G729&lt;=DATE(2018,12,31)),IF(B729='CP %'!$F$25,'CP %'!$G$25,IF(B729='CP %'!$F$26,'CP %'!$G$26,IF(AND(B729='CP %'!$F$27,T729=1),'CP %'!$G$29,IF(AND(B729='CP %'!$F$27,T729&gt;=2,T729&lt;=5),'CP %'!$G$30,IF(AND(B729='CP %'!$F$27,T729&gt;=6),'CP %'!$G$31,"")))))))))),
IF(AND(A729='CP %'!$M$1,J729="CP"),
IF(AND(G729&gt;=DATE(2018,4,1),G729&lt;DATE(2018,10,1)),IF(AND(T729&gt;=1,T729&lt;=3),'CP %'!$N$4,IF(AND(T729&gt;=4,T729&lt;=6),'CP %'!$N$5,IF(T729&gt;=7,'CP %'!$N$6,""))),
IF(AND(G729&gt;=DATE(2018,10,1),G729&lt;=DATE(2018,12,31)),IF(AND(T729&gt;=1,T729&lt;=3),'CP %'!$N$9,IF(AND(T729&gt;=4,T729&lt;=6),'CP %'!$N$10,IF(T729&gt;=7,'CP %'!$N$11,""))),"")),"")))</f>
        <v/>
      </c>
      <c r="T729" s="29" t="str">
        <f>IF(AND(A729='CP %'!$B$1,Master!J729="CP",G729&gt;=DATE(2018,7,26),G729&lt;=DATE(2018,12,31)),COUNTIFS($K$2:$K$999,K729,$A$2:$A$999,'CP %'!$B$1,$G$2:$G$999,"&gt;=26-07-2018",$G$2:$G$999,"&lt;=31-12-2018"),IF(AND(A729='CP %'!$F$1,Master!J729="CP",G729&gt;=DATE(2018,4,1),G729&lt;DATE(2018,5,1)),COUNTIFS($K$2:$K$999,K729,$A$2:$A$999,'CP %'!$F$1,$G$2:$G$999,"&gt;=01-04-2018",$G$2:$G$999,"&lt;01-05-2018"),IF(AND(A729='CP %'!$F$1,Master!J729="CP",G729&gt;=DATE(2018,7,1),G729&lt;DATE(2018,8,1)),COUNTIFS($K$2:$K$999,K729,$A$2:$A$999,'CP %'!$F$1,$G$2:$G$999,"&gt;=01-07-2018",$G$2:$G$999,"&lt;01-08-2018"),IF(AND(A729='CP %'!$F$1,B729='CP %'!$F$17,Master!J729="CP",G729&gt;=DATE(2018,8,1),G729&lt;DATE(2018,10,1)),COUNTIFS($K$2:$K$999,K729,$A$2:$A$999,'CP %'!$F$1,$B$2:$B$999,'CP %'!$F$17,$G$2:$G$999,"&gt;=01-08-2018",$G$2:$G$999,"&lt;01-10-2018"),IF(AND(A729='CP %'!$F$1,B729='CP %'!$F$27,Master!J729="CP",G729&gt;=DATE(2018,10,1),G729&lt;=DATE(2018,12,31)),COUNTIFS($K$2:$K$999,K729,$A$2:$A$999,'CP %'!$F$1,$B$2:$B$999,'CP %'!$F$27,$G$2:$G$999,"&gt;=01-10-2018",$G$2:$G$999,"&lt;=31-12-2018"),IF(AND(A729='CP %'!$M$1,Master!J729="CP",G729&gt;=DATE(2018,4,1),G729&lt;DATE(2018,10,1)),COUNTIFS($K$2:$K$999,K729,$A$2:$A$999,'CP %'!$M$1,$G$2:$G$999,"&gt;=1-04-2018",$G$2:$G$999,"&lt;1-10-2018"),IF(AND(A729='CP %'!$M$1,Master!J729="CP",G729&gt;=DATE(2018,10,1),G729&lt;=DATE(2018,12,31)),COUNTIFS($K$2:$K$999,K729,$A$2:$A$999,'CP %'!$M$1,$G$2:$G$999,"&gt;=1-10-2018",$G$2:$G$999,"&lt;=31-12-2018"),"")))))))</f>
        <v/>
      </c>
    </row>
    <row r="730" spans="19:20" hidden="1" x14ac:dyDescent="0.25">
      <c r="S730" s="17" t="str">
        <f>IF(AND(A730='CP %'!$B$1,J730="CP"),
IF(AND(G730&gt;=DATE(2018,4,1),G730&lt;=DATE(2018,7,25)),2%,IF(AND(G730&gt;=DATE(2018,7,26),G730&lt;=DATE(2018,12,31),R730='CP %'!$I$2),IF(T730=1,'CP %'!$C$8,IF(AND(T730&gt;=2,T730&lt;=3),'CP %'!$C$9,IF(AND(T730&gt;=4,T730&lt;=5),'CP %'!$C$10,IF(AND(T730&gt;=6,T730&lt;=8),'CP %'!$C$11,IF(T730&gt;=9,'CP %'!$C$12,""))))),IF(AND(G730&gt;=DATE(2018,7,26),G730&lt;=DATE(2018,12,31),R730='CP %'!$I$3),IF(T730=1,'CP %'!$D$8,IF(AND(T730&gt;=2,T730&lt;=3),'CP %'!$D$9,IF(AND(T730&gt;=4,T730&lt;=5),'CP %'!$D$10,IF(AND(T730&gt;=6,T730&lt;=8),'CP %'!$D$11,IF(T730&gt;=9,'CP %'!$D$12,""))))),""))),
IF(AND(A730='CP %'!$F$1,J730="CP"),
IF(AND(G730&gt;=DATE(2018,4,1),G730&lt;DATE(2018,5,1)),IF(AND(T730&gt;=1,T730&lt;=3),'CP %'!$G$4,IF(AND(T730&gt;=4,T730&lt;=9),'CP %'!$G$5,IF(T730&gt;=10,'CP %'!$G$6,""))),
IF(AND(G730&gt;=DATE(2018,5,1),G730&lt;DATE(2018,7,1)),'CP %'!$G$8,
IF(AND(G730&gt;=DATE(2018,7,1),G730&lt;DATE(2018,8,1)),IF(AND(T730&gt;=1,T730&lt;=2),'CP %'!$G$11,IF(AND(T730&gt;=3,T730&lt;=5),'CP %'!$G$12,IF(T730&gt;=6,'CP %'!$G$13,""))),
IF(AND(G730&gt;=DATE(2018,8,1),G730&lt;DATE(2018,10,1)),IF(K730='CP %'!$F$18,'CP %'!$G$18,IF(B730='CP %'!$F$15,'CP %'!$G$15,IF(B730='CP %'!$F$16,'CP %'!$G$16,IF(AND(B730='CP %'!$F$17,T730=1),'CP %'!$G$20,IF(AND(B730='CP %'!$F$17,T730&gt;=2,T730&lt;=5),'CP %'!$G$21,IF(AND(B730='CP %'!$F$17,T730&gt;=6),'CP %'!$G$22,"")))))),
IF(AND(G730&gt;=DATE(2018,10,1),G730&lt;=DATE(2018,12,31)),IF(B730='CP %'!$F$25,'CP %'!$G$25,IF(B730='CP %'!$F$26,'CP %'!$G$26,IF(AND(B730='CP %'!$F$27,T730=1),'CP %'!$G$29,IF(AND(B730='CP %'!$F$27,T730&gt;=2,T730&lt;=5),'CP %'!$G$30,IF(AND(B730='CP %'!$F$27,T730&gt;=6),'CP %'!$G$31,"")))))))))),
IF(AND(A730='CP %'!$M$1,J730="CP"),
IF(AND(G730&gt;=DATE(2018,4,1),G730&lt;DATE(2018,10,1)),IF(AND(T730&gt;=1,T730&lt;=3),'CP %'!$N$4,IF(AND(T730&gt;=4,T730&lt;=6),'CP %'!$N$5,IF(T730&gt;=7,'CP %'!$N$6,""))),
IF(AND(G730&gt;=DATE(2018,10,1),G730&lt;=DATE(2018,12,31)),IF(AND(T730&gt;=1,T730&lt;=3),'CP %'!$N$9,IF(AND(T730&gt;=4,T730&lt;=6),'CP %'!$N$10,IF(T730&gt;=7,'CP %'!$N$11,""))),"")),"")))</f>
        <v/>
      </c>
      <c r="T730" s="29" t="str">
        <f>IF(AND(A730='CP %'!$B$1,Master!J730="CP",G730&gt;=DATE(2018,7,26),G730&lt;=DATE(2018,12,31)),COUNTIFS($K$2:$K$999,K730,$A$2:$A$999,'CP %'!$B$1,$G$2:$G$999,"&gt;=26-07-2018",$G$2:$G$999,"&lt;=31-12-2018"),IF(AND(A730='CP %'!$F$1,Master!J730="CP",G730&gt;=DATE(2018,4,1),G730&lt;DATE(2018,5,1)),COUNTIFS($K$2:$K$999,K730,$A$2:$A$999,'CP %'!$F$1,$G$2:$G$999,"&gt;=01-04-2018",$G$2:$G$999,"&lt;01-05-2018"),IF(AND(A730='CP %'!$F$1,Master!J730="CP",G730&gt;=DATE(2018,7,1),G730&lt;DATE(2018,8,1)),COUNTIFS($K$2:$K$999,K730,$A$2:$A$999,'CP %'!$F$1,$G$2:$G$999,"&gt;=01-07-2018",$G$2:$G$999,"&lt;01-08-2018"),IF(AND(A730='CP %'!$F$1,B730='CP %'!$F$17,Master!J730="CP",G730&gt;=DATE(2018,8,1),G730&lt;DATE(2018,10,1)),COUNTIFS($K$2:$K$999,K730,$A$2:$A$999,'CP %'!$F$1,$B$2:$B$999,'CP %'!$F$17,$G$2:$G$999,"&gt;=01-08-2018",$G$2:$G$999,"&lt;01-10-2018"),IF(AND(A730='CP %'!$F$1,B730='CP %'!$F$27,Master!J730="CP",G730&gt;=DATE(2018,10,1),G730&lt;=DATE(2018,12,31)),COUNTIFS($K$2:$K$999,K730,$A$2:$A$999,'CP %'!$F$1,$B$2:$B$999,'CP %'!$F$27,$G$2:$G$999,"&gt;=01-10-2018",$G$2:$G$999,"&lt;=31-12-2018"),IF(AND(A730='CP %'!$M$1,Master!J730="CP",G730&gt;=DATE(2018,4,1),G730&lt;DATE(2018,10,1)),COUNTIFS($K$2:$K$999,K730,$A$2:$A$999,'CP %'!$M$1,$G$2:$G$999,"&gt;=1-04-2018",$G$2:$G$999,"&lt;1-10-2018"),IF(AND(A730='CP %'!$M$1,Master!J730="CP",G730&gt;=DATE(2018,10,1),G730&lt;=DATE(2018,12,31)),COUNTIFS($K$2:$K$999,K730,$A$2:$A$999,'CP %'!$M$1,$G$2:$G$999,"&gt;=1-10-2018",$G$2:$G$999,"&lt;=31-12-2018"),"")))))))</f>
        <v/>
      </c>
    </row>
    <row r="731" spans="19:20" hidden="1" x14ac:dyDescent="0.25">
      <c r="S731" s="17" t="str">
        <f>IF(AND(A731='CP %'!$B$1,J731="CP"),
IF(AND(G731&gt;=DATE(2018,4,1),G731&lt;=DATE(2018,7,25)),2%,IF(AND(G731&gt;=DATE(2018,7,26),G731&lt;=DATE(2018,12,31),R731='CP %'!$I$2),IF(T731=1,'CP %'!$C$8,IF(AND(T731&gt;=2,T731&lt;=3),'CP %'!$C$9,IF(AND(T731&gt;=4,T731&lt;=5),'CP %'!$C$10,IF(AND(T731&gt;=6,T731&lt;=8),'CP %'!$C$11,IF(T731&gt;=9,'CP %'!$C$12,""))))),IF(AND(G731&gt;=DATE(2018,7,26),G731&lt;=DATE(2018,12,31),R731='CP %'!$I$3),IF(T731=1,'CP %'!$D$8,IF(AND(T731&gt;=2,T731&lt;=3),'CP %'!$D$9,IF(AND(T731&gt;=4,T731&lt;=5),'CP %'!$D$10,IF(AND(T731&gt;=6,T731&lt;=8),'CP %'!$D$11,IF(T731&gt;=9,'CP %'!$D$12,""))))),""))),
IF(AND(A731='CP %'!$F$1,J731="CP"),
IF(AND(G731&gt;=DATE(2018,4,1),G731&lt;DATE(2018,5,1)),IF(AND(T731&gt;=1,T731&lt;=3),'CP %'!$G$4,IF(AND(T731&gt;=4,T731&lt;=9),'CP %'!$G$5,IF(T731&gt;=10,'CP %'!$G$6,""))),
IF(AND(G731&gt;=DATE(2018,5,1),G731&lt;DATE(2018,7,1)),'CP %'!$G$8,
IF(AND(G731&gt;=DATE(2018,7,1),G731&lt;DATE(2018,8,1)),IF(AND(T731&gt;=1,T731&lt;=2),'CP %'!$G$11,IF(AND(T731&gt;=3,T731&lt;=5),'CP %'!$G$12,IF(T731&gt;=6,'CP %'!$G$13,""))),
IF(AND(G731&gt;=DATE(2018,8,1),G731&lt;DATE(2018,10,1)),IF(K731='CP %'!$F$18,'CP %'!$G$18,IF(B731='CP %'!$F$15,'CP %'!$G$15,IF(B731='CP %'!$F$16,'CP %'!$G$16,IF(AND(B731='CP %'!$F$17,T731=1),'CP %'!$G$20,IF(AND(B731='CP %'!$F$17,T731&gt;=2,T731&lt;=5),'CP %'!$G$21,IF(AND(B731='CP %'!$F$17,T731&gt;=6),'CP %'!$G$22,"")))))),
IF(AND(G731&gt;=DATE(2018,10,1),G731&lt;=DATE(2018,12,31)),IF(B731='CP %'!$F$25,'CP %'!$G$25,IF(B731='CP %'!$F$26,'CP %'!$G$26,IF(AND(B731='CP %'!$F$27,T731=1),'CP %'!$G$29,IF(AND(B731='CP %'!$F$27,T731&gt;=2,T731&lt;=5),'CP %'!$G$30,IF(AND(B731='CP %'!$F$27,T731&gt;=6),'CP %'!$G$31,"")))))))))),
IF(AND(A731='CP %'!$M$1,J731="CP"),
IF(AND(G731&gt;=DATE(2018,4,1),G731&lt;DATE(2018,10,1)),IF(AND(T731&gt;=1,T731&lt;=3),'CP %'!$N$4,IF(AND(T731&gt;=4,T731&lt;=6),'CP %'!$N$5,IF(T731&gt;=7,'CP %'!$N$6,""))),
IF(AND(G731&gt;=DATE(2018,10,1),G731&lt;=DATE(2018,12,31)),IF(AND(T731&gt;=1,T731&lt;=3),'CP %'!$N$9,IF(AND(T731&gt;=4,T731&lt;=6),'CP %'!$N$10,IF(T731&gt;=7,'CP %'!$N$11,""))),"")),"")))</f>
        <v/>
      </c>
      <c r="T731" s="29" t="str">
        <f>IF(AND(A731='CP %'!$B$1,Master!J731="CP",G731&gt;=DATE(2018,7,26),G731&lt;=DATE(2018,12,31)),COUNTIFS($K$2:$K$999,K731,$A$2:$A$999,'CP %'!$B$1,$G$2:$G$999,"&gt;=26-07-2018",$G$2:$G$999,"&lt;=31-12-2018"),IF(AND(A731='CP %'!$F$1,Master!J731="CP",G731&gt;=DATE(2018,4,1),G731&lt;DATE(2018,5,1)),COUNTIFS($K$2:$K$999,K731,$A$2:$A$999,'CP %'!$F$1,$G$2:$G$999,"&gt;=01-04-2018",$G$2:$G$999,"&lt;01-05-2018"),IF(AND(A731='CP %'!$F$1,Master!J731="CP",G731&gt;=DATE(2018,7,1),G731&lt;DATE(2018,8,1)),COUNTIFS($K$2:$K$999,K731,$A$2:$A$999,'CP %'!$F$1,$G$2:$G$999,"&gt;=01-07-2018",$G$2:$G$999,"&lt;01-08-2018"),IF(AND(A731='CP %'!$F$1,B731='CP %'!$F$17,Master!J731="CP",G731&gt;=DATE(2018,8,1),G731&lt;DATE(2018,10,1)),COUNTIFS($K$2:$K$999,K731,$A$2:$A$999,'CP %'!$F$1,$B$2:$B$999,'CP %'!$F$17,$G$2:$G$999,"&gt;=01-08-2018",$G$2:$G$999,"&lt;01-10-2018"),IF(AND(A731='CP %'!$F$1,B731='CP %'!$F$27,Master!J731="CP",G731&gt;=DATE(2018,10,1),G731&lt;=DATE(2018,12,31)),COUNTIFS($K$2:$K$999,K731,$A$2:$A$999,'CP %'!$F$1,$B$2:$B$999,'CP %'!$F$27,$G$2:$G$999,"&gt;=01-10-2018",$G$2:$G$999,"&lt;=31-12-2018"),IF(AND(A731='CP %'!$M$1,Master!J731="CP",G731&gt;=DATE(2018,4,1),G731&lt;DATE(2018,10,1)),COUNTIFS($K$2:$K$999,K731,$A$2:$A$999,'CP %'!$M$1,$G$2:$G$999,"&gt;=1-04-2018",$G$2:$G$999,"&lt;1-10-2018"),IF(AND(A731='CP %'!$M$1,Master!J731="CP",G731&gt;=DATE(2018,10,1),G731&lt;=DATE(2018,12,31)),COUNTIFS($K$2:$K$999,K731,$A$2:$A$999,'CP %'!$M$1,$G$2:$G$999,"&gt;=1-10-2018",$G$2:$G$999,"&lt;=31-12-2018"),"")))))))</f>
        <v/>
      </c>
    </row>
    <row r="732" spans="19:20" hidden="1" x14ac:dyDescent="0.25">
      <c r="S732" s="17" t="str">
        <f>IF(AND(A732='CP %'!$B$1,J732="CP"),
IF(AND(G732&gt;=DATE(2018,4,1),G732&lt;=DATE(2018,7,25)),2%,IF(AND(G732&gt;=DATE(2018,7,26),G732&lt;=DATE(2018,12,31),R732='CP %'!$I$2),IF(T732=1,'CP %'!$C$8,IF(AND(T732&gt;=2,T732&lt;=3),'CP %'!$C$9,IF(AND(T732&gt;=4,T732&lt;=5),'CP %'!$C$10,IF(AND(T732&gt;=6,T732&lt;=8),'CP %'!$C$11,IF(T732&gt;=9,'CP %'!$C$12,""))))),IF(AND(G732&gt;=DATE(2018,7,26),G732&lt;=DATE(2018,12,31),R732='CP %'!$I$3),IF(T732=1,'CP %'!$D$8,IF(AND(T732&gt;=2,T732&lt;=3),'CP %'!$D$9,IF(AND(T732&gt;=4,T732&lt;=5),'CP %'!$D$10,IF(AND(T732&gt;=6,T732&lt;=8),'CP %'!$D$11,IF(T732&gt;=9,'CP %'!$D$12,""))))),""))),
IF(AND(A732='CP %'!$F$1,J732="CP"),
IF(AND(G732&gt;=DATE(2018,4,1),G732&lt;DATE(2018,5,1)),IF(AND(T732&gt;=1,T732&lt;=3),'CP %'!$G$4,IF(AND(T732&gt;=4,T732&lt;=9),'CP %'!$G$5,IF(T732&gt;=10,'CP %'!$G$6,""))),
IF(AND(G732&gt;=DATE(2018,5,1),G732&lt;DATE(2018,7,1)),'CP %'!$G$8,
IF(AND(G732&gt;=DATE(2018,7,1),G732&lt;DATE(2018,8,1)),IF(AND(T732&gt;=1,T732&lt;=2),'CP %'!$G$11,IF(AND(T732&gt;=3,T732&lt;=5),'CP %'!$G$12,IF(T732&gt;=6,'CP %'!$G$13,""))),
IF(AND(G732&gt;=DATE(2018,8,1),G732&lt;DATE(2018,10,1)),IF(K732='CP %'!$F$18,'CP %'!$G$18,IF(B732='CP %'!$F$15,'CP %'!$G$15,IF(B732='CP %'!$F$16,'CP %'!$G$16,IF(AND(B732='CP %'!$F$17,T732=1),'CP %'!$G$20,IF(AND(B732='CP %'!$F$17,T732&gt;=2,T732&lt;=5),'CP %'!$G$21,IF(AND(B732='CP %'!$F$17,T732&gt;=6),'CP %'!$G$22,"")))))),
IF(AND(G732&gt;=DATE(2018,10,1),G732&lt;=DATE(2018,12,31)),IF(B732='CP %'!$F$25,'CP %'!$G$25,IF(B732='CP %'!$F$26,'CP %'!$G$26,IF(AND(B732='CP %'!$F$27,T732=1),'CP %'!$G$29,IF(AND(B732='CP %'!$F$27,T732&gt;=2,T732&lt;=5),'CP %'!$G$30,IF(AND(B732='CP %'!$F$27,T732&gt;=6),'CP %'!$G$31,"")))))))))),
IF(AND(A732='CP %'!$M$1,J732="CP"),
IF(AND(G732&gt;=DATE(2018,4,1),G732&lt;DATE(2018,10,1)),IF(AND(T732&gt;=1,T732&lt;=3),'CP %'!$N$4,IF(AND(T732&gt;=4,T732&lt;=6),'CP %'!$N$5,IF(T732&gt;=7,'CP %'!$N$6,""))),
IF(AND(G732&gt;=DATE(2018,10,1),G732&lt;=DATE(2018,12,31)),IF(AND(T732&gt;=1,T732&lt;=3),'CP %'!$N$9,IF(AND(T732&gt;=4,T732&lt;=6),'CP %'!$N$10,IF(T732&gt;=7,'CP %'!$N$11,""))),"")),"")))</f>
        <v/>
      </c>
      <c r="T732" s="29" t="str">
        <f>IF(AND(A732='CP %'!$B$1,Master!J732="CP",G732&gt;=DATE(2018,7,26),G732&lt;=DATE(2018,12,31)),COUNTIFS($K$2:$K$999,K732,$A$2:$A$999,'CP %'!$B$1,$G$2:$G$999,"&gt;=26-07-2018",$G$2:$G$999,"&lt;=31-12-2018"),IF(AND(A732='CP %'!$F$1,Master!J732="CP",G732&gt;=DATE(2018,4,1),G732&lt;DATE(2018,5,1)),COUNTIFS($K$2:$K$999,K732,$A$2:$A$999,'CP %'!$F$1,$G$2:$G$999,"&gt;=01-04-2018",$G$2:$G$999,"&lt;01-05-2018"),IF(AND(A732='CP %'!$F$1,Master!J732="CP",G732&gt;=DATE(2018,7,1),G732&lt;DATE(2018,8,1)),COUNTIFS($K$2:$K$999,K732,$A$2:$A$999,'CP %'!$F$1,$G$2:$G$999,"&gt;=01-07-2018",$G$2:$G$999,"&lt;01-08-2018"),IF(AND(A732='CP %'!$F$1,B732='CP %'!$F$17,Master!J732="CP",G732&gt;=DATE(2018,8,1),G732&lt;DATE(2018,10,1)),COUNTIFS($K$2:$K$999,K732,$A$2:$A$999,'CP %'!$F$1,$B$2:$B$999,'CP %'!$F$17,$G$2:$G$999,"&gt;=01-08-2018",$G$2:$G$999,"&lt;01-10-2018"),IF(AND(A732='CP %'!$F$1,B732='CP %'!$F$27,Master!J732="CP",G732&gt;=DATE(2018,10,1),G732&lt;=DATE(2018,12,31)),COUNTIFS($K$2:$K$999,K732,$A$2:$A$999,'CP %'!$F$1,$B$2:$B$999,'CP %'!$F$27,$G$2:$G$999,"&gt;=01-10-2018",$G$2:$G$999,"&lt;=31-12-2018"),IF(AND(A732='CP %'!$M$1,Master!J732="CP",G732&gt;=DATE(2018,4,1),G732&lt;DATE(2018,10,1)),COUNTIFS($K$2:$K$999,K732,$A$2:$A$999,'CP %'!$M$1,$G$2:$G$999,"&gt;=1-04-2018",$G$2:$G$999,"&lt;1-10-2018"),IF(AND(A732='CP %'!$M$1,Master!J732="CP",G732&gt;=DATE(2018,10,1),G732&lt;=DATE(2018,12,31)),COUNTIFS($K$2:$K$999,K732,$A$2:$A$999,'CP %'!$M$1,$G$2:$G$999,"&gt;=1-10-2018",$G$2:$G$999,"&lt;=31-12-2018"),"")))))))</f>
        <v/>
      </c>
    </row>
    <row r="733" spans="19:20" hidden="1" x14ac:dyDescent="0.25">
      <c r="S733" s="17" t="str">
        <f>IF(AND(A733='CP %'!$B$1,J733="CP"),
IF(AND(G733&gt;=DATE(2018,4,1),G733&lt;=DATE(2018,7,25)),2%,IF(AND(G733&gt;=DATE(2018,7,26),G733&lt;=DATE(2018,12,31),R733='CP %'!$I$2),IF(T733=1,'CP %'!$C$8,IF(AND(T733&gt;=2,T733&lt;=3),'CP %'!$C$9,IF(AND(T733&gt;=4,T733&lt;=5),'CP %'!$C$10,IF(AND(T733&gt;=6,T733&lt;=8),'CP %'!$C$11,IF(T733&gt;=9,'CP %'!$C$12,""))))),IF(AND(G733&gt;=DATE(2018,7,26),G733&lt;=DATE(2018,12,31),R733='CP %'!$I$3),IF(T733=1,'CP %'!$D$8,IF(AND(T733&gt;=2,T733&lt;=3),'CP %'!$D$9,IF(AND(T733&gt;=4,T733&lt;=5),'CP %'!$D$10,IF(AND(T733&gt;=6,T733&lt;=8),'CP %'!$D$11,IF(T733&gt;=9,'CP %'!$D$12,""))))),""))),
IF(AND(A733='CP %'!$F$1,J733="CP"),
IF(AND(G733&gt;=DATE(2018,4,1),G733&lt;DATE(2018,5,1)),IF(AND(T733&gt;=1,T733&lt;=3),'CP %'!$G$4,IF(AND(T733&gt;=4,T733&lt;=9),'CP %'!$G$5,IF(T733&gt;=10,'CP %'!$G$6,""))),
IF(AND(G733&gt;=DATE(2018,5,1),G733&lt;DATE(2018,7,1)),'CP %'!$G$8,
IF(AND(G733&gt;=DATE(2018,7,1),G733&lt;DATE(2018,8,1)),IF(AND(T733&gt;=1,T733&lt;=2),'CP %'!$G$11,IF(AND(T733&gt;=3,T733&lt;=5),'CP %'!$G$12,IF(T733&gt;=6,'CP %'!$G$13,""))),
IF(AND(G733&gt;=DATE(2018,8,1),G733&lt;DATE(2018,10,1)),IF(K733='CP %'!$F$18,'CP %'!$G$18,IF(B733='CP %'!$F$15,'CP %'!$G$15,IF(B733='CP %'!$F$16,'CP %'!$G$16,IF(AND(B733='CP %'!$F$17,T733=1),'CP %'!$G$20,IF(AND(B733='CP %'!$F$17,T733&gt;=2,T733&lt;=5),'CP %'!$G$21,IF(AND(B733='CP %'!$F$17,T733&gt;=6),'CP %'!$G$22,"")))))),
IF(AND(G733&gt;=DATE(2018,10,1),G733&lt;=DATE(2018,12,31)),IF(B733='CP %'!$F$25,'CP %'!$G$25,IF(B733='CP %'!$F$26,'CP %'!$G$26,IF(AND(B733='CP %'!$F$27,T733=1),'CP %'!$G$29,IF(AND(B733='CP %'!$F$27,T733&gt;=2,T733&lt;=5),'CP %'!$G$30,IF(AND(B733='CP %'!$F$27,T733&gt;=6),'CP %'!$G$31,"")))))))))),
IF(AND(A733='CP %'!$M$1,J733="CP"),
IF(AND(G733&gt;=DATE(2018,4,1),G733&lt;DATE(2018,10,1)),IF(AND(T733&gt;=1,T733&lt;=3),'CP %'!$N$4,IF(AND(T733&gt;=4,T733&lt;=6),'CP %'!$N$5,IF(T733&gt;=7,'CP %'!$N$6,""))),
IF(AND(G733&gt;=DATE(2018,10,1),G733&lt;=DATE(2018,12,31)),IF(AND(T733&gt;=1,T733&lt;=3),'CP %'!$N$9,IF(AND(T733&gt;=4,T733&lt;=6),'CP %'!$N$10,IF(T733&gt;=7,'CP %'!$N$11,""))),"")),"")))</f>
        <v/>
      </c>
      <c r="T733" s="29" t="str">
        <f>IF(AND(A733='CP %'!$B$1,Master!J733="CP",G733&gt;=DATE(2018,7,26),G733&lt;=DATE(2018,12,31)),COUNTIFS($K$2:$K$999,K733,$A$2:$A$999,'CP %'!$B$1,$G$2:$G$999,"&gt;=26-07-2018",$G$2:$G$999,"&lt;=31-12-2018"),IF(AND(A733='CP %'!$F$1,Master!J733="CP",G733&gt;=DATE(2018,4,1),G733&lt;DATE(2018,5,1)),COUNTIFS($K$2:$K$999,K733,$A$2:$A$999,'CP %'!$F$1,$G$2:$G$999,"&gt;=01-04-2018",$G$2:$G$999,"&lt;01-05-2018"),IF(AND(A733='CP %'!$F$1,Master!J733="CP",G733&gt;=DATE(2018,7,1),G733&lt;DATE(2018,8,1)),COUNTIFS($K$2:$K$999,K733,$A$2:$A$999,'CP %'!$F$1,$G$2:$G$999,"&gt;=01-07-2018",$G$2:$G$999,"&lt;01-08-2018"),IF(AND(A733='CP %'!$F$1,B733='CP %'!$F$17,Master!J733="CP",G733&gt;=DATE(2018,8,1),G733&lt;DATE(2018,10,1)),COUNTIFS($K$2:$K$999,K733,$A$2:$A$999,'CP %'!$F$1,$B$2:$B$999,'CP %'!$F$17,$G$2:$G$999,"&gt;=01-08-2018",$G$2:$G$999,"&lt;01-10-2018"),IF(AND(A733='CP %'!$F$1,B733='CP %'!$F$27,Master!J733="CP",G733&gt;=DATE(2018,10,1),G733&lt;=DATE(2018,12,31)),COUNTIFS($K$2:$K$999,K733,$A$2:$A$999,'CP %'!$F$1,$B$2:$B$999,'CP %'!$F$27,$G$2:$G$999,"&gt;=01-10-2018",$G$2:$G$999,"&lt;=31-12-2018"),IF(AND(A733='CP %'!$M$1,Master!J733="CP",G733&gt;=DATE(2018,4,1),G733&lt;DATE(2018,10,1)),COUNTIFS($K$2:$K$999,K733,$A$2:$A$999,'CP %'!$M$1,$G$2:$G$999,"&gt;=1-04-2018",$G$2:$G$999,"&lt;1-10-2018"),IF(AND(A733='CP %'!$M$1,Master!J733="CP",G733&gt;=DATE(2018,10,1),G733&lt;=DATE(2018,12,31)),COUNTIFS($K$2:$K$999,K733,$A$2:$A$999,'CP %'!$M$1,$G$2:$G$999,"&gt;=1-10-2018",$G$2:$G$999,"&lt;=31-12-2018"),"")))))))</f>
        <v/>
      </c>
    </row>
    <row r="734" spans="19:20" hidden="1" x14ac:dyDescent="0.25">
      <c r="S734" s="17" t="str">
        <f>IF(AND(A734='CP %'!$B$1,J734="CP"),
IF(AND(G734&gt;=DATE(2018,4,1),G734&lt;=DATE(2018,7,25)),2%,IF(AND(G734&gt;=DATE(2018,7,26),G734&lt;=DATE(2018,12,31),R734='CP %'!$I$2),IF(T734=1,'CP %'!$C$8,IF(AND(T734&gt;=2,T734&lt;=3),'CP %'!$C$9,IF(AND(T734&gt;=4,T734&lt;=5),'CP %'!$C$10,IF(AND(T734&gt;=6,T734&lt;=8),'CP %'!$C$11,IF(T734&gt;=9,'CP %'!$C$12,""))))),IF(AND(G734&gt;=DATE(2018,7,26),G734&lt;=DATE(2018,12,31),R734='CP %'!$I$3),IF(T734=1,'CP %'!$D$8,IF(AND(T734&gt;=2,T734&lt;=3),'CP %'!$D$9,IF(AND(T734&gt;=4,T734&lt;=5),'CP %'!$D$10,IF(AND(T734&gt;=6,T734&lt;=8),'CP %'!$D$11,IF(T734&gt;=9,'CP %'!$D$12,""))))),""))),
IF(AND(A734='CP %'!$F$1,J734="CP"),
IF(AND(G734&gt;=DATE(2018,4,1),G734&lt;DATE(2018,5,1)),IF(AND(T734&gt;=1,T734&lt;=3),'CP %'!$G$4,IF(AND(T734&gt;=4,T734&lt;=9),'CP %'!$G$5,IF(T734&gt;=10,'CP %'!$G$6,""))),
IF(AND(G734&gt;=DATE(2018,5,1),G734&lt;DATE(2018,7,1)),'CP %'!$G$8,
IF(AND(G734&gt;=DATE(2018,7,1),G734&lt;DATE(2018,8,1)),IF(AND(T734&gt;=1,T734&lt;=2),'CP %'!$G$11,IF(AND(T734&gt;=3,T734&lt;=5),'CP %'!$G$12,IF(T734&gt;=6,'CP %'!$G$13,""))),
IF(AND(G734&gt;=DATE(2018,8,1),G734&lt;DATE(2018,10,1)),IF(K734='CP %'!$F$18,'CP %'!$G$18,IF(B734='CP %'!$F$15,'CP %'!$G$15,IF(B734='CP %'!$F$16,'CP %'!$G$16,IF(AND(B734='CP %'!$F$17,T734=1),'CP %'!$G$20,IF(AND(B734='CP %'!$F$17,T734&gt;=2,T734&lt;=5),'CP %'!$G$21,IF(AND(B734='CP %'!$F$17,T734&gt;=6),'CP %'!$G$22,"")))))),
IF(AND(G734&gt;=DATE(2018,10,1),G734&lt;=DATE(2018,12,31)),IF(B734='CP %'!$F$25,'CP %'!$G$25,IF(B734='CP %'!$F$26,'CP %'!$G$26,IF(AND(B734='CP %'!$F$27,T734=1),'CP %'!$G$29,IF(AND(B734='CP %'!$F$27,T734&gt;=2,T734&lt;=5),'CP %'!$G$30,IF(AND(B734='CP %'!$F$27,T734&gt;=6),'CP %'!$G$31,"")))))))))),
IF(AND(A734='CP %'!$M$1,J734="CP"),
IF(AND(G734&gt;=DATE(2018,4,1),G734&lt;DATE(2018,10,1)),IF(AND(T734&gt;=1,T734&lt;=3),'CP %'!$N$4,IF(AND(T734&gt;=4,T734&lt;=6),'CP %'!$N$5,IF(T734&gt;=7,'CP %'!$N$6,""))),
IF(AND(G734&gt;=DATE(2018,10,1),G734&lt;=DATE(2018,12,31)),IF(AND(T734&gt;=1,T734&lt;=3),'CP %'!$N$9,IF(AND(T734&gt;=4,T734&lt;=6),'CP %'!$N$10,IF(T734&gt;=7,'CP %'!$N$11,""))),"")),"")))</f>
        <v/>
      </c>
      <c r="T734" s="29" t="str">
        <f>IF(AND(A734='CP %'!$B$1,Master!J734="CP",G734&gt;=DATE(2018,7,26),G734&lt;=DATE(2018,12,31)),COUNTIFS($K$2:$K$999,K734,$A$2:$A$999,'CP %'!$B$1,$G$2:$G$999,"&gt;=26-07-2018",$G$2:$G$999,"&lt;=31-12-2018"),IF(AND(A734='CP %'!$F$1,Master!J734="CP",G734&gt;=DATE(2018,4,1),G734&lt;DATE(2018,5,1)),COUNTIFS($K$2:$K$999,K734,$A$2:$A$999,'CP %'!$F$1,$G$2:$G$999,"&gt;=01-04-2018",$G$2:$G$999,"&lt;01-05-2018"),IF(AND(A734='CP %'!$F$1,Master!J734="CP",G734&gt;=DATE(2018,7,1),G734&lt;DATE(2018,8,1)),COUNTIFS($K$2:$K$999,K734,$A$2:$A$999,'CP %'!$F$1,$G$2:$G$999,"&gt;=01-07-2018",$G$2:$G$999,"&lt;01-08-2018"),IF(AND(A734='CP %'!$F$1,B734='CP %'!$F$17,Master!J734="CP",G734&gt;=DATE(2018,8,1),G734&lt;DATE(2018,10,1)),COUNTIFS($K$2:$K$999,K734,$A$2:$A$999,'CP %'!$F$1,$B$2:$B$999,'CP %'!$F$17,$G$2:$G$999,"&gt;=01-08-2018",$G$2:$G$999,"&lt;01-10-2018"),IF(AND(A734='CP %'!$F$1,B734='CP %'!$F$27,Master!J734="CP",G734&gt;=DATE(2018,10,1),G734&lt;=DATE(2018,12,31)),COUNTIFS($K$2:$K$999,K734,$A$2:$A$999,'CP %'!$F$1,$B$2:$B$999,'CP %'!$F$27,$G$2:$G$999,"&gt;=01-10-2018",$G$2:$G$999,"&lt;=31-12-2018"),IF(AND(A734='CP %'!$M$1,Master!J734="CP",G734&gt;=DATE(2018,4,1),G734&lt;DATE(2018,10,1)),COUNTIFS($K$2:$K$999,K734,$A$2:$A$999,'CP %'!$M$1,$G$2:$G$999,"&gt;=1-04-2018",$G$2:$G$999,"&lt;1-10-2018"),IF(AND(A734='CP %'!$M$1,Master!J734="CP",G734&gt;=DATE(2018,10,1),G734&lt;=DATE(2018,12,31)),COUNTIFS($K$2:$K$999,K734,$A$2:$A$999,'CP %'!$M$1,$G$2:$G$999,"&gt;=1-10-2018",$G$2:$G$999,"&lt;=31-12-2018"),"")))))))</f>
        <v/>
      </c>
    </row>
    <row r="735" spans="19:20" hidden="1" x14ac:dyDescent="0.25">
      <c r="S735" s="17" t="str">
        <f>IF(AND(A735='CP %'!$B$1,J735="CP"),
IF(AND(G735&gt;=DATE(2018,4,1),G735&lt;=DATE(2018,7,25)),2%,IF(AND(G735&gt;=DATE(2018,7,26),G735&lt;=DATE(2018,12,31),R735='CP %'!$I$2),IF(T735=1,'CP %'!$C$8,IF(AND(T735&gt;=2,T735&lt;=3),'CP %'!$C$9,IF(AND(T735&gt;=4,T735&lt;=5),'CP %'!$C$10,IF(AND(T735&gt;=6,T735&lt;=8),'CP %'!$C$11,IF(T735&gt;=9,'CP %'!$C$12,""))))),IF(AND(G735&gt;=DATE(2018,7,26),G735&lt;=DATE(2018,12,31),R735='CP %'!$I$3),IF(T735=1,'CP %'!$D$8,IF(AND(T735&gt;=2,T735&lt;=3),'CP %'!$D$9,IF(AND(T735&gt;=4,T735&lt;=5),'CP %'!$D$10,IF(AND(T735&gt;=6,T735&lt;=8),'CP %'!$D$11,IF(T735&gt;=9,'CP %'!$D$12,""))))),""))),
IF(AND(A735='CP %'!$F$1,J735="CP"),
IF(AND(G735&gt;=DATE(2018,4,1),G735&lt;DATE(2018,5,1)),IF(AND(T735&gt;=1,T735&lt;=3),'CP %'!$G$4,IF(AND(T735&gt;=4,T735&lt;=9),'CP %'!$G$5,IF(T735&gt;=10,'CP %'!$G$6,""))),
IF(AND(G735&gt;=DATE(2018,5,1),G735&lt;DATE(2018,7,1)),'CP %'!$G$8,
IF(AND(G735&gt;=DATE(2018,7,1),G735&lt;DATE(2018,8,1)),IF(AND(T735&gt;=1,T735&lt;=2),'CP %'!$G$11,IF(AND(T735&gt;=3,T735&lt;=5),'CP %'!$G$12,IF(T735&gt;=6,'CP %'!$G$13,""))),
IF(AND(G735&gt;=DATE(2018,8,1),G735&lt;DATE(2018,10,1)),IF(K735='CP %'!$F$18,'CP %'!$G$18,IF(B735='CP %'!$F$15,'CP %'!$G$15,IF(B735='CP %'!$F$16,'CP %'!$G$16,IF(AND(B735='CP %'!$F$17,T735=1),'CP %'!$G$20,IF(AND(B735='CP %'!$F$17,T735&gt;=2,T735&lt;=5),'CP %'!$G$21,IF(AND(B735='CP %'!$F$17,T735&gt;=6),'CP %'!$G$22,"")))))),
IF(AND(G735&gt;=DATE(2018,10,1),G735&lt;=DATE(2018,12,31)),IF(B735='CP %'!$F$25,'CP %'!$G$25,IF(B735='CP %'!$F$26,'CP %'!$G$26,IF(AND(B735='CP %'!$F$27,T735=1),'CP %'!$G$29,IF(AND(B735='CP %'!$F$27,T735&gt;=2,T735&lt;=5),'CP %'!$G$30,IF(AND(B735='CP %'!$F$27,T735&gt;=6),'CP %'!$G$31,"")))))))))),
IF(AND(A735='CP %'!$M$1,J735="CP"),
IF(AND(G735&gt;=DATE(2018,4,1),G735&lt;DATE(2018,10,1)),IF(AND(T735&gt;=1,T735&lt;=3),'CP %'!$N$4,IF(AND(T735&gt;=4,T735&lt;=6),'CP %'!$N$5,IF(T735&gt;=7,'CP %'!$N$6,""))),
IF(AND(G735&gt;=DATE(2018,10,1),G735&lt;=DATE(2018,12,31)),IF(AND(T735&gt;=1,T735&lt;=3),'CP %'!$N$9,IF(AND(T735&gt;=4,T735&lt;=6),'CP %'!$N$10,IF(T735&gt;=7,'CP %'!$N$11,""))),"")),"")))</f>
        <v/>
      </c>
      <c r="T735" s="29" t="str">
        <f>IF(AND(A735='CP %'!$B$1,Master!J735="CP",G735&gt;=DATE(2018,7,26),G735&lt;=DATE(2018,12,31)),COUNTIFS($K$2:$K$999,K735,$A$2:$A$999,'CP %'!$B$1,$G$2:$G$999,"&gt;=26-07-2018",$G$2:$G$999,"&lt;=31-12-2018"),IF(AND(A735='CP %'!$F$1,Master!J735="CP",G735&gt;=DATE(2018,4,1),G735&lt;DATE(2018,5,1)),COUNTIFS($K$2:$K$999,K735,$A$2:$A$999,'CP %'!$F$1,$G$2:$G$999,"&gt;=01-04-2018",$G$2:$G$999,"&lt;01-05-2018"),IF(AND(A735='CP %'!$F$1,Master!J735="CP",G735&gt;=DATE(2018,7,1),G735&lt;DATE(2018,8,1)),COUNTIFS($K$2:$K$999,K735,$A$2:$A$999,'CP %'!$F$1,$G$2:$G$999,"&gt;=01-07-2018",$G$2:$G$999,"&lt;01-08-2018"),IF(AND(A735='CP %'!$F$1,B735='CP %'!$F$17,Master!J735="CP",G735&gt;=DATE(2018,8,1),G735&lt;DATE(2018,10,1)),COUNTIFS($K$2:$K$999,K735,$A$2:$A$999,'CP %'!$F$1,$B$2:$B$999,'CP %'!$F$17,$G$2:$G$999,"&gt;=01-08-2018",$G$2:$G$999,"&lt;01-10-2018"),IF(AND(A735='CP %'!$F$1,B735='CP %'!$F$27,Master!J735="CP",G735&gt;=DATE(2018,10,1),G735&lt;=DATE(2018,12,31)),COUNTIFS($K$2:$K$999,K735,$A$2:$A$999,'CP %'!$F$1,$B$2:$B$999,'CP %'!$F$27,$G$2:$G$999,"&gt;=01-10-2018",$G$2:$G$999,"&lt;=31-12-2018"),IF(AND(A735='CP %'!$M$1,Master!J735="CP",G735&gt;=DATE(2018,4,1),G735&lt;DATE(2018,10,1)),COUNTIFS($K$2:$K$999,K735,$A$2:$A$999,'CP %'!$M$1,$G$2:$G$999,"&gt;=1-04-2018",$G$2:$G$999,"&lt;1-10-2018"),IF(AND(A735='CP %'!$M$1,Master!J735="CP",G735&gt;=DATE(2018,10,1),G735&lt;=DATE(2018,12,31)),COUNTIFS($K$2:$K$999,K735,$A$2:$A$999,'CP %'!$M$1,$G$2:$G$999,"&gt;=1-10-2018",$G$2:$G$999,"&lt;=31-12-2018"),"")))))))</f>
        <v/>
      </c>
    </row>
    <row r="736" spans="19:20" hidden="1" x14ac:dyDescent="0.25">
      <c r="S736" s="17" t="str">
        <f>IF(AND(A736='CP %'!$B$1,J736="CP"),
IF(AND(G736&gt;=DATE(2018,4,1),G736&lt;=DATE(2018,7,25)),2%,IF(AND(G736&gt;=DATE(2018,7,26),G736&lt;=DATE(2018,12,31),R736='CP %'!$I$2),IF(T736=1,'CP %'!$C$8,IF(AND(T736&gt;=2,T736&lt;=3),'CP %'!$C$9,IF(AND(T736&gt;=4,T736&lt;=5),'CP %'!$C$10,IF(AND(T736&gt;=6,T736&lt;=8),'CP %'!$C$11,IF(T736&gt;=9,'CP %'!$C$12,""))))),IF(AND(G736&gt;=DATE(2018,7,26),G736&lt;=DATE(2018,12,31),R736='CP %'!$I$3),IF(T736=1,'CP %'!$D$8,IF(AND(T736&gt;=2,T736&lt;=3),'CP %'!$D$9,IF(AND(T736&gt;=4,T736&lt;=5),'CP %'!$D$10,IF(AND(T736&gt;=6,T736&lt;=8),'CP %'!$D$11,IF(T736&gt;=9,'CP %'!$D$12,""))))),""))),
IF(AND(A736='CP %'!$F$1,J736="CP"),
IF(AND(G736&gt;=DATE(2018,4,1),G736&lt;DATE(2018,5,1)),IF(AND(T736&gt;=1,T736&lt;=3),'CP %'!$G$4,IF(AND(T736&gt;=4,T736&lt;=9),'CP %'!$G$5,IF(T736&gt;=10,'CP %'!$G$6,""))),
IF(AND(G736&gt;=DATE(2018,5,1),G736&lt;DATE(2018,7,1)),'CP %'!$G$8,
IF(AND(G736&gt;=DATE(2018,7,1),G736&lt;DATE(2018,8,1)),IF(AND(T736&gt;=1,T736&lt;=2),'CP %'!$G$11,IF(AND(T736&gt;=3,T736&lt;=5),'CP %'!$G$12,IF(T736&gt;=6,'CP %'!$G$13,""))),
IF(AND(G736&gt;=DATE(2018,8,1),G736&lt;DATE(2018,10,1)),IF(K736='CP %'!$F$18,'CP %'!$G$18,IF(B736='CP %'!$F$15,'CP %'!$G$15,IF(B736='CP %'!$F$16,'CP %'!$G$16,IF(AND(B736='CP %'!$F$17,T736=1),'CP %'!$G$20,IF(AND(B736='CP %'!$F$17,T736&gt;=2,T736&lt;=5),'CP %'!$G$21,IF(AND(B736='CP %'!$F$17,T736&gt;=6),'CP %'!$G$22,"")))))),
IF(AND(G736&gt;=DATE(2018,10,1),G736&lt;=DATE(2018,12,31)),IF(B736='CP %'!$F$25,'CP %'!$G$25,IF(B736='CP %'!$F$26,'CP %'!$G$26,IF(AND(B736='CP %'!$F$27,T736=1),'CP %'!$G$29,IF(AND(B736='CP %'!$F$27,T736&gt;=2,T736&lt;=5),'CP %'!$G$30,IF(AND(B736='CP %'!$F$27,T736&gt;=6),'CP %'!$G$31,"")))))))))),
IF(AND(A736='CP %'!$M$1,J736="CP"),
IF(AND(G736&gt;=DATE(2018,4,1),G736&lt;DATE(2018,10,1)),IF(AND(T736&gt;=1,T736&lt;=3),'CP %'!$N$4,IF(AND(T736&gt;=4,T736&lt;=6),'CP %'!$N$5,IF(T736&gt;=7,'CP %'!$N$6,""))),
IF(AND(G736&gt;=DATE(2018,10,1),G736&lt;=DATE(2018,12,31)),IF(AND(T736&gt;=1,T736&lt;=3),'CP %'!$N$9,IF(AND(T736&gt;=4,T736&lt;=6),'CP %'!$N$10,IF(T736&gt;=7,'CP %'!$N$11,""))),"")),"")))</f>
        <v/>
      </c>
      <c r="T736" s="29" t="str">
        <f>IF(AND(A736='CP %'!$B$1,Master!J736="CP",G736&gt;=DATE(2018,7,26),G736&lt;=DATE(2018,12,31)),COUNTIFS($K$2:$K$999,K736,$A$2:$A$999,'CP %'!$B$1,$G$2:$G$999,"&gt;=26-07-2018",$G$2:$G$999,"&lt;=31-12-2018"),IF(AND(A736='CP %'!$F$1,Master!J736="CP",G736&gt;=DATE(2018,4,1),G736&lt;DATE(2018,5,1)),COUNTIFS($K$2:$K$999,K736,$A$2:$A$999,'CP %'!$F$1,$G$2:$G$999,"&gt;=01-04-2018",$G$2:$G$999,"&lt;01-05-2018"),IF(AND(A736='CP %'!$F$1,Master!J736="CP",G736&gt;=DATE(2018,7,1),G736&lt;DATE(2018,8,1)),COUNTIFS($K$2:$K$999,K736,$A$2:$A$999,'CP %'!$F$1,$G$2:$G$999,"&gt;=01-07-2018",$G$2:$G$999,"&lt;01-08-2018"),IF(AND(A736='CP %'!$F$1,B736='CP %'!$F$17,Master!J736="CP",G736&gt;=DATE(2018,8,1),G736&lt;DATE(2018,10,1)),COUNTIFS($K$2:$K$999,K736,$A$2:$A$999,'CP %'!$F$1,$B$2:$B$999,'CP %'!$F$17,$G$2:$G$999,"&gt;=01-08-2018",$G$2:$G$999,"&lt;01-10-2018"),IF(AND(A736='CP %'!$F$1,B736='CP %'!$F$27,Master!J736="CP",G736&gt;=DATE(2018,10,1),G736&lt;=DATE(2018,12,31)),COUNTIFS($K$2:$K$999,K736,$A$2:$A$999,'CP %'!$F$1,$B$2:$B$999,'CP %'!$F$27,$G$2:$G$999,"&gt;=01-10-2018",$G$2:$G$999,"&lt;=31-12-2018"),IF(AND(A736='CP %'!$M$1,Master!J736="CP",G736&gt;=DATE(2018,4,1),G736&lt;DATE(2018,10,1)),COUNTIFS($K$2:$K$999,K736,$A$2:$A$999,'CP %'!$M$1,$G$2:$G$999,"&gt;=1-04-2018",$G$2:$G$999,"&lt;1-10-2018"),IF(AND(A736='CP %'!$M$1,Master!J736="CP",G736&gt;=DATE(2018,10,1),G736&lt;=DATE(2018,12,31)),COUNTIFS($K$2:$K$999,K736,$A$2:$A$999,'CP %'!$M$1,$G$2:$G$999,"&gt;=1-10-2018",$G$2:$G$999,"&lt;=31-12-2018"),"")))))))</f>
        <v/>
      </c>
    </row>
    <row r="737" spans="19:20" hidden="1" x14ac:dyDescent="0.25">
      <c r="S737" s="17" t="str">
        <f>IF(AND(A737='CP %'!$B$1,J737="CP"),
IF(AND(G737&gt;=DATE(2018,4,1),G737&lt;=DATE(2018,7,25)),2%,IF(AND(G737&gt;=DATE(2018,7,26),G737&lt;=DATE(2018,12,31),R737='CP %'!$I$2),IF(T737=1,'CP %'!$C$8,IF(AND(T737&gt;=2,T737&lt;=3),'CP %'!$C$9,IF(AND(T737&gt;=4,T737&lt;=5),'CP %'!$C$10,IF(AND(T737&gt;=6,T737&lt;=8),'CP %'!$C$11,IF(T737&gt;=9,'CP %'!$C$12,""))))),IF(AND(G737&gt;=DATE(2018,7,26),G737&lt;=DATE(2018,12,31),R737='CP %'!$I$3),IF(T737=1,'CP %'!$D$8,IF(AND(T737&gt;=2,T737&lt;=3),'CP %'!$D$9,IF(AND(T737&gt;=4,T737&lt;=5),'CP %'!$D$10,IF(AND(T737&gt;=6,T737&lt;=8),'CP %'!$D$11,IF(T737&gt;=9,'CP %'!$D$12,""))))),""))),
IF(AND(A737='CP %'!$F$1,J737="CP"),
IF(AND(G737&gt;=DATE(2018,4,1),G737&lt;DATE(2018,5,1)),IF(AND(T737&gt;=1,T737&lt;=3),'CP %'!$G$4,IF(AND(T737&gt;=4,T737&lt;=9),'CP %'!$G$5,IF(T737&gt;=10,'CP %'!$G$6,""))),
IF(AND(G737&gt;=DATE(2018,5,1),G737&lt;DATE(2018,7,1)),'CP %'!$G$8,
IF(AND(G737&gt;=DATE(2018,7,1),G737&lt;DATE(2018,8,1)),IF(AND(T737&gt;=1,T737&lt;=2),'CP %'!$G$11,IF(AND(T737&gt;=3,T737&lt;=5),'CP %'!$G$12,IF(T737&gt;=6,'CP %'!$G$13,""))),
IF(AND(G737&gt;=DATE(2018,8,1),G737&lt;DATE(2018,10,1)),IF(K737='CP %'!$F$18,'CP %'!$G$18,IF(B737='CP %'!$F$15,'CP %'!$G$15,IF(B737='CP %'!$F$16,'CP %'!$G$16,IF(AND(B737='CP %'!$F$17,T737=1),'CP %'!$G$20,IF(AND(B737='CP %'!$F$17,T737&gt;=2,T737&lt;=5),'CP %'!$G$21,IF(AND(B737='CP %'!$F$17,T737&gt;=6),'CP %'!$G$22,"")))))),
IF(AND(G737&gt;=DATE(2018,10,1),G737&lt;=DATE(2018,12,31)),IF(B737='CP %'!$F$25,'CP %'!$G$25,IF(B737='CP %'!$F$26,'CP %'!$G$26,IF(AND(B737='CP %'!$F$27,T737=1),'CP %'!$G$29,IF(AND(B737='CP %'!$F$27,T737&gt;=2,T737&lt;=5),'CP %'!$G$30,IF(AND(B737='CP %'!$F$27,T737&gt;=6),'CP %'!$G$31,"")))))))))),
IF(AND(A737='CP %'!$M$1,J737="CP"),
IF(AND(G737&gt;=DATE(2018,4,1),G737&lt;DATE(2018,10,1)),IF(AND(T737&gt;=1,T737&lt;=3),'CP %'!$N$4,IF(AND(T737&gt;=4,T737&lt;=6),'CP %'!$N$5,IF(T737&gt;=7,'CP %'!$N$6,""))),
IF(AND(G737&gt;=DATE(2018,10,1),G737&lt;=DATE(2018,12,31)),IF(AND(T737&gt;=1,T737&lt;=3),'CP %'!$N$9,IF(AND(T737&gt;=4,T737&lt;=6),'CP %'!$N$10,IF(T737&gt;=7,'CP %'!$N$11,""))),"")),"")))</f>
        <v/>
      </c>
      <c r="T737" s="29" t="str">
        <f>IF(AND(A737='CP %'!$B$1,Master!J737="CP",G737&gt;=DATE(2018,7,26),G737&lt;=DATE(2018,12,31)),COUNTIFS($K$2:$K$999,K737,$A$2:$A$999,'CP %'!$B$1,$G$2:$G$999,"&gt;=26-07-2018",$G$2:$G$999,"&lt;=31-12-2018"),IF(AND(A737='CP %'!$F$1,Master!J737="CP",G737&gt;=DATE(2018,4,1),G737&lt;DATE(2018,5,1)),COUNTIFS($K$2:$K$999,K737,$A$2:$A$999,'CP %'!$F$1,$G$2:$G$999,"&gt;=01-04-2018",$G$2:$G$999,"&lt;01-05-2018"),IF(AND(A737='CP %'!$F$1,Master!J737="CP",G737&gt;=DATE(2018,7,1),G737&lt;DATE(2018,8,1)),COUNTIFS($K$2:$K$999,K737,$A$2:$A$999,'CP %'!$F$1,$G$2:$G$999,"&gt;=01-07-2018",$G$2:$G$999,"&lt;01-08-2018"),IF(AND(A737='CP %'!$F$1,B737='CP %'!$F$17,Master!J737="CP",G737&gt;=DATE(2018,8,1),G737&lt;DATE(2018,10,1)),COUNTIFS($K$2:$K$999,K737,$A$2:$A$999,'CP %'!$F$1,$B$2:$B$999,'CP %'!$F$17,$G$2:$G$999,"&gt;=01-08-2018",$G$2:$G$999,"&lt;01-10-2018"),IF(AND(A737='CP %'!$F$1,B737='CP %'!$F$27,Master!J737="CP",G737&gt;=DATE(2018,10,1),G737&lt;=DATE(2018,12,31)),COUNTIFS($K$2:$K$999,K737,$A$2:$A$999,'CP %'!$F$1,$B$2:$B$999,'CP %'!$F$27,$G$2:$G$999,"&gt;=01-10-2018",$G$2:$G$999,"&lt;=31-12-2018"),IF(AND(A737='CP %'!$M$1,Master!J737="CP",G737&gt;=DATE(2018,4,1),G737&lt;DATE(2018,10,1)),COUNTIFS($K$2:$K$999,K737,$A$2:$A$999,'CP %'!$M$1,$G$2:$G$999,"&gt;=1-04-2018",$G$2:$G$999,"&lt;1-10-2018"),IF(AND(A737='CP %'!$M$1,Master!J737="CP",G737&gt;=DATE(2018,10,1),G737&lt;=DATE(2018,12,31)),COUNTIFS($K$2:$K$999,K737,$A$2:$A$999,'CP %'!$M$1,$G$2:$G$999,"&gt;=1-10-2018",$G$2:$G$999,"&lt;=31-12-2018"),"")))))))</f>
        <v/>
      </c>
    </row>
    <row r="738" spans="19:20" hidden="1" x14ac:dyDescent="0.25">
      <c r="S738" s="17" t="str">
        <f>IF(AND(A738='CP %'!$B$1,J738="CP"),
IF(AND(G738&gt;=DATE(2018,4,1),G738&lt;=DATE(2018,7,25)),2%,IF(AND(G738&gt;=DATE(2018,7,26),G738&lt;=DATE(2018,12,31),R738='CP %'!$I$2),IF(T738=1,'CP %'!$C$8,IF(AND(T738&gt;=2,T738&lt;=3),'CP %'!$C$9,IF(AND(T738&gt;=4,T738&lt;=5),'CP %'!$C$10,IF(AND(T738&gt;=6,T738&lt;=8),'CP %'!$C$11,IF(T738&gt;=9,'CP %'!$C$12,""))))),IF(AND(G738&gt;=DATE(2018,7,26),G738&lt;=DATE(2018,12,31),R738='CP %'!$I$3),IF(T738=1,'CP %'!$D$8,IF(AND(T738&gt;=2,T738&lt;=3),'CP %'!$D$9,IF(AND(T738&gt;=4,T738&lt;=5),'CP %'!$D$10,IF(AND(T738&gt;=6,T738&lt;=8),'CP %'!$D$11,IF(T738&gt;=9,'CP %'!$D$12,""))))),""))),
IF(AND(A738='CP %'!$F$1,J738="CP"),
IF(AND(G738&gt;=DATE(2018,4,1),G738&lt;DATE(2018,5,1)),IF(AND(T738&gt;=1,T738&lt;=3),'CP %'!$G$4,IF(AND(T738&gt;=4,T738&lt;=9),'CP %'!$G$5,IF(T738&gt;=10,'CP %'!$G$6,""))),
IF(AND(G738&gt;=DATE(2018,5,1),G738&lt;DATE(2018,7,1)),'CP %'!$G$8,
IF(AND(G738&gt;=DATE(2018,7,1),G738&lt;DATE(2018,8,1)),IF(AND(T738&gt;=1,T738&lt;=2),'CP %'!$G$11,IF(AND(T738&gt;=3,T738&lt;=5),'CP %'!$G$12,IF(T738&gt;=6,'CP %'!$G$13,""))),
IF(AND(G738&gt;=DATE(2018,8,1),G738&lt;DATE(2018,10,1)),IF(K738='CP %'!$F$18,'CP %'!$G$18,IF(B738='CP %'!$F$15,'CP %'!$G$15,IF(B738='CP %'!$F$16,'CP %'!$G$16,IF(AND(B738='CP %'!$F$17,T738=1),'CP %'!$G$20,IF(AND(B738='CP %'!$F$17,T738&gt;=2,T738&lt;=5),'CP %'!$G$21,IF(AND(B738='CP %'!$F$17,T738&gt;=6),'CP %'!$G$22,"")))))),
IF(AND(G738&gt;=DATE(2018,10,1),G738&lt;=DATE(2018,12,31)),IF(B738='CP %'!$F$25,'CP %'!$G$25,IF(B738='CP %'!$F$26,'CP %'!$G$26,IF(AND(B738='CP %'!$F$27,T738=1),'CP %'!$G$29,IF(AND(B738='CP %'!$F$27,T738&gt;=2,T738&lt;=5),'CP %'!$G$30,IF(AND(B738='CP %'!$F$27,T738&gt;=6),'CP %'!$G$31,"")))))))))),
IF(AND(A738='CP %'!$M$1,J738="CP"),
IF(AND(G738&gt;=DATE(2018,4,1),G738&lt;DATE(2018,10,1)),IF(AND(T738&gt;=1,T738&lt;=3),'CP %'!$N$4,IF(AND(T738&gt;=4,T738&lt;=6),'CP %'!$N$5,IF(T738&gt;=7,'CP %'!$N$6,""))),
IF(AND(G738&gt;=DATE(2018,10,1),G738&lt;=DATE(2018,12,31)),IF(AND(T738&gt;=1,T738&lt;=3),'CP %'!$N$9,IF(AND(T738&gt;=4,T738&lt;=6),'CP %'!$N$10,IF(T738&gt;=7,'CP %'!$N$11,""))),"")),"")))</f>
        <v/>
      </c>
      <c r="T738" s="29" t="str">
        <f>IF(AND(A738='CP %'!$B$1,Master!J738="CP",G738&gt;=DATE(2018,7,26),G738&lt;=DATE(2018,12,31)),COUNTIFS($K$2:$K$999,K738,$A$2:$A$999,'CP %'!$B$1,$G$2:$G$999,"&gt;=26-07-2018",$G$2:$G$999,"&lt;=31-12-2018"),IF(AND(A738='CP %'!$F$1,Master!J738="CP",G738&gt;=DATE(2018,4,1),G738&lt;DATE(2018,5,1)),COUNTIFS($K$2:$K$999,K738,$A$2:$A$999,'CP %'!$F$1,$G$2:$G$999,"&gt;=01-04-2018",$G$2:$G$999,"&lt;01-05-2018"),IF(AND(A738='CP %'!$F$1,Master!J738="CP",G738&gt;=DATE(2018,7,1),G738&lt;DATE(2018,8,1)),COUNTIFS($K$2:$K$999,K738,$A$2:$A$999,'CP %'!$F$1,$G$2:$G$999,"&gt;=01-07-2018",$G$2:$G$999,"&lt;01-08-2018"),IF(AND(A738='CP %'!$F$1,B738='CP %'!$F$17,Master!J738="CP",G738&gt;=DATE(2018,8,1),G738&lt;DATE(2018,10,1)),COUNTIFS($K$2:$K$999,K738,$A$2:$A$999,'CP %'!$F$1,$B$2:$B$999,'CP %'!$F$17,$G$2:$G$999,"&gt;=01-08-2018",$G$2:$G$999,"&lt;01-10-2018"),IF(AND(A738='CP %'!$F$1,B738='CP %'!$F$27,Master!J738="CP",G738&gt;=DATE(2018,10,1),G738&lt;=DATE(2018,12,31)),COUNTIFS($K$2:$K$999,K738,$A$2:$A$999,'CP %'!$F$1,$B$2:$B$999,'CP %'!$F$27,$G$2:$G$999,"&gt;=01-10-2018",$G$2:$G$999,"&lt;=31-12-2018"),IF(AND(A738='CP %'!$M$1,Master!J738="CP",G738&gt;=DATE(2018,4,1),G738&lt;DATE(2018,10,1)),COUNTIFS($K$2:$K$999,K738,$A$2:$A$999,'CP %'!$M$1,$G$2:$G$999,"&gt;=1-04-2018",$G$2:$G$999,"&lt;1-10-2018"),IF(AND(A738='CP %'!$M$1,Master!J738="CP",G738&gt;=DATE(2018,10,1),G738&lt;=DATE(2018,12,31)),COUNTIFS($K$2:$K$999,K738,$A$2:$A$999,'CP %'!$M$1,$G$2:$G$999,"&gt;=1-10-2018",$G$2:$G$999,"&lt;=31-12-2018"),"")))))))</f>
        <v/>
      </c>
    </row>
    <row r="739" spans="19:20" hidden="1" x14ac:dyDescent="0.25">
      <c r="S739" s="17" t="str">
        <f>IF(AND(A739='CP %'!$B$1,J739="CP"),
IF(AND(G739&gt;=DATE(2018,4,1),G739&lt;=DATE(2018,7,25)),2%,IF(AND(G739&gt;=DATE(2018,7,26),G739&lt;=DATE(2018,12,31),R739='CP %'!$I$2),IF(T739=1,'CP %'!$C$8,IF(AND(T739&gt;=2,T739&lt;=3),'CP %'!$C$9,IF(AND(T739&gt;=4,T739&lt;=5),'CP %'!$C$10,IF(AND(T739&gt;=6,T739&lt;=8),'CP %'!$C$11,IF(T739&gt;=9,'CP %'!$C$12,""))))),IF(AND(G739&gt;=DATE(2018,7,26),G739&lt;=DATE(2018,12,31),R739='CP %'!$I$3),IF(T739=1,'CP %'!$D$8,IF(AND(T739&gt;=2,T739&lt;=3),'CP %'!$D$9,IF(AND(T739&gt;=4,T739&lt;=5),'CP %'!$D$10,IF(AND(T739&gt;=6,T739&lt;=8),'CP %'!$D$11,IF(T739&gt;=9,'CP %'!$D$12,""))))),""))),
IF(AND(A739='CP %'!$F$1,J739="CP"),
IF(AND(G739&gt;=DATE(2018,4,1),G739&lt;DATE(2018,5,1)),IF(AND(T739&gt;=1,T739&lt;=3),'CP %'!$G$4,IF(AND(T739&gt;=4,T739&lt;=9),'CP %'!$G$5,IF(T739&gt;=10,'CP %'!$G$6,""))),
IF(AND(G739&gt;=DATE(2018,5,1),G739&lt;DATE(2018,7,1)),'CP %'!$G$8,
IF(AND(G739&gt;=DATE(2018,7,1),G739&lt;DATE(2018,8,1)),IF(AND(T739&gt;=1,T739&lt;=2),'CP %'!$G$11,IF(AND(T739&gt;=3,T739&lt;=5),'CP %'!$G$12,IF(T739&gt;=6,'CP %'!$G$13,""))),
IF(AND(G739&gt;=DATE(2018,8,1),G739&lt;DATE(2018,10,1)),IF(K739='CP %'!$F$18,'CP %'!$G$18,IF(B739='CP %'!$F$15,'CP %'!$G$15,IF(B739='CP %'!$F$16,'CP %'!$G$16,IF(AND(B739='CP %'!$F$17,T739=1),'CP %'!$G$20,IF(AND(B739='CP %'!$F$17,T739&gt;=2,T739&lt;=5),'CP %'!$G$21,IF(AND(B739='CP %'!$F$17,T739&gt;=6),'CP %'!$G$22,"")))))),
IF(AND(G739&gt;=DATE(2018,10,1),G739&lt;=DATE(2018,12,31)),IF(B739='CP %'!$F$25,'CP %'!$G$25,IF(B739='CP %'!$F$26,'CP %'!$G$26,IF(AND(B739='CP %'!$F$27,T739=1),'CP %'!$G$29,IF(AND(B739='CP %'!$F$27,T739&gt;=2,T739&lt;=5),'CP %'!$G$30,IF(AND(B739='CP %'!$F$27,T739&gt;=6),'CP %'!$G$31,"")))))))))),
IF(AND(A739='CP %'!$M$1,J739="CP"),
IF(AND(G739&gt;=DATE(2018,4,1),G739&lt;DATE(2018,10,1)),IF(AND(T739&gt;=1,T739&lt;=3),'CP %'!$N$4,IF(AND(T739&gt;=4,T739&lt;=6),'CP %'!$N$5,IF(T739&gt;=7,'CP %'!$N$6,""))),
IF(AND(G739&gt;=DATE(2018,10,1),G739&lt;=DATE(2018,12,31)),IF(AND(T739&gt;=1,T739&lt;=3),'CP %'!$N$9,IF(AND(T739&gt;=4,T739&lt;=6),'CP %'!$N$10,IF(T739&gt;=7,'CP %'!$N$11,""))),"")),"")))</f>
        <v/>
      </c>
      <c r="T739" s="29" t="str">
        <f>IF(AND(A739='CP %'!$B$1,Master!J739="CP",G739&gt;=DATE(2018,7,26),G739&lt;=DATE(2018,12,31)),COUNTIFS($K$2:$K$999,K739,$A$2:$A$999,'CP %'!$B$1,$G$2:$G$999,"&gt;=26-07-2018",$G$2:$G$999,"&lt;=31-12-2018"),IF(AND(A739='CP %'!$F$1,Master!J739="CP",G739&gt;=DATE(2018,4,1),G739&lt;DATE(2018,5,1)),COUNTIFS($K$2:$K$999,K739,$A$2:$A$999,'CP %'!$F$1,$G$2:$G$999,"&gt;=01-04-2018",$G$2:$G$999,"&lt;01-05-2018"),IF(AND(A739='CP %'!$F$1,Master!J739="CP",G739&gt;=DATE(2018,7,1),G739&lt;DATE(2018,8,1)),COUNTIFS($K$2:$K$999,K739,$A$2:$A$999,'CP %'!$F$1,$G$2:$G$999,"&gt;=01-07-2018",$G$2:$G$999,"&lt;01-08-2018"),IF(AND(A739='CP %'!$F$1,B739='CP %'!$F$17,Master!J739="CP",G739&gt;=DATE(2018,8,1),G739&lt;DATE(2018,10,1)),COUNTIFS($K$2:$K$999,K739,$A$2:$A$999,'CP %'!$F$1,$B$2:$B$999,'CP %'!$F$17,$G$2:$G$999,"&gt;=01-08-2018",$G$2:$G$999,"&lt;01-10-2018"),IF(AND(A739='CP %'!$F$1,B739='CP %'!$F$27,Master!J739="CP",G739&gt;=DATE(2018,10,1),G739&lt;=DATE(2018,12,31)),COUNTIFS($K$2:$K$999,K739,$A$2:$A$999,'CP %'!$F$1,$B$2:$B$999,'CP %'!$F$27,$G$2:$G$999,"&gt;=01-10-2018",$G$2:$G$999,"&lt;=31-12-2018"),IF(AND(A739='CP %'!$M$1,Master!J739="CP",G739&gt;=DATE(2018,4,1),G739&lt;DATE(2018,10,1)),COUNTIFS($K$2:$K$999,K739,$A$2:$A$999,'CP %'!$M$1,$G$2:$G$999,"&gt;=1-04-2018",$G$2:$G$999,"&lt;1-10-2018"),IF(AND(A739='CP %'!$M$1,Master!J739="CP",G739&gt;=DATE(2018,10,1),G739&lt;=DATE(2018,12,31)),COUNTIFS($K$2:$K$999,K739,$A$2:$A$999,'CP %'!$M$1,$G$2:$G$999,"&gt;=1-10-2018",$G$2:$G$999,"&lt;=31-12-2018"),"")))))))</f>
        <v/>
      </c>
    </row>
    <row r="740" spans="19:20" hidden="1" x14ac:dyDescent="0.25">
      <c r="S740" s="17" t="str">
        <f>IF(AND(A740='CP %'!$B$1,J740="CP"),
IF(AND(G740&gt;=DATE(2018,4,1),G740&lt;=DATE(2018,7,25)),2%,IF(AND(G740&gt;=DATE(2018,7,26),G740&lt;=DATE(2018,12,31),R740='CP %'!$I$2),IF(T740=1,'CP %'!$C$8,IF(AND(T740&gt;=2,T740&lt;=3),'CP %'!$C$9,IF(AND(T740&gt;=4,T740&lt;=5),'CP %'!$C$10,IF(AND(T740&gt;=6,T740&lt;=8),'CP %'!$C$11,IF(T740&gt;=9,'CP %'!$C$12,""))))),IF(AND(G740&gt;=DATE(2018,7,26),G740&lt;=DATE(2018,12,31),R740='CP %'!$I$3),IF(T740=1,'CP %'!$D$8,IF(AND(T740&gt;=2,T740&lt;=3),'CP %'!$D$9,IF(AND(T740&gt;=4,T740&lt;=5),'CP %'!$D$10,IF(AND(T740&gt;=6,T740&lt;=8),'CP %'!$D$11,IF(T740&gt;=9,'CP %'!$D$12,""))))),""))),
IF(AND(A740='CP %'!$F$1,J740="CP"),
IF(AND(G740&gt;=DATE(2018,4,1),G740&lt;DATE(2018,5,1)),IF(AND(T740&gt;=1,T740&lt;=3),'CP %'!$G$4,IF(AND(T740&gt;=4,T740&lt;=9),'CP %'!$G$5,IF(T740&gt;=10,'CP %'!$G$6,""))),
IF(AND(G740&gt;=DATE(2018,5,1),G740&lt;DATE(2018,7,1)),'CP %'!$G$8,
IF(AND(G740&gt;=DATE(2018,7,1),G740&lt;DATE(2018,8,1)),IF(AND(T740&gt;=1,T740&lt;=2),'CP %'!$G$11,IF(AND(T740&gt;=3,T740&lt;=5),'CP %'!$G$12,IF(T740&gt;=6,'CP %'!$G$13,""))),
IF(AND(G740&gt;=DATE(2018,8,1),G740&lt;DATE(2018,10,1)),IF(K740='CP %'!$F$18,'CP %'!$G$18,IF(B740='CP %'!$F$15,'CP %'!$G$15,IF(B740='CP %'!$F$16,'CP %'!$G$16,IF(AND(B740='CP %'!$F$17,T740=1),'CP %'!$G$20,IF(AND(B740='CP %'!$F$17,T740&gt;=2,T740&lt;=5),'CP %'!$G$21,IF(AND(B740='CP %'!$F$17,T740&gt;=6),'CP %'!$G$22,"")))))),
IF(AND(G740&gt;=DATE(2018,10,1),G740&lt;=DATE(2018,12,31)),IF(B740='CP %'!$F$25,'CP %'!$G$25,IF(B740='CP %'!$F$26,'CP %'!$G$26,IF(AND(B740='CP %'!$F$27,T740=1),'CP %'!$G$29,IF(AND(B740='CP %'!$F$27,T740&gt;=2,T740&lt;=5),'CP %'!$G$30,IF(AND(B740='CP %'!$F$27,T740&gt;=6),'CP %'!$G$31,"")))))))))),
IF(AND(A740='CP %'!$M$1,J740="CP"),
IF(AND(G740&gt;=DATE(2018,4,1),G740&lt;DATE(2018,10,1)),IF(AND(T740&gt;=1,T740&lt;=3),'CP %'!$N$4,IF(AND(T740&gt;=4,T740&lt;=6),'CP %'!$N$5,IF(T740&gt;=7,'CP %'!$N$6,""))),
IF(AND(G740&gt;=DATE(2018,10,1),G740&lt;=DATE(2018,12,31)),IF(AND(T740&gt;=1,T740&lt;=3),'CP %'!$N$9,IF(AND(T740&gt;=4,T740&lt;=6),'CP %'!$N$10,IF(T740&gt;=7,'CP %'!$N$11,""))),"")),"")))</f>
        <v/>
      </c>
      <c r="T740" s="29" t="str">
        <f>IF(AND(A740='CP %'!$B$1,Master!J740="CP",G740&gt;=DATE(2018,7,26),G740&lt;=DATE(2018,12,31)),COUNTIFS($K$2:$K$999,K740,$A$2:$A$999,'CP %'!$B$1,$G$2:$G$999,"&gt;=26-07-2018",$G$2:$G$999,"&lt;=31-12-2018"),IF(AND(A740='CP %'!$F$1,Master!J740="CP",G740&gt;=DATE(2018,4,1),G740&lt;DATE(2018,5,1)),COUNTIFS($K$2:$K$999,K740,$A$2:$A$999,'CP %'!$F$1,$G$2:$G$999,"&gt;=01-04-2018",$G$2:$G$999,"&lt;01-05-2018"),IF(AND(A740='CP %'!$F$1,Master!J740="CP",G740&gt;=DATE(2018,7,1),G740&lt;DATE(2018,8,1)),COUNTIFS($K$2:$K$999,K740,$A$2:$A$999,'CP %'!$F$1,$G$2:$G$999,"&gt;=01-07-2018",$G$2:$G$999,"&lt;01-08-2018"),IF(AND(A740='CP %'!$F$1,B740='CP %'!$F$17,Master!J740="CP",G740&gt;=DATE(2018,8,1),G740&lt;DATE(2018,10,1)),COUNTIFS($K$2:$K$999,K740,$A$2:$A$999,'CP %'!$F$1,$B$2:$B$999,'CP %'!$F$17,$G$2:$G$999,"&gt;=01-08-2018",$G$2:$G$999,"&lt;01-10-2018"),IF(AND(A740='CP %'!$F$1,B740='CP %'!$F$27,Master!J740="CP",G740&gt;=DATE(2018,10,1),G740&lt;=DATE(2018,12,31)),COUNTIFS($K$2:$K$999,K740,$A$2:$A$999,'CP %'!$F$1,$B$2:$B$999,'CP %'!$F$27,$G$2:$G$999,"&gt;=01-10-2018",$G$2:$G$999,"&lt;=31-12-2018"),IF(AND(A740='CP %'!$M$1,Master!J740="CP",G740&gt;=DATE(2018,4,1),G740&lt;DATE(2018,10,1)),COUNTIFS($K$2:$K$999,K740,$A$2:$A$999,'CP %'!$M$1,$G$2:$G$999,"&gt;=1-04-2018",$G$2:$G$999,"&lt;1-10-2018"),IF(AND(A740='CP %'!$M$1,Master!J740="CP",G740&gt;=DATE(2018,10,1),G740&lt;=DATE(2018,12,31)),COUNTIFS($K$2:$K$999,K740,$A$2:$A$999,'CP %'!$M$1,$G$2:$G$999,"&gt;=1-10-2018",$G$2:$G$999,"&lt;=31-12-2018"),"")))))))</f>
        <v/>
      </c>
    </row>
    <row r="741" spans="19:20" hidden="1" x14ac:dyDescent="0.25">
      <c r="S741" s="17" t="str">
        <f>IF(AND(A741='CP %'!$B$1,J741="CP"),
IF(AND(G741&gt;=DATE(2018,4,1),G741&lt;=DATE(2018,7,25)),2%,IF(AND(G741&gt;=DATE(2018,7,26),G741&lt;=DATE(2018,12,31),R741='CP %'!$I$2),IF(T741=1,'CP %'!$C$8,IF(AND(T741&gt;=2,T741&lt;=3),'CP %'!$C$9,IF(AND(T741&gt;=4,T741&lt;=5),'CP %'!$C$10,IF(AND(T741&gt;=6,T741&lt;=8),'CP %'!$C$11,IF(T741&gt;=9,'CP %'!$C$12,""))))),IF(AND(G741&gt;=DATE(2018,7,26),G741&lt;=DATE(2018,12,31),R741='CP %'!$I$3),IF(T741=1,'CP %'!$D$8,IF(AND(T741&gt;=2,T741&lt;=3),'CP %'!$D$9,IF(AND(T741&gt;=4,T741&lt;=5),'CP %'!$D$10,IF(AND(T741&gt;=6,T741&lt;=8),'CP %'!$D$11,IF(T741&gt;=9,'CP %'!$D$12,""))))),""))),
IF(AND(A741='CP %'!$F$1,J741="CP"),
IF(AND(G741&gt;=DATE(2018,4,1),G741&lt;DATE(2018,5,1)),IF(AND(T741&gt;=1,T741&lt;=3),'CP %'!$G$4,IF(AND(T741&gt;=4,T741&lt;=9),'CP %'!$G$5,IF(T741&gt;=10,'CP %'!$G$6,""))),
IF(AND(G741&gt;=DATE(2018,5,1),G741&lt;DATE(2018,7,1)),'CP %'!$G$8,
IF(AND(G741&gt;=DATE(2018,7,1),G741&lt;DATE(2018,8,1)),IF(AND(T741&gt;=1,T741&lt;=2),'CP %'!$G$11,IF(AND(T741&gt;=3,T741&lt;=5),'CP %'!$G$12,IF(T741&gt;=6,'CP %'!$G$13,""))),
IF(AND(G741&gt;=DATE(2018,8,1),G741&lt;DATE(2018,10,1)),IF(K741='CP %'!$F$18,'CP %'!$G$18,IF(B741='CP %'!$F$15,'CP %'!$G$15,IF(B741='CP %'!$F$16,'CP %'!$G$16,IF(AND(B741='CP %'!$F$17,T741=1),'CP %'!$G$20,IF(AND(B741='CP %'!$F$17,T741&gt;=2,T741&lt;=5),'CP %'!$G$21,IF(AND(B741='CP %'!$F$17,T741&gt;=6),'CP %'!$G$22,"")))))),
IF(AND(G741&gt;=DATE(2018,10,1),G741&lt;=DATE(2018,12,31)),IF(B741='CP %'!$F$25,'CP %'!$G$25,IF(B741='CP %'!$F$26,'CP %'!$G$26,IF(AND(B741='CP %'!$F$27,T741=1),'CP %'!$G$29,IF(AND(B741='CP %'!$F$27,T741&gt;=2,T741&lt;=5),'CP %'!$G$30,IF(AND(B741='CP %'!$F$27,T741&gt;=6),'CP %'!$G$31,"")))))))))),
IF(AND(A741='CP %'!$M$1,J741="CP"),
IF(AND(G741&gt;=DATE(2018,4,1),G741&lt;DATE(2018,10,1)),IF(AND(T741&gt;=1,T741&lt;=3),'CP %'!$N$4,IF(AND(T741&gt;=4,T741&lt;=6),'CP %'!$N$5,IF(T741&gt;=7,'CP %'!$N$6,""))),
IF(AND(G741&gt;=DATE(2018,10,1),G741&lt;=DATE(2018,12,31)),IF(AND(T741&gt;=1,T741&lt;=3),'CP %'!$N$9,IF(AND(T741&gt;=4,T741&lt;=6),'CP %'!$N$10,IF(T741&gt;=7,'CP %'!$N$11,""))),"")),"")))</f>
        <v/>
      </c>
      <c r="T741" s="29" t="str">
        <f>IF(AND(A741='CP %'!$B$1,Master!J741="CP",G741&gt;=DATE(2018,7,26),G741&lt;=DATE(2018,12,31)),COUNTIFS($K$2:$K$999,K741,$A$2:$A$999,'CP %'!$B$1,$G$2:$G$999,"&gt;=26-07-2018",$G$2:$G$999,"&lt;=31-12-2018"),IF(AND(A741='CP %'!$F$1,Master!J741="CP",G741&gt;=DATE(2018,4,1),G741&lt;DATE(2018,5,1)),COUNTIFS($K$2:$K$999,K741,$A$2:$A$999,'CP %'!$F$1,$G$2:$G$999,"&gt;=01-04-2018",$G$2:$G$999,"&lt;01-05-2018"),IF(AND(A741='CP %'!$F$1,Master!J741="CP",G741&gt;=DATE(2018,7,1),G741&lt;DATE(2018,8,1)),COUNTIFS($K$2:$K$999,K741,$A$2:$A$999,'CP %'!$F$1,$G$2:$G$999,"&gt;=01-07-2018",$G$2:$G$999,"&lt;01-08-2018"),IF(AND(A741='CP %'!$F$1,B741='CP %'!$F$17,Master!J741="CP",G741&gt;=DATE(2018,8,1),G741&lt;DATE(2018,10,1)),COUNTIFS($K$2:$K$999,K741,$A$2:$A$999,'CP %'!$F$1,$B$2:$B$999,'CP %'!$F$17,$G$2:$G$999,"&gt;=01-08-2018",$G$2:$G$999,"&lt;01-10-2018"),IF(AND(A741='CP %'!$F$1,B741='CP %'!$F$27,Master!J741="CP",G741&gt;=DATE(2018,10,1),G741&lt;=DATE(2018,12,31)),COUNTIFS($K$2:$K$999,K741,$A$2:$A$999,'CP %'!$F$1,$B$2:$B$999,'CP %'!$F$27,$G$2:$G$999,"&gt;=01-10-2018",$G$2:$G$999,"&lt;=31-12-2018"),IF(AND(A741='CP %'!$M$1,Master!J741="CP",G741&gt;=DATE(2018,4,1),G741&lt;DATE(2018,10,1)),COUNTIFS($K$2:$K$999,K741,$A$2:$A$999,'CP %'!$M$1,$G$2:$G$999,"&gt;=1-04-2018",$G$2:$G$999,"&lt;1-10-2018"),IF(AND(A741='CP %'!$M$1,Master!J741="CP",G741&gt;=DATE(2018,10,1),G741&lt;=DATE(2018,12,31)),COUNTIFS($K$2:$K$999,K741,$A$2:$A$999,'CP %'!$M$1,$G$2:$G$999,"&gt;=1-10-2018",$G$2:$G$999,"&lt;=31-12-2018"),"")))))))</f>
        <v/>
      </c>
    </row>
    <row r="742" spans="19:20" hidden="1" x14ac:dyDescent="0.25">
      <c r="S742" s="17" t="str">
        <f>IF(AND(A742='CP %'!$B$1,J742="CP"),
IF(AND(G742&gt;=DATE(2018,4,1),G742&lt;=DATE(2018,7,25)),2%,IF(AND(G742&gt;=DATE(2018,7,26),G742&lt;=DATE(2018,12,31),R742='CP %'!$I$2),IF(T742=1,'CP %'!$C$8,IF(AND(T742&gt;=2,T742&lt;=3),'CP %'!$C$9,IF(AND(T742&gt;=4,T742&lt;=5),'CP %'!$C$10,IF(AND(T742&gt;=6,T742&lt;=8),'CP %'!$C$11,IF(T742&gt;=9,'CP %'!$C$12,""))))),IF(AND(G742&gt;=DATE(2018,7,26),G742&lt;=DATE(2018,12,31),R742='CP %'!$I$3),IF(T742=1,'CP %'!$D$8,IF(AND(T742&gt;=2,T742&lt;=3),'CP %'!$D$9,IF(AND(T742&gt;=4,T742&lt;=5),'CP %'!$D$10,IF(AND(T742&gt;=6,T742&lt;=8),'CP %'!$D$11,IF(T742&gt;=9,'CP %'!$D$12,""))))),""))),
IF(AND(A742='CP %'!$F$1,J742="CP"),
IF(AND(G742&gt;=DATE(2018,4,1),G742&lt;DATE(2018,5,1)),IF(AND(T742&gt;=1,T742&lt;=3),'CP %'!$G$4,IF(AND(T742&gt;=4,T742&lt;=9),'CP %'!$G$5,IF(T742&gt;=10,'CP %'!$G$6,""))),
IF(AND(G742&gt;=DATE(2018,5,1),G742&lt;DATE(2018,7,1)),'CP %'!$G$8,
IF(AND(G742&gt;=DATE(2018,7,1),G742&lt;DATE(2018,8,1)),IF(AND(T742&gt;=1,T742&lt;=2),'CP %'!$G$11,IF(AND(T742&gt;=3,T742&lt;=5),'CP %'!$G$12,IF(T742&gt;=6,'CP %'!$G$13,""))),
IF(AND(G742&gt;=DATE(2018,8,1),G742&lt;DATE(2018,10,1)),IF(K742='CP %'!$F$18,'CP %'!$G$18,IF(B742='CP %'!$F$15,'CP %'!$G$15,IF(B742='CP %'!$F$16,'CP %'!$G$16,IF(AND(B742='CP %'!$F$17,T742=1),'CP %'!$G$20,IF(AND(B742='CP %'!$F$17,T742&gt;=2,T742&lt;=5),'CP %'!$G$21,IF(AND(B742='CP %'!$F$17,T742&gt;=6),'CP %'!$G$22,"")))))),
IF(AND(G742&gt;=DATE(2018,10,1),G742&lt;=DATE(2018,12,31)),IF(B742='CP %'!$F$25,'CP %'!$G$25,IF(B742='CP %'!$F$26,'CP %'!$G$26,IF(AND(B742='CP %'!$F$27,T742=1),'CP %'!$G$29,IF(AND(B742='CP %'!$F$27,T742&gt;=2,T742&lt;=5),'CP %'!$G$30,IF(AND(B742='CP %'!$F$27,T742&gt;=6),'CP %'!$G$31,"")))))))))),
IF(AND(A742='CP %'!$M$1,J742="CP"),
IF(AND(G742&gt;=DATE(2018,4,1),G742&lt;DATE(2018,10,1)),IF(AND(T742&gt;=1,T742&lt;=3),'CP %'!$N$4,IF(AND(T742&gt;=4,T742&lt;=6),'CP %'!$N$5,IF(T742&gt;=7,'CP %'!$N$6,""))),
IF(AND(G742&gt;=DATE(2018,10,1),G742&lt;=DATE(2018,12,31)),IF(AND(T742&gt;=1,T742&lt;=3),'CP %'!$N$9,IF(AND(T742&gt;=4,T742&lt;=6),'CP %'!$N$10,IF(T742&gt;=7,'CP %'!$N$11,""))),"")),"")))</f>
        <v/>
      </c>
      <c r="T742" s="29" t="str">
        <f>IF(AND(A742='CP %'!$B$1,Master!J742="CP",G742&gt;=DATE(2018,7,26),G742&lt;=DATE(2018,12,31)),COUNTIFS($K$2:$K$999,K742,$A$2:$A$999,'CP %'!$B$1,$G$2:$G$999,"&gt;=26-07-2018",$G$2:$G$999,"&lt;=31-12-2018"),IF(AND(A742='CP %'!$F$1,Master!J742="CP",G742&gt;=DATE(2018,4,1),G742&lt;DATE(2018,5,1)),COUNTIFS($K$2:$K$999,K742,$A$2:$A$999,'CP %'!$F$1,$G$2:$G$999,"&gt;=01-04-2018",$G$2:$G$999,"&lt;01-05-2018"),IF(AND(A742='CP %'!$F$1,Master!J742="CP",G742&gt;=DATE(2018,7,1),G742&lt;DATE(2018,8,1)),COUNTIFS($K$2:$K$999,K742,$A$2:$A$999,'CP %'!$F$1,$G$2:$G$999,"&gt;=01-07-2018",$G$2:$G$999,"&lt;01-08-2018"),IF(AND(A742='CP %'!$F$1,B742='CP %'!$F$17,Master!J742="CP",G742&gt;=DATE(2018,8,1),G742&lt;DATE(2018,10,1)),COUNTIFS($K$2:$K$999,K742,$A$2:$A$999,'CP %'!$F$1,$B$2:$B$999,'CP %'!$F$17,$G$2:$G$999,"&gt;=01-08-2018",$G$2:$G$999,"&lt;01-10-2018"),IF(AND(A742='CP %'!$F$1,B742='CP %'!$F$27,Master!J742="CP",G742&gt;=DATE(2018,10,1),G742&lt;=DATE(2018,12,31)),COUNTIFS($K$2:$K$999,K742,$A$2:$A$999,'CP %'!$F$1,$B$2:$B$999,'CP %'!$F$27,$G$2:$G$999,"&gt;=01-10-2018",$G$2:$G$999,"&lt;=31-12-2018"),IF(AND(A742='CP %'!$M$1,Master!J742="CP",G742&gt;=DATE(2018,4,1),G742&lt;DATE(2018,10,1)),COUNTIFS($K$2:$K$999,K742,$A$2:$A$999,'CP %'!$M$1,$G$2:$G$999,"&gt;=1-04-2018",$G$2:$G$999,"&lt;1-10-2018"),IF(AND(A742='CP %'!$M$1,Master!J742="CP",G742&gt;=DATE(2018,10,1),G742&lt;=DATE(2018,12,31)),COUNTIFS($K$2:$K$999,K742,$A$2:$A$999,'CP %'!$M$1,$G$2:$G$999,"&gt;=1-10-2018",$G$2:$G$999,"&lt;=31-12-2018"),"")))))))</f>
        <v/>
      </c>
    </row>
    <row r="743" spans="19:20" hidden="1" x14ac:dyDescent="0.25">
      <c r="S743" s="17" t="str">
        <f>IF(AND(A743='CP %'!$B$1,J743="CP"),
IF(AND(G743&gt;=DATE(2018,4,1),G743&lt;=DATE(2018,7,25)),2%,IF(AND(G743&gt;=DATE(2018,7,26),G743&lt;=DATE(2018,12,31),R743='CP %'!$I$2),IF(T743=1,'CP %'!$C$8,IF(AND(T743&gt;=2,T743&lt;=3),'CP %'!$C$9,IF(AND(T743&gt;=4,T743&lt;=5),'CP %'!$C$10,IF(AND(T743&gt;=6,T743&lt;=8),'CP %'!$C$11,IF(T743&gt;=9,'CP %'!$C$12,""))))),IF(AND(G743&gt;=DATE(2018,7,26),G743&lt;=DATE(2018,12,31),R743='CP %'!$I$3),IF(T743=1,'CP %'!$D$8,IF(AND(T743&gt;=2,T743&lt;=3),'CP %'!$D$9,IF(AND(T743&gt;=4,T743&lt;=5),'CP %'!$D$10,IF(AND(T743&gt;=6,T743&lt;=8),'CP %'!$D$11,IF(T743&gt;=9,'CP %'!$D$12,""))))),""))),
IF(AND(A743='CP %'!$F$1,J743="CP"),
IF(AND(G743&gt;=DATE(2018,4,1),G743&lt;DATE(2018,5,1)),IF(AND(T743&gt;=1,T743&lt;=3),'CP %'!$G$4,IF(AND(T743&gt;=4,T743&lt;=9),'CP %'!$G$5,IF(T743&gt;=10,'CP %'!$G$6,""))),
IF(AND(G743&gt;=DATE(2018,5,1),G743&lt;DATE(2018,7,1)),'CP %'!$G$8,
IF(AND(G743&gt;=DATE(2018,7,1),G743&lt;DATE(2018,8,1)),IF(AND(T743&gt;=1,T743&lt;=2),'CP %'!$G$11,IF(AND(T743&gt;=3,T743&lt;=5),'CP %'!$G$12,IF(T743&gt;=6,'CP %'!$G$13,""))),
IF(AND(G743&gt;=DATE(2018,8,1),G743&lt;DATE(2018,10,1)),IF(K743='CP %'!$F$18,'CP %'!$G$18,IF(B743='CP %'!$F$15,'CP %'!$G$15,IF(B743='CP %'!$F$16,'CP %'!$G$16,IF(AND(B743='CP %'!$F$17,T743=1),'CP %'!$G$20,IF(AND(B743='CP %'!$F$17,T743&gt;=2,T743&lt;=5),'CP %'!$G$21,IF(AND(B743='CP %'!$F$17,T743&gt;=6),'CP %'!$G$22,"")))))),
IF(AND(G743&gt;=DATE(2018,10,1),G743&lt;=DATE(2018,12,31)),IF(B743='CP %'!$F$25,'CP %'!$G$25,IF(B743='CP %'!$F$26,'CP %'!$G$26,IF(AND(B743='CP %'!$F$27,T743=1),'CP %'!$G$29,IF(AND(B743='CP %'!$F$27,T743&gt;=2,T743&lt;=5),'CP %'!$G$30,IF(AND(B743='CP %'!$F$27,T743&gt;=6),'CP %'!$G$31,"")))))))))),
IF(AND(A743='CP %'!$M$1,J743="CP"),
IF(AND(G743&gt;=DATE(2018,4,1),G743&lt;DATE(2018,10,1)),IF(AND(T743&gt;=1,T743&lt;=3),'CP %'!$N$4,IF(AND(T743&gt;=4,T743&lt;=6),'CP %'!$N$5,IF(T743&gt;=7,'CP %'!$N$6,""))),
IF(AND(G743&gt;=DATE(2018,10,1),G743&lt;=DATE(2018,12,31)),IF(AND(T743&gt;=1,T743&lt;=3),'CP %'!$N$9,IF(AND(T743&gt;=4,T743&lt;=6),'CP %'!$N$10,IF(T743&gt;=7,'CP %'!$N$11,""))),"")),"")))</f>
        <v/>
      </c>
      <c r="T743" s="29" t="str">
        <f>IF(AND(A743='CP %'!$B$1,Master!J743="CP",G743&gt;=DATE(2018,7,26),G743&lt;=DATE(2018,12,31)),COUNTIFS($K$2:$K$999,K743,$A$2:$A$999,'CP %'!$B$1,$G$2:$G$999,"&gt;=26-07-2018",$G$2:$G$999,"&lt;=31-12-2018"),IF(AND(A743='CP %'!$F$1,Master!J743="CP",G743&gt;=DATE(2018,4,1),G743&lt;DATE(2018,5,1)),COUNTIFS($K$2:$K$999,K743,$A$2:$A$999,'CP %'!$F$1,$G$2:$G$999,"&gt;=01-04-2018",$G$2:$G$999,"&lt;01-05-2018"),IF(AND(A743='CP %'!$F$1,Master!J743="CP",G743&gt;=DATE(2018,7,1),G743&lt;DATE(2018,8,1)),COUNTIFS($K$2:$K$999,K743,$A$2:$A$999,'CP %'!$F$1,$G$2:$G$999,"&gt;=01-07-2018",$G$2:$G$999,"&lt;01-08-2018"),IF(AND(A743='CP %'!$F$1,B743='CP %'!$F$17,Master!J743="CP",G743&gt;=DATE(2018,8,1),G743&lt;DATE(2018,10,1)),COUNTIFS($K$2:$K$999,K743,$A$2:$A$999,'CP %'!$F$1,$B$2:$B$999,'CP %'!$F$17,$G$2:$G$999,"&gt;=01-08-2018",$G$2:$G$999,"&lt;01-10-2018"),IF(AND(A743='CP %'!$F$1,B743='CP %'!$F$27,Master!J743="CP",G743&gt;=DATE(2018,10,1),G743&lt;=DATE(2018,12,31)),COUNTIFS($K$2:$K$999,K743,$A$2:$A$999,'CP %'!$F$1,$B$2:$B$999,'CP %'!$F$27,$G$2:$G$999,"&gt;=01-10-2018",$G$2:$G$999,"&lt;=31-12-2018"),IF(AND(A743='CP %'!$M$1,Master!J743="CP",G743&gt;=DATE(2018,4,1),G743&lt;DATE(2018,10,1)),COUNTIFS($K$2:$K$999,K743,$A$2:$A$999,'CP %'!$M$1,$G$2:$G$999,"&gt;=1-04-2018",$G$2:$G$999,"&lt;1-10-2018"),IF(AND(A743='CP %'!$M$1,Master!J743="CP",G743&gt;=DATE(2018,10,1),G743&lt;=DATE(2018,12,31)),COUNTIFS($K$2:$K$999,K743,$A$2:$A$999,'CP %'!$M$1,$G$2:$G$999,"&gt;=1-10-2018",$G$2:$G$999,"&lt;=31-12-2018"),"")))))))</f>
        <v/>
      </c>
    </row>
    <row r="744" spans="19:20" hidden="1" x14ac:dyDescent="0.25">
      <c r="S744" s="17" t="str">
        <f>IF(AND(A744='CP %'!$B$1,J744="CP"),
IF(AND(G744&gt;=DATE(2018,4,1),G744&lt;=DATE(2018,7,25)),2%,IF(AND(G744&gt;=DATE(2018,7,26),G744&lt;=DATE(2018,12,31),R744='CP %'!$I$2),IF(T744=1,'CP %'!$C$8,IF(AND(T744&gt;=2,T744&lt;=3),'CP %'!$C$9,IF(AND(T744&gt;=4,T744&lt;=5),'CP %'!$C$10,IF(AND(T744&gt;=6,T744&lt;=8),'CP %'!$C$11,IF(T744&gt;=9,'CP %'!$C$12,""))))),IF(AND(G744&gt;=DATE(2018,7,26),G744&lt;=DATE(2018,12,31),R744='CP %'!$I$3),IF(T744=1,'CP %'!$D$8,IF(AND(T744&gt;=2,T744&lt;=3),'CP %'!$D$9,IF(AND(T744&gt;=4,T744&lt;=5),'CP %'!$D$10,IF(AND(T744&gt;=6,T744&lt;=8),'CP %'!$D$11,IF(T744&gt;=9,'CP %'!$D$12,""))))),""))),
IF(AND(A744='CP %'!$F$1,J744="CP"),
IF(AND(G744&gt;=DATE(2018,4,1),G744&lt;DATE(2018,5,1)),IF(AND(T744&gt;=1,T744&lt;=3),'CP %'!$G$4,IF(AND(T744&gt;=4,T744&lt;=9),'CP %'!$G$5,IF(T744&gt;=10,'CP %'!$G$6,""))),
IF(AND(G744&gt;=DATE(2018,5,1),G744&lt;DATE(2018,7,1)),'CP %'!$G$8,
IF(AND(G744&gt;=DATE(2018,7,1),G744&lt;DATE(2018,8,1)),IF(AND(T744&gt;=1,T744&lt;=2),'CP %'!$G$11,IF(AND(T744&gt;=3,T744&lt;=5),'CP %'!$G$12,IF(T744&gt;=6,'CP %'!$G$13,""))),
IF(AND(G744&gt;=DATE(2018,8,1),G744&lt;DATE(2018,10,1)),IF(K744='CP %'!$F$18,'CP %'!$G$18,IF(B744='CP %'!$F$15,'CP %'!$G$15,IF(B744='CP %'!$F$16,'CP %'!$G$16,IF(AND(B744='CP %'!$F$17,T744=1),'CP %'!$G$20,IF(AND(B744='CP %'!$F$17,T744&gt;=2,T744&lt;=5),'CP %'!$G$21,IF(AND(B744='CP %'!$F$17,T744&gt;=6),'CP %'!$G$22,"")))))),
IF(AND(G744&gt;=DATE(2018,10,1),G744&lt;=DATE(2018,12,31)),IF(B744='CP %'!$F$25,'CP %'!$G$25,IF(B744='CP %'!$F$26,'CP %'!$G$26,IF(AND(B744='CP %'!$F$27,T744=1),'CP %'!$G$29,IF(AND(B744='CP %'!$F$27,T744&gt;=2,T744&lt;=5),'CP %'!$G$30,IF(AND(B744='CP %'!$F$27,T744&gt;=6),'CP %'!$G$31,"")))))))))),
IF(AND(A744='CP %'!$M$1,J744="CP"),
IF(AND(G744&gt;=DATE(2018,4,1),G744&lt;DATE(2018,10,1)),IF(AND(T744&gt;=1,T744&lt;=3),'CP %'!$N$4,IF(AND(T744&gt;=4,T744&lt;=6),'CP %'!$N$5,IF(T744&gt;=7,'CP %'!$N$6,""))),
IF(AND(G744&gt;=DATE(2018,10,1),G744&lt;=DATE(2018,12,31)),IF(AND(T744&gt;=1,T744&lt;=3),'CP %'!$N$9,IF(AND(T744&gt;=4,T744&lt;=6),'CP %'!$N$10,IF(T744&gt;=7,'CP %'!$N$11,""))),"")),"")))</f>
        <v/>
      </c>
      <c r="T744" s="29" t="str">
        <f>IF(AND(A744='CP %'!$B$1,Master!J744="CP",G744&gt;=DATE(2018,7,26),G744&lt;=DATE(2018,12,31)),COUNTIFS($K$2:$K$999,K744,$A$2:$A$999,'CP %'!$B$1,$G$2:$G$999,"&gt;=26-07-2018",$G$2:$G$999,"&lt;=31-12-2018"),IF(AND(A744='CP %'!$F$1,Master!J744="CP",G744&gt;=DATE(2018,4,1),G744&lt;DATE(2018,5,1)),COUNTIFS($K$2:$K$999,K744,$A$2:$A$999,'CP %'!$F$1,$G$2:$G$999,"&gt;=01-04-2018",$G$2:$G$999,"&lt;01-05-2018"),IF(AND(A744='CP %'!$F$1,Master!J744="CP",G744&gt;=DATE(2018,7,1),G744&lt;DATE(2018,8,1)),COUNTIFS($K$2:$K$999,K744,$A$2:$A$999,'CP %'!$F$1,$G$2:$G$999,"&gt;=01-07-2018",$G$2:$G$999,"&lt;01-08-2018"),IF(AND(A744='CP %'!$F$1,B744='CP %'!$F$17,Master!J744="CP",G744&gt;=DATE(2018,8,1),G744&lt;DATE(2018,10,1)),COUNTIFS($K$2:$K$999,K744,$A$2:$A$999,'CP %'!$F$1,$B$2:$B$999,'CP %'!$F$17,$G$2:$G$999,"&gt;=01-08-2018",$G$2:$G$999,"&lt;01-10-2018"),IF(AND(A744='CP %'!$F$1,B744='CP %'!$F$27,Master!J744="CP",G744&gt;=DATE(2018,10,1),G744&lt;=DATE(2018,12,31)),COUNTIFS($K$2:$K$999,K744,$A$2:$A$999,'CP %'!$F$1,$B$2:$B$999,'CP %'!$F$27,$G$2:$G$999,"&gt;=01-10-2018",$G$2:$G$999,"&lt;=31-12-2018"),IF(AND(A744='CP %'!$M$1,Master!J744="CP",G744&gt;=DATE(2018,4,1),G744&lt;DATE(2018,10,1)),COUNTIFS($K$2:$K$999,K744,$A$2:$A$999,'CP %'!$M$1,$G$2:$G$999,"&gt;=1-04-2018",$G$2:$G$999,"&lt;1-10-2018"),IF(AND(A744='CP %'!$M$1,Master!J744="CP",G744&gt;=DATE(2018,10,1),G744&lt;=DATE(2018,12,31)),COUNTIFS($K$2:$K$999,K744,$A$2:$A$999,'CP %'!$M$1,$G$2:$G$999,"&gt;=1-10-2018",$G$2:$G$999,"&lt;=31-12-2018"),"")))))))</f>
        <v/>
      </c>
    </row>
    <row r="745" spans="19:20" hidden="1" x14ac:dyDescent="0.25">
      <c r="S745" s="17" t="str">
        <f>IF(AND(A745='CP %'!$B$1,J745="CP"),
IF(AND(G745&gt;=DATE(2018,4,1),G745&lt;=DATE(2018,7,25)),2%,IF(AND(G745&gt;=DATE(2018,7,26),G745&lt;=DATE(2018,12,31),R745='CP %'!$I$2),IF(T745=1,'CP %'!$C$8,IF(AND(T745&gt;=2,T745&lt;=3),'CP %'!$C$9,IF(AND(T745&gt;=4,T745&lt;=5),'CP %'!$C$10,IF(AND(T745&gt;=6,T745&lt;=8),'CP %'!$C$11,IF(T745&gt;=9,'CP %'!$C$12,""))))),IF(AND(G745&gt;=DATE(2018,7,26),G745&lt;=DATE(2018,12,31),R745='CP %'!$I$3),IF(T745=1,'CP %'!$D$8,IF(AND(T745&gt;=2,T745&lt;=3),'CP %'!$D$9,IF(AND(T745&gt;=4,T745&lt;=5),'CP %'!$D$10,IF(AND(T745&gt;=6,T745&lt;=8),'CP %'!$D$11,IF(T745&gt;=9,'CP %'!$D$12,""))))),""))),
IF(AND(A745='CP %'!$F$1,J745="CP"),
IF(AND(G745&gt;=DATE(2018,4,1),G745&lt;DATE(2018,5,1)),IF(AND(T745&gt;=1,T745&lt;=3),'CP %'!$G$4,IF(AND(T745&gt;=4,T745&lt;=9),'CP %'!$G$5,IF(T745&gt;=10,'CP %'!$G$6,""))),
IF(AND(G745&gt;=DATE(2018,5,1),G745&lt;DATE(2018,7,1)),'CP %'!$G$8,
IF(AND(G745&gt;=DATE(2018,7,1),G745&lt;DATE(2018,8,1)),IF(AND(T745&gt;=1,T745&lt;=2),'CP %'!$G$11,IF(AND(T745&gt;=3,T745&lt;=5),'CP %'!$G$12,IF(T745&gt;=6,'CP %'!$G$13,""))),
IF(AND(G745&gt;=DATE(2018,8,1),G745&lt;DATE(2018,10,1)),IF(K745='CP %'!$F$18,'CP %'!$G$18,IF(B745='CP %'!$F$15,'CP %'!$G$15,IF(B745='CP %'!$F$16,'CP %'!$G$16,IF(AND(B745='CP %'!$F$17,T745=1),'CP %'!$G$20,IF(AND(B745='CP %'!$F$17,T745&gt;=2,T745&lt;=5),'CP %'!$G$21,IF(AND(B745='CP %'!$F$17,T745&gt;=6),'CP %'!$G$22,"")))))),
IF(AND(G745&gt;=DATE(2018,10,1),G745&lt;=DATE(2018,12,31)),IF(B745='CP %'!$F$25,'CP %'!$G$25,IF(B745='CP %'!$F$26,'CP %'!$G$26,IF(AND(B745='CP %'!$F$27,T745=1),'CP %'!$G$29,IF(AND(B745='CP %'!$F$27,T745&gt;=2,T745&lt;=5),'CP %'!$G$30,IF(AND(B745='CP %'!$F$27,T745&gt;=6),'CP %'!$G$31,"")))))))))),
IF(AND(A745='CP %'!$M$1,J745="CP"),
IF(AND(G745&gt;=DATE(2018,4,1),G745&lt;DATE(2018,10,1)),IF(AND(T745&gt;=1,T745&lt;=3),'CP %'!$N$4,IF(AND(T745&gt;=4,T745&lt;=6),'CP %'!$N$5,IF(T745&gt;=7,'CP %'!$N$6,""))),
IF(AND(G745&gt;=DATE(2018,10,1),G745&lt;=DATE(2018,12,31)),IF(AND(T745&gt;=1,T745&lt;=3),'CP %'!$N$9,IF(AND(T745&gt;=4,T745&lt;=6),'CP %'!$N$10,IF(T745&gt;=7,'CP %'!$N$11,""))),"")),"")))</f>
        <v/>
      </c>
      <c r="T745" s="29" t="str">
        <f>IF(AND(A745='CP %'!$B$1,Master!J745="CP",G745&gt;=DATE(2018,7,26),G745&lt;=DATE(2018,12,31)),COUNTIFS($K$2:$K$999,K745,$A$2:$A$999,'CP %'!$B$1,$G$2:$G$999,"&gt;=26-07-2018",$G$2:$G$999,"&lt;=31-12-2018"),IF(AND(A745='CP %'!$F$1,Master!J745="CP",G745&gt;=DATE(2018,4,1),G745&lt;DATE(2018,5,1)),COUNTIFS($K$2:$K$999,K745,$A$2:$A$999,'CP %'!$F$1,$G$2:$G$999,"&gt;=01-04-2018",$G$2:$G$999,"&lt;01-05-2018"),IF(AND(A745='CP %'!$F$1,Master!J745="CP",G745&gt;=DATE(2018,7,1),G745&lt;DATE(2018,8,1)),COUNTIFS($K$2:$K$999,K745,$A$2:$A$999,'CP %'!$F$1,$G$2:$G$999,"&gt;=01-07-2018",$G$2:$G$999,"&lt;01-08-2018"),IF(AND(A745='CP %'!$F$1,B745='CP %'!$F$17,Master!J745="CP",G745&gt;=DATE(2018,8,1),G745&lt;DATE(2018,10,1)),COUNTIFS($K$2:$K$999,K745,$A$2:$A$999,'CP %'!$F$1,$B$2:$B$999,'CP %'!$F$17,$G$2:$G$999,"&gt;=01-08-2018",$G$2:$G$999,"&lt;01-10-2018"),IF(AND(A745='CP %'!$F$1,B745='CP %'!$F$27,Master!J745="CP",G745&gt;=DATE(2018,10,1),G745&lt;=DATE(2018,12,31)),COUNTIFS($K$2:$K$999,K745,$A$2:$A$999,'CP %'!$F$1,$B$2:$B$999,'CP %'!$F$27,$G$2:$G$999,"&gt;=01-10-2018",$G$2:$G$999,"&lt;=31-12-2018"),IF(AND(A745='CP %'!$M$1,Master!J745="CP",G745&gt;=DATE(2018,4,1),G745&lt;DATE(2018,10,1)),COUNTIFS($K$2:$K$999,K745,$A$2:$A$999,'CP %'!$M$1,$G$2:$G$999,"&gt;=1-04-2018",$G$2:$G$999,"&lt;1-10-2018"),IF(AND(A745='CP %'!$M$1,Master!J745="CP",G745&gt;=DATE(2018,10,1),G745&lt;=DATE(2018,12,31)),COUNTIFS($K$2:$K$999,K745,$A$2:$A$999,'CP %'!$M$1,$G$2:$G$999,"&gt;=1-10-2018",$G$2:$G$999,"&lt;=31-12-2018"),"")))))))</f>
        <v/>
      </c>
    </row>
    <row r="746" spans="19:20" hidden="1" x14ac:dyDescent="0.25">
      <c r="S746" s="17" t="str">
        <f>IF(AND(A746='CP %'!$B$1,J746="CP"),
IF(AND(G746&gt;=DATE(2018,4,1),G746&lt;=DATE(2018,7,25)),2%,IF(AND(G746&gt;=DATE(2018,7,26),G746&lt;=DATE(2018,12,31),R746='CP %'!$I$2),IF(T746=1,'CP %'!$C$8,IF(AND(T746&gt;=2,T746&lt;=3),'CP %'!$C$9,IF(AND(T746&gt;=4,T746&lt;=5),'CP %'!$C$10,IF(AND(T746&gt;=6,T746&lt;=8),'CP %'!$C$11,IF(T746&gt;=9,'CP %'!$C$12,""))))),IF(AND(G746&gt;=DATE(2018,7,26),G746&lt;=DATE(2018,12,31),R746='CP %'!$I$3),IF(T746=1,'CP %'!$D$8,IF(AND(T746&gt;=2,T746&lt;=3),'CP %'!$D$9,IF(AND(T746&gt;=4,T746&lt;=5),'CP %'!$D$10,IF(AND(T746&gt;=6,T746&lt;=8),'CP %'!$D$11,IF(T746&gt;=9,'CP %'!$D$12,""))))),""))),
IF(AND(A746='CP %'!$F$1,J746="CP"),
IF(AND(G746&gt;=DATE(2018,4,1),G746&lt;DATE(2018,5,1)),IF(AND(T746&gt;=1,T746&lt;=3),'CP %'!$G$4,IF(AND(T746&gt;=4,T746&lt;=9),'CP %'!$G$5,IF(T746&gt;=10,'CP %'!$G$6,""))),
IF(AND(G746&gt;=DATE(2018,5,1),G746&lt;DATE(2018,7,1)),'CP %'!$G$8,
IF(AND(G746&gt;=DATE(2018,7,1),G746&lt;DATE(2018,8,1)),IF(AND(T746&gt;=1,T746&lt;=2),'CP %'!$G$11,IF(AND(T746&gt;=3,T746&lt;=5),'CP %'!$G$12,IF(T746&gt;=6,'CP %'!$G$13,""))),
IF(AND(G746&gt;=DATE(2018,8,1),G746&lt;DATE(2018,10,1)),IF(K746='CP %'!$F$18,'CP %'!$G$18,IF(B746='CP %'!$F$15,'CP %'!$G$15,IF(B746='CP %'!$F$16,'CP %'!$G$16,IF(AND(B746='CP %'!$F$17,T746=1),'CP %'!$G$20,IF(AND(B746='CP %'!$F$17,T746&gt;=2,T746&lt;=5),'CP %'!$G$21,IF(AND(B746='CP %'!$F$17,T746&gt;=6),'CP %'!$G$22,"")))))),
IF(AND(G746&gt;=DATE(2018,10,1),G746&lt;=DATE(2018,12,31)),IF(B746='CP %'!$F$25,'CP %'!$G$25,IF(B746='CP %'!$F$26,'CP %'!$G$26,IF(AND(B746='CP %'!$F$27,T746=1),'CP %'!$G$29,IF(AND(B746='CP %'!$F$27,T746&gt;=2,T746&lt;=5),'CP %'!$G$30,IF(AND(B746='CP %'!$F$27,T746&gt;=6),'CP %'!$G$31,"")))))))))),
IF(AND(A746='CP %'!$M$1,J746="CP"),
IF(AND(G746&gt;=DATE(2018,4,1),G746&lt;DATE(2018,10,1)),IF(AND(T746&gt;=1,T746&lt;=3),'CP %'!$N$4,IF(AND(T746&gt;=4,T746&lt;=6),'CP %'!$N$5,IF(T746&gt;=7,'CP %'!$N$6,""))),
IF(AND(G746&gt;=DATE(2018,10,1),G746&lt;=DATE(2018,12,31)),IF(AND(T746&gt;=1,T746&lt;=3),'CP %'!$N$9,IF(AND(T746&gt;=4,T746&lt;=6),'CP %'!$N$10,IF(T746&gt;=7,'CP %'!$N$11,""))),"")),"")))</f>
        <v/>
      </c>
      <c r="T746" s="29" t="str">
        <f>IF(AND(A746='CP %'!$B$1,Master!J746="CP",G746&gt;=DATE(2018,7,26),G746&lt;=DATE(2018,12,31)),COUNTIFS($K$2:$K$999,K746,$A$2:$A$999,'CP %'!$B$1,$G$2:$G$999,"&gt;=26-07-2018",$G$2:$G$999,"&lt;=31-12-2018"),IF(AND(A746='CP %'!$F$1,Master!J746="CP",G746&gt;=DATE(2018,4,1),G746&lt;DATE(2018,5,1)),COUNTIFS($K$2:$K$999,K746,$A$2:$A$999,'CP %'!$F$1,$G$2:$G$999,"&gt;=01-04-2018",$G$2:$G$999,"&lt;01-05-2018"),IF(AND(A746='CP %'!$F$1,Master!J746="CP",G746&gt;=DATE(2018,7,1),G746&lt;DATE(2018,8,1)),COUNTIFS($K$2:$K$999,K746,$A$2:$A$999,'CP %'!$F$1,$G$2:$G$999,"&gt;=01-07-2018",$G$2:$G$999,"&lt;01-08-2018"),IF(AND(A746='CP %'!$F$1,B746='CP %'!$F$17,Master!J746="CP",G746&gt;=DATE(2018,8,1),G746&lt;DATE(2018,10,1)),COUNTIFS($K$2:$K$999,K746,$A$2:$A$999,'CP %'!$F$1,$B$2:$B$999,'CP %'!$F$17,$G$2:$G$999,"&gt;=01-08-2018",$G$2:$G$999,"&lt;01-10-2018"),IF(AND(A746='CP %'!$F$1,B746='CP %'!$F$27,Master!J746="CP",G746&gt;=DATE(2018,10,1),G746&lt;=DATE(2018,12,31)),COUNTIFS($K$2:$K$999,K746,$A$2:$A$999,'CP %'!$F$1,$B$2:$B$999,'CP %'!$F$27,$G$2:$G$999,"&gt;=01-10-2018",$G$2:$G$999,"&lt;=31-12-2018"),IF(AND(A746='CP %'!$M$1,Master!J746="CP",G746&gt;=DATE(2018,4,1),G746&lt;DATE(2018,10,1)),COUNTIFS($K$2:$K$999,K746,$A$2:$A$999,'CP %'!$M$1,$G$2:$G$999,"&gt;=1-04-2018",$G$2:$G$999,"&lt;1-10-2018"),IF(AND(A746='CP %'!$M$1,Master!J746="CP",G746&gt;=DATE(2018,10,1),G746&lt;=DATE(2018,12,31)),COUNTIFS($K$2:$K$999,K746,$A$2:$A$999,'CP %'!$M$1,$G$2:$G$999,"&gt;=1-10-2018",$G$2:$G$999,"&lt;=31-12-2018"),"")))))))</f>
        <v/>
      </c>
    </row>
    <row r="747" spans="19:20" hidden="1" x14ac:dyDescent="0.25">
      <c r="S747" s="17" t="str">
        <f>IF(AND(A747='CP %'!$B$1,J747="CP"),
IF(AND(G747&gt;=DATE(2018,4,1),G747&lt;=DATE(2018,7,25)),2%,IF(AND(G747&gt;=DATE(2018,7,26),G747&lt;=DATE(2018,12,31),R747='CP %'!$I$2),IF(T747=1,'CP %'!$C$8,IF(AND(T747&gt;=2,T747&lt;=3),'CP %'!$C$9,IF(AND(T747&gt;=4,T747&lt;=5),'CP %'!$C$10,IF(AND(T747&gt;=6,T747&lt;=8),'CP %'!$C$11,IF(T747&gt;=9,'CP %'!$C$12,""))))),IF(AND(G747&gt;=DATE(2018,7,26),G747&lt;=DATE(2018,12,31),R747='CP %'!$I$3),IF(T747=1,'CP %'!$D$8,IF(AND(T747&gt;=2,T747&lt;=3),'CP %'!$D$9,IF(AND(T747&gt;=4,T747&lt;=5),'CP %'!$D$10,IF(AND(T747&gt;=6,T747&lt;=8),'CP %'!$D$11,IF(T747&gt;=9,'CP %'!$D$12,""))))),""))),
IF(AND(A747='CP %'!$F$1,J747="CP"),
IF(AND(G747&gt;=DATE(2018,4,1),G747&lt;DATE(2018,5,1)),IF(AND(T747&gt;=1,T747&lt;=3),'CP %'!$G$4,IF(AND(T747&gt;=4,T747&lt;=9),'CP %'!$G$5,IF(T747&gt;=10,'CP %'!$G$6,""))),
IF(AND(G747&gt;=DATE(2018,5,1),G747&lt;DATE(2018,7,1)),'CP %'!$G$8,
IF(AND(G747&gt;=DATE(2018,7,1),G747&lt;DATE(2018,8,1)),IF(AND(T747&gt;=1,T747&lt;=2),'CP %'!$G$11,IF(AND(T747&gt;=3,T747&lt;=5),'CP %'!$G$12,IF(T747&gt;=6,'CP %'!$G$13,""))),
IF(AND(G747&gt;=DATE(2018,8,1),G747&lt;DATE(2018,10,1)),IF(K747='CP %'!$F$18,'CP %'!$G$18,IF(B747='CP %'!$F$15,'CP %'!$G$15,IF(B747='CP %'!$F$16,'CP %'!$G$16,IF(AND(B747='CP %'!$F$17,T747=1),'CP %'!$G$20,IF(AND(B747='CP %'!$F$17,T747&gt;=2,T747&lt;=5),'CP %'!$G$21,IF(AND(B747='CP %'!$F$17,T747&gt;=6),'CP %'!$G$22,"")))))),
IF(AND(G747&gt;=DATE(2018,10,1),G747&lt;=DATE(2018,12,31)),IF(B747='CP %'!$F$25,'CP %'!$G$25,IF(B747='CP %'!$F$26,'CP %'!$G$26,IF(AND(B747='CP %'!$F$27,T747=1),'CP %'!$G$29,IF(AND(B747='CP %'!$F$27,T747&gt;=2,T747&lt;=5),'CP %'!$G$30,IF(AND(B747='CP %'!$F$27,T747&gt;=6),'CP %'!$G$31,"")))))))))),
IF(AND(A747='CP %'!$M$1,J747="CP"),
IF(AND(G747&gt;=DATE(2018,4,1),G747&lt;DATE(2018,10,1)),IF(AND(T747&gt;=1,T747&lt;=3),'CP %'!$N$4,IF(AND(T747&gt;=4,T747&lt;=6),'CP %'!$N$5,IF(T747&gt;=7,'CP %'!$N$6,""))),
IF(AND(G747&gt;=DATE(2018,10,1),G747&lt;=DATE(2018,12,31)),IF(AND(T747&gt;=1,T747&lt;=3),'CP %'!$N$9,IF(AND(T747&gt;=4,T747&lt;=6),'CP %'!$N$10,IF(T747&gt;=7,'CP %'!$N$11,""))),"")),"")))</f>
        <v/>
      </c>
      <c r="T747" s="29" t="str">
        <f>IF(AND(A747='CP %'!$B$1,Master!J747="CP",G747&gt;=DATE(2018,7,26),G747&lt;=DATE(2018,12,31)),COUNTIFS($K$2:$K$999,K747,$A$2:$A$999,'CP %'!$B$1,$G$2:$G$999,"&gt;=26-07-2018",$G$2:$G$999,"&lt;=31-12-2018"),IF(AND(A747='CP %'!$F$1,Master!J747="CP",G747&gt;=DATE(2018,4,1),G747&lt;DATE(2018,5,1)),COUNTIFS($K$2:$K$999,K747,$A$2:$A$999,'CP %'!$F$1,$G$2:$G$999,"&gt;=01-04-2018",$G$2:$G$999,"&lt;01-05-2018"),IF(AND(A747='CP %'!$F$1,Master!J747="CP",G747&gt;=DATE(2018,7,1),G747&lt;DATE(2018,8,1)),COUNTIFS($K$2:$K$999,K747,$A$2:$A$999,'CP %'!$F$1,$G$2:$G$999,"&gt;=01-07-2018",$G$2:$G$999,"&lt;01-08-2018"),IF(AND(A747='CP %'!$F$1,B747='CP %'!$F$17,Master!J747="CP",G747&gt;=DATE(2018,8,1),G747&lt;DATE(2018,10,1)),COUNTIFS($K$2:$K$999,K747,$A$2:$A$999,'CP %'!$F$1,$B$2:$B$999,'CP %'!$F$17,$G$2:$G$999,"&gt;=01-08-2018",$G$2:$G$999,"&lt;01-10-2018"),IF(AND(A747='CP %'!$F$1,B747='CP %'!$F$27,Master!J747="CP",G747&gt;=DATE(2018,10,1),G747&lt;=DATE(2018,12,31)),COUNTIFS($K$2:$K$999,K747,$A$2:$A$999,'CP %'!$F$1,$B$2:$B$999,'CP %'!$F$27,$G$2:$G$999,"&gt;=01-10-2018",$G$2:$G$999,"&lt;=31-12-2018"),IF(AND(A747='CP %'!$M$1,Master!J747="CP",G747&gt;=DATE(2018,4,1),G747&lt;DATE(2018,10,1)),COUNTIFS($K$2:$K$999,K747,$A$2:$A$999,'CP %'!$M$1,$G$2:$G$999,"&gt;=1-04-2018",$G$2:$G$999,"&lt;1-10-2018"),IF(AND(A747='CP %'!$M$1,Master!J747="CP",G747&gt;=DATE(2018,10,1),G747&lt;=DATE(2018,12,31)),COUNTIFS($K$2:$K$999,K747,$A$2:$A$999,'CP %'!$M$1,$G$2:$G$999,"&gt;=1-10-2018",$G$2:$G$999,"&lt;=31-12-2018"),"")))))))</f>
        <v/>
      </c>
    </row>
    <row r="748" spans="19:20" hidden="1" x14ac:dyDescent="0.25">
      <c r="S748" s="17" t="str">
        <f>IF(AND(A748='CP %'!$B$1,J748="CP"),
IF(AND(G748&gt;=DATE(2018,4,1),G748&lt;=DATE(2018,7,25)),2%,IF(AND(G748&gt;=DATE(2018,7,26),G748&lt;=DATE(2018,12,31),R748='CP %'!$I$2),IF(T748=1,'CP %'!$C$8,IF(AND(T748&gt;=2,T748&lt;=3),'CP %'!$C$9,IF(AND(T748&gt;=4,T748&lt;=5),'CP %'!$C$10,IF(AND(T748&gt;=6,T748&lt;=8),'CP %'!$C$11,IF(T748&gt;=9,'CP %'!$C$12,""))))),IF(AND(G748&gt;=DATE(2018,7,26),G748&lt;=DATE(2018,12,31),R748='CP %'!$I$3),IF(T748=1,'CP %'!$D$8,IF(AND(T748&gt;=2,T748&lt;=3),'CP %'!$D$9,IF(AND(T748&gt;=4,T748&lt;=5),'CP %'!$D$10,IF(AND(T748&gt;=6,T748&lt;=8),'CP %'!$D$11,IF(T748&gt;=9,'CP %'!$D$12,""))))),""))),
IF(AND(A748='CP %'!$F$1,J748="CP"),
IF(AND(G748&gt;=DATE(2018,4,1),G748&lt;DATE(2018,5,1)),IF(AND(T748&gt;=1,T748&lt;=3),'CP %'!$G$4,IF(AND(T748&gt;=4,T748&lt;=9),'CP %'!$G$5,IF(T748&gt;=10,'CP %'!$G$6,""))),
IF(AND(G748&gt;=DATE(2018,5,1),G748&lt;DATE(2018,7,1)),'CP %'!$G$8,
IF(AND(G748&gt;=DATE(2018,7,1),G748&lt;DATE(2018,8,1)),IF(AND(T748&gt;=1,T748&lt;=2),'CP %'!$G$11,IF(AND(T748&gt;=3,T748&lt;=5),'CP %'!$G$12,IF(T748&gt;=6,'CP %'!$G$13,""))),
IF(AND(G748&gt;=DATE(2018,8,1),G748&lt;DATE(2018,10,1)),IF(K748='CP %'!$F$18,'CP %'!$G$18,IF(B748='CP %'!$F$15,'CP %'!$G$15,IF(B748='CP %'!$F$16,'CP %'!$G$16,IF(AND(B748='CP %'!$F$17,T748=1),'CP %'!$G$20,IF(AND(B748='CP %'!$F$17,T748&gt;=2,T748&lt;=5),'CP %'!$G$21,IF(AND(B748='CP %'!$F$17,T748&gt;=6),'CP %'!$G$22,"")))))),
IF(AND(G748&gt;=DATE(2018,10,1),G748&lt;=DATE(2018,12,31)),IF(B748='CP %'!$F$25,'CP %'!$G$25,IF(B748='CP %'!$F$26,'CP %'!$G$26,IF(AND(B748='CP %'!$F$27,T748=1),'CP %'!$G$29,IF(AND(B748='CP %'!$F$27,T748&gt;=2,T748&lt;=5),'CP %'!$G$30,IF(AND(B748='CP %'!$F$27,T748&gt;=6),'CP %'!$G$31,"")))))))))),
IF(AND(A748='CP %'!$M$1,J748="CP"),
IF(AND(G748&gt;=DATE(2018,4,1),G748&lt;DATE(2018,10,1)),IF(AND(T748&gt;=1,T748&lt;=3),'CP %'!$N$4,IF(AND(T748&gt;=4,T748&lt;=6),'CP %'!$N$5,IF(T748&gt;=7,'CP %'!$N$6,""))),
IF(AND(G748&gt;=DATE(2018,10,1),G748&lt;=DATE(2018,12,31)),IF(AND(T748&gt;=1,T748&lt;=3),'CP %'!$N$9,IF(AND(T748&gt;=4,T748&lt;=6),'CP %'!$N$10,IF(T748&gt;=7,'CP %'!$N$11,""))),"")),"")))</f>
        <v/>
      </c>
      <c r="T748" s="29" t="str">
        <f>IF(AND(A748='CP %'!$B$1,Master!J748="CP",G748&gt;=DATE(2018,7,26),G748&lt;=DATE(2018,12,31)),COUNTIFS($K$2:$K$999,K748,$A$2:$A$999,'CP %'!$B$1,$G$2:$G$999,"&gt;=26-07-2018",$G$2:$G$999,"&lt;=31-12-2018"),IF(AND(A748='CP %'!$F$1,Master!J748="CP",G748&gt;=DATE(2018,4,1),G748&lt;DATE(2018,5,1)),COUNTIFS($K$2:$K$999,K748,$A$2:$A$999,'CP %'!$F$1,$G$2:$G$999,"&gt;=01-04-2018",$G$2:$G$999,"&lt;01-05-2018"),IF(AND(A748='CP %'!$F$1,Master!J748="CP",G748&gt;=DATE(2018,7,1),G748&lt;DATE(2018,8,1)),COUNTIFS($K$2:$K$999,K748,$A$2:$A$999,'CP %'!$F$1,$G$2:$G$999,"&gt;=01-07-2018",$G$2:$G$999,"&lt;01-08-2018"),IF(AND(A748='CP %'!$F$1,B748='CP %'!$F$17,Master!J748="CP",G748&gt;=DATE(2018,8,1),G748&lt;DATE(2018,10,1)),COUNTIFS($K$2:$K$999,K748,$A$2:$A$999,'CP %'!$F$1,$B$2:$B$999,'CP %'!$F$17,$G$2:$G$999,"&gt;=01-08-2018",$G$2:$G$999,"&lt;01-10-2018"),IF(AND(A748='CP %'!$F$1,B748='CP %'!$F$27,Master!J748="CP",G748&gt;=DATE(2018,10,1),G748&lt;=DATE(2018,12,31)),COUNTIFS($K$2:$K$999,K748,$A$2:$A$999,'CP %'!$F$1,$B$2:$B$999,'CP %'!$F$27,$G$2:$G$999,"&gt;=01-10-2018",$G$2:$G$999,"&lt;=31-12-2018"),IF(AND(A748='CP %'!$M$1,Master!J748="CP",G748&gt;=DATE(2018,4,1),G748&lt;DATE(2018,10,1)),COUNTIFS($K$2:$K$999,K748,$A$2:$A$999,'CP %'!$M$1,$G$2:$G$999,"&gt;=1-04-2018",$G$2:$G$999,"&lt;1-10-2018"),IF(AND(A748='CP %'!$M$1,Master!J748="CP",G748&gt;=DATE(2018,10,1),G748&lt;=DATE(2018,12,31)),COUNTIFS($K$2:$K$999,K748,$A$2:$A$999,'CP %'!$M$1,$G$2:$G$999,"&gt;=1-10-2018",$G$2:$G$999,"&lt;=31-12-2018"),"")))))))</f>
        <v/>
      </c>
    </row>
    <row r="749" spans="19:20" hidden="1" x14ac:dyDescent="0.25">
      <c r="S749" s="17" t="str">
        <f>IF(AND(A749='CP %'!$B$1,J749="CP"),
IF(AND(G749&gt;=DATE(2018,4,1),G749&lt;=DATE(2018,7,25)),2%,IF(AND(G749&gt;=DATE(2018,7,26),G749&lt;=DATE(2018,12,31),R749='CP %'!$I$2),IF(T749=1,'CP %'!$C$8,IF(AND(T749&gt;=2,T749&lt;=3),'CP %'!$C$9,IF(AND(T749&gt;=4,T749&lt;=5),'CP %'!$C$10,IF(AND(T749&gt;=6,T749&lt;=8),'CP %'!$C$11,IF(T749&gt;=9,'CP %'!$C$12,""))))),IF(AND(G749&gt;=DATE(2018,7,26),G749&lt;=DATE(2018,12,31),R749='CP %'!$I$3),IF(T749=1,'CP %'!$D$8,IF(AND(T749&gt;=2,T749&lt;=3),'CP %'!$D$9,IF(AND(T749&gt;=4,T749&lt;=5),'CP %'!$D$10,IF(AND(T749&gt;=6,T749&lt;=8),'CP %'!$D$11,IF(T749&gt;=9,'CP %'!$D$12,""))))),""))),
IF(AND(A749='CP %'!$F$1,J749="CP"),
IF(AND(G749&gt;=DATE(2018,4,1),G749&lt;DATE(2018,5,1)),IF(AND(T749&gt;=1,T749&lt;=3),'CP %'!$G$4,IF(AND(T749&gt;=4,T749&lt;=9),'CP %'!$G$5,IF(T749&gt;=10,'CP %'!$G$6,""))),
IF(AND(G749&gt;=DATE(2018,5,1),G749&lt;DATE(2018,7,1)),'CP %'!$G$8,
IF(AND(G749&gt;=DATE(2018,7,1),G749&lt;DATE(2018,8,1)),IF(AND(T749&gt;=1,T749&lt;=2),'CP %'!$G$11,IF(AND(T749&gt;=3,T749&lt;=5),'CP %'!$G$12,IF(T749&gt;=6,'CP %'!$G$13,""))),
IF(AND(G749&gt;=DATE(2018,8,1),G749&lt;DATE(2018,10,1)),IF(K749='CP %'!$F$18,'CP %'!$G$18,IF(B749='CP %'!$F$15,'CP %'!$G$15,IF(B749='CP %'!$F$16,'CP %'!$G$16,IF(AND(B749='CP %'!$F$17,T749=1),'CP %'!$G$20,IF(AND(B749='CP %'!$F$17,T749&gt;=2,T749&lt;=5),'CP %'!$G$21,IF(AND(B749='CP %'!$F$17,T749&gt;=6),'CP %'!$G$22,"")))))),
IF(AND(G749&gt;=DATE(2018,10,1),G749&lt;=DATE(2018,12,31)),IF(B749='CP %'!$F$25,'CP %'!$G$25,IF(B749='CP %'!$F$26,'CP %'!$G$26,IF(AND(B749='CP %'!$F$27,T749=1),'CP %'!$G$29,IF(AND(B749='CP %'!$F$27,T749&gt;=2,T749&lt;=5),'CP %'!$G$30,IF(AND(B749='CP %'!$F$27,T749&gt;=6),'CP %'!$G$31,"")))))))))),
IF(AND(A749='CP %'!$M$1,J749="CP"),
IF(AND(G749&gt;=DATE(2018,4,1),G749&lt;DATE(2018,10,1)),IF(AND(T749&gt;=1,T749&lt;=3),'CP %'!$N$4,IF(AND(T749&gt;=4,T749&lt;=6),'CP %'!$N$5,IF(T749&gt;=7,'CP %'!$N$6,""))),
IF(AND(G749&gt;=DATE(2018,10,1),G749&lt;=DATE(2018,12,31)),IF(AND(T749&gt;=1,T749&lt;=3),'CP %'!$N$9,IF(AND(T749&gt;=4,T749&lt;=6),'CP %'!$N$10,IF(T749&gt;=7,'CP %'!$N$11,""))),"")),"")))</f>
        <v/>
      </c>
      <c r="T749" s="29" t="str">
        <f>IF(AND(A749='CP %'!$B$1,Master!J749="CP",G749&gt;=DATE(2018,7,26),G749&lt;=DATE(2018,12,31)),COUNTIFS($K$2:$K$999,K749,$A$2:$A$999,'CP %'!$B$1,$G$2:$G$999,"&gt;=26-07-2018",$G$2:$G$999,"&lt;=31-12-2018"),IF(AND(A749='CP %'!$F$1,Master!J749="CP",G749&gt;=DATE(2018,4,1),G749&lt;DATE(2018,5,1)),COUNTIFS($K$2:$K$999,K749,$A$2:$A$999,'CP %'!$F$1,$G$2:$G$999,"&gt;=01-04-2018",$G$2:$G$999,"&lt;01-05-2018"),IF(AND(A749='CP %'!$F$1,Master!J749="CP",G749&gt;=DATE(2018,7,1),G749&lt;DATE(2018,8,1)),COUNTIFS($K$2:$K$999,K749,$A$2:$A$999,'CP %'!$F$1,$G$2:$G$999,"&gt;=01-07-2018",$G$2:$G$999,"&lt;01-08-2018"),IF(AND(A749='CP %'!$F$1,B749='CP %'!$F$17,Master!J749="CP",G749&gt;=DATE(2018,8,1),G749&lt;DATE(2018,10,1)),COUNTIFS($K$2:$K$999,K749,$A$2:$A$999,'CP %'!$F$1,$B$2:$B$999,'CP %'!$F$17,$G$2:$G$999,"&gt;=01-08-2018",$G$2:$G$999,"&lt;01-10-2018"),IF(AND(A749='CP %'!$F$1,B749='CP %'!$F$27,Master!J749="CP",G749&gt;=DATE(2018,10,1),G749&lt;=DATE(2018,12,31)),COUNTIFS($K$2:$K$999,K749,$A$2:$A$999,'CP %'!$F$1,$B$2:$B$999,'CP %'!$F$27,$G$2:$G$999,"&gt;=01-10-2018",$G$2:$G$999,"&lt;=31-12-2018"),IF(AND(A749='CP %'!$M$1,Master!J749="CP",G749&gt;=DATE(2018,4,1),G749&lt;DATE(2018,10,1)),COUNTIFS($K$2:$K$999,K749,$A$2:$A$999,'CP %'!$M$1,$G$2:$G$999,"&gt;=1-04-2018",$G$2:$G$999,"&lt;1-10-2018"),IF(AND(A749='CP %'!$M$1,Master!J749="CP",G749&gt;=DATE(2018,10,1),G749&lt;=DATE(2018,12,31)),COUNTIFS($K$2:$K$999,K749,$A$2:$A$999,'CP %'!$M$1,$G$2:$G$999,"&gt;=1-10-2018",$G$2:$G$999,"&lt;=31-12-2018"),"")))))))</f>
        <v/>
      </c>
    </row>
    <row r="750" spans="19:20" hidden="1" x14ac:dyDescent="0.25">
      <c r="S750" s="17" t="str">
        <f>IF(AND(A750='CP %'!$B$1,J750="CP"),
IF(AND(G750&gt;=DATE(2018,4,1),G750&lt;=DATE(2018,7,25)),2%,IF(AND(G750&gt;=DATE(2018,7,26),G750&lt;=DATE(2018,12,31),R750='CP %'!$I$2),IF(T750=1,'CP %'!$C$8,IF(AND(T750&gt;=2,T750&lt;=3),'CP %'!$C$9,IF(AND(T750&gt;=4,T750&lt;=5),'CP %'!$C$10,IF(AND(T750&gt;=6,T750&lt;=8),'CP %'!$C$11,IF(T750&gt;=9,'CP %'!$C$12,""))))),IF(AND(G750&gt;=DATE(2018,7,26),G750&lt;=DATE(2018,12,31),R750='CP %'!$I$3),IF(T750=1,'CP %'!$D$8,IF(AND(T750&gt;=2,T750&lt;=3),'CP %'!$D$9,IF(AND(T750&gt;=4,T750&lt;=5),'CP %'!$D$10,IF(AND(T750&gt;=6,T750&lt;=8),'CP %'!$D$11,IF(T750&gt;=9,'CP %'!$D$12,""))))),""))),
IF(AND(A750='CP %'!$F$1,J750="CP"),
IF(AND(G750&gt;=DATE(2018,4,1),G750&lt;DATE(2018,5,1)),IF(AND(T750&gt;=1,T750&lt;=3),'CP %'!$G$4,IF(AND(T750&gt;=4,T750&lt;=9),'CP %'!$G$5,IF(T750&gt;=10,'CP %'!$G$6,""))),
IF(AND(G750&gt;=DATE(2018,5,1),G750&lt;DATE(2018,7,1)),'CP %'!$G$8,
IF(AND(G750&gt;=DATE(2018,7,1),G750&lt;DATE(2018,8,1)),IF(AND(T750&gt;=1,T750&lt;=2),'CP %'!$G$11,IF(AND(T750&gt;=3,T750&lt;=5),'CP %'!$G$12,IF(T750&gt;=6,'CP %'!$G$13,""))),
IF(AND(G750&gt;=DATE(2018,8,1),G750&lt;DATE(2018,10,1)),IF(K750='CP %'!$F$18,'CP %'!$G$18,IF(B750='CP %'!$F$15,'CP %'!$G$15,IF(B750='CP %'!$F$16,'CP %'!$G$16,IF(AND(B750='CP %'!$F$17,T750=1),'CP %'!$G$20,IF(AND(B750='CP %'!$F$17,T750&gt;=2,T750&lt;=5),'CP %'!$G$21,IF(AND(B750='CP %'!$F$17,T750&gt;=6),'CP %'!$G$22,"")))))),
IF(AND(G750&gt;=DATE(2018,10,1),G750&lt;=DATE(2018,12,31)),IF(B750='CP %'!$F$25,'CP %'!$G$25,IF(B750='CP %'!$F$26,'CP %'!$G$26,IF(AND(B750='CP %'!$F$27,T750=1),'CP %'!$G$29,IF(AND(B750='CP %'!$F$27,T750&gt;=2,T750&lt;=5),'CP %'!$G$30,IF(AND(B750='CP %'!$F$27,T750&gt;=6),'CP %'!$G$31,"")))))))))),
IF(AND(A750='CP %'!$M$1,J750="CP"),
IF(AND(G750&gt;=DATE(2018,4,1),G750&lt;DATE(2018,10,1)),IF(AND(T750&gt;=1,T750&lt;=3),'CP %'!$N$4,IF(AND(T750&gt;=4,T750&lt;=6),'CP %'!$N$5,IF(T750&gt;=7,'CP %'!$N$6,""))),
IF(AND(G750&gt;=DATE(2018,10,1),G750&lt;=DATE(2018,12,31)),IF(AND(T750&gt;=1,T750&lt;=3),'CP %'!$N$9,IF(AND(T750&gt;=4,T750&lt;=6),'CP %'!$N$10,IF(T750&gt;=7,'CP %'!$N$11,""))),"")),"")))</f>
        <v/>
      </c>
      <c r="T750" s="29" t="str">
        <f>IF(AND(A750='CP %'!$B$1,Master!J750="CP",G750&gt;=DATE(2018,7,26),G750&lt;=DATE(2018,12,31)),COUNTIFS($K$2:$K$999,K750,$A$2:$A$999,'CP %'!$B$1,$G$2:$G$999,"&gt;=26-07-2018",$G$2:$G$999,"&lt;=31-12-2018"),IF(AND(A750='CP %'!$F$1,Master!J750="CP",G750&gt;=DATE(2018,4,1),G750&lt;DATE(2018,5,1)),COUNTIFS($K$2:$K$999,K750,$A$2:$A$999,'CP %'!$F$1,$G$2:$G$999,"&gt;=01-04-2018",$G$2:$G$999,"&lt;01-05-2018"),IF(AND(A750='CP %'!$F$1,Master!J750="CP",G750&gt;=DATE(2018,7,1),G750&lt;DATE(2018,8,1)),COUNTIFS($K$2:$K$999,K750,$A$2:$A$999,'CP %'!$F$1,$G$2:$G$999,"&gt;=01-07-2018",$G$2:$G$999,"&lt;01-08-2018"),IF(AND(A750='CP %'!$F$1,B750='CP %'!$F$17,Master!J750="CP",G750&gt;=DATE(2018,8,1),G750&lt;DATE(2018,10,1)),COUNTIFS($K$2:$K$999,K750,$A$2:$A$999,'CP %'!$F$1,$B$2:$B$999,'CP %'!$F$17,$G$2:$G$999,"&gt;=01-08-2018",$G$2:$G$999,"&lt;01-10-2018"),IF(AND(A750='CP %'!$F$1,B750='CP %'!$F$27,Master!J750="CP",G750&gt;=DATE(2018,10,1),G750&lt;=DATE(2018,12,31)),COUNTIFS($K$2:$K$999,K750,$A$2:$A$999,'CP %'!$F$1,$B$2:$B$999,'CP %'!$F$27,$G$2:$G$999,"&gt;=01-10-2018",$G$2:$G$999,"&lt;=31-12-2018"),IF(AND(A750='CP %'!$M$1,Master!J750="CP",G750&gt;=DATE(2018,4,1),G750&lt;DATE(2018,10,1)),COUNTIFS($K$2:$K$999,K750,$A$2:$A$999,'CP %'!$M$1,$G$2:$G$999,"&gt;=1-04-2018",$G$2:$G$999,"&lt;1-10-2018"),IF(AND(A750='CP %'!$M$1,Master!J750="CP",G750&gt;=DATE(2018,10,1),G750&lt;=DATE(2018,12,31)),COUNTIFS($K$2:$K$999,K750,$A$2:$A$999,'CP %'!$M$1,$G$2:$G$999,"&gt;=1-10-2018",$G$2:$G$999,"&lt;=31-12-2018"),"")))))))</f>
        <v/>
      </c>
    </row>
    <row r="751" spans="19:20" hidden="1" x14ac:dyDescent="0.25">
      <c r="S751" s="17" t="str">
        <f>IF(AND(A751='CP %'!$B$1,J751="CP"),
IF(AND(G751&gt;=DATE(2018,4,1),G751&lt;=DATE(2018,7,25)),2%,IF(AND(G751&gt;=DATE(2018,7,26),G751&lt;=DATE(2018,12,31),R751='CP %'!$I$2),IF(T751=1,'CP %'!$C$8,IF(AND(T751&gt;=2,T751&lt;=3),'CP %'!$C$9,IF(AND(T751&gt;=4,T751&lt;=5),'CP %'!$C$10,IF(AND(T751&gt;=6,T751&lt;=8),'CP %'!$C$11,IF(T751&gt;=9,'CP %'!$C$12,""))))),IF(AND(G751&gt;=DATE(2018,7,26),G751&lt;=DATE(2018,12,31),R751='CP %'!$I$3),IF(T751=1,'CP %'!$D$8,IF(AND(T751&gt;=2,T751&lt;=3),'CP %'!$D$9,IF(AND(T751&gt;=4,T751&lt;=5),'CP %'!$D$10,IF(AND(T751&gt;=6,T751&lt;=8),'CP %'!$D$11,IF(T751&gt;=9,'CP %'!$D$12,""))))),""))),
IF(AND(A751='CP %'!$F$1,J751="CP"),
IF(AND(G751&gt;=DATE(2018,4,1),G751&lt;DATE(2018,5,1)),IF(AND(T751&gt;=1,T751&lt;=3),'CP %'!$G$4,IF(AND(T751&gt;=4,T751&lt;=9),'CP %'!$G$5,IF(T751&gt;=10,'CP %'!$G$6,""))),
IF(AND(G751&gt;=DATE(2018,5,1),G751&lt;DATE(2018,7,1)),'CP %'!$G$8,
IF(AND(G751&gt;=DATE(2018,7,1),G751&lt;DATE(2018,8,1)),IF(AND(T751&gt;=1,T751&lt;=2),'CP %'!$G$11,IF(AND(T751&gt;=3,T751&lt;=5),'CP %'!$G$12,IF(T751&gt;=6,'CP %'!$G$13,""))),
IF(AND(G751&gt;=DATE(2018,8,1),G751&lt;DATE(2018,10,1)),IF(K751='CP %'!$F$18,'CP %'!$G$18,IF(B751='CP %'!$F$15,'CP %'!$G$15,IF(B751='CP %'!$F$16,'CP %'!$G$16,IF(AND(B751='CP %'!$F$17,T751=1),'CP %'!$G$20,IF(AND(B751='CP %'!$F$17,T751&gt;=2,T751&lt;=5),'CP %'!$G$21,IF(AND(B751='CP %'!$F$17,T751&gt;=6),'CP %'!$G$22,"")))))),
IF(AND(G751&gt;=DATE(2018,10,1),G751&lt;=DATE(2018,12,31)),IF(B751='CP %'!$F$25,'CP %'!$G$25,IF(B751='CP %'!$F$26,'CP %'!$G$26,IF(AND(B751='CP %'!$F$27,T751=1),'CP %'!$G$29,IF(AND(B751='CP %'!$F$27,T751&gt;=2,T751&lt;=5),'CP %'!$G$30,IF(AND(B751='CP %'!$F$27,T751&gt;=6),'CP %'!$G$31,"")))))))))),
IF(AND(A751='CP %'!$M$1,J751="CP"),
IF(AND(G751&gt;=DATE(2018,4,1),G751&lt;DATE(2018,10,1)),IF(AND(T751&gt;=1,T751&lt;=3),'CP %'!$N$4,IF(AND(T751&gt;=4,T751&lt;=6),'CP %'!$N$5,IF(T751&gt;=7,'CP %'!$N$6,""))),
IF(AND(G751&gt;=DATE(2018,10,1),G751&lt;=DATE(2018,12,31)),IF(AND(T751&gt;=1,T751&lt;=3),'CP %'!$N$9,IF(AND(T751&gt;=4,T751&lt;=6),'CP %'!$N$10,IF(T751&gt;=7,'CP %'!$N$11,""))),"")),"")))</f>
        <v/>
      </c>
      <c r="T751" s="29" t="str">
        <f>IF(AND(A751='CP %'!$B$1,Master!J751="CP",G751&gt;=DATE(2018,7,26),G751&lt;=DATE(2018,12,31)),COUNTIFS($K$2:$K$999,K751,$A$2:$A$999,'CP %'!$B$1,$G$2:$G$999,"&gt;=26-07-2018",$G$2:$G$999,"&lt;=31-12-2018"),IF(AND(A751='CP %'!$F$1,Master!J751="CP",G751&gt;=DATE(2018,4,1),G751&lt;DATE(2018,5,1)),COUNTIFS($K$2:$K$999,K751,$A$2:$A$999,'CP %'!$F$1,$G$2:$G$999,"&gt;=01-04-2018",$G$2:$G$999,"&lt;01-05-2018"),IF(AND(A751='CP %'!$F$1,Master!J751="CP",G751&gt;=DATE(2018,7,1),G751&lt;DATE(2018,8,1)),COUNTIFS($K$2:$K$999,K751,$A$2:$A$999,'CP %'!$F$1,$G$2:$G$999,"&gt;=01-07-2018",$G$2:$G$999,"&lt;01-08-2018"),IF(AND(A751='CP %'!$F$1,B751='CP %'!$F$17,Master!J751="CP",G751&gt;=DATE(2018,8,1),G751&lt;DATE(2018,10,1)),COUNTIFS($K$2:$K$999,K751,$A$2:$A$999,'CP %'!$F$1,$B$2:$B$999,'CP %'!$F$17,$G$2:$G$999,"&gt;=01-08-2018",$G$2:$G$999,"&lt;01-10-2018"),IF(AND(A751='CP %'!$F$1,B751='CP %'!$F$27,Master!J751="CP",G751&gt;=DATE(2018,10,1),G751&lt;=DATE(2018,12,31)),COUNTIFS($K$2:$K$999,K751,$A$2:$A$999,'CP %'!$F$1,$B$2:$B$999,'CP %'!$F$27,$G$2:$G$999,"&gt;=01-10-2018",$G$2:$G$999,"&lt;=31-12-2018"),IF(AND(A751='CP %'!$M$1,Master!J751="CP",G751&gt;=DATE(2018,4,1),G751&lt;DATE(2018,10,1)),COUNTIFS($K$2:$K$999,K751,$A$2:$A$999,'CP %'!$M$1,$G$2:$G$999,"&gt;=1-04-2018",$G$2:$G$999,"&lt;1-10-2018"),IF(AND(A751='CP %'!$M$1,Master!J751="CP",G751&gt;=DATE(2018,10,1),G751&lt;=DATE(2018,12,31)),COUNTIFS($K$2:$K$999,K751,$A$2:$A$999,'CP %'!$M$1,$G$2:$G$999,"&gt;=1-10-2018",$G$2:$G$999,"&lt;=31-12-2018"),"")))))))</f>
        <v/>
      </c>
    </row>
    <row r="752" spans="19:20" hidden="1" x14ac:dyDescent="0.25">
      <c r="S752" s="17" t="str">
        <f>IF(AND(A752='CP %'!$B$1,J752="CP"),
IF(AND(G752&gt;=DATE(2018,4,1),G752&lt;=DATE(2018,7,25)),2%,IF(AND(G752&gt;=DATE(2018,7,26),G752&lt;=DATE(2018,12,31),R752='CP %'!$I$2),IF(T752=1,'CP %'!$C$8,IF(AND(T752&gt;=2,T752&lt;=3),'CP %'!$C$9,IF(AND(T752&gt;=4,T752&lt;=5),'CP %'!$C$10,IF(AND(T752&gt;=6,T752&lt;=8),'CP %'!$C$11,IF(T752&gt;=9,'CP %'!$C$12,""))))),IF(AND(G752&gt;=DATE(2018,7,26),G752&lt;=DATE(2018,12,31),R752='CP %'!$I$3),IF(T752=1,'CP %'!$D$8,IF(AND(T752&gt;=2,T752&lt;=3),'CP %'!$D$9,IF(AND(T752&gt;=4,T752&lt;=5),'CP %'!$D$10,IF(AND(T752&gt;=6,T752&lt;=8),'CP %'!$D$11,IF(T752&gt;=9,'CP %'!$D$12,""))))),""))),
IF(AND(A752='CP %'!$F$1,J752="CP"),
IF(AND(G752&gt;=DATE(2018,4,1),G752&lt;DATE(2018,5,1)),IF(AND(T752&gt;=1,T752&lt;=3),'CP %'!$G$4,IF(AND(T752&gt;=4,T752&lt;=9),'CP %'!$G$5,IF(T752&gt;=10,'CP %'!$G$6,""))),
IF(AND(G752&gt;=DATE(2018,5,1),G752&lt;DATE(2018,7,1)),'CP %'!$G$8,
IF(AND(G752&gt;=DATE(2018,7,1),G752&lt;DATE(2018,8,1)),IF(AND(T752&gt;=1,T752&lt;=2),'CP %'!$G$11,IF(AND(T752&gt;=3,T752&lt;=5),'CP %'!$G$12,IF(T752&gt;=6,'CP %'!$G$13,""))),
IF(AND(G752&gt;=DATE(2018,8,1),G752&lt;DATE(2018,10,1)),IF(K752='CP %'!$F$18,'CP %'!$G$18,IF(B752='CP %'!$F$15,'CP %'!$G$15,IF(B752='CP %'!$F$16,'CP %'!$G$16,IF(AND(B752='CP %'!$F$17,T752=1),'CP %'!$G$20,IF(AND(B752='CP %'!$F$17,T752&gt;=2,T752&lt;=5),'CP %'!$G$21,IF(AND(B752='CP %'!$F$17,T752&gt;=6),'CP %'!$G$22,"")))))),
IF(AND(G752&gt;=DATE(2018,10,1),G752&lt;=DATE(2018,12,31)),IF(B752='CP %'!$F$25,'CP %'!$G$25,IF(B752='CP %'!$F$26,'CP %'!$G$26,IF(AND(B752='CP %'!$F$27,T752=1),'CP %'!$G$29,IF(AND(B752='CP %'!$F$27,T752&gt;=2,T752&lt;=5),'CP %'!$G$30,IF(AND(B752='CP %'!$F$27,T752&gt;=6),'CP %'!$G$31,"")))))))))),
IF(AND(A752='CP %'!$M$1,J752="CP"),
IF(AND(G752&gt;=DATE(2018,4,1),G752&lt;DATE(2018,10,1)),IF(AND(T752&gt;=1,T752&lt;=3),'CP %'!$N$4,IF(AND(T752&gt;=4,T752&lt;=6),'CP %'!$N$5,IF(T752&gt;=7,'CP %'!$N$6,""))),
IF(AND(G752&gt;=DATE(2018,10,1),G752&lt;=DATE(2018,12,31)),IF(AND(T752&gt;=1,T752&lt;=3),'CP %'!$N$9,IF(AND(T752&gt;=4,T752&lt;=6),'CP %'!$N$10,IF(T752&gt;=7,'CP %'!$N$11,""))),"")),"")))</f>
        <v/>
      </c>
      <c r="T752" s="29" t="str">
        <f>IF(AND(A752='CP %'!$B$1,Master!J752="CP",G752&gt;=DATE(2018,7,26),G752&lt;=DATE(2018,12,31)),COUNTIFS($K$2:$K$999,K752,$A$2:$A$999,'CP %'!$B$1,$G$2:$G$999,"&gt;=26-07-2018",$G$2:$G$999,"&lt;=31-12-2018"),IF(AND(A752='CP %'!$F$1,Master!J752="CP",G752&gt;=DATE(2018,4,1),G752&lt;DATE(2018,5,1)),COUNTIFS($K$2:$K$999,K752,$A$2:$A$999,'CP %'!$F$1,$G$2:$G$999,"&gt;=01-04-2018",$G$2:$G$999,"&lt;01-05-2018"),IF(AND(A752='CP %'!$F$1,Master!J752="CP",G752&gt;=DATE(2018,7,1),G752&lt;DATE(2018,8,1)),COUNTIFS($K$2:$K$999,K752,$A$2:$A$999,'CP %'!$F$1,$G$2:$G$999,"&gt;=01-07-2018",$G$2:$G$999,"&lt;01-08-2018"),IF(AND(A752='CP %'!$F$1,B752='CP %'!$F$17,Master!J752="CP",G752&gt;=DATE(2018,8,1),G752&lt;DATE(2018,10,1)),COUNTIFS($K$2:$K$999,K752,$A$2:$A$999,'CP %'!$F$1,$B$2:$B$999,'CP %'!$F$17,$G$2:$G$999,"&gt;=01-08-2018",$G$2:$G$999,"&lt;01-10-2018"),IF(AND(A752='CP %'!$F$1,B752='CP %'!$F$27,Master!J752="CP",G752&gt;=DATE(2018,10,1),G752&lt;=DATE(2018,12,31)),COUNTIFS($K$2:$K$999,K752,$A$2:$A$999,'CP %'!$F$1,$B$2:$B$999,'CP %'!$F$27,$G$2:$G$999,"&gt;=01-10-2018",$G$2:$G$999,"&lt;=31-12-2018"),IF(AND(A752='CP %'!$M$1,Master!J752="CP",G752&gt;=DATE(2018,4,1),G752&lt;DATE(2018,10,1)),COUNTIFS($K$2:$K$999,K752,$A$2:$A$999,'CP %'!$M$1,$G$2:$G$999,"&gt;=1-04-2018",$G$2:$G$999,"&lt;1-10-2018"),IF(AND(A752='CP %'!$M$1,Master!J752="CP",G752&gt;=DATE(2018,10,1),G752&lt;=DATE(2018,12,31)),COUNTIFS($K$2:$K$999,K752,$A$2:$A$999,'CP %'!$M$1,$G$2:$G$999,"&gt;=1-10-2018",$G$2:$G$999,"&lt;=31-12-2018"),"")))))))</f>
        <v/>
      </c>
    </row>
    <row r="753" spans="19:20" hidden="1" x14ac:dyDescent="0.25">
      <c r="S753" s="17" t="str">
        <f>IF(AND(A753='CP %'!$B$1,J753="CP"),
IF(AND(G753&gt;=DATE(2018,4,1),G753&lt;=DATE(2018,7,25)),2%,IF(AND(G753&gt;=DATE(2018,7,26),G753&lt;=DATE(2018,12,31),R753='CP %'!$I$2),IF(T753=1,'CP %'!$C$8,IF(AND(T753&gt;=2,T753&lt;=3),'CP %'!$C$9,IF(AND(T753&gt;=4,T753&lt;=5),'CP %'!$C$10,IF(AND(T753&gt;=6,T753&lt;=8),'CP %'!$C$11,IF(T753&gt;=9,'CP %'!$C$12,""))))),IF(AND(G753&gt;=DATE(2018,7,26),G753&lt;=DATE(2018,12,31),R753='CP %'!$I$3),IF(T753=1,'CP %'!$D$8,IF(AND(T753&gt;=2,T753&lt;=3),'CP %'!$D$9,IF(AND(T753&gt;=4,T753&lt;=5),'CP %'!$D$10,IF(AND(T753&gt;=6,T753&lt;=8),'CP %'!$D$11,IF(T753&gt;=9,'CP %'!$D$12,""))))),""))),
IF(AND(A753='CP %'!$F$1,J753="CP"),
IF(AND(G753&gt;=DATE(2018,4,1),G753&lt;DATE(2018,5,1)),IF(AND(T753&gt;=1,T753&lt;=3),'CP %'!$G$4,IF(AND(T753&gt;=4,T753&lt;=9),'CP %'!$G$5,IF(T753&gt;=10,'CP %'!$G$6,""))),
IF(AND(G753&gt;=DATE(2018,5,1),G753&lt;DATE(2018,7,1)),'CP %'!$G$8,
IF(AND(G753&gt;=DATE(2018,7,1),G753&lt;DATE(2018,8,1)),IF(AND(T753&gt;=1,T753&lt;=2),'CP %'!$G$11,IF(AND(T753&gt;=3,T753&lt;=5),'CP %'!$G$12,IF(T753&gt;=6,'CP %'!$G$13,""))),
IF(AND(G753&gt;=DATE(2018,8,1),G753&lt;DATE(2018,10,1)),IF(K753='CP %'!$F$18,'CP %'!$G$18,IF(B753='CP %'!$F$15,'CP %'!$G$15,IF(B753='CP %'!$F$16,'CP %'!$G$16,IF(AND(B753='CP %'!$F$17,T753=1),'CP %'!$G$20,IF(AND(B753='CP %'!$F$17,T753&gt;=2,T753&lt;=5),'CP %'!$G$21,IF(AND(B753='CP %'!$F$17,T753&gt;=6),'CP %'!$G$22,"")))))),
IF(AND(G753&gt;=DATE(2018,10,1),G753&lt;=DATE(2018,12,31)),IF(B753='CP %'!$F$25,'CP %'!$G$25,IF(B753='CP %'!$F$26,'CP %'!$G$26,IF(AND(B753='CP %'!$F$27,T753=1),'CP %'!$G$29,IF(AND(B753='CP %'!$F$27,T753&gt;=2,T753&lt;=5),'CP %'!$G$30,IF(AND(B753='CP %'!$F$27,T753&gt;=6),'CP %'!$G$31,"")))))))))),
IF(AND(A753='CP %'!$M$1,J753="CP"),
IF(AND(G753&gt;=DATE(2018,4,1),G753&lt;DATE(2018,10,1)),IF(AND(T753&gt;=1,T753&lt;=3),'CP %'!$N$4,IF(AND(T753&gt;=4,T753&lt;=6),'CP %'!$N$5,IF(T753&gt;=7,'CP %'!$N$6,""))),
IF(AND(G753&gt;=DATE(2018,10,1),G753&lt;=DATE(2018,12,31)),IF(AND(T753&gt;=1,T753&lt;=3),'CP %'!$N$9,IF(AND(T753&gt;=4,T753&lt;=6),'CP %'!$N$10,IF(T753&gt;=7,'CP %'!$N$11,""))),"")),"")))</f>
        <v/>
      </c>
      <c r="T753" s="29" t="str">
        <f>IF(AND(A753='CP %'!$B$1,Master!J753="CP",G753&gt;=DATE(2018,7,26),G753&lt;=DATE(2018,12,31)),COUNTIFS($K$2:$K$999,K753,$A$2:$A$999,'CP %'!$B$1,$G$2:$G$999,"&gt;=26-07-2018",$G$2:$G$999,"&lt;=31-12-2018"),IF(AND(A753='CP %'!$F$1,Master!J753="CP",G753&gt;=DATE(2018,4,1),G753&lt;DATE(2018,5,1)),COUNTIFS($K$2:$K$999,K753,$A$2:$A$999,'CP %'!$F$1,$G$2:$G$999,"&gt;=01-04-2018",$G$2:$G$999,"&lt;01-05-2018"),IF(AND(A753='CP %'!$F$1,Master!J753="CP",G753&gt;=DATE(2018,7,1),G753&lt;DATE(2018,8,1)),COUNTIFS($K$2:$K$999,K753,$A$2:$A$999,'CP %'!$F$1,$G$2:$G$999,"&gt;=01-07-2018",$G$2:$G$999,"&lt;01-08-2018"),IF(AND(A753='CP %'!$F$1,B753='CP %'!$F$17,Master!J753="CP",G753&gt;=DATE(2018,8,1),G753&lt;DATE(2018,10,1)),COUNTIFS($K$2:$K$999,K753,$A$2:$A$999,'CP %'!$F$1,$B$2:$B$999,'CP %'!$F$17,$G$2:$G$999,"&gt;=01-08-2018",$G$2:$G$999,"&lt;01-10-2018"),IF(AND(A753='CP %'!$F$1,B753='CP %'!$F$27,Master!J753="CP",G753&gt;=DATE(2018,10,1),G753&lt;=DATE(2018,12,31)),COUNTIFS($K$2:$K$999,K753,$A$2:$A$999,'CP %'!$F$1,$B$2:$B$999,'CP %'!$F$27,$G$2:$G$999,"&gt;=01-10-2018",$G$2:$G$999,"&lt;=31-12-2018"),IF(AND(A753='CP %'!$M$1,Master!J753="CP",G753&gt;=DATE(2018,4,1),G753&lt;DATE(2018,10,1)),COUNTIFS($K$2:$K$999,K753,$A$2:$A$999,'CP %'!$M$1,$G$2:$G$999,"&gt;=1-04-2018",$G$2:$G$999,"&lt;1-10-2018"),IF(AND(A753='CP %'!$M$1,Master!J753="CP",G753&gt;=DATE(2018,10,1),G753&lt;=DATE(2018,12,31)),COUNTIFS($K$2:$K$999,K753,$A$2:$A$999,'CP %'!$M$1,$G$2:$G$999,"&gt;=1-10-2018",$G$2:$G$999,"&lt;=31-12-2018"),"")))))))</f>
        <v/>
      </c>
    </row>
    <row r="754" spans="19:20" hidden="1" x14ac:dyDescent="0.25">
      <c r="S754" s="17" t="str">
        <f>IF(AND(A754='CP %'!$B$1,J754="CP"),
IF(AND(G754&gt;=DATE(2018,4,1),G754&lt;=DATE(2018,7,25)),2%,IF(AND(G754&gt;=DATE(2018,7,26),G754&lt;=DATE(2018,12,31),R754='CP %'!$I$2),IF(T754=1,'CP %'!$C$8,IF(AND(T754&gt;=2,T754&lt;=3),'CP %'!$C$9,IF(AND(T754&gt;=4,T754&lt;=5),'CP %'!$C$10,IF(AND(T754&gt;=6,T754&lt;=8),'CP %'!$C$11,IF(T754&gt;=9,'CP %'!$C$12,""))))),IF(AND(G754&gt;=DATE(2018,7,26),G754&lt;=DATE(2018,12,31),R754='CP %'!$I$3),IF(T754=1,'CP %'!$D$8,IF(AND(T754&gt;=2,T754&lt;=3),'CP %'!$D$9,IF(AND(T754&gt;=4,T754&lt;=5),'CP %'!$D$10,IF(AND(T754&gt;=6,T754&lt;=8),'CP %'!$D$11,IF(T754&gt;=9,'CP %'!$D$12,""))))),""))),
IF(AND(A754='CP %'!$F$1,J754="CP"),
IF(AND(G754&gt;=DATE(2018,4,1),G754&lt;DATE(2018,5,1)),IF(AND(T754&gt;=1,T754&lt;=3),'CP %'!$G$4,IF(AND(T754&gt;=4,T754&lt;=9),'CP %'!$G$5,IF(T754&gt;=10,'CP %'!$G$6,""))),
IF(AND(G754&gt;=DATE(2018,5,1),G754&lt;DATE(2018,7,1)),'CP %'!$G$8,
IF(AND(G754&gt;=DATE(2018,7,1),G754&lt;DATE(2018,8,1)),IF(AND(T754&gt;=1,T754&lt;=2),'CP %'!$G$11,IF(AND(T754&gt;=3,T754&lt;=5),'CP %'!$G$12,IF(T754&gt;=6,'CP %'!$G$13,""))),
IF(AND(G754&gt;=DATE(2018,8,1),G754&lt;DATE(2018,10,1)),IF(K754='CP %'!$F$18,'CP %'!$G$18,IF(B754='CP %'!$F$15,'CP %'!$G$15,IF(B754='CP %'!$F$16,'CP %'!$G$16,IF(AND(B754='CP %'!$F$17,T754=1),'CP %'!$G$20,IF(AND(B754='CP %'!$F$17,T754&gt;=2,T754&lt;=5),'CP %'!$G$21,IF(AND(B754='CP %'!$F$17,T754&gt;=6),'CP %'!$G$22,"")))))),
IF(AND(G754&gt;=DATE(2018,10,1),G754&lt;=DATE(2018,12,31)),IF(B754='CP %'!$F$25,'CP %'!$G$25,IF(B754='CP %'!$F$26,'CP %'!$G$26,IF(AND(B754='CP %'!$F$27,T754=1),'CP %'!$G$29,IF(AND(B754='CP %'!$F$27,T754&gt;=2,T754&lt;=5),'CP %'!$G$30,IF(AND(B754='CP %'!$F$27,T754&gt;=6),'CP %'!$G$31,"")))))))))),
IF(AND(A754='CP %'!$M$1,J754="CP"),
IF(AND(G754&gt;=DATE(2018,4,1),G754&lt;DATE(2018,10,1)),IF(AND(T754&gt;=1,T754&lt;=3),'CP %'!$N$4,IF(AND(T754&gt;=4,T754&lt;=6),'CP %'!$N$5,IF(T754&gt;=7,'CP %'!$N$6,""))),
IF(AND(G754&gt;=DATE(2018,10,1),G754&lt;=DATE(2018,12,31)),IF(AND(T754&gt;=1,T754&lt;=3),'CP %'!$N$9,IF(AND(T754&gt;=4,T754&lt;=6),'CP %'!$N$10,IF(T754&gt;=7,'CP %'!$N$11,""))),"")),"")))</f>
        <v/>
      </c>
      <c r="T754" s="29" t="str">
        <f>IF(AND(A754='CP %'!$B$1,Master!J754="CP",G754&gt;=DATE(2018,7,26),G754&lt;=DATE(2018,12,31)),COUNTIFS($K$2:$K$999,K754,$A$2:$A$999,'CP %'!$B$1,$G$2:$G$999,"&gt;=26-07-2018",$G$2:$G$999,"&lt;=31-12-2018"),IF(AND(A754='CP %'!$F$1,Master!J754="CP",G754&gt;=DATE(2018,4,1),G754&lt;DATE(2018,5,1)),COUNTIFS($K$2:$K$999,K754,$A$2:$A$999,'CP %'!$F$1,$G$2:$G$999,"&gt;=01-04-2018",$G$2:$G$999,"&lt;01-05-2018"),IF(AND(A754='CP %'!$F$1,Master!J754="CP",G754&gt;=DATE(2018,7,1),G754&lt;DATE(2018,8,1)),COUNTIFS($K$2:$K$999,K754,$A$2:$A$999,'CP %'!$F$1,$G$2:$G$999,"&gt;=01-07-2018",$G$2:$G$999,"&lt;01-08-2018"),IF(AND(A754='CP %'!$F$1,B754='CP %'!$F$17,Master!J754="CP",G754&gt;=DATE(2018,8,1),G754&lt;DATE(2018,10,1)),COUNTIFS($K$2:$K$999,K754,$A$2:$A$999,'CP %'!$F$1,$B$2:$B$999,'CP %'!$F$17,$G$2:$G$999,"&gt;=01-08-2018",$G$2:$G$999,"&lt;01-10-2018"),IF(AND(A754='CP %'!$F$1,B754='CP %'!$F$27,Master!J754="CP",G754&gt;=DATE(2018,10,1),G754&lt;=DATE(2018,12,31)),COUNTIFS($K$2:$K$999,K754,$A$2:$A$999,'CP %'!$F$1,$B$2:$B$999,'CP %'!$F$27,$G$2:$G$999,"&gt;=01-10-2018",$G$2:$G$999,"&lt;=31-12-2018"),IF(AND(A754='CP %'!$M$1,Master!J754="CP",G754&gt;=DATE(2018,4,1),G754&lt;DATE(2018,10,1)),COUNTIFS($K$2:$K$999,K754,$A$2:$A$999,'CP %'!$M$1,$G$2:$G$999,"&gt;=1-04-2018",$G$2:$G$999,"&lt;1-10-2018"),IF(AND(A754='CP %'!$M$1,Master!J754="CP",G754&gt;=DATE(2018,10,1),G754&lt;=DATE(2018,12,31)),COUNTIFS($K$2:$K$999,K754,$A$2:$A$999,'CP %'!$M$1,$G$2:$G$999,"&gt;=1-10-2018",$G$2:$G$999,"&lt;=31-12-2018"),"")))))))</f>
        <v/>
      </c>
    </row>
    <row r="755" spans="19:20" hidden="1" x14ac:dyDescent="0.25">
      <c r="S755" s="17" t="str">
        <f>IF(AND(A755='CP %'!$B$1,J755="CP"),
IF(AND(G755&gt;=DATE(2018,4,1),G755&lt;=DATE(2018,7,25)),2%,IF(AND(G755&gt;=DATE(2018,7,26),G755&lt;=DATE(2018,12,31),R755='CP %'!$I$2),IF(T755=1,'CP %'!$C$8,IF(AND(T755&gt;=2,T755&lt;=3),'CP %'!$C$9,IF(AND(T755&gt;=4,T755&lt;=5),'CP %'!$C$10,IF(AND(T755&gt;=6,T755&lt;=8),'CP %'!$C$11,IF(T755&gt;=9,'CP %'!$C$12,""))))),IF(AND(G755&gt;=DATE(2018,7,26),G755&lt;=DATE(2018,12,31),R755='CP %'!$I$3),IF(T755=1,'CP %'!$D$8,IF(AND(T755&gt;=2,T755&lt;=3),'CP %'!$D$9,IF(AND(T755&gt;=4,T755&lt;=5),'CP %'!$D$10,IF(AND(T755&gt;=6,T755&lt;=8),'CP %'!$D$11,IF(T755&gt;=9,'CP %'!$D$12,""))))),""))),
IF(AND(A755='CP %'!$F$1,J755="CP"),
IF(AND(G755&gt;=DATE(2018,4,1),G755&lt;DATE(2018,5,1)),IF(AND(T755&gt;=1,T755&lt;=3),'CP %'!$G$4,IF(AND(T755&gt;=4,T755&lt;=9),'CP %'!$G$5,IF(T755&gt;=10,'CP %'!$G$6,""))),
IF(AND(G755&gt;=DATE(2018,5,1),G755&lt;DATE(2018,7,1)),'CP %'!$G$8,
IF(AND(G755&gt;=DATE(2018,7,1),G755&lt;DATE(2018,8,1)),IF(AND(T755&gt;=1,T755&lt;=2),'CP %'!$G$11,IF(AND(T755&gt;=3,T755&lt;=5),'CP %'!$G$12,IF(T755&gt;=6,'CP %'!$G$13,""))),
IF(AND(G755&gt;=DATE(2018,8,1),G755&lt;DATE(2018,10,1)),IF(K755='CP %'!$F$18,'CP %'!$G$18,IF(B755='CP %'!$F$15,'CP %'!$G$15,IF(B755='CP %'!$F$16,'CP %'!$G$16,IF(AND(B755='CP %'!$F$17,T755=1),'CP %'!$G$20,IF(AND(B755='CP %'!$F$17,T755&gt;=2,T755&lt;=5),'CP %'!$G$21,IF(AND(B755='CP %'!$F$17,T755&gt;=6),'CP %'!$G$22,"")))))),
IF(AND(G755&gt;=DATE(2018,10,1),G755&lt;=DATE(2018,12,31)),IF(B755='CP %'!$F$25,'CP %'!$G$25,IF(B755='CP %'!$F$26,'CP %'!$G$26,IF(AND(B755='CP %'!$F$27,T755=1),'CP %'!$G$29,IF(AND(B755='CP %'!$F$27,T755&gt;=2,T755&lt;=5),'CP %'!$G$30,IF(AND(B755='CP %'!$F$27,T755&gt;=6),'CP %'!$G$31,"")))))))))),
IF(AND(A755='CP %'!$M$1,J755="CP"),
IF(AND(G755&gt;=DATE(2018,4,1),G755&lt;DATE(2018,10,1)),IF(AND(T755&gt;=1,T755&lt;=3),'CP %'!$N$4,IF(AND(T755&gt;=4,T755&lt;=6),'CP %'!$N$5,IF(T755&gt;=7,'CP %'!$N$6,""))),
IF(AND(G755&gt;=DATE(2018,10,1),G755&lt;=DATE(2018,12,31)),IF(AND(T755&gt;=1,T755&lt;=3),'CP %'!$N$9,IF(AND(T755&gt;=4,T755&lt;=6),'CP %'!$N$10,IF(T755&gt;=7,'CP %'!$N$11,""))),"")),"")))</f>
        <v/>
      </c>
      <c r="T755" s="29" t="str">
        <f>IF(AND(A755='CP %'!$B$1,Master!J755="CP",G755&gt;=DATE(2018,7,26),G755&lt;=DATE(2018,12,31)),COUNTIFS($K$2:$K$999,K755,$A$2:$A$999,'CP %'!$B$1,$G$2:$G$999,"&gt;=26-07-2018",$G$2:$G$999,"&lt;=31-12-2018"),IF(AND(A755='CP %'!$F$1,Master!J755="CP",G755&gt;=DATE(2018,4,1),G755&lt;DATE(2018,5,1)),COUNTIFS($K$2:$K$999,K755,$A$2:$A$999,'CP %'!$F$1,$G$2:$G$999,"&gt;=01-04-2018",$G$2:$G$999,"&lt;01-05-2018"),IF(AND(A755='CP %'!$F$1,Master!J755="CP",G755&gt;=DATE(2018,7,1),G755&lt;DATE(2018,8,1)),COUNTIFS($K$2:$K$999,K755,$A$2:$A$999,'CP %'!$F$1,$G$2:$G$999,"&gt;=01-07-2018",$G$2:$G$999,"&lt;01-08-2018"),IF(AND(A755='CP %'!$F$1,B755='CP %'!$F$17,Master!J755="CP",G755&gt;=DATE(2018,8,1),G755&lt;DATE(2018,10,1)),COUNTIFS($K$2:$K$999,K755,$A$2:$A$999,'CP %'!$F$1,$B$2:$B$999,'CP %'!$F$17,$G$2:$G$999,"&gt;=01-08-2018",$G$2:$G$999,"&lt;01-10-2018"),IF(AND(A755='CP %'!$F$1,B755='CP %'!$F$27,Master!J755="CP",G755&gt;=DATE(2018,10,1),G755&lt;=DATE(2018,12,31)),COUNTIFS($K$2:$K$999,K755,$A$2:$A$999,'CP %'!$F$1,$B$2:$B$999,'CP %'!$F$27,$G$2:$G$999,"&gt;=01-10-2018",$G$2:$G$999,"&lt;=31-12-2018"),IF(AND(A755='CP %'!$M$1,Master!J755="CP",G755&gt;=DATE(2018,4,1),G755&lt;DATE(2018,10,1)),COUNTIFS($K$2:$K$999,K755,$A$2:$A$999,'CP %'!$M$1,$G$2:$G$999,"&gt;=1-04-2018",$G$2:$G$999,"&lt;1-10-2018"),IF(AND(A755='CP %'!$M$1,Master!J755="CP",G755&gt;=DATE(2018,10,1),G755&lt;=DATE(2018,12,31)),COUNTIFS($K$2:$K$999,K755,$A$2:$A$999,'CP %'!$M$1,$G$2:$G$999,"&gt;=1-10-2018",$G$2:$G$999,"&lt;=31-12-2018"),"")))))))</f>
        <v/>
      </c>
    </row>
    <row r="756" spans="19:20" hidden="1" x14ac:dyDescent="0.25">
      <c r="S756" s="17" t="str">
        <f>IF(AND(A756='CP %'!$B$1,J756="CP"),
IF(AND(G756&gt;=DATE(2018,4,1),G756&lt;=DATE(2018,7,25)),2%,IF(AND(G756&gt;=DATE(2018,7,26),G756&lt;=DATE(2018,12,31),R756='CP %'!$I$2),IF(T756=1,'CP %'!$C$8,IF(AND(T756&gt;=2,T756&lt;=3),'CP %'!$C$9,IF(AND(T756&gt;=4,T756&lt;=5),'CP %'!$C$10,IF(AND(T756&gt;=6,T756&lt;=8),'CP %'!$C$11,IF(T756&gt;=9,'CP %'!$C$12,""))))),IF(AND(G756&gt;=DATE(2018,7,26),G756&lt;=DATE(2018,12,31),R756='CP %'!$I$3),IF(T756=1,'CP %'!$D$8,IF(AND(T756&gt;=2,T756&lt;=3),'CP %'!$D$9,IF(AND(T756&gt;=4,T756&lt;=5),'CP %'!$D$10,IF(AND(T756&gt;=6,T756&lt;=8),'CP %'!$D$11,IF(T756&gt;=9,'CP %'!$D$12,""))))),""))),
IF(AND(A756='CP %'!$F$1,J756="CP"),
IF(AND(G756&gt;=DATE(2018,4,1),G756&lt;DATE(2018,5,1)),IF(AND(T756&gt;=1,T756&lt;=3),'CP %'!$G$4,IF(AND(T756&gt;=4,T756&lt;=9),'CP %'!$G$5,IF(T756&gt;=10,'CP %'!$G$6,""))),
IF(AND(G756&gt;=DATE(2018,5,1),G756&lt;DATE(2018,7,1)),'CP %'!$G$8,
IF(AND(G756&gt;=DATE(2018,7,1),G756&lt;DATE(2018,8,1)),IF(AND(T756&gt;=1,T756&lt;=2),'CP %'!$G$11,IF(AND(T756&gt;=3,T756&lt;=5),'CP %'!$G$12,IF(T756&gt;=6,'CP %'!$G$13,""))),
IF(AND(G756&gt;=DATE(2018,8,1),G756&lt;DATE(2018,10,1)),IF(K756='CP %'!$F$18,'CP %'!$G$18,IF(B756='CP %'!$F$15,'CP %'!$G$15,IF(B756='CP %'!$F$16,'CP %'!$G$16,IF(AND(B756='CP %'!$F$17,T756=1),'CP %'!$G$20,IF(AND(B756='CP %'!$F$17,T756&gt;=2,T756&lt;=5),'CP %'!$G$21,IF(AND(B756='CP %'!$F$17,T756&gt;=6),'CP %'!$G$22,"")))))),
IF(AND(G756&gt;=DATE(2018,10,1),G756&lt;=DATE(2018,12,31)),IF(B756='CP %'!$F$25,'CP %'!$G$25,IF(B756='CP %'!$F$26,'CP %'!$G$26,IF(AND(B756='CP %'!$F$27,T756=1),'CP %'!$G$29,IF(AND(B756='CP %'!$F$27,T756&gt;=2,T756&lt;=5),'CP %'!$G$30,IF(AND(B756='CP %'!$F$27,T756&gt;=6),'CP %'!$G$31,"")))))))))),
IF(AND(A756='CP %'!$M$1,J756="CP"),
IF(AND(G756&gt;=DATE(2018,4,1),G756&lt;DATE(2018,10,1)),IF(AND(T756&gt;=1,T756&lt;=3),'CP %'!$N$4,IF(AND(T756&gt;=4,T756&lt;=6),'CP %'!$N$5,IF(T756&gt;=7,'CP %'!$N$6,""))),
IF(AND(G756&gt;=DATE(2018,10,1),G756&lt;=DATE(2018,12,31)),IF(AND(T756&gt;=1,T756&lt;=3),'CP %'!$N$9,IF(AND(T756&gt;=4,T756&lt;=6),'CP %'!$N$10,IF(T756&gt;=7,'CP %'!$N$11,""))),"")),"")))</f>
        <v/>
      </c>
      <c r="T756" s="29" t="str">
        <f>IF(AND(A756='CP %'!$B$1,Master!J756="CP",G756&gt;=DATE(2018,7,26),G756&lt;=DATE(2018,12,31)),COUNTIFS($K$2:$K$999,K756,$A$2:$A$999,'CP %'!$B$1,$G$2:$G$999,"&gt;=26-07-2018",$G$2:$G$999,"&lt;=31-12-2018"),IF(AND(A756='CP %'!$F$1,Master!J756="CP",G756&gt;=DATE(2018,4,1),G756&lt;DATE(2018,5,1)),COUNTIFS($K$2:$K$999,K756,$A$2:$A$999,'CP %'!$F$1,$G$2:$G$999,"&gt;=01-04-2018",$G$2:$G$999,"&lt;01-05-2018"),IF(AND(A756='CP %'!$F$1,Master!J756="CP",G756&gt;=DATE(2018,7,1),G756&lt;DATE(2018,8,1)),COUNTIFS($K$2:$K$999,K756,$A$2:$A$999,'CP %'!$F$1,$G$2:$G$999,"&gt;=01-07-2018",$G$2:$G$999,"&lt;01-08-2018"),IF(AND(A756='CP %'!$F$1,B756='CP %'!$F$17,Master!J756="CP",G756&gt;=DATE(2018,8,1),G756&lt;DATE(2018,10,1)),COUNTIFS($K$2:$K$999,K756,$A$2:$A$999,'CP %'!$F$1,$B$2:$B$999,'CP %'!$F$17,$G$2:$G$999,"&gt;=01-08-2018",$G$2:$G$999,"&lt;01-10-2018"),IF(AND(A756='CP %'!$F$1,B756='CP %'!$F$27,Master!J756="CP",G756&gt;=DATE(2018,10,1),G756&lt;=DATE(2018,12,31)),COUNTIFS($K$2:$K$999,K756,$A$2:$A$999,'CP %'!$F$1,$B$2:$B$999,'CP %'!$F$27,$G$2:$G$999,"&gt;=01-10-2018",$G$2:$G$999,"&lt;=31-12-2018"),IF(AND(A756='CP %'!$M$1,Master!J756="CP",G756&gt;=DATE(2018,4,1),G756&lt;DATE(2018,10,1)),COUNTIFS($K$2:$K$999,K756,$A$2:$A$999,'CP %'!$M$1,$G$2:$G$999,"&gt;=1-04-2018",$G$2:$G$999,"&lt;1-10-2018"),IF(AND(A756='CP %'!$M$1,Master!J756="CP",G756&gt;=DATE(2018,10,1),G756&lt;=DATE(2018,12,31)),COUNTIFS($K$2:$K$999,K756,$A$2:$A$999,'CP %'!$M$1,$G$2:$G$999,"&gt;=1-10-2018",$G$2:$G$999,"&lt;=31-12-2018"),"")))))))</f>
        <v/>
      </c>
    </row>
    <row r="757" spans="19:20" hidden="1" x14ac:dyDescent="0.25">
      <c r="S757" s="17" t="str">
        <f>IF(AND(A757='CP %'!$B$1,J757="CP"),
IF(AND(G757&gt;=DATE(2018,4,1),G757&lt;=DATE(2018,7,25)),2%,IF(AND(G757&gt;=DATE(2018,7,26),G757&lt;=DATE(2018,12,31),R757='CP %'!$I$2),IF(T757=1,'CP %'!$C$8,IF(AND(T757&gt;=2,T757&lt;=3),'CP %'!$C$9,IF(AND(T757&gt;=4,T757&lt;=5),'CP %'!$C$10,IF(AND(T757&gt;=6,T757&lt;=8),'CP %'!$C$11,IF(T757&gt;=9,'CP %'!$C$12,""))))),IF(AND(G757&gt;=DATE(2018,7,26),G757&lt;=DATE(2018,12,31),R757='CP %'!$I$3),IF(T757=1,'CP %'!$D$8,IF(AND(T757&gt;=2,T757&lt;=3),'CP %'!$D$9,IF(AND(T757&gt;=4,T757&lt;=5),'CP %'!$D$10,IF(AND(T757&gt;=6,T757&lt;=8),'CP %'!$D$11,IF(T757&gt;=9,'CP %'!$D$12,""))))),""))),
IF(AND(A757='CP %'!$F$1,J757="CP"),
IF(AND(G757&gt;=DATE(2018,4,1),G757&lt;DATE(2018,5,1)),IF(AND(T757&gt;=1,T757&lt;=3),'CP %'!$G$4,IF(AND(T757&gt;=4,T757&lt;=9),'CP %'!$G$5,IF(T757&gt;=10,'CP %'!$G$6,""))),
IF(AND(G757&gt;=DATE(2018,5,1),G757&lt;DATE(2018,7,1)),'CP %'!$G$8,
IF(AND(G757&gt;=DATE(2018,7,1),G757&lt;DATE(2018,8,1)),IF(AND(T757&gt;=1,T757&lt;=2),'CP %'!$G$11,IF(AND(T757&gt;=3,T757&lt;=5),'CP %'!$G$12,IF(T757&gt;=6,'CP %'!$G$13,""))),
IF(AND(G757&gt;=DATE(2018,8,1),G757&lt;DATE(2018,10,1)),IF(K757='CP %'!$F$18,'CP %'!$G$18,IF(B757='CP %'!$F$15,'CP %'!$G$15,IF(B757='CP %'!$F$16,'CP %'!$G$16,IF(AND(B757='CP %'!$F$17,T757=1),'CP %'!$G$20,IF(AND(B757='CP %'!$F$17,T757&gt;=2,T757&lt;=5),'CP %'!$G$21,IF(AND(B757='CP %'!$F$17,T757&gt;=6),'CP %'!$G$22,"")))))),
IF(AND(G757&gt;=DATE(2018,10,1),G757&lt;=DATE(2018,12,31)),IF(B757='CP %'!$F$25,'CP %'!$G$25,IF(B757='CP %'!$F$26,'CP %'!$G$26,IF(AND(B757='CP %'!$F$27,T757=1),'CP %'!$G$29,IF(AND(B757='CP %'!$F$27,T757&gt;=2,T757&lt;=5),'CP %'!$G$30,IF(AND(B757='CP %'!$F$27,T757&gt;=6),'CP %'!$G$31,"")))))))))),
IF(AND(A757='CP %'!$M$1,J757="CP"),
IF(AND(G757&gt;=DATE(2018,4,1),G757&lt;DATE(2018,10,1)),IF(AND(T757&gt;=1,T757&lt;=3),'CP %'!$N$4,IF(AND(T757&gt;=4,T757&lt;=6),'CP %'!$N$5,IF(T757&gt;=7,'CP %'!$N$6,""))),
IF(AND(G757&gt;=DATE(2018,10,1),G757&lt;=DATE(2018,12,31)),IF(AND(T757&gt;=1,T757&lt;=3),'CP %'!$N$9,IF(AND(T757&gt;=4,T757&lt;=6),'CP %'!$N$10,IF(T757&gt;=7,'CP %'!$N$11,""))),"")),"")))</f>
        <v/>
      </c>
      <c r="T757" s="29" t="str">
        <f>IF(AND(A757='CP %'!$B$1,Master!J757="CP",G757&gt;=DATE(2018,7,26),G757&lt;=DATE(2018,12,31)),COUNTIFS($K$2:$K$999,K757,$A$2:$A$999,'CP %'!$B$1,$G$2:$G$999,"&gt;=26-07-2018",$G$2:$G$999,"&lt;=31-12-2018"),IF(AND(A757='CP %'!$F$1,Master!J757="CP",G757&gt;=DATE(2018,4,1),G757&lt;DATE(2018,5,1)),COUNTIFS($K$2:$K$999,K757,$A$2:$A$999,'CP %'!$F$1,$G$2:$G$999,"&gt;=01-04-2018",$G$2:$G$999,"&lt;01-05-2018"),IF(AND(A757='CP %'!$F$1,Master!J757="CP",G757&gt;=DATE(2018,7,1),G757&lt;DATE(2018,8,1)),COUNTIFS($K$2:$K$999,K757,$A$2:$A$999,'CP %'!$F$1,$G$2:$G$999,"&gt;=01-07-2018",$G$2:$G$999,"&lt;01-08-2018"),IF(AND(A757='CP %'!$F$1,B757='CP %'!$F$17,Master!J757="CP",G757&gt;=DATE(2018,8,1),G757&lt;DATE(2018,10,1)),COUNTIFS($K$2:$K$999,K757,$A$2:$A$999,'CP %'!$F$1,$B$2:$B$999,'CP %'!$F$17,$G$2:$G$999,"&gt;=01-08-2018",$G$2:$G$999,"&lt;01-10-2018"),IF(AND(A757='CP %'!$F$1,B757='CP %'!$F$27,Master!J757="CP",G757&gt;=DATE(2018,10,1),G757&lt;=DATE(2018,12,31)),COUNTIFS($K$2:$K$999,K757,$A$2:$A$999,'CP %'!$F$1,$B$2:$B$999,'CP %'!$F$27,$G$2:$G$999,"&gt;=01-10-2018",$G$2:$G$999,"&lt;=31-12-2018"),IF(AND(A757='CP %'!$M$1,Master!J757="CP",G757&gt;=DATE(2018,4,1),G757&lt;DATE(2018,10,1)),COUNTIFS($K$2:$K$999,K757,$A$2:$A$999,'CP %'!$M$1,$G$2:$G$999,"&gt;=1-04-2018",$G$2:$G$999,"&lt;1-10-2018"),IF(AND(A757='CP %'!$M$1,Master!J757="CP",G757&gt;=DATE(2018,10,1),G757&lt;=DATE(2018,12,31)),COUNTIFS($K$2:$K$999,K757,$A$2:$A$999,'CP %'!$M$1,$G$2:$G$999,"&gt;=1-10-2018",$G$2:$G$999,"&lt;=31-12-2018"),"")))))))</f>
        <v/>
      </c>
    </row>
    <row r="758" spans="19:20" hidden="1" x14ac:dyDescent="0.25">
      <c r="S758" s="17" t="str">
        <f>IF(AND(A758='CP %'!$B$1,J758="CP"),
IF(AND(G758&gt;=DATE(2018,4,1),G758&lt;=DATE(2018,7,25)),2%,IF(AND(G758&gt;=DATE(2018,7,26),G758&lt;=DATE(2018,12,31),R758='CP %'!$I$2),IF(T758=1,'CP %'!$C$8,IF(AND(T758&gt;=2,T758&lt;=3),'CP %'!$C$9,IF(AND(T758&gt;=4,T758&lt;=5),'CP %'!$C$10,IF(AND(T758&gt;=6,T758&lt;=8),'CP %'!$C$11,IF(T758&gt;=9,'CP %'!$C$12,""))))),IF(AND(G758&gt;=DATE(2018,7,26),G758&lt;=DATE(2018,12,31),R758='CP %'!$I$3),IF(T758=1,'CP %'!$D$8,IF(AND(T758&gt;=2,T758&lt;=3),'CP %'!$D$9,IF(AND(T758&gt;=4,T758&lt;=5),'CP %'!$D$10,IF(AND(T758&gt;=6,T758&lt;=8),'CP %'!$D$11,IF(T758&gt;=9,'CP %'!$D$12,""))))),""))),
IF(AND(A758='CP %'!$F$1,J758="CP"),
IF(AND(G758&gt;=DATE(2018,4,1),G758&lt;DATE(2018,5,1)),IF(AND(T758&gt;=1,T758&lt;=3),'CP %'!$G$4,IF(AND(T758&gt;=4,T758&lt;=9),'CP %'!$G$5,IF(T758&gt;=10,'CP %'!$G$6,""))),
IF(AND(G758&gt;=DATE(2018,5,1),G758&lt;DATE(2018,7,1)),'CP %'!$G$8,
IF(AND(G758&gt;=DATE(2018,7,1),G758&lt;DATE(2018,8,1)),IF(AND(T758&gt;=1,T758&lt;=2),'CP %'!$G$11,IF(AND(T758&gt;=3,T758&lt;=5),'CP %'!$G$12,IF(T758&gt;=6,'CP %'!$G$13,""))),
IF(AND(G758&gt;=DATE(2018,8,1),G758&lt;DATE(2018,10,1)),IF(K758='CP %'!$F$18,'CP %'!$G$18,IF(B758='CP %'!$F$15,'CP %'!$G$15,IF(B758='CP %'!$F$16,'CP %'!$G$16,IF(AND(B758='CP %'!$F$17,T758=1),'CP %'!$G$20,IF(AND(B758='CP %'!$F$17,T758&gt;=2,T758&lt;=5),'CP %'!$G$21,IF(AND(B758='CP %'!$F$17,T758&gt;=6),'CP %'!$G$22,"")))))),
IF(AND(G758&gt;=DATE(2018,10,1),G758&lt;=DATE(2018,12,31)),IF(B758='CP %'!$F$25,'CP %'!$G$25,IF(B758='CP %'!$F$26,'CP %'!$G$26,IF(AND(B758='CP %'!$F$27,T758=1),'CP %'!$G$29,IF(AND(B758='CP %'!$F$27,T758&gt;=2,T758&lt;=5),'CP %'!$G$30,IF(AND(B758='CP %'!$F$27,T758&gt;=6),'CP %'!$G$31,"")))))))))),
IF(AND(A758='CP %'!$M$1,J758="CP"),
IF(AND(G758&gt;=DATE(2018,4,1),G758&lt;DATE(2018,10,1)),IF(AND(T758&gt;=1,T758&lt;=3),'CP %'!$N$4,IF(AND(T758&gt;=4,T758&lt;=6),'CP %'!$N$5,IF(T758&gt;=7,'CP %'!$N$6,""))),
IF(AND(G758&gt;=DATE(2018,10,1),G758&lt;=DATE(2018,12,31)),IF(AND(T758&gt;=1,T758&lt;=3),'CP %'!$N$9,IF(AND(T758&gt;=4,T758&lt;=6),'CP %'!$N$10,IF(T758&gt;=7,'CP %'!$N$11,""))),"")),"")))</f>
        <v/>
      </c>
      <c r="T758" s="29" t="str">
        <f>IF(AND(A758='CP %'!$B$1,Master!J758="CP",G758&gt;=DATE(2018,7,26),G758&lt;=DATE(2018,12,31)),COUNTIFS($K$2:$K$999,K758,$A$2:$A$999,'CP %'!$B$1,$G$2:$G$999,"&gt;=26-07-2018",$G$2:$G$999,"&lt;=31-12-2018"),IF(AND(A758='CP %'!$F$1,Master!J758="CP",G758&gt;=DATE(2018,4,1),G758&lt;DATE(2018,5,1)),COUNTIFS($K$2:$K$999,K758,$A$2:$A$999,'CP %'!$F$1,$G$2:$G$999,"&gt;=01-04-2018",$G$2:$G$999,"&lt;01-05-2018"),IF(AND(A758='CP %'!$F$1,Master!J758="CP",G758&gt;=DATE(2018,7,1),G758&lt;DATE(2018,8,1)),COUNTIFS($K$2:$K$999,K758,$A$2:$A$999,'CP %'!$F$1,$G$2:$G$999,"&gt;=01-07-2018",$G$2:$G$999,"&lt;01-08-2018"),IF(AND(A758='CP %'!$F$1,B758='CP %'!$F$17,Master!J758="CP",G758&gt;=DATE(2018,8,1),G758&lt;DATE(2018,10,1)),COUNTIFS($K$2:$K$999,K758,$A$2:$A$999,'CP %'!$F$1,$B$2:$B$999,'CP %'!$F$17,$G$2:$G$999,"&gt;=01-08-2018",$G$2:$G$999,"&lt;01-10-2018"),IF(AND(A758='CP %'!$F$1,B758='CP %'!$F$27,Master!J758="CP",G758&gt;=DATE(2018,10,1),G758&lt;=DATE(2018,12,31)),COUNTIFS($K$2:$K$999,K758,$A$2:$A$999,'CP %'!$F$1,$B$2:$B$999,'CP %'!$F$27,$G$2:$G$999,"&gt;=01-10-2018",$G$2:$G$999,"&lt;=31-12-2018"),IF(AND(A758='CP %'!$M$1,Master!J758="CP",G758&gt;=DATE(2018,4,1),G758&lt;DATE(2018,10,1)),COUNTIFS($K$2:$K$999,K758,$A$2:$A$999,'CP %'!$M$1,$G$2:$G$999,"&gt;=1-04-2018",$G$2:$G$999,"&lt;1-10-2018"),IF(AND(A758='CP %'!$M$1,Master!J758="CP",G758&gt;=DATE(2018,10,1),G758&lt;=DATE(2018,12,31)),COUNTIFS($K$2:$K$999,K758,$A$2:$A$999,'CP %'!$M$1,$G$2:$G$999,"&gt;=1-10-2018",$G$2:$G$999,"&lt;=31-12-2018"),"")))))))</f>
        <v/>
      </c>
    </row>
    <row r="759" spans="19:20" hidden="1" x14ac:dyDescent="0.25">
      <c r="S759" s="17" t="str">
        <f>IF(AND(A759='CP %'!$B$1,J759="CP"),
IF(AND(G759&gt;=DATE(2018,4,1),G759&lt;=DATE(2018,7,25)),2%,IF(AND(G759&gt;=DATE(2018,7,26),G759&lt;=DATE(2018,12,31),R759='CP %'!$I$2),IF(T759=1,'CP %'!$C$8,IF(AND(T759&gt;=2,T759&lt;=3),'CP %'!$C$9,IF(AND(T759&gt;=4,T759&lt;=5),'CP %'!$C$10,IF(AND(T759&gt;=6,T759&lt;=8),'CP %'!$C$11,IF(T759&gt;=9,'CP %'!$C$12,""))))),IF(AND(G759&gt;=DATE(2018,7,26),G759&lt;=DATE(2018,12,31),R759='CP %'!$I$3),IF(T759=1,'CP %'!$D$8,IF(AND(T759&gt;=2,T759&lt;=3),'CP %'!$D$9,IF(AND(T759&gt;=4,T759&lt;=5),'CP %'!$D$10,IF(AND(T759&gt;=6,T759&lt;=8),'CP %'!$D$11,IF(T759&gt;=9,'CP %'!$D$12,""))))),""))),
IF(AND(A759='CP %'!$F$1,J759="CP"),
IF(AND(G759&gt;=DATE(2018,4,1),G759&lt;DATE(2018,5,1)),IF(AND(T759&gt;=1,T759&lt;=3),'CP %'!$G$4,IF(AND(T759&gt;=4,T759&lt;=9),'CP %'!$G$5,IF(T759&gt;=10,'CP %'!$G$6,""))),
IF(AND(G759&gt;=DATE(2018,5,1),G759&lt;DATE(2018,7,1)),'CP %'!$G$8,
IF(AND(G759&gt;=DATE(2018,7,1),G759&lt;DATE(2018,8,1)),IF(AND(T759&gt;=1,T759&lt;=2),'CP %'!$G$11,IF(AND(T759&gt;=3,T759&lt;=5),'CP %'!$G$12,IF(T759&gt;=6,'CP %'!$G$13,""))),
IF(AND(G759&gt;=DATE(2018,8,1),G759&lt;DATE(2018,10,1)),IF(K759='CP %'!$F$18,'CP %'!$G$18,IF(B759='CP %'!$F$15,'CP %'!$G$15,IF(B759='CP %'!$F$16,'CP %'!$G$16,IF(AND(B759='CP %'!$F$17,T759=1),'CP %'!$G$20,IF(AND(B759='CP %'!$F$17,T759&gt;=2,T759&lt;=5),'CP %'!$G$21,IF(AND(B759='CP %'!$F$17,T759&gt;=6),'CP %'!$G$22,"")))))),
IF(AND(G759&gt;=DATE(2018,10,1),G759&lt;=DATE(2018,12,31)),IF(B759='CP %'!$F$25,'CP %'!$G$25,IF(B759='CP %'!$F$26,'CP %'!$G$26,IF(AND(B759='CP %'!$F$27,T759=1),'CP %'!$G$29,IF(AND(B759='CP %'!$F$27,T759&gt;=2,T759&lt;=5),'CP %'!$G$30,IF(AND(B759='CP %'!$F$27,T759&gt;=6),'CP %'!$G$31,"")))))))))),
IF(AND(A759='CP %'!$M$1,J759="CP"),
IF(AND(G759&gt;=DATE(2018,4,1),G759&lt;DATE(2018,10,1)),IF(AND(T759&gt;=1,T759&lt;=3),'CP %'!$N$4,IF(AND(T759&gt;=4,T759&lt;=6),'CP %'!$N$5,IF(T759&gt;=7,'CP %'!$N$6,""))),
IF(AND(G759&gt;=DATE(2018,10,1),G759&lt;=DATE(2018,12,31)),IF(AND(T759&gt;=1,T759&lt;=3),'CP %'!$N$9,IF(AND(T759&gt;=4,T759&lt;=6),'CP %'!$N$10,IF(T759&gt;=7,'CP %'!$N$11,""))),"")),"")))</f>
        <v/>
      </c>
      <c r="T759" s="29" t="str">
        <f>IF(AND(A759='CP %'!$B$1,Master!J759="CP",G759&gt;=DATE(2018,7,26),G759&lt;=DATE(2018,12,31)),COUNTIFS($K$2:$K$999,K759,$A$2:$A$999,'CP %'!$B$1,$G$2:$G$999,"&gt;=26-07-2018",$G$2:$G$999,"&lt;=31-12-2018"),IF(AND(A759='CP %'!$F$1,Master!J759="CP",G759&gt;=DATE(2018,4,1),G759&lt;DATE(2018,5,1)),COUNTIFS($K$2:$K$999,K759,$A$2:$A$999,'CP %'!$F$1,$G$2:$G$999,"&gt;=01-04-2018",$G$2:$G$999,"&lt;01-05-2018"),IF(AND(A759='CP %'!$F$1,Master!J759="CP",G759&gt;=DATE(2018,7,1),G759&lt;DATE(2018,8,1)),COUNTIFS($K$2:$K$999,K759,$A$2:$A$999,'CP %'!$F$1,$G$2:$G$999,"&gt;=01-07-2018",$G$2:$G$999,"&lt;01-08-2018"),IF(AND(A759='CP %'!$F$1,B759='CP %'!$F$17,Master!J759="CP",G759&gt;=DATE(2018,8,1),G759&lt;DATE(2018,10,1)),COUNTIFS($K$2:$K$999,K759,$A$2:$A$999,'CP %'!$F$1,$B$2:$B$999,'CP %'!$F$17,$G$2:$G$999,"&gt;=01-08-2018",$G$2:$G$999,"&lt;01-10-2018"),IF(AND(A759='CP %'!$F$1,B759='CP %'!$F$27,Master!J759="CP",G759&gt;=DATE(2018,10,1),G759&lt;=DATE(2018,12,31)),COUNTIFS($K$2:$K$999,K759,$A$2:$A$999,'CP %'!$F$1,$B$2:$B$999,'CP %'!$F$27,$G$2:$G$999,"&gt;=01-10-2018",$G$2:$G$999,"&lt;=31-12-2018"),IF(AND(A759='CP %'!$M$1,Master!J759="CP",G759&gt;=DATE(2018,4,1),G759&lt;DATE(2018,10,1)),COUNTIFS($K$2:$K$999,K759,$A$2:$A$999,'CP %'!$M$1,$G$2:$G$999,"&gt;=1-04-2018",$G$2:$G$999,"&lt;1-10-2018"),IF(AND(A759='CP %'!$M$1,Master!J759="CP",G759&gt;=DATE(2018,10,1),G759&lt;=DATE(2018,12,31)),COUNTIFS($K$2:$K$999,K759,$A$2:$A$999,'CP %'!$M$1,$G$2:$G$999,"&gt;=1-10-2018",$G$2:$G$999,"&lt;=31-12-2018"),"")))))))</f>
        <v/>
      </c>
    </row>
    <row r="760" spans="19:20" hidden="1" x14ac:dyDescent="0.25">
      <c r="S760" s="17" t="str">
        <f>IF(AND(A760='CP %'!$B$1,J760="CP"),
IF(AND(G760&gt;=DATE(2018,4,1),G760&lt;=DATE(2018,7,25)),2%,IF(AND(G760&gt;=DATE(2018,7,26),G760&lt;=DATE(2018,12,31),R760='CP %'!$I$2),IF(T760=1,'CP %'!$C$8,IF(AND(T760&gt;=2,T760&lt;=3),'CP %'!$C$9,IF(AND(T760&gt;=4,T760&lt;=5),'CP %'!$C$10,IF(AND(T760&gt;=6,T760&lt;=8),'CP %'!$C$11,IF(T760&gt;=9,'CP %'!$C$12,""))))),IF(AND(G760&gt;=DATE(2018,7,26),G760&lt;=DATE(2018,12,31),R760='CP %'!$I$3),IF(T760=1,'CP %'!$D$8,IF(AND(T760&gt;=2,T760&lt;=3),'CP %'!$D$9,IF(AND(T760&gt;=4,T760&lt;=5),'CP %'!$D$10,IF(AND(T760&gt;=6,T760&lt;=8),'CP %'!$D$11,IF(T760&gt;=9,'CP %'!$D$12,""))))),""))),
IF(AND(A760='CP %'!$F$1,J760="CP"),
IF(AND(G760&gt;=DATE(2018,4,1),G760&lt;DATE(2018,5,1)),IF(AND(T760&gt;=1,T760&lt;=3),'CP %'!$G$4,IF(AND(T760&gt;=4,T760&lt;=9),'CP %'!$G$5,IF(T760&gt;=10,'CP %'!$G$6,""))),
IF(AND(G760&gt;=DATE(2018,5,1),G760&lt;DATE(2018,7,1)),'CP %'!$G$8,
IF(AND(G760&gt;=DATE(2018,7,1),G760&lt;DATE(2018,8,1)),IF(AND(T760&gt;=1,T760&lt;=2),'CP %'!$G$11,IF(AND(T760&gt;=3,T760&lt;=5),'CP %'!$G$12,IF(T760&gt;=6,'CP %'!$G$13,""))),
IF(AND(G760&gt;=DATE(2018,8,1),G760&lt;DATE(2018,10,1)),IF(K760='CP %'!$F$18,'CP %'!$G$18,IF(B760='CP %'!$F$15,'CP %'!$G$15,IF(B760='CP %'!$F$16,'CP %'!$G$16,IF(AND(B760='CP %'!$F$17,T760=1),'CP %'!$G$20,IF(AND(B760='CP %'!$F$17,T760&gt;=2,T760&lt;=5),'CP %'!$G$21,IF(AND(B760='CP %'!$F$17,T760&gt;=6),'CP %'!$G$22,"")))))),
IF(AND(G760&gt;=DATE(2018,10,1),G760&lt;=DATE(2018,12,31)),IF(B760='CP %'!$F$25,'CP %'!$G$25,IF(B760='CP %'!$F$26,'CP %'!$G$26,IF(AND(B760='CP %'!$F$27,T760=1),'CP %'!$G$29,IF(AND(B760='CP %'!$F$27,T760&gt;=2,T760&lt;=5),'CP %'!$G$30,IF(AND(B760='CP %'!$F$27,T760&gt;=6),'CP %'!$G$31,"")))))))))),
IF(AND(A760='CP %'!$M$1,J760="CP"),
IF(AND(G760&gt;=DATE(2018,4,1),G760&lt;DATE(2018,10,1)),IF(AND(T760&gt;=1,T760&lt;=3),'CP %'!$N$4,IF(AND(T760&gt;=4,T760&lt;=6),'CP %'!$N$5,IF(T760&gt;=7,'CP %'!$N$6,""))),
IF(AND(G760&gt;=DATE(2018,10,1),G760&lt;=DATE(2018,12,31)),IF(AND(T760&gt;=1,T760&lt;=3),'CP %'!$N$9,IF(AND(T760&gt;=4,T760&lt;=6),'CP %'!$N$10,IF(T760&gt;=7,'CP %'!$N$11,""))),"")),"")))</f>
        <v/>
      </c>
      <c r="T760" s="29" t="str">
        <f>IF(AND(A760='CP %'!$B$1,Master!J760="CP",G760&gt;=DATE(2018,7,26),G760&lt;=DATE(2018,12,31)),COUNTIFS($K$2:$K$999,K760,$A$2:$A$999,'CP %'!$B$1,$G$2:$G$999,"&gt;=26-07-2018",$G$2:$G$999,"&lt;=31-12-2018"),IF(AND(A760='CP %'!$F$1,Master!J760="CP",G760&gt;=DATE(2018,4,1),G760&lt;DATE(2018,5,1)),COUNTIFS($K$2:$K$999,K760,$A$2:$A$999,'CP %'!$F$1,$G$2:$G$999,"&gt;=01-04-2018",$G$2:$G$999,"&lt;01-05-2018"),IF(AND(A760='CP %'!$F$1,Master!J760="CP",G760&gt;=DATE(2018,7,1),G760&lt;DATE(2018,8,1)),COUNTIFS($K$2:$K$999,K760,$A$2:$A$999,'CP %'!$F$1,$G$2:$G$999,"&gt;=01-07-2018",$G$2:$G$999,"&lt;01-08-2018"),IF(AND(A760='CP %'!$F$1,B760='CP %'!$F$17,Master!J760="CP",G760&gt;=DATE(2018,8,1),G760&lt;DATE(2018,10,1)),COUNTIFS($K$2:$K$999,K760,$A$2:$A$999,'CP %'!$F$1,$B$2:$B$999,'CP %'!$F$17,$G$2:$G$999,"&gt;=01-08-2018",$G$2:$G$999,"&lt;01-10-2018"),IF(AND(A760='CP %'!$F$1,B760='CP %'!$F$27,Master!J760="CP",G760&gt;=DATE(2018,10,1),G760&lt;=DATE(2018,12,31)),COUNTIFS($K$2:$K$999,K760,$A$2:$A$999,'CP %'!$F$1,$B$2:$B$999,'CP %'!$F$27,$G$2:$G$999,"&gt;=01-10-2018",$G$2:$G$999,"&lt;=31-12-2018"),IF(AND(A760='CP %'!$M$1,Master!J760="CP",G760&gt;=DATE(2018,4,1),G760&lt;DATE(2018,10,1)),COUNTIFS($K$2:$K$999,K760,$A$2:$A$999,'CP %'!$M$1,$G$2:$G$999,"&gt;=1-04-2018",$G$2:$G$999,"&lt;1-10-2018"),IF(AND(A760='CP %'!$M$1,Master!J760="CP",G760&gt;=DATE(2018,10,1),G760&lt;=DATE(2018,12,31)),COUNTIFS($K$2:$K$999,K760,$A$2:$A$999,'CP %'!$M$1,$G$2:$G$999,"&gt;=1-10-2018",$G$2:$G$999,"&lt;=31-12-2018"),"")))))))</f>
        <v/>
      </c>
    </row>
    <row r="761" spans="19:20" hidden="1" x14ac:dyDescent="0.25">
      <c r="S761" s="17" t="str">
        <f>IF(AND(A761='CP %'!$B$1,J761="CP"),
IF(AND(G761&gt;=DATE(2018,4,1),G761&lt;=DATE(2018,7,25)),2%,IF(AND(G761&gt;=DATE(2018,7,26),G761&lt;=DATE(2018,12,31),R761='CP %'!$I$2),IF(T761=1,'CP %'!$C$8,IF(AND(T761&gt;=2,T761&lt;=3),'CP %'!$C$9,IF(AND(T761&gt;=4,T761&lt;=5),'CP %'!$C$10,IF(AND(T761&gt;=6,T761&lt;=8),'CP %'!$C$11,IF(T761&gt;=9,'CP %'!$C$12,""))))),IF(AND(G761&gt;=DATE(2018,7,26),G761&lt;=DATE(2018,12,31),R761='CP %'!$I$3),IF(T761=1,'CP %'!$D$8,IF(AND(T761&gt;=2,T761&lt;=3),'CP %'!$D$9,IF(AND(T761&gt;=4,T761&lt;=5),'CP %'!$D$10,IF(AND(T761&gt;=6,T761&lt;=8),'CP %'!$D$11,IF(T761&gt;=9,'CP %'!$D$12,""))))),""))),
IF(AND(A761='CP %'!$F$1,J761="CP"),
IF(AND(G761&gt;=DATE(2018,4,1),G761&lt;DATE(2018,5,1)),IF(AND(T761&gt;=1,T761&lt;=3),'CP %'!$G$4,IF(AND(T761&gt;=4,T761&lt;=9),'CP %'!$G$5,IF(T761&gt;=10,'CP %'!$G$6,""))),
IF(AND(G761&gt;=DATE(2018,5,1),G761&lt;DATE(2018,7,1)),'CP %'!$G$8,
IF(AND(G761&gt;=DATE(2018,7,1),G761&lt;DATE(2018,8,1)),IF(AND(T761&gt;=1,T761&lt;=2),'CP %'!$G$11,IF(AND(T761&gt;=3,T761&lt;=5),'CP %'!$G$12,IF(T761&gt;=6,'CP %'!$G$13,""))),
IF(AND(G761&gt;=DATE(2018,8,1),G761&lt;DATE(2018,10,1)),IF(K761='CP %'!$F$18,'CP %'!$G$18,IF(B761='CP %'!$F$15,'CP %'!$G$15,IF(B761='CP %'!$F$16,'CP %'!$G$16,IF(AND(B761='CP %'!$F$17,T761=1),'CP %'!$G$20,IF(AND(B761='CP %'!$F$17,T761&gt;=2,T761&lt;=5),'CP %'!$G$21,IF(AND(B761='CP %'!$F$17,T761&gt;=6),'CP %'!$G$22,"")))))),
IF(AND(G761&gt;=DATE(2018,10,1),G761&lt;=DATE(2018,12,31)),IF(B761='CP %'!$F$25,'CP %'!$G$25,IF(B761='CP %'!$F$26,'CP %'!$G$26,IF(AND(B761='CP %'!$F$27,T761=1),'CP %'!$G$29,IF(AND(B761='CP %'!$F$27,T761&gt;=2,T761&lt;=5),'CP %'!$G$30,IF(AND(B761='CP %'!$F$27,T761&gt;=6),'CP %'!$G$31,"")))))))))),
IF(AND(A761='CP %'!$M$1,J761="CP"),
IF(AND(G761&gt;=DATE(2018,4,1),G761&lt;DATE(2018,10,1)),IF(AND(T761&gt;=1,T761&lt;=3),'CP %'!$N$4,IF(AND(T761&gt;=4,T761&lt;=6),'CP %'!$N$5,IF(T761&gt;=7,'CP %'!$N$6,""))),
IF(AND(G761&gt;=DATE(2018,10,1),G761&lt;=DATE(2018,12,31)),IF(AND(T761&gt;=1,T761&lt;=3),'CP %'!$N$9,IF(AND(T761&gt;=4,T761&lt;=6),'CP %'!$N$10,IF(T761&gt;=7,'CP %'!$N$11,""))),"")),"")))</f>
        <v/>
      </c>
      <c r="T761" s="29" t="str">
        <f>IF(AND(A761='CP %'!$B$1,Master!J761="CP",G761&gt;=DATE(2018,7,26),G761&lt;=DATE(2018,12,31)),COUNTIFS($K$2:$K$999,K761,$A$2:$A$999,'CP %'!$B$1,$G$2:$G$999,"&gt;=26-07-2018",$G$2:$G$999,"&lt;=31-12-2018"),IF(AND(A761='CP %'!$F$1,Master!J761="CP",G761&gt;=DATE(2018,4,1),G761&lt;DATE(2018,5,1)),COUNTIFS($K$2:$K$999,K761,$A$2:$A$999,'CP %'!$F$1,$G$2:$G$999,"&gt;=01-04-2018",$G$2:$G$999,"&lt;01-05-2018"),IF(AND(A761='CP %'!$F$1,Master!J761="CP",G761&gt;=DATE(2018,7,1),G761&lt;DATE(2018,8,1)),COUNTIFS($K$2:$K$999,K761,$A$2:$A$999,'CP %'!$F$1,$G$2:$G$999,"&gt;=01-07-2018",$G$2:$G$999,"&lt;01-08-2018"),IF(AND(A761='CP %'!$F$1,B761='CP %'!$F$17,Master!J761="CP",G761&gt;=DATE(2018,8,1),G761&lt;DATE(2018,10,1)),COUNTIFS($K$2:$K$999,K761,$A$2:$A$999,'CP %'!$F$1,$B$2:$B$999,'CP %'!$F$17,$G$2:$G$999,"&gt;=01-08-2018",$G$2:$G$999,"&lt;01-10-2018"),IF(AND(A761='CP %'!$F$1,B761='CP %'!$F$27,Master!J761="CP",G761&gt;=DATE(2018,10,1),G761&lt;=DATE(2018,12,31)),COUNTIFS($K$2:$K$999,K761,$A$2:$A$999,'CP %'!$F$1,$B$2:$B$999,'CP %'!$F$27,$G$2:$G$999,"&gt;=01-10-2018",$G$2:$G$999,"&lt;=31-12-2018"),IF(AND(A761='CP %'!$M$1,Master!J761="CP",G761&gt;=DATE(2018,4,1),G761&lt;DATE(2018,10,1)),COUNTIFS($K$2:$K$999,K761,$A$2:$A$999,'CP %'!$M$1,$G$2:$G$999,"&gt;=1-04-2018",$G$2:$G$999,"&lt;1-10-2018"),IF(AND(A761='CP %'!$M$1,Master!J761="CP",G761&gt;=DATE(2018,10,1),G761&lt;=DATE(2018,12,31)),COUNTIFS($K$2:$K$999,K761,$A$2:$A$999,'CP %'!$M$1,$G$2:$G$999,"&gt;=1-10-2018",$G$2:$G$999,"&lt;=31-12-2018"),"")))))))</f>
        <v/>
      </c>
    </row>
    <row r="762" spans="19:20" hidden="1" x14ac:dyDescent="0.25">
      <c r="S762" s="17" t="str">
        <f>IF(AND(A762='CP %'!$B$1,J762="CP"),
IF(AND(G762&gt;=DATE(2018,4,1),G762&lt;=DATE(2018,7,25)),2%,IF(AND(G762&gt;=DATE(2018,7,26),G762&lt;=DATE(2018,12,31),R762='CP %'!$I$2),IF(T762=1,'CP %'!$C$8,IF(AND(T762&gt;=2,T762&lt;=3),'CP %'!$C$9,IF(AND(T762&gt;=4,T762&lt;=5),'CP %'!$C$10,IF(AND(T762&gt;=6,T762&lt;=8),'CP %'!$C$11,IF(T762&gt;=9,'CP %'!$C$12,""))))),IF(AND(G762&gt;=DATE(2018,7,26),G762&lt;=DATE(2018,12,31),R762='CP %'!$I$3),IF(T762=1,'CP %'!$D$8,IF(AND(T762&gt;=2,T762&lt;=3),'CP %'!$D$9,IF(AND(T762&gt;=4,T762&lt;=5),'CP %'!$D$10,IF(AND(T762&gt;=6,T762&lt;=8),'CP %'!$D$11,IF(T762&gt;=9,'CP %'!$D$12,""))))),""))),
IF(AND(A762='CP %'!$F$1,J762="CP"),
IF(AND(G762&gt;=DATE(2018,4,1),G762&lt;DATE(2018,5,1)),IF(AND(T762&gt;=1,T762&lt;=3),'CP %'!$G$4,IF(AND(T762&gt;=4,T762&lt;=9),'CP %'!$G$5,IF(T762&gt;=10,'CP %'!$G$6,""))),
IF(AND(G762&gt;=DATE(2018,5,1),G762&lt;DATE(2018,7,1)),'CP %'!$G$8,
IF(AND(G762&gt;=DATE(2018,7,1),G762&lt;DATE(2018,8,1)),IF(AND(T762&gt;=1,T762&lt;=2),'CP %'!$G$11,IF(AND(T762&gt;=3,T762&lt;=5),'CP %'!$G$12,IF(T762&gt;=6,'CP %'!$G$13,""))),
IF(AND(G762&gt;=DATE(2018,8,1),G762&lt;DATE(2018,10,1)),IF(K762='CP %'!$F$18,'CP %'!$G$18,IF(B762='CP %'!$F$15,'CP %'!$G$15,IF(B762='CP %'!$F$16,'CP %'!$G$16,IF(AND(B762='CP %'!$F$17,T762=1),'CP %'!$G$20,IF(AND(B762='CP %'!$F$17,T762&gt;=2,T762&lt;=5),'CP %'!$G$21,IF(AND(B762='CP %'!$F$17,T762&gt;=6),'CP %'!$G$22,"")))))),
IF(AND(G762&gt;=DATE(2018,10,1),G762&lt;=DATE(2018,12,31)),IF(B762='CP %'!$F$25,'CP %'!$G$25,IF(B762='CP %'!$F$26,'CP %'!$G$26,IF(AND(B762='CP %'!$F$27,T762=1),'CP %'!$G$29,IF(AND(B762='CP %'!$F$27,T762&gt;=2,T762&lt;=5),'CP %'!$G$30,IF(AND(B762='CP %'!$F$27,T762&gt;=6),'CP %'!$G$31,"")))))))))),
IF(AND(A762='CP %'!$M$1,J762="CP"),
IF(AND(G762&gt;=DATE(2018,4,1),G762&lt;DATE(2018,10,1)),IF(AND(T762&gt;=1,T762&lt;=3),'CP %'!$N$4,IF(AND(T762&gt;=4,T762&lt;=6),'CP %'!$N$5,IF(T762&gt;=7,'CP %'!$N$6,""))),
IF(AND(G762&gt;=DATE(2018,10,1),G762&lt;=DATE(2018,12,31)),IF(AND(T762&gt;=1,T762&lt;=3),'CP %'!$N$9,IF(AND(T762&gt;=4,T762&lt;=6),'CP %'!$N$10,IF(T762&gt;=7,'CP %'!$N$11,""))),"")),"")))</f>
        <v/>
      </c>
      <c r="T762" s="29" t="str">
        <f>IF(AND(A762='CP %'!$B$1,Master!J762="CP",G762&gt;=DATE(2018,7,26),G762&lt;=DATE(2018,12,31)),COUNTIFS($K$2:$K$999,K762,$A$2:$A$999,'CP %'!$B$1,$G$2:$G$999,"&gt;=26-07-2018",$G$2:$G$999,"&lt;=31-12-2018"),IF(AND(A762='CP %'!$F$1,Master!J762="CP",G762&gt;=DATE(2018,4,1),G762&lt;DATE(2018,5,1)),COUNTIFS($K$2:$K$999,K762,$A$2:$A$999,'CP %'!$F$1,$G$2:$G$999,"&gt;=01-04-2018",$G$2:$G$999,"&lt;01-05-2018"),IF(AND(A762='CP %'!$F$1,Master!J762="CP",G762&gt;=DATE(2018,7,1),G762&lt;DATE(2018,8,1)),COUNTIFS($K$2:$K$999,K762,$A$2:$A$999,'CP %'!$F$1,$G$2:$G$999,"&gt;=01-07-2018",$G$2:$G$999,"&lt;01-08-2018"),IF(AND(A762='CP %'!$F$1,B762='CP %'!$F$17,Master!J762="CP",G762&gt;=DATE(2018,8,1),G762&lt;DATE(2018,10,1)),COUNTIFS($K$2:$K$999,K762,$A$2:$A$999,'CP %'!$F$1,$B$2:$B$999,'CP %'!$F$17,$G$2:$G$999,"&gt;=01-08-2018",$G$2:$G$999,"&lt;01-10-2018"),IF(AND(A762='CP %'!$F$1,B762='CP %'!$F$27,Master!J762="CP",G762&gt;=DATE(2018,10,1),G762&lt;=DATE(2018,12,31)),COUNTIFS($K$2:$K$999,K762,$A$2:$A$999,'CP %'!$F$1,$B$2:$B$999,'CP %'!$F$27,$G$2:$G$999,"&gt;=01-10-2018",$G$2:$G$999,"&lt;=31-12-2018"),IF(AND(A762='CP %'!$M$1,Master!J762="CP",G762&gt;=DATE(2018,4,1),G762&lt;DATE(2018,10,1)),COUNTIFS($K$2:$K$999,K762,$A$2:$A$999,'CP %'!$M$1,$G$2:$G$999,"&gt;=1-04-2018",$G$2:$G$999,"&lt;1-10-2018"),IF(AND(A762='CP %'!$M$1,Master!J762="CP",G762&gt;=DATE(2018,10,1),G762&lt;=DATE(2018,12,31)),COUNTIFS($K$2:$K$999,K762,$A$2:$A$999,'CP %'!$M$1,$G$2:$G$999,"&gt;=1-10-2018",$G$2:$G$999,"&lt;=31-12-2018"),"")))))))</f>
        <v/>
      </c>
    </row>
    <row r="763" spans="19:20" hidden="1" x14ac:dyDescent="0.25">
      <c r="S763" s="17" t="str">
        <f>IF(AND(A763='CP %'!$B$1,J763="CP"),
IF(AND(G763&gt;=DATE(2018,4,1),G763&lt;=DATE(2018,7,25)),2%,IF(AND(G763&gt;=DATE(2018,7,26),G763&lt;=DATE(2018,12,31),R763='CP %'!$I$2),IF(T763=1,'CP %'!$C$8,IF(AND(T763&gt;=2,T763&lt;=3),'CP %'!$C$9,IF(AND(T763&gt;=4,T763&lt;=5),'CP %'!$C$10,IF(AND(T763&gt;=6,T763&lt;=8),'CP %'!$C$11,IF(T763&gt;=9,'CP %'!$C$12,""))))),IF(AND(G763&gt;=DATE(2018,7,26),G763&lt;=DATE(2018,12,31),R763='CP %'!$I$3),IF(T763=1,'CP %'!$D$8,IF(AND(T763&gt;=2,T763&lt;=3),'CP %'!$D$9,IF(AND(T763&gt;=4,T763&lt;=5),'CP %'!$D$10,IF(AND(T763&gt;=6,T763&lt;=8),'CP %'!$D$11,IF(T763&gt;=9,'CP %'!$D$12,""))))),""))),
IF(AND(A763='CP %'!$F$1,J763="CP"),
IF(AND(G763&gt;=DATE(2018,4,1),G763&lt;DATE(2018,5,1)),IF(AND(T763&gt;=1,T763&lt;=3),'CP %'!$G$4,IF(AND(T763&gt;=4,T763&lt;=9),'CP %'!$G$5,IF(T763&gt;=10,'CP %'!$G$6,""))),
IF(AND(G763&gt;=DATE(2018,5,1),G763&lt;DATE(2018,7,1)),'CP %'!$G$8,
IF(AND(G763&gt;=DATE(2018,7,1),G763&lt;DATE(2018,8,1)),IF(AND(T763&gt;=1,T763&lt;=2),'CP %'!$G$11,IF(AND(T763&gt;=3,T763&lt;=5),'CP %'!$G$12,IF(T763&gt;=6,'CP %'!$G$13,""))),
IF(AND(G763&gt;=DATE(2018,8,1),G763&lt;DATE(2018,10,1)),IF(K763='CP %'!$F$18,'CP %'!$G$18,IF(B763='CP %'!$F$15,'CP %'!$G$15,IF(B763='CP %'!$F$16,'CP %'!$G$16,IF(AND(B763='CP %'!$F$17,T763=1),'CP %'!$G$20,IF(AND(B763='CP %'!$F$17,T763&gt;=2,T763&lt;=5),'CP %'!$G$21,IF(AND(B763='CP %'!$F$17,T763&gt;=6),'CP %'!$G$22,"")))))),
IF(AND(G763&gt;=DATE(2018,10,1),G763&lt;=DATE(2018,12,31)),IF(B763='CP %'!$F$25,'CP %'!$G$25,IF(B763='CP %'!$F$26,'CP %'!$G$26,IF(AND(B763='CP %'!$F$27,T763=1),'CP %'!$G$29,IF(AND(B763='CP %'!$F$27,T763&gt;=2,T763&lt;=5),'CP %'!$G$30,IF(AND(B763='CP %'!$F$27,T763&gt;=6),'CP %'!$G$31,"")))))))))),
IF(AND(A763='CP %'!$M$1,J763="CP"),
IF(AND(G763&gt;=DATE(2018,4,1),G763&lt;DATE(2018,10,1)),IF(AND(T763&gt;=1,T763&lt;=3),'CP %'!$N$4,IF(AND(T763&gt;=4,T763&lt;=6),'CP %'!$N$5,IF(T763&gt;=7,'CP %'!$N$6,""))),
IF(AND(G763&gt;=DATE(2018,10,1),G763&lt;=DATE(2018,12,31)),IF(AND(T763&gt;=1,T763&lt;=3),'CP %'!$N$9,IF(AND(T763&gt;=4,T763&lt;=6),'CP %'!$N$10,IF(T763&gt;=7,'CP %'!$N$11,""))),"")),"")))</f>
        <v/>
      </c>
      <c r="T763" s="29" t="str">
        <f>IF(AND(A763='CP %'!$B$1,Master!J763="CP",G763&gt;=DATE(2018,7,26),G763&lt;=DATE(2018,12,31)),COUNTIFS($K$2:$K$999,K763,$A$2:$A$999,'CP %'!$B$1,$G$2:$G$999,"&gt;=26-07-2018",$G$2:$G$999,"&lt;=31-12-2018"),IF(AND(A763='CP %'!$F$1,Master!J763="CP",G763&gt;=DATE(2018,4,1),G763&lt;DATE(2018,5,1)),COUNTIFS($K$2:$K$999,K763,$A$2:$A$999,'CP %'!$F$1,$G$2:$G$999,"&gt;=01-04-2018",$G$2:$G$999,"&lt;01-05-2018"),IF(AND(A763='CP %'!$F$1,Master!J763="CP",G763&gt;=DATE(2018,7,1),G763&lt;DATE(2018,8,1)),COUNTIFS($K$2:$K$999,K763,$A$2:$A$999,'CP %'!$F$1,$G$2:$G$999,"&gt;=01-07-2018",$G$2:$G$999,"&lt;01-08-2018"),IF(AND(A763='CP %'!$F$1,B763='CP %'!$F$17,Master!J763="CP",G763&gt;=DATE(2018,8,1),G763&lt;DATE(2018,10,1)),COUNTIFS($K$2:$K$999,K763,$A$2:$A$999,'CP %'!$F$1,$B$2:$B$999,'CP %'!$F$17,$G$2:$G$999,"&gt;=01-08-2018",$G$2:$G$999,"&lt;01-10-2018"),IF(AND(A763='CP %'!$F$1,B763='CP %'!$F$27,Master!J763="CP",G763&gt;=DATE(2018,10,1),G763&lt;=DATE(2018,12,31)),COUNTIFS($K$2:$K$999,K763,$A$2:$A$999,'CP %'!$F$1,$B$2:$B$999,'CP %'!$F$27,$G$2:$G$999,"&gt;=01-10-2018",$G$2:$G$999,"&lt;=31-12-2018"),IF(AND(A763='CP %'!$M$1,Master!J763="CP",G763&gt;=DATE(2018,4,1),G763&lt;DATE(2018,10,1)),COUNTIFS($K$2:$K$999,K763,$A$2:$A$999,'CP %'!$M$1,$G$2:$G$999,"&gt;=1-04-2018",$G$2:$G$999,"&lt;1-10-2018"),IF(AND(A763='CP %'!$M$1,Master!J763="CP",G763&gt;=DATE(2018,10,1),G763&lt;=DATE(2018,12,31)),COUNTIFS($K$2:$K$999,K763,$A$2:$A$999,'CP %'!$M$1,$G$2:$G$999,"&gt;=1-10-2018",$G$2:$G$999,"&lt;=31-12-2018"),"")))))))</f>
        <v/>
      </c>
    </row>
    <row r="764" spans="19:20" hidden="1" x14ac:dyDescent="0.25">
      <c r="S764" s="17" t="str">
        <f>IF(AND(A764='CP %'!$B$1,J764="CP"),
IF(AND(G764&gt;=DATE(2018,4,1),G764&lt;=DATE(2018,7,25)),2%,IF(AND(G764&gt;=DATE(2018,7,26),G764&lt;=DATE(2018,12,31),R764='CP %'!$I$2),IF(T764=1,'CP %'!$C$8,IF(AND(T764&gt;=2,T764&lt;=3),'CP %'!$C$9,IF(AND(T764&gt;=4,T764&lt;=5),'CP %'!$C$10,IF(AND(T764&gt;=6,T764&lt;=8),'CP %'!$C$11,IF(T764&gt;=9,'CP %'!$C$12,""))))),IF(AND(G764&gt;=DATE(2018,7,26),G764&lt;=DATE(2018,12,31),R764='CP %'!$I$3),IF(T764=1,'CP %'!$D$8,IF(AND(T764&gt;=2,T764&lt;=3),'CP %'!$D$9,IF(AND(T764&gt;=4,T764&lt;=5),'CP %'!$D$10,IF(AND(T764&gt;=6,T764&lt;=8),'CP %'!$D$11,IF(T764&gt;=9,'CP %'!$D$12,""))))),""))),
IF(AND(A764='CP %'!$F$1,J764="CP"),
IF(AND(G764&gt;=DATE(2018,4,1),G764&lt;DATE(2018,5,1)),IF(AND(T764&gt;=1,T764&lt;=3),'CP %'!$G$4,IF(AND(T764&gt;=4,T764&lt;=9),'CP %'!$G$5,IF(T764&gt;=10,'CP %'!$G$6,""))),
IF(AND(G764&gt;=DATE(2018,5,1),G764&lt;DATE(2018,7,1)),'CP %'!$G$8,
IF(AND(G764&gt;=DATE(2018,7,1),G764&lt;DATE(2018,8,1)),IF(AND(T764&gt;=1,T764&lt;=2),'CP %'!$G$11,IF(AND(T764&gt;=3,T764&lt;=5),'CP %'!$G$12,IF(T764&gt;=6,'CP %'!$G$13,""))),
IF(AND(G764&gt;=DATE(2018,8,1),G764&lt;DATE(2018,10,1)),IF(K764='CP %'!$F$18,'CP %'!$G$18,IF(B764='CP %'!$F$15,'CP %'!$G$15,IF(B764='CP %'!$F$16,'CP %'!$G$16,IF(AND(B764='CP %'!$F$17,T764=1),'CP %'!$G$20,IF(AND(B764='CP %'!$F$17,T764&gt;=2,T764&lt;=5),'CP %'!$G$21,IF(AND(B764='CP %'!$F$17,T764&gt;=6),'CP %'!$G$22,"")))))),
IF(AND(G764&gt;=DATE(2018,10,1),G764&lt;=DATE(2018,12,31)),IF(B764='CP %'!$F$25,'CP %'!$G$25,IF(B764='CP %'!$F$26,'CP %'!$G$26,IF(AND(B764='CP %'!$F$27,T764=1),'CP %'!$G$29,IF(AND(B764='CP %'!$F$27,T764&gt;=2,T764&lt;=5),'CP %'!$G$30,IF(AND(B764='CP %'!$F$27,T764&gt;=6),'CP %'!$G$31,"")))))))))),
IF(AND(A764='CP %'!$M$1,J764="CP"),
IF(AND(G764&gt;=DATE(2018,4,1),G764&lt;DATE(2018,10,1)),IF(AND(T764&gt;=1,T764&lt;=3),'CP %'!$N$4,IF(AND(T764&gt;=4,T764&lt;=6),'CP %'!$N$5,IF(T764&gt;=7,'CP %'!$N$6,""))),
IF(AND(G764&gt;=DATE(2018,10,1),G764&lt;=DATE(2018,12,31)),IF(AND(T764&gt;=1,T764&lt;=3),'CP %'!$N$9,IF(AND(T764&gt;=4,T764&lt;=6),'CP %'!$N$10,IF(T764&gt;=7,'CP %'!$N$11,""))),"")),"")))</f>
        <v/>
      </c>
      <c r="T764" s="29" t="str">
        <f>IF(AND(A764='CP %'!$B$1,Master!J764="CP",G764&gt;=DATE(2018,7,26),G764&lt;=DATE(2018,12,31)),COUNTIFS($K$2:$K$999,K764,$A$2:$A$999,'CP %'!$B$1,$G$2:$G$999,"&gt;=26-07-2018",$G$2:$G$999,"&lt;=31-12-2018"),IF(AND(A764='CP %'!$F$1,Master!J764="CP",G764&gt;=DATE(2018,4,1),G764&lt;DATE(2018,5,1)),COUNTIFS($K$2:$K$999,K764,$A$2:$A$999,'CP %'!$F$1,$G$2:$G$999,"&gt;=01-04-2018",$G$2:$G$999,"&lt;01-05-2018"),IF(AND(A764='CP %'!$F$1,Master!J764="CP",G764&gt;=DATE(2018,7,1),G764&lt;DATE(2018,8,1)),COUNTIFS($K$2:$K$999,K764,$A$2:$A$999,'CP %'!$F$1,$G$2:$G$999,"&gt;=01-07-2018",$G$2:$G$999,"&lt;01-08-2018"),IF(AND(A764='CP %'!$F$1,B764='CP %'!$F$17,Master!J764="CP",G764&gt;=DATE(2018,8,1),G764&lt;DATE(2018,10,1)),COUNTIFS($K$2:$K$999,K764,$A$2:$A$999,'CP %'!$F$1,$B$2:$B$999,'CP %'!$F$17,$G$2:$G$999,"&gt;=01-08-2018",$G$2:$G$999,"&lt;01-10-2018"),IF(AND(A764='CP %'!$F$1,B764='CP %'!$F$27,Master!J764="CP",G764&gt;=DATE(2018,10,1),G764&lt;=DATE(2018,12,31)),COUNTIFS($K$2:$K$999,K764,$A$2:$A$999,'CP %'!$F$1,$B$2:$B$999,'CP %'!$F$27,$G$2:$G$999,"&gt;=01-10-2018",$G$2:$G$999,"&lt;=31-12-2018"),IF(AND(A764='CP %'!$M$1,Master!J764="CP",G764&gt;=DATE(2018,4,1),G764&lt;DATE(2018,10,1)),COUNTIFS($K$2:$K$999,K764,$A$2:$A$999,'CP %'!$M$1,$G$2:$G$999,"&gt;=1-04-2018",$G$2:$G$999,"&lt;1-10-2018"),IF(AND(A764='CP %'!$M$1,Master!J764="CP",G764&gt;=DATE(2018,10,1),G764&lt;=DATE(2018,12,31)),COUNTIFS($K$2:$K$999,K764,$A$2:$A$999,'CP %'!$M$1,$G$2:$G$999,"&gt;=1-10-2018",$G$2:$G$999,"&lt;=31-12-2018"),"")))))))</f>
        <v/>
      </c>
    </row>
    <row r="765" spans="19:20" hidden="1" x14ac:dyDescent="0.25">
      <c r="S765" s="17" t="str">
        <f>IF(AND(A765='CP %'!$B$1,J765="CP"),
IF(AND(G765&gt;=DATE(2018,4,1),G765&lt;=DATE(2018,7,25)),2%,IF(AND(G765&gt;=DATE(2018,7,26),G765&lt;=DATE(2018,12,31),R765='CP %'!$I$2),IF(T765=1,'CP %'!$C$8,IF(AND(T765&gt;=2,T765&lt;=3),'CP %'!$C$9,IF(AND(T765&gt;=4,T765&lt;=5),'CP %'!$C$10,IF(AND(T765&gt;=6,T765&lt;=8),'CP %'!$C$11,IF(T765&gt;=9,'CP %'!$C$12,""))))),IF(AND(G765&gt;=DATE(2018,7,26),G765&lt;=DATE(2018,12,31),R765='CP %'!$I$3),IF(T765=1,'CP %'!$D$8,IF(AND(T765&gt;=2,T765&lt;=3),'CP %'!$D$9,IF(AND(T765&gt;=4,T765&lt;=5),'CP %'!$D$10,IF(AND(T765&gt;=6,T765&lt;=8),'CP %'!$D$11,IF(T765&gt;=9,'CP %'!$D$12,""))))),""))),
IF(AND(A765='CP %'!$F$1,J765="CP"),
IF(AND(G765&gt;=DATE(2018,4,1),G765&lt;DATE(2018,5,1)),IF(AND(T765&gt;=1,T765&lt;=3),'CP %'!$G$4,IF(AND(T765&gt;=4,T765&lt;=9),'CP %'!$G$5,IF(T765&gt;=10,'CP %'!$G$6,""))),
IF(AND(G765&gt;=DATE(2018,5,1),G765&lt;DATE(2018,7,1)),'CP %'!$G$8,
IF(AND(G765&gt;=DATE(2018,7,1),G765&lt;DATE(2018,8,1)),IF(AND(T765&gt;=1,T765&lt;=2),'CP %'!$G$11,IF(AND(T765&gt;=3,T765&lt;=5),'CP %'!$G$12,IF(T765&gt;=6,'CP %'!$G$13,""))),
IF(AND(G765&gt;=DATE(2018,8,1),G765&lt;DATE(2018,10,1)),IF(K765='CP %'!$F$18,'CP %'!$G$18,IF(B765='CP %'!$F$15,'CP %'!$G$15,IF(B765='CP %'!$F$16,'CP %'!$G$16,IF(AND(B765='CP %'!$F$17,T765=1),'CP %'!$G$20,IF(AND(B765='CP %'!$F$17,T765&gt;=2,T765&lt;=5),'CP %'!$G$21,IF(AND(B765='CP %'!$F$17,T765&gt;=6),'CP %'!$G$22,"")))))),
IF(AND(G765&gt;=DATE(2018,10,1),G765&lt;=DATE(2018,12,31)),IF(B765='CP %'!$F$25,'CP %'!$G$25,IF(B765='CP %'!$F$26,'CP %'!$G$26,IF(AND(B765='CP %'!$F$27,T765=1),'CP %'!$G$29,IF(AND(B765='CP %'!$F$27,T765&gt;=2,T765&lt;=5),'CP %'!$G$30,IF(AND(B765='CP %'!$F$27,T765&gt;=6),'CP %'!$G$31,"")))))))))),
IF(AND(A765='CP %'!$M$1,J765="CP"),
IF(AND(G765&gt;=DATE(2018,4,1),G765&lt;DATE(2018,10,1)),IF(AND(T765&gt;=1,T765&lt;=3),'CP %'!$N$4,IF(AND(T765&gt;=4,T765&lt;=6),'CP %'!$N$5,IF(T765&gt;=7,'CP %'!$N$6,""))),
IF(AND(G765&gt;=DATE(2018,10,1),G765&lt;=DATE(2018,12,31)),IF(AND(T765&gt;=1,T765&lt;=3),'CP %'!$N$9,IF(AND(T765&gt;=4,T765&lt;=6),'CP %'!$N$10,IF(T765&gt;=7,'CP %'!$N$11,""))),"")),"")))</f>
        <v/>
      </c>
      <c r="T765" s="29" t="str">
        <f>IF(AND(A765='CP %'!$B$1,Master!J765="CP",G765&gt;=DATE(2018,7,26),G765&lt;=DATE(2018,12,31)),COUNTIFS($K$2:$K$999,K765,$A$2:$A$999,'CP %'!$B$1,$G$2:$G$999,"&gt;=26-07-2018",$G$2:$G$999,"&lt;=31-12-2018"),IF(AND(A765='CP %'!$F$1,Master!J765="CP",G765&gt;=DATE(2018,4,1),G765&lt;DATE(2018,5,1)),COUNTIFS($K$2:$K$999,K765,$A$2:$A$999,'CP %'!$F$1,$G$2:$G$999,"&gt;=01-04-2018",$G$2:$G$999,"&lt;01-05-2018"),IF(AND(A765='CP %'!$F$1,Master!J765="CP",G765&gt;=DATE(2018,7,1),G765&lt;DATE(2018,8,1)),COUNTIFS($K$2:$K$999,K765,$A$2:$A$999,'CP %'!$F$1,$G$2:$G$999,"&gt;=01-07-2018",$G$2:$G$999,"&lt;01-08-2018"),IF(AND(A765='CP %'!$F$1,B765='CP %'!$F$17,Master!J765="CP",G765&gt;=DATE(2018,8,1),G765&lt;DATE(2018,10,1)),COUNTIFS($K$2:$K$999,K765,$A$2:$A$999,'CP %'!$F$1,$B$2:$B$999,'CP %'!$F$17,$G$2:$G$999,"&gt;=01-08-2018",$G$2:$G$999,"&lt;01-10-2018"),IF(AND(A765='CP %'!$F$1,B765='CP %'!$F$27,Master!J765="CP",G765&gt;=DATE(2018,10,1),G765&lt;=DATE(2018,12,31)),COUNTIFS($K$2:$K$999,K765,$A$2:$A$999,'CP %'!$F$1,$B$2:$B$999,'CP %'!$F$27,$G$2:$G$999,"&gt;=01-10-2018",$G$2:$G$999,"&lt;=31-12-2018"),IF(AND(A765='CP %'!$M$1,Master!J765="CP",G765&gt;=DATE(2018,4,1),G765&lt;DATE(2018,10,1)),COUNTIFS($K$2:$K$999,K765,$A$2:$A$999,'CP %'!$M$1,$G$2:$G$999,"&gt;=1-04-2018",$G$2:$G$999,"&lt;1-10-2018"),IF(AND(A765='CP %'!$M$1,Master!J765="CP",G765&gt;=DATE(2018,10,1),G765&lt;=DATE(2018,12,31)),COUNTIFS($K$2:$K$999,K765,$A$2:$A$999,'CP %'!$M$1,$G$2:$G$999,"&gt;=1-10-2018",$G$2:$G$999,"&lt;=31-12-2018"),"")))))))</f>
        <v/>
      </c>
    </row>
    <row r="766" spans="19:20" hidden="1" x14ac:dyDescent="0.25">
      <c r="S766" s="17" t="str">
        <f>IF(AND(A766='CP %'!$B$1,J766="CP"),
IF(AND(G766&gt;=DATE(2018,4,1),G766&lt;=DATE(2018,7,25)),2%,IF(AND(G766&gt;=DATE(2018,7,26),G766&lt;=DATE(2018,12,31),R766='CP %'!$I$2),IF(T766=1,'CP %'!$C$8,IF(AND(T766&gt;=2,T766&lt;=3),'CP %'!$C$9,IF(AND(T766&gt;=4,T766&lt;=5),'CP %'!$C$10,IF(AND(T766&gt;=6,T766&lt;=8),'CP %'!$C$11,IF(T766&gt;=9,'CP %'!$C$12,""))))),IF(AND(G766&gt;=DATE(2018,7,26),G766&lt;=DATE(2018,12,31),R766='CP %'!$I$3),IF(T766=1,'CP %'!$D$8,IF(AND(T766&gt;=2,T766&lt;=3),'CP %'!$D$9,IF(AND(T766&gt;=4,T766&lt;=5),'CP %'!$D$10,IF(AND(T766&gt;=6,T766&lt;=8),'CP %'!$D$11,IF(T766&gt;=9,'CP %'!$D$12,""))))),""))),
IF(AND(A766='CP %'!$F$1,J766="CP"),
IF(AND(G766&gt;=DATE(2018,4,1),G766&lt;DATE(2018,5,1)),IF(AND(T766&gt;=1,T766&lt;=3),'CP %'!$G$4,IF(AND(T766&gt;=4,T766&lt;=9),'CP %'!$G$5,IF(T766&gt;=10,'CP %'!$G$6,""))),
IF(AND(G766&gt;=DATE(2018,5,1),G766&lt;DATE(2018,7,1)),'CP %'!$G$8,
IF(AND(G766&gt;=DATE(2018,7,1),G766&lt;DATE(2018,8,1)),IF(AND(T766&gt;=1,T766&lt;=2),'CP %'!$G$11,IF(AND(T766&gt;=3,T766&lt;=5),'CP %'!$G$12,IF(T766&gt;=6,'CP %'!$G$13,""))),
IF(AND(G766&gt;=DATE(2018,8,1),G766&lt;DATE(2018,10,1)),IF(K766='CP %'!$F$18,'CP %'!$G$18,IF(B766='CP %'!$F$15,'CP %'!$G$15,IF(B766='CP %'!$F$16,'CP %'!$G$16,IF(AND(B766='CP %'!$F$17,T766=1),'CP %'!$G$20,IF(AND(B766='CP %'!$F$17,T766&gt;=2,T766&lt;=5),'CP %'!$G$21,IF(AND(B766='CP %'!$F$17,T766&gt;=6),'CP %'!$G$22,"")))))),
IF(AND(G766&gt;=DATE(2018,10,1),G766&lt;=DATE(2018,12,31)),IF(B766='CP %'!$F$25,'CP %'!$G$25,IF(B766='CP %'!$F$26,'CP %'!$G$26,IF(AND(B766='CP %'!$F$27,T766=1),'CP %'!$G$29,IF(AND(B766='CP %'!$F$27,T766&gt;=2,T766&lt;=5),'CP %'!$G$30,IF(AND(B766='CP %'!$F$27,T766&gt;=6),'CP %'!$G$31,"")))))))))),
IF(AND(A766='CP %'!$M$1,J766="CP"),
IF(AND(G766&gt;=DATE(2018,4,1),G766&lt;DATE(2018,10,1)),IF(AND(T766&gt;=1,T766&lt;=3),'CP %'!$N$4,IF(AND(T766&gt;=4,T766&lt;=6),'CP %'!$N$5,IF(T766&gt;=7,'CP %'!$N$6,""))),
IF(AND(G766&gt;=DATE(2018,10,1),G766&lt;=DATE(2018,12,31)),IF(AND(T766&gt;=1,T766&lt;=3),'CP %'!$N$9,IF(AND(T766&gt;=4,T766&lt;=6),'CP %'!$N$10,IF(T766&gt;=7,'CP %'!$N$11,""))),"")),"")))</f>
        <v/>
      </c>
      <c r="T766" s="29" t="str">
        <f>IF(AND(A766='CP %'!$B$1,Master!J766="CP",G766&gt;=DATE(2018,7,26),G766&lt;=DATE(2018,12,31)),COUNTIFS($K$2:$K$999,K766,$A$2:$A$999,'CP %'!$B$1,$G$2:$G$999,"&gt;=26-07-2018",$G$2:$G$999,"&lt;=31-12-2018"),IF(AND(A766='CP %'!$F$1,Master!J766="CP",G766&gt;=DATE(2018,4,1),G766&lt;DATE(2018,5,1)),COUNTIFS($K$2:$K$999,K766,$A$2:$A$999,'CP %'!$F$1,$G$2:$G$999,"&gt;=01-04-2018",$G$2:$G$999,"&lt;01-05-2018"),IF(AND(A766='CP %'!$F$1,Master!J766="CP",G766&gt;=DATE(2018,7,1),G766&lt;DATE(2018,8,1)),COUNTIFS($K$2:$K$999,K766,$A$2:$A$999,'CP %'!$F$1,$G$2:$G$999,"&gt;=01-07-2018",$G$2:$G$999,"&lt;01-08-2018"),IF(AND(A766='CP %'!$F$1,B766='CP %'!$F$17,Master!J766="CP",G766&gt;=DATE(2018,8,1),G766&lt;DATE(2018,10,1)),COUNTIFS($K$2:$K$999,K766,$A$2:$A$999,'CP %'!$F$1,$B$2:$B$999,'CP %'!$F$17,$G$2:$G$999,"&gt;=01-08-2018",$G$2:$G$999,"&lt;01-10-2018"),IF(AND(A766='CP %'!$F$1,B766='CP %'!$F$27,Master!J766="CP",G766&gt;=DATE(2018,10,1),G766&lt;=DATE(2018,12,31)),COUNTIFS($K$2:$K$999,K766,$A$2:$A$999,'CP %'!$F$1,$B$2:$B$999,'CP %'!$F$27,$G$2:$G$999,"&gt;=01-10-2018",$G$2:$G$999,"&lt;=31-12-2018"),IF(AND(A766='CP %'!$M$1,Master!J766="CP",G766&gt;=DATE(2018,4,1),G766&lt;DATE(2018,10,1)),COUNTIFS($K$2:$K$999,K766,$A$2:$A$999,'CP %'!$M$1,$G$2:$G$999,"&gt;=1-04-2018",$G$2:$G$999,"&lt;1-10-2018"),IF(AND(A766='CP %'!$M$1,Master!J766="CP",G766&gt;=DATE(2018,10,1),G766&lt;=DATE(2018,12,31)),COUNTIFS($K$2:$K$999,K766,$A$2:$A$999,'CP %'!$M$1,$G$2:$G$999,"&gt;=1-10-2018",$G$2:$G$999,"&lt;=31-12-2018"),"")))))))</f>
        <v/>
      </c>
    </row>
    <row r="767" spans="19:20" hidden="1" x14ac:dyDescent="0.25">
      <c r="S767" s="17" t="str">
        <f>IF(AND(A767='CP %'!$B$1,J767="CP"),
IF(AND(G767&gt;=DATE(2018,4,1),G767&lt;=DATE(2018,7,25)),2%,IF(AND(G767&gt;=DATE(2018,7,26),G767&lt;=DATE(2018,12,31),R767='CP %'!$I$2),IF(T767=1,'CP %'!$C$8,IF(AND(T767&gt;=2,T767&lt;=3),'CP %'!$C$9,IF(AND(T767&gt;=4,T767&lt;=5),'CP %'!$C$10,IF(AND(T767&gt;=6,T767&lt;=8),'CP %'!$C$11,IF(T767&gt;=9,'CP %'!$C$12,""))))),IF(AND(G767&gt;=DATE(2018,7,26),G767&lt;=DATE(2018,12,31),R767='CP %'!$I$3),IF(T767=1,'CP %'!$D$8,IF(AND(T767&gt;=2,T767&lt;=3),'CP %'!$D$9,IF(AND(T767&gt;=4,T767&lt;=5),'CP %'!$D$10,IF(AND(T767&gt;=6,T767&lt;=8),'CP %'!$D$11,IF(T767&gt;=9,'CP %'!$D$12,""))))),""))),
IF(AND(A767='CP %'!$F$1,J767="CP"),
IF(AND(G767&gt;=DATE(2018,4,1),G767&lt;DATE(2018,5,1)),IF(AND(T767&gt;=1,T767&lt;=3),'CP %'!$G$4,IF(AND(T767&gt;=4,T767&lt;=9),'CP %'!$G$5,IF(T767&gt;=10,'CP %'!$G$6,""))),
IF(AND(G767&gt;=DATE(2018,5,1),G767&lt;DATE(2018,7,1)),'CP %'!$G$8,
IF(AND(G767&gt;=DATE(2018,7,1),G767&lt;DATE(2018,8,1)),IF(AND(T767&gt;=1,T767&lt;=2),'CP %'!$G$11,IF(AND(T767&gt;=3,T767&lt;=5),'CP %'!$G$12,IF(T767&gt;=6,'CP %'!$G$13,""))),
IF(AND(G767&gt;=DATE(2018,8,1),G767&lt;DATE(2018,10,1)),IF(K767='CP %'!$F$18,'CP %'!$G$18,IF(B767='CP %'!$F$15,'CP %'!$G$15,IF(B767='CP %'!$F$16,'CP %'!$G$16,IF(AND(B767='CP %'!$F$17,T767=1),'CP %'!$G$20,IF(AND(B767='CP %'!$F$17,T767&gt;=2,T767&lt;=5),'CP %'!$G$21,IF(AND(B767='CP %'!$F$17,T767&gt;=6),'CP %'!$G$22,"")))))),
IF(AND(G767&gt;=DATE(2018,10,1),G767&lt;=DATE(2018,12,31)),IF(B767='CP %'!$F$25,'CP %'!$G$25,IF(B767='CP %'!$F$26,'CP %'!$G$26,IF(AND(B767='CP %'!$F$27,T767=1),'CP %'!$G$29,IF(AND(B767='CP %'!$F$27,T767&gt;=2,T767&lt;=5),'CP %'!$G$30,IF(AND(B767='CP %'!$F$27,T767&gt;=6),'CP %'!$G$31,"")))))))))),
IF(AND(A767='CP %'!$M$1,J767="CP"),
IF(AND(G767&gt;=DATE(2018,4,1),G767&lt;DATE(2018,10,1)),IF(AND(T767&gt;=1,T767&lt;=3),'CP %'!$N$4,IF(AND(T767&gt;=4,T767&lt;=6),'CP %'!$N$5,IF(T767&gt;=7,'CP %'!$N$6,""))),
IF(AND(G767&gt;=DATE(2018,10,1),G767&lt;=DATE(2018,12,31)),IF(AND(T767&gt;=1,T767&lt;=3),'CP %'!$N$9,IF(AND(T767&gt;=4,T767&lt;=6),'CP %'!$N$10,IF(T767&gt;=7,'CP %'!$N$11,""))),"")),"")))</f>
        <v/>
      </c>
      <c r="T767" s="29" t="str">
        <f>IF(AND(A767='CP %'!$B$1,Master!J767="CP",G767&gt;=DATE(2018,7,26),G767&lt;=DATE(2018,12,31)),COUNTIFS($K$2:$K$999,K767,$A$2:$A$999,'CP %'!$B$1,$G$2:$G$999,"&gt;=26-07-2018",$G$2:$G$999,"&lt;=31-12-2018"),IF(AND(A767='CP %'!$F$1,Master!J767="CP",G767&gt;=DATE(2018,4,1),G767&lt;DATE(2018,5,1)),COUNTIFS($K$2:$K$999,K767,$A$2:$A$999,'CP %'!$F$1,$G$2:$G$999,"&gt;=01-04-2018",$G$2:$G$999,"&lt;01-05-2018"),IF(AND(A767='CP %'!$F$1,Master!J767="CP",G767&gt;=DATE(2018,7,1),G767&lt;DATE(2018,8,1)),COUNTIFS($K$2:$K$999,K767,$A$2:$A$999,'CP %'!$F$1,$G$2:$G$999,"&gt;=01-07-2018",$G$2:$G$999,"&lt;01-08-2018"),IF(AND(A767='CP %'!$F$1,B767='CP %'!$F$17,Master!J767="CP",G767&gt;=DATE(2018,8,1),G767&lt;DATE(2018,10,1)),COUNTIFS($K$2:$K$999,K767,$A$2:$A$999,'CP %'!$F$1,$B$2:$B$999,'CP %'!$F$17,$G$2:$G$999,"&gt;=01-08-2018",$G$2:$G$999,"&lt;01-10-2018"),IF(AND(A767='CP %'!$F$1,B767='CP %'!$F$27,Master!J767="CP",G767&gt;=DATE(2018,10,1),G767&lt;=DATE(2018,12,31)),COUNTIFS($K$2:$K$999,K767,$A$2:$A$999,'CP %'!$F$1,$B$2:$B$999,'CP %'!$F$27,$G$2:$G$999,"&gt;=01-10-2018",$G$2:$G$999,"&lt;=31-12-2018"),IF(AND(A767='CP %'!$M$1,Master!J767="CP",G767&gt;=DATE(2018,4,1),G767&lt;DATE(2018,10,1)),COUNTIFS($K$2:$K$999,K767,$A$2:$A$999,'CP %'!$M$1,$G$2:$G$999,"&gt;=1-04-2018",$G$2:$G$999,"&lt;1-10-2018"),IF(AND(A767='CP %'!$M$1,Master!J767="CP",G767&gt;=DATE(2018,10,1),G767&lt;=DATE(2018,12,31)),COUNTIFS($K$2:$K$999,K767,$A$2:$A$999,'CP %'!$M$1,$G$2:$G$999,"&gt;=1-10-2018",$G$2:$G$999,"&lt;=31-12-2018"),"")))))))</f>
        <v/>
      </c>
    </row>
    <row r="768" spans="19:20" hidden="1" x14ac:dyDescent="0.25">
      <c r="S768" s="17" t="str">
        <f>IF(AND(A768='CP %'!$B$1,J768="CP"),
IF(AND(G768&gt;=DATE(2018,4,1),G768&lt;=DATE(2018,7,25)),2%,IF(AND(G768&gt;=DATE(2018,7,26),G768&lt;=DATE(2018,12,31),R768='CP %'!$I$2),IF(T768=1,'CP %'!$C$8,IF(AND(T768&gt;=2,T768&lt;=3),'CP %'!$C$9,IF(AND(T768&gt;=4,T768&lt;=5),'CP %'!$C$10,IF(AND(T768&gt;=6,T768&lt;=8),'CP %'!$C$11,IF(T768&gt;=9,'CP %'!$C$12,""))))),IF(AND(G768&gt;=DATE(2018,7,26),G768&lt;=DATE(2018,12,31),R768='CP %'!$I$3),IF(T768=1,'CP %'!$D$8,IF(AND(T768&gt;=2,T768&lt;=3),'CP %'!$D$9,IF(AND(T768&gt;=4,T768&lt;=5),'CP %'!$D$10,IF(AND(T768&gt;=6,T768&lt;=8),'CP %'!$D$11,IF(T768&gt;=9,'CP %'!$D$12,""))))),""))),
IF(AND(A768='CP %'!$F$1,J768="CP"),
IF(AND(G768&gt;=DATE(2018,4,1),G768&lt;DATE(2018,5,1)),IF(AND(T768&gt;=1,T768&lt;=3),'CP %'!$G$4,IF(AND(T768&gt;=4,T768&lt;=9),'CP %'!$G$5,IF(T768&gt;=10,'CP %'!$G$6,""))),
IF(AND(G768&gt;=DATE(2018,5,1),G768&lt;DATE(2018,7,1)),'CP %'!$G$8,
IF(AND(G768&gt;=DATE(2018,7,1),G768&lt;DATE(2018,8,1)),IF(AND(T768&gt;=1,T768&lt;=2),'CP %'!$G$11,IF(AND(T768&gt;=3,T768&lt;=5),'CP %'!$G$12,IF(T768&gt;=6,'CP %'!$G$13,""))),
IF(AND(G768&gt;=DATE(2018,8,1),G768&lt;DATE(2018,10,1)),IF(K768='CP %'!$F$18,'CP %'!$G$18,IF(B768='CP %'!$F$15,'CP %'!$G$15,IF(B768='CP %'!$F$16,'CP %'!$G$16,IF(AND(B768='CP %'!$F$17,T768=1),'CP %'!$G$20,IF(AND(B768='CP %'!$F$17,T768&gt;=2,T768&lt;=5),'CP %'!$G$21,IF(AND(B768='CP %'!$F$17,T768&gt;=6),'CP %'!$G$22,"")))))),
IF(AND(G768&gt;=DATE(2018,10,1),G768&lt;=DATE(2018,12,31)),IF(B768='CP %'!$F$25,'CP %'!$G$25,IF(B768='CP %'!$F$26,'CP %'!$G$26,IF(AND(B768='CP %'!$F$27,T768=1),'CP %'!$G$29,IF(AND(B768='CP %'!$F$27,T768&gt;=2,T768&lt;=5),'CP %'!$G$30,IF(AND(B768='CP %'!$F$27,T768&gt;=6),'CP %'!$G$31,"")))))))))),
IF(AND(A768='CP %'!$M$1,J768="CP"),
IF(AND(G768&gt;=DATE(2018,4,1),G768&lt;DATE(2018,10,1)),IF(AND(T768&gt;=1,T768&lt;=3),'CP %'!$N$4,IF(AND(T768&gt;=4,T768&lt;=6),'CP %'!$N$5,IF(T768&gt;=7,'CP %'!$N$6,""))),
IF(AND(G768&gt;=DATE(2018,10,1),G768&lt;=DATE(2018,12,31)),IF(AND(T768&gt;=1,T768&lt;=3),'CP %'!$N$9,IF(AND(T768&gt;=4,T768&lt;=6),'CP %'!$N$10,IF(T768&gt;=7,'CP %'!$N$11,""))),"")),"")))</f>
        <v/>
      </c>
      <c r="T768" s="29" t="str">
        <f>IF(AND(A768='CP %'!$B$1,Master!J768="CP",G768&gt;=DATE(2018,7,26),G768&lt;=DATE(2018,12,31)),COUNTIFS($K$2:$K$999,K768,$A$2:$A$999,'CP %'!$B$1,$G$2:$G$999,"&gt;=26-07-2018",$G$2:$G$999,"&lt;=31-12-2018"),IF(AND(A768='CP %'!$F$1,Master!J768="CP",G768&gt;=DATE(2018,4,1),G768&lt;DATE(2018,5,1)),COUNTIFS($K$2:$K$999,K768,$A$2:$A$999,'CP %'!$F$1,$G$2:$G$999,"&gt;=01-04-2018",$G$2:$G$999,"&lt;01-05-2018"),IF(AND(A768='CP %'!$F$1,Master!J768="CP",G768&gt;=DATE(2018,7,1),G768&lt;DATE(2018,8,1)),COUNTIFS($K$2:$K$999,K768,$A$2:$A$999,'CP %'!$F$1,$G$2:$G$999,"&gt;=01-07-2018",$G$2:$G$999,"&lt;01-08-2018"),IF(AND(A768='CP %'!$F$1,B768='CP %'!$F$17,Master!J768="CP",G768&gt;=DATE(2018,8,1),G768&lt;DATE(2018,10,1)),COUNTIFS($K$2:$K$999,K768,$A$2:$A$999,'CP %'!$F$1,$B$2:$B$999,'CP %'!$F$17,$G$2:$G$999,"&gt;=01-08-2018",$G$2:$G$999,"&lt;01-10-2018"),IF(AND(A768='CP %'!$F$1,B768='CP %'!$F$27,Master!J768="CP",G768&gt;=DATE(2018,10,1),G768&lt;=DATE(2018,12,31)),COUNTIFS($K$2:$K$999,K768,$A$2:$A$999,'CP %'!$F$1,$B$2:$B$999,'CP %'!$F$27,$G$2:$G$999,"&gt;=01-10-2018",$G$2:$G$999,"&lt;=31-12-2018"),IF(AND(A768='CP %'!$M$1,Master!J768="CP",G768&gt;=DATE(2018,4,1),G768&lt;DATE(2018,10,1)),COUNTIFS($K$2:$K$999,K768,$A$2:$A$999,'CP %'!$M$1,$G$2:$G$999,"&gt;=1-04-2018",$G$2:$G$999,"&lt;1-10-2018"),IF(AND(A768='CP %'!$M$1,Master!J768="CP",G768&gt;=DATE(2018,10,1),G768&lt;=DATE(2018,12,31)),COUNTIFS($K$2:$K$999,K768,$A$2:$A$999,'CP %'!$M$1,$G$2:$G$999,"&gt;=1-10-2018",$G$2:$G$999,"&lt;=31-12-2018"),"")))))))</f>
        <v/>
      </c>
    </row>
    <row r="769" spans="19:20" hidden="1" x14ac:dyDescent="0.25">
      <c r="S769" s="17" t="str">
        <f>IF(AND(A769='CP %'!$B$1,J769="CP"),
IF(AND(G769&gt;=DATE(2018,4,1),G769&lt;=DATE(2018,7,25)),2%,IF(AND(G769&gt;=DATE(2018,7,26),G769&lt;=DATE(2018,12,31),R769='CP %'!$I$2),IF(T769=1,'CP %'!$C$8,IF(AND(T769&gt;=2,T769&lt;=3),'CP %'!$C$9,IF(AND(T769&gt;=4,T769&lt;=5),'CP %'!$C$10,IF(AND(T769&gt;=6,T769&lt;=8),'CP %'!$C$11,IF(T769&gt;=9,'CP %'!$C$12,""))))),IF(AND(G769&gt;=DATE(2018,7,26),G769&lt;=DATE(2018,12,31),R769='CP %'!$I$3),IF(T769=1,'CP %'!$D$8,IF(AND(T769&gt;=2,T769&lt;=3),'CP %'!$D$9,IF(AND(T769&gt;=4,T769&lt;=5),'CP %'!$D$10,IF(AND(T769&gt;=6,T769&lt;=8),'CP %'!$D$11,IF(T769&gt;=9,'CP %'!$D$12,""))))),""))),
IF(AND(A769='CP %'!$F$1,J769="CP"),
IF(AND(G769&gt;=DATE(2018,4,1),G769&lt;DATE(2018,5,1)),IF(AND(T769&gt;=1,T769&lt;=3),'CP %'!$G$4,IF(AND(T769&gt;=4,T769&lt;=9),'CP %'!$G$5,IF(T769&gt;=10,'CP %'!$G$6,""))),
IF(AND(G769&gt;=DATE(2018,5,1),G769&lt;DATE(2018,7,1)),'CP %'!$G$8,
IF(AND(G769&gt;=DATE(2018,7,1),G769&lt;DATE(2018,8,1)),IF(AND(T769&gt;=1,T769&lt;=2),'CP %'!$G$11,IF(AND(T769&gt;=3,T769&lt;=5),'CP %'!$G$12,IF(T769&gt;=6,'CP %'!$G$13,""))),
IF(AND(G769&gt;=DATE(2018,8,1),G769&lt;DATE(2018,10,1)),IF(K769='CP %'!$F$18,'CP %'!$G$18,IF(B769='CP %'!$F$15,'CP %'!$G$15,IF(B769='CP %'!$F$16,'CP %'!$G$16,IF(AND(B769='CP %'!$F$17,T769=1),'CP %'!$G$20,IF(AND(B769='CP %'!$F$17,T769&gt;=2,T769&lt;=5),'CP %'!$G$21,IF(AND(B769='CP %'!$F$17,T769&gt;=6),'CP %'!$G$22,"")))))),
IF(AND(G769&gt;=DATE(2018,10,1),G769&lt;=DATE(2018,12,31)),IF(B769='CP %'!$F$25,'CP %'!$G$25,IF(B769='CP %'!$F$26,'CP %'!$G$26,IF(AND(B769='CP %'!$F$27,T769=1),'CP %'!$G$29,IF(AND(B769='CP %'!$F$27,T769&gt;=2,T769&lt;=5),'CP %'!$G$30,IF(AND(B769='CP %'!$F$27,T769&gt;=6),'CP %'!$G$31,"")))))))))),
IF(AND(A769='CP %'!$M$1,J769="CP"),
IF(AND(G769&gt;=DATE(2018,4,1),G769&lt;DATE(2018,10,1)),IF(AND(T769&gt;=1,T769&lt;=3),'CP %'!$N$4,IF(AND(T769&gt;=4,T769&lt;=6),'CP %'!$N$5,IF(T769&gt;=7,'CP %'!$N$6,""))),
IF(AND(G769&gt;=DATE(2018,10,1),G769&lt;=DATE(2018,12,31)),IF(AND(T769&gt;=1,T769&lt;=3),'CP %'!$N$9,IF(AND(T769&gt;=4,T769&lt;=6),'CP %'!$N$10,IF(T769&gt;=7,'CP %'!$N$11,""))),"")),"")))</f>
        <v/>
      </c>
      <c r="T769" s="29" t="str">
        <f>IF(AND(A769='CP %'!$B$1,Master!J769="CP",G769&gt;=DATE(2018,7,26),G769&lt;=DATE(2018,12,31)),COUNTIFS($K$2:$K$999,K769,$A$2:$A$999,'CP %'!$B$1,$G$2:$G$999,"&gt;=26-07-2018",$G$2:$G$999,"&lt;=31-12-2018"),IF(AND(A769='CP %'!$F$1,Master!J769="CP",G769&gt;=DATE(2018,4,1),G769&lt;DATE(2018,5,1)),COUNTIFS($K$2:$K$999,K769,$A$2:$A$999,'CP %'!$F$1,$G$2:$G$999,"&gt;=01-04-2018",$G$2:$G$999,"&lt;01-05-2018"),IF(AND(A769='CP %'!$F$1,Master!J769="CP",G769&gt;=DATE(2018,7,1),G769&lt;DATE(2018,8,1)),COUNTIFS($K$2:$K$999,K769,$A$2:$A$999,'CP %'!$F$1,$G$2:$G$999,"&gt;=01-07-2018",$G$2:$G$999,"&lt;01-08-2018"),IF(AND(A769='CP %'!$F$1,B769='CP %'!$F$17,Master!J769="CP",G769&gt;=DATE(2018,8,1),G769&lt;DATE(2018,10,1)),COUNTIFS($K$2:$K$999,K769,$A$2:$A$999,'CP %'!$F$1,$B$2:$B$999,'CP %'!$F$17,$G$2:$G$999,"&gt;=01-08-2018",$G$2:$G$999,"&lt;01-10-2018"),IF(AND(A769='CP %'!$F$1,B769='CP %'!$F$27,Master!J769="CP",G769&gt;=DATE(2018,10,1),G769&lt;=DATE(2018,12,31)),COUNTIFS($K$2:$K$999,K769,$A$2:$A$999,'CP %'!$F$1,$B$2:$B$999,'CP %'!$F$27,$G$2:$G$999,"&gt;=01-10-2018",$G$2:$G$999,"&lt;=31-12-2018"),IF(AND(A769='CP %'!$M$1,Master!J769="CP",G769&gt;=DATE(2018,4,1),G769&lt;DATE(2018,10,1)),COUNTIFS($K$2:$K$999,K769,$A$2:$A$999,'CP %'!$M$1,$G$2:$G$999,"&gt;=1-04-2018",$G$2:$G$999,"&lt;1-10-2018"),IF(AND(A769='CP %'!$M$1,Master!J769="CP",G769&gt;=DATE(2018,10,1),G769&lt;=DATE(2018,12,31)),COUNTIFS($K$2:$K$999,K769,$A$2:$A$999,'CP %'!$M$1,$G$2:$G$999,"&gt;=1-10-2018",$G$2:$G$999,"&lt;=31-12-2018"),"")))))))</f>
        <v/>
      </c>
    </row>
    <row r="770" spans="19:20" hidden="1" x14ac:dyDescent="0.25">
      <c r="S770" s="17" t="str">
        <f>IF(AND(A770='CP %'!$B$1,J770="CP"),
IF(AND(G770&gt;=DATE(2018,4,1),G770&lt;=DATE(2018,7,25)),2%,IF(AND(G770&gt;=DATE(2018,7,26),G770&lt;=DATE(2018,12,31),R770='CP %'!$I$2),IF(T770=1,'CP %'!$C$8,IF(AND(T770&gt;=2,T770&lt;=3),'CP %'!$C$9,IF(AND(T770&gt;=4,T770&lt;=5),'CP %'!$C$10,IF(AND(T770&gt;=6,T770&lt;=8),'CP %'!$C$11,IF(T770&gt;=9,'CP %'!$C$12,""))))),IF(AND(G770&gt;=DATE(2018,7,26),G770&lt;=DATE(2018,12,31),R770='CP %'!$I$3),IF(T770=1,'CP %'!$D$8,IF(AND(T770&gt;=2,T770&lt;=3),'CP %'!$D$9,IF(AND(T770&gt;=4,T770&lt;=5),'CP %'!$D$10,IF(AND(T770&gt;=6,T770&lt;=8),'CP %'!$D$11,IF(T770&gt;=9,'CP %'!$D$12,""))))),""))),
IF(AND(A770='CP %'!$F$1,J770="CP"),
IF(AND(G770&gt;=DATE(2018,4,1),G770&lt;DATE(2018,5,1)),IF(AND(T770&gt;=1,T770&lt;=3),'CP %'!$G$4,IF(AND(T770&gt;=4,T770&lt;=9),'CP %'!$G$5,IF(T770&gt;=10,'CP %'!$G$6,""))),
IF(AND(G770&gt;=DATE(2018,5,1),G770&lt;DATE(2018,7,1)),'CP %'!$G$8,
IF(AND(G770&gt;=DATE(2018,7,1),G770&lt;DATE(2018,8,1)),IF(AND(T770&gt;=1,T770&lt;=2),'CP %'!$G$11,IF(AND(T770&gt;=3,T770&lt;=5),'CP %'!$G$12,IF(T770&gt;=6,'CP %'!$G$13,""))),
IF(AND(G770&gt;=DATE(2018,8,1),G770&lt;DATE(2018,10,1)),IF(K770='CP %'!$F$18,'CP %'!$G$18,IF(B770='CP %'!$F$15,'CP %'!$G$15,IF(B770='CP %'!$F$16,'CP %'!$G$16,IF(AND(B770='CP %'!$F$17,T770=1),'CP %'!$G$20,IF(AND(B770='CP %'!$F$17,T770&gt;=2,T770&lt;=5),'CP %'!$G$21,IF(AND(B770='CP %'!$F$17,T770&gt;=6),'CP %'!$G$22,"")))))),
IF(AND(G770&gt;=DATE(2018,10,1),G770&lt;=DATE(2018,12,31)),IF(B770='CP %'!$F$25,'CP %'!$G$25,IF(B770='CP %'!$F$26,'CP %'!$G$26,IF(AND(B770='CP %'!$F$27,T770=1),'CP %'!$G$29,IF(AND(B770='CP %'!$F$27,T770&gt;=2,T770&lt;=5),'CP %'!$G$30,IF(AND(B770='CP %'!$F$27,T770&gt;=6),'CP %'!$G$31,"")))))))))),
IF(AND(A770='CP %'!$M$1,J770="CP"),
IF(AND(G770&gt;=DATE(2018,4,1),G770&lt;DATE(2018,10,1)),IF(AND(T770&gt;=1,T770&lt;=3),'CP %'!$N$4,IF(AND(T770&gt;=4,T770&lt;=6),'CP %'!$N$5,IF(T770&gt;=7,'CP %'!$N$6,""))),
IF(AND(G770&gt;=DATE(2018,10,1),G770&lt;=DATE(2018,12,31)),IF(AND(T770&gt;=1,T770&lt;=3),'CP %'!$N$9,IF(AND(T770&gt;=4,T770&lt;=6),'CP %'!$N$10,IF(T770&gt;=7,'CP %'!$N$11,""))),"")),"")))</f>
        <v/>
      </c>
      <c r="T770" s="29" t="str">
        <f>IF(AND(A770='CP %'!$B$1,Master!J770="CP",G770&gt;=DATE(2018,7,26),G770&lt;=DATE(2018,12,31)),COUNTIFS($K$2:$K$999,K770,$A$2:$A$999,'CP %'!$B$1,$G$2:$G$999,"&gt;=26-07-2018",$G$2:$G$999,"&lt;=31-12-2018"),IF(AND(A770='CP %'!$F$1,Master!J770="CP",G770&gt;=DATE(2018,4,1),G770&lt;DATE(2018,5,1)),COUNTIFS($K$2:$K$999,K770,$A$2:$A$999,'CP %'!$F$1,$G$2:$G$999,"&gt;=01-04-2018",$G$2:$G$999,"&lt;01-05-2018"),IF(AND(A770='CP %'!$F$1,Master!J770="CP",G770&gt;=DATE(2018,7,1),G770&lt;DATE(2018,8,1)),COUNTIFS($K$2:$K$999,K770,$A$2:$A$999,'CP %'!$F$1,$G$2:$G$999,"&gt;=01-07-2018",$G$2:$G$999,"&lt;01-08-2018"),IF(AND(A770='CP %'!$F$1,B770='CP %'!$F$17,Master!J770="CP",G770&gt;=DATE(2018,8,1),G770&lt;DATE(2018,10,1)),COUNTIFS($K$2:$K$999,K770,$A$2:$A$999,'CP %'!$F$1,$B$2:$B$999,'CP %'!$F$17,$G$2:$G$999,"&gt;=01-08-2018",$G$2:$G$999,"&lt;01-10-2018"),IF(AND(A770='CP %'!$F$1,B770='CP %'!$F$27,Master!J770="CP",G770&gt;=DATE(2018,10,1),G770&lt;=DATE(2018,12,31)),COUNTIFS($K$2:$K$999,K770,$A$2:$A$999,'CP %'!$F$1,$B$2:$B$999,'CP %'!$F$27,$G$2:$G$999,"&gt;=01-10-2018",$G$2:$G$999,"&lt;=31-12-2018"),IF(AND(A770='CP %'!$M$1,Master!J770="CP",G770&gt;=DATE(2018,4,1),G770&lt;DATE(2018,10,1)),COUNTIFS($K$2:$K$999,K770,$A$2:$A$999,'CP %'!$M$1,$G$2:$G$999,"&gt;=1-04-2018",$G$2:$G$999,"&lt;1-10-2018"),IF(AND(A770='CP %'!$M$1,Master!J770="CP",G770&gt;=DATE(2018,10,1),G770&lt;=DATE(2018,12,31)),COUNTIFS($K$2:$K$999,K770,$A$2:$A$999,'CP %'!$M$1,$G$2:$G$999,"&gt;=1-10-2018",$G$2:$G$999,"&lt;=31-12-2018"),"")))))))</f>
        <v/>
      </c>
    </row>
    <row r="771" spans="19:20" hidden="1" x14ac:dyDescent="0.25">
      <c r="S771" s="17" t="str">
        <f>IF(AND(A771='CP %'!$B$1,J771="CP"),
IF(AND(G771&gt;=DATE(2018,4,1),G771&lt;=DATE(2018,7,25)),2%,IF(AND(G771&gt;=DATE(2018,7,26),G771&lt;=DATE(2018,12,31),R771='CP %'!$I$2),IF(T771=1,'CP %'!$C$8,IF(AND(T771&gt;=2,T771&lt;=3),'CP %'!$C$9,IF(AND(T771&gt;=4,T771&lt;=5),'CP %'!$C$10,IF(AND(T771&gt;=6,T771&lt;=8),'CP %'!$C$11,IF(T771&gt;=9,'CP %'!$C$12,""))))),IF(AND(G771&gt;=DATE(2018,7,26),G771&lt;=DATE(2018,12,31),R771='CP %'!$I$3),IF(T771=1,'CP %'!$D$8,IF(AND(T771&gt;=2,T771&lt;=3),'CP %'!$D$9,IF(AND(T771&gt;=4,T771&lt;=5),'CP %'!$D$10,IF(AND(T771&gt;=6,T771&lt;=8),'CP %'!$D$11,IF(T771&gt;=9,'CP %'!$D$12,""))))),""))),
IF(AND(A771='CP %'!$F$1,J771="CP"),
IF(AND(G771&gt;=DATE(2018,4,1),G771&lt;DATE(2018,5,1)),IF(AND(T771&gt;=1,T771&lt;=3),'CP %'!$G$4,IF(AND(T771&gt;=4,T771&lt;=9),'CP %'!$G$5,IF(T771&gt;=10,'CP %'!$G$6,""))),
IF(AND(G771&gt;=DATE(2018,5,1),G771&lt;DATE(2018,7,1)),'CP %'!$G$8,
IF(AND(G771&gt;=DATE(2018,7,1),G771&lt;DATE(2018,8,1)),IF(AND(T771&gt;=1,T771&lt;=2),'CP %'!$G$11,IF(AND(T771&gt;=3,T771&lt;=5),'CP %'!$G$12,IF(T771&gt;=6,'CP %'!$G$13,""))),
IF(AND(G771&gt;=DATE(2018,8,1),G771&lt;DATE(2018,10,1)),IF(K771='CP %'!$F$18,'CP %'!$G$18,IF(B771='CP %'!$F$15,'CP %'!$G$15,IF(B771='CP %'!$F$16,'CP %'!$G$16,IF(AND(B771='CP %'!$F$17,T771=1),'CP %'!$G$20,IF(AND(B771='CP %'!$F$17,T771&gt;=2,T771&lt;=5),'CP %'!$G$21,IF(AND(B771='CP %'!$F$17,T771&gt;=6),'CP %'!$G$22,"")))))),
IF(AND(G771&gt;=DATE(2018,10,1),G771&lt;=DATE(2018,12,31)),IF(B771='CP %'!$F$25,'CP %'!$G$25,IF(B771='CP %'!$F$26,'CP %'!$G$26,IF(AND(B771='CP %'!$F$27,T771=1),'CP %'!$G$29,IF(AND(B771='CP %'!$F$27,T771&gt;=2,T771&lt;=5),'CP %'!$G$30,IF(AND(B771='CP %'!$F$27,T771&gt;=6),'CP %'!$G$31,"")))))))))),
IF(AND(A771='CP %'!$M$1,J771="CP"),
IF(AND(G771&gt;=DATE(2018,4,1),G771&lt;DATE(2018,10,1)),IF(AND(T771&gt;=1,T771&lt;=3),'CP %'!$N$4,IF(AND(T771&gt;=4,T771&lt;=6),'CP %'!$N$5,IF(T771&gt;=7,'CP %'!$N$6,""))),
IF(AND(G771&gt;=DATE(2018,10,1),G771&lt;=DATE(2018,12,31)),IF(AND(T771&gt;=1,T771&lt;=3),'CP %'!$N$9,IF(AND(T771&gt;=4,T771&lt;=6),'CP %'!$N$10,IF(T771&gt;=7,'CP %'!$N$11,""))),"")),"")))</f>
        <v/>
      </c>
      <c r="T771" s="29" t="str">
        <f>IF(AND(A771='CP %'!$B$1,Master!J771="CP",G771&gt;=DATE(2018,7,26),G771&lt;=DATE(2018,12,31)),COUNTIFS($K$2:$K$999,K771,$A$2:$A$999,'CP %'!$B$1,$G$2:$G$999,"&gt;=26-07-2018",$G$2:$G$999,"&lt;=31-12-2018"),IF(AND(A771='CP %'!$F$1,Master!J771="CP",G771&gt;=DATE(2018,4,1),G771&lt;DATE(2018,5,1)),COUNTIFS($K$2:$K$999,K771,$A$2:$A$999,'CP %'!$F$1,$G$2:$G$999,"&gt;=01-04-2018",$G$2:$G$999,"&lt;01-05-2018"),IF(AND(A771='CP %'!$F$1,Master!J771="CP",G771&gt;=DATE(2018,7,1),G771&lt;DATE(2018,8,1)),COUNTIFS($K$2:$K$999,K771,$A$2:$A$999,'CP %'!$F$1,$G$2:$G$999,"&gt;=01-07-2018",$G$2:$G$999,"&lt;01-08-2018"),IF(AND(A771='CP %'!$F$1,B771='CP %'!$F$17,Master!J771="CP",G771&gt;=DATE(2018,8,1),G771&lt;DATE(2018,10,1)),COUNTIFS($K$2:$K$999,K771,$A$2:$A$999,'CP %'!$F$1,$B$2:$B$999,'CP %'!$F$17,$G$2:$G$999,"&gt;=01-08-2018",$G$2:$G$999,"&lt;01-10-2018"),IF(AND(A771='CP %'!$F$1,B771='CP %'!$F$27,Master!J771="CP",G771&gt;=DATE(2018,10,1),G771&lt;=DATE(2018,12,31)),COUNTIFS($K$2:$K$999,K771,$A$2:$A$999,'CP %'!$F$1,$B$2:$B$999,'CP %'!$F$27,$G$2:$G$999,"&gt;=01-10-2018",$G$2:$G$999,"&lt;=31-12-2018"),IF(AND(A771='CP %'!$M$1,Master!J771="CP",G771&gt;=DATE(2018,4,1),G771&lt;DATE(2018,10,1)),COUNTIFS($K$2:$K$999,K771,$A$2:$A$999,'CP %'!$M$1,$G$2:$G$999,"&gt;=1-04-2018",$G$2:$G$999,"&lt;1-10-2018"),IF(AND(A771='CP %'!$M$1,Master!J771="CP",G771&gt;=DATE(2018,10,1),G771&lt;=DATE(2018,12,31)),COUNTIFS($K$2:$K$999,K771,$A$2:$A$999,'CP %'!$M$1,$G$2:$G$999,"&gt;=1-10-2018",$G$2:$G$999,"&lt;=31-12-2018"),"")))))))</f>
        <v/>
      </c>
    </row>
    <row r="772" spans="19:20" hidden="1" x14ac:dyDescent="0.25">
      <c r="S772" s="17" t="str">
        <f>IF(AND(A772='CP %'!$B$1,J772="CP"),
IF(AND(G772&gt;=DATE(2018,4,1),G772&lt;=DATE(2018,7,25)),2%,IF(AND(G772&gt;=DATE(2018,7,26),G772&lt;=DATE(2018,12,31),R772='CP %'!$I$2),IF(T772=1,'CP %'!$C$8,IF(AND(T772&gt;=2,T772&lt;=3),'CP %'!$C$9,IF(AND(T772&gt;=4,T772&lt;=5),'CP %'!$C$10,IF(AND(T772&gt;=6,T772&lt;=8),'CP %'!$C$11,IF(T772&gt;=9,'CP %'!$C$12,""))))),IF(AND(G772&gt;=DATE(2018,7,26),G772&lt;=DATE(2018,12,31),R772='CP %'!$I$3),IF(T772=1,'CP %'!$D$8,IF(AND(T772&gt;=2,T772&lt;=3),'CP %'!$D$9,IF(AND(T772&gt;=4,T772&lt;=5),'CP %'!$D$10,IF(AND(T772&gt;=6,T772&lt;=8),'CP %'!$D$11,IF(T772&gt;=9,'CP %'!$D$12,""))))),""))),
IF(AND(A772='CP %'!$F$1,J772="CP"),
IF(AND(G772&gt;=DATE(2018,4,1),G772&lt;DATE(2018,5,1)),IF(AND(T772&gt;=1,T772&lt;=3),'CP %'!$G$4,IF(AND(T772&gt;=4,T772&lt;=9),'CP %'!$G$5,IF(T772&gt;=10,'CP %'!$G$6,""))),
IF(AND(G772&gt;=DATE(2018,5,1),G772&lt;DATE(2018,7,1)),'CP %'!$G$8,
IF(AND(G772&gt;=DATE(2018,7,1),G772&lt;DATE(2018,8,1)),IF(AND(T772&gt;=1,T772&lt;=2),'CP %'!$G$11,IF(AND(T772&gt;=3,T772&lt;=5),'CP %'!$G$12,IF(T772&gt;=6,'CP %'!$G$13,""))),
IF(AND(G772&gt;=DATE(2018,8,1),G772&lt;DATE(2018,10,1)),IF(K772='CP %'!$F$18,'CP %'!$G$18,IF(B772='CP %'!$F$15,'CP %'!$G$15,IF(B772='CP %'!$F$16,'CP %'!$G$16,IF(AND(B772='CP %'!$F$17,T772=1),'CP %'!$G$20,IF(AND(B772='CP %'!$F$17,T772&gt;=2,T772&lt;=5),'CP %'!$G$21,IF(AND(B772='CP %'!$F$17,T772&gt;=6),'CP %'!$G$22,"")))))),
IF(AND(G772&gt;=DATE(2018,10,1),G772&lt;=DATE(2018,12,31)),IF(B772='CP %'!$F$25,'CP %'!$G$25,IF(B772='CP %'!$F$26,'CP %'!$G$26,IF(AND(B772='CP %'!$F$27,T772=1),'CP %'!$G$29,IF(AND(B772='CP %'!$F$27,T772&gt;=2,T772&lt;=5),'CP %'!$G$30,IF(AND(B772='CP %'!$F$27,T772&gt;=6),'CP %'!$G$31,"")))))))))),
IF(AND(A772='CP %'!$M$1,J772="CP"),
IF(AND(G772&gt;=DATE(2018,4,1),G772&lt;DATE(2018,10,1)),IF(AND(T772&gt;=1,T772&lt;=3),'CP %'!$N$4,IF(AND(T772&gt;=4,T772&lt;=6),'CP %'!$N$5,IF(T772&gt;=7,'CP %'!$N$6,""))),
IF(AND(G772&gt;=DATE(2018,10,1),G772&lt;=DATE(2018,12,31)),IF(AND(T772&gt;=1,T772&lt;=3),'CP %'!$N$9,IF(AND(T772&gt;=4,T772&lt;=6),'CP %'!$N$10,IF(T772&gt;=7,'CP %'!$N$11,""))),"")),"")))</f>
        <v/>
      </c>
      <c r="T772" s="29" t="str">
        <f>IF(AND(A772='CP %'!$B$1,Master!J772="CP",G772&gt;=DATE(2018,7,26),G772&lt;=DATE(2018,12,31)),COUNTIFS($K$2:$K$999,K772,$A$2:$A$999,'CP %'!$B$1,$G$2:$G$999,"&gt;=26-07-2018",$G$2:$G$999,"&lt;=31-12-2018"),IF(AND(A772='CP %'!$F$1,Master!J772="CP",G772&gt;=DATE(2018,4,1),G772&lt;DATE(2018,5,1)),COUNTIFS($K$2:$K$999,K772,$A$2:$A$999,'CP %'!$F$1,$G$2:$G$999,"&gt;=01-04-2018",$G$2:$G$999,"&lt;01-05-2018"),IF(AND(A772='CP %'!$F$1,Master!J772="CP",G772&gt;=DATE(2018,7,1),G772&lt;DATE(2018,8,1)),COUNTIFS($K$2:$K$999,K772,$A$2:$A$999,'CP %'!$F$1,$G$2:$G$999,"&gt;=01-07-2018",$G$2:$G$999,"&lt;01-08-2018"),IF(AND(A772='CP %'!$F$1,B772='CP %'!$F$17,Master!J772="CP",G772&gt;=DATE(2018,8,1),G772&lt;DATE(2018,10,1)),COUNTIFS($K$2:$K$999,K772,$A$2:$A$999,'CP %'!$F$1,$B$2:$B$999,'CP %'!$F$17,$G$2:$G$999,"&gt;=01-08-2018",$G$2:$G$999,"&lt;01-10-2018"),IF(AND(A772='CP %'!$F$1,B772='CP %'!$F$27,Master!J772="CP",G772&gt;=DATE(2018,10,1),G772&lt;=DATE(2018,12,31)),COUNTIFS($K$2:$K$999,K772,$A$2:$A$999,'CP %'!$F$1,$B$2:$B$999,'CP %'!$F$27,$G$2:$G$999,"&gt;=01-10-2018",$G$2:$G$999,"&lt;=31-12-2018"),IF(AND(A772='CP %'!$M$1,Master!J772="CP",G772&gt;=DATE(2018,4,1),G772&lt;DATE(2018,10,1)),COUNTIFS($K$2:$K$999,K772,$A$2:$A$999,'CP %'!$M$1,$G$2:$G$999,"&gt;=1-04-2018",$G$2:$G$999,"&lt;1-10-2018"),IF(AND(A772='CP %'!$M$1,Master!J772="CP",G772&gt;=DATE(2018,10,1),G772&lt;=DATE(2018,12,31)),COUNTIFS($K$2:$K$999,K772,$A$2:$A$999,'CP %'!$M$1,$G$2:$G$999,"&gt;=1-10-2018",$G$2:$G$999,"&lt;=31-12-2018"),"")))))))</f>
        <v/>
      </c>
    </row>
    <row r="773" spans="19:20" hidden="1" x14ac:dyDescent="0.25">
      <c r="S773" s="17" t="str">
        <f>IF(AND(A773='CP %'!$B$1,J773="CP"),
IF(AND(G773&gt;=DATE(2018,4,1),G773&lt;=DATE(2018,7,25)),2%,IF(AND(G773&gt;=DATE(2018,7,26),G773&lt;=DATE(2018,12,31),R773='CP %'!$I$2),IF(T773=1,'CP %'!$C$8,IF(AND(T773&gt;=2,T773&lt;=3),'CP %'!$C$9,IF(AND(T773&gt;=4,T773&lt;=5),'CP %'!$C$10,IF(AND(T773&gt;=6,T773&lt;=8),'CP %'!$C$11,IF(T773&gt;=9,'CP %'!$C$12,""))))),IF(AND(G773&gt;=DATE(2018,7,26),G773&lt;=DATE(2018,12,31),R773='CP %'!$I$3),IF(T773=1,'CP %'!$D$8,IF(AND(T773&gt;=2,T773&lt;=3),'CP %'!$D$9,IF(AND(T773&gt;=4,T773&lt;=5),'CP %'!$D$10,IF(AND(T773&gt;=6,T773&lt;=8),'CP %'!$D$11,IF(T773&gt;=9,'CP %'!$D$12,""))))),""))),
IF(AND(A773='CP %'!$F$1,J773="CP"),
IF(AND(G773&gt;=DATE(2018,4,1),G773&lt;DATE(2018,5,1)),IF(AND(T773&gt;=1,T773&lt;=3),'CP %'!$G$4,IF(AND(T773&gt;=4,T773&lt;=9),'CP %'!$G$5,IF(T773&gt;=10,'CP %'!$G$6,""))),
IF(AND(G773&gt;=DATE(2018,5,1),G773&lt;DATE(2018,7,1)),'CP %'!$G$8,
IF(AND(G773&gt;=DATE(2018,7,1),G773&lt;DATE(2018,8,1)),IF(AND(T773&gt;=1,T773&lt;=2),'CP %'!$G$11,IF(AND(T773&gt;=3,T773&lt;=5),'CP %'!$G$12,IF(T773&gt;=6,'CP %'!$G$13,""))),
IF(AND(G773&gt;=DATE(2018,8,1),G773&lt;DATE(2018,10,1)),IF(K773='CP %'!$F$18,'CP %'!$G$18,IF(B773='CP %'!$F$15,'CP %'!$G$15,IF(B773='CP %'!$F$16,'CP %'!$G$16,IF(AND(B773='CP %'!$F$17,T773=1),'CP %'!$G$20,IF(AND(B773='CP %'!$F$17,T773&gt;=2,T773&lt;=5),'CP %'!$G$21,IF(AND(B773='CP %'!$F$17,T773&gt;=6),'CP %'!$G$22,"")))))),
IF(AND(G773&gt;=DATE(2018,10,1),G773&lt;=DATE(2018,12,31)),IF(B773='CP %'!$F$25,'CP %'!$G$25,IF(B773='CP %'!$F$26,'CP %'!$G$26,IF(AND(B773='CP %'!$F$27,T773=1),'CP %'!$G$29,IF(AND(B773='CP %'!$F$27,T773&gt;=2,T773&lt;=5),'CP %'!$G$30,IF(AND(B773='CP %'!$F$27,T773&gt;=6),'CP %'!$G$31,"")))))))))),
IF(AND(A773='CP %'!$M$1,J773="CP"),
IF(AND(G773&gt;=DATE(2018,4,1),G773&lt;DATE(2018,10,1)),IF(AND(T773&gt;=1,T773&lt;=3),'CP %'!$N$4,IF(AND(T773&gt;=4,T773&lt;=6),'CP %'!$N$5,IF(T773&gt;=7,'CP %'!$N$6,""))),
IF(AND(G773&gt;=DATE(2018,10,1),G773&lt;=DATE(2018,12,31)),IF(AND(T773&gt;=1,T773&lt;=3),'CP %'!$N$9,IF(AND(T773&gt;=4,T773&lt;=6),'CP %'!$N$10,IF(T773&gt;=7,'CP %'!$N$11,""))),"")),"")))</f>
        <v/>
      </c>
      <c r="T773" s="29" t="str">
        <f>IF(AND(A773='CP %'!$B$1,Master!J773="CP",G773&gt;=DATE(2018,7,26),G773&lt;=DATE(2018,12,31)),COUNTIFS($K$2:$K$999,K773,$A$2:$A$999,'CP %'!$B$1,$G$2:$G$999,"&gt;=26-07-2018",$G$2:$G$999,"&lt;=31-12-2018"),IF(AND(A773='CP %'!$F$1,Master!J773="CP",G773&gt;=DATE(2018,4,1),G773&lt;DATE(2018,5,1)),COUNTIFS($K$2:$K$999,K773,$A$2:$A$999,'CP %'!$F$1,$G$2:$G$999,"&gt;=01-04-2018",$G$2:$G$999,"&lt;01-05-2018"),IF(AND(A773='CP %'!$F$1,Master!J773="CP",G773&gt;=DATE(2018,7,1),G773&lt;DATE(2018,8,1)),COUNTIFS($K$2:$K$999,K773,$A$2:$A$999,'CP %'!$F$1,$G$2:$G$999,"&gt;=01-07-2018",$G$2:$G$999,"&lt;01-08-2018"),IF(AND(A773='CP %'!$F$1,B773='CP %'!$F$17,Master!J773="CP",G773&gt;=DATE(2018,8,1),G773&lt;DATE(2018,10,1)),COUNTIFS($K$2:$K$999,K773,$A$2:$A$999,'CP %'!$F$1,$B$2:$B$999,'CP %'!$F$17,$G$2:$G$999,"&gt;=01-08-2018",$G$2:$G$999,"&lt;01-10-2018"),IF(AND(A773='CP %'!$F$1,B773='CP %'!$F$27,Master!J773="CP",G773&gt;=DATE(2018,10,1),G773&lt;=DATE(2018,12,31)),COUNTIFS($K$2:$K$999,K773,$A$2:$A$999,'CP %'!$F$1,$B$2:$B$999,'CP %'!$F$27,$G$2:$G$999,"&gt;=01-10-2018",$G$2:$G$999,"&lt;=31-12-2018"),IF(AND(A773='CP %'!$M$1,Master!J773="CP",G773&gt;=DATE(2018,4,1),G773&lt;DATE(2018,10,1)),COUNTIFS($K$2:$K$999,K773,$A$2:$A$999,'CP %'!$M$1,$G$2:$G$999,"&gt;=1-04-2018",$G$2:$G$999,"&lt;1-10-2018"),IF(AND(A773='CP %'!$M$1,Master!J773="CP",G773&gt;=DATE(2018,10,1),G773&lt;=DATE(2018,12,31)),COUNTIFS($K$2:$K$999,K773,$A$2:$A$999,'CP %'!$M$1,$G$2:$G$999,"&gt;=1-10-2018",$G$2:$G$999,"&lt;=31-12-2018"),"")))))))</f>
        <v/>
      </c>
    </row>
    <row r="774" spans="19:20" hidden="1" x14ac:dyDescent="0.25">
      <c r="S774" s="17" t="str">
        <f>IF(AND(A774='CP %'!$B$1,J774="CP"),
IF(AND(G774&gt;=DATE(2018,4,1),G774&lt;=DATE(2018,7,25)),2%,IF(AND(G774&gt;=DATE(2018,7,26),G774&lt;=DATE(2018,12,31),R774='CP %'!$I$2),IF(T774=1,'CP %'!$C$8,IF(AND(T774&gt;=2,T774&lt;=3),'CP %'!$C$9,IF(AND(T774&gt;=4,T774&lt;=5),'CP %'!$C$10,IF(AND(T774&gt;=6,T774&lt;=8),'CP %'!$C$11,IF(T774&gt;=9,'CP %'!$C$12,""))))),IF(AND(G774&gt;=DATE(2018,7,26),G774&lt;=DATE(2018,12,31),R774='CP %'!$I$3),IF(T774=1,'CP %'!$D$8,IF(AND(T774&gt;=2,T774&lt;=3),'CP %'!$D$9,IF(AND(T774&gt;=4,T774&lt;=5),'CP %'!$D$10,IF(AND(T774&gt;=6,T774&lt;=8),'CP %'!$D$11,IF(T774&gt;=9,'CP %'!$D$12,""))))),""))),
IF(AND(A774='CP %'!$F$1,J774="CP"),
IF(AND(G774&gt;=DATE(2018,4,1),G774&lt;DATE(2018,5,1)),IF(AND(T774&gt;=1,T774&lt;=3),'CP %'!$G$4,IF(AND(T774&gt;=4,T774&lt;=9),'CP %'!$G$5,IF(T774&gt;=10,'CP %'!$G$6,""))),
IF(AND(G774&gt;=DATE(2018,5,1),G774&lt;DATE(2018,7,1)),'CP %'!$G$8,
IF(AND(G774&gt;=DATE(2018,7,1),G774&lt;DATE(2018,8,1)),IF(AND(T774&gt;=1,T774&lt;=2),'CP %'!$G$11,IF(AND(T774&gt;=3,T774&lt;=5),'CP %'!$G$12,IF(T774&gt;=6,'CP %'!$G$13,""))),
IF(AND(G774&gt;=DATE(2018,8,1),G774&lt;DATE(2018,10,1)),IF(K774='CP %'!$F$18,'CP %'!$G$18,IF(B774='CP %'!$F$15,'CP %'!$G$15,IF(B774='CP %'!$F$16,'CP %'!$G$16,IF(AND(B774='CP %'!$F$17,T774=1),'CP %'!$G$20,IF(AND(B774='CP %'!$F$17,T774&gt;=2,T774&lt;=5),'CP %'!$G$21,IF(AND(B774='CP %'!$F$17,T774&gt;=6),'CP %'!$G$22,"")))))),
IF(AND(G774&gt;=DATE(2018,10,1),G774&lt;=DATE(2018,12,31)),IF(B774='CP %'!$F$25,'CP %'!$G$25,IF(B774='CP %'!$F$26,'CP %'!$G$26,IF(AND(B774='CP %'!$F$27,T774=1),'CP %'!$G$29,IF(AND(B774='CP %'!$F$27,T774&gt;=2,T774&lt;=5),'CP %'!$G$30,IF(AND(B774='CP %'!$F$27,T774&gt;=6),'CP %'!$G$31,"")))))))))),
IF(AND(A774='CP %'!$M$1,J774="CP"),
IF(AND(G774&gt;=DATE(2018,4,1),G774&lt;DATE(2018,10,1)),IF(AND(T774&gt;=1,T774&lt;=3),'CP %'!$N$4,IF(AND(T774&gt;=4,T774&lt;=6),'CP %'!$N$5,IF(T774&gt;=7,'CP %'!$N$6,""))),
IF(AND(G774&gt;=DATE(2018,10,1),G774&lt;=DATE(2018,12,31)),IF(AND(T774&gt;=1,T774&lt;=3),'CP %'!$N$9,IF(AND(T774&gt;=4,T774&lt;=6),'CP %'!$N$10,IF(T774&gt;=7,'CP %'!$N$11,""))),"")),"")))</f>
        <v/>
      </c>
      <c r="T774" s="29" t="str">
        <f>IF(AND(A774='CP %'!$B$1,Master!J774="CP",G774&gt;=DATE(2018,7,26),G774&lt;=DATE(2018,12,31)),COUNTIFS($K$2:$K$999,K774,$A$2:$A$999,'CP %'!$B$1,$G$2:$G$999,"&gt;=26-07-2018",$G$2:$G$999,"&lt;=31-12-2018"),IF(AND(A774='CP %'!$F$1,Master!J774="CP",G774&gt;=DATE(2018,4,1),G774&lt;DATE(2018,5,1)),COUNTIFS($K$2:$K$999,K774,$A$2:$A$999,'CP %'!$F$1,$G$2:$G$999,"&gt;=01-04-2018",$G$2:$G$999,"&lt;01-05-2018"),IF(AND(A774='CP %'!$F$1,Master!J774="CP",G774&gt;=DATE(2018,7,1),G774&lt;DATE(2018,8,1)),COUNTIFS($K$2:$K$999,K774,$A$2:$A$999,'CP %'!$F$1,$G$2:$G$999,"&gt;=01-07-2018",$G$2:$G$999,"&lt;01-08-2018"),IF(AND(A774='CP %'!$F$1,B774='CP %'!$F$17,Master!J774="CP",G774&gt;=DATE(2018,8,1),G774&lt;DATE(2018,10,1)),COUNTIFS($K$2:$K$999,K774,$A$2:$A$999,'CP %'!$F$1,$B$2:$B$999,'CP %'!$F$17,$G$2:$G$999,"&gt;=01-08-2018",$G$2:$G$999,"&lt;01-10-2018"),IF(AND(A774='CP %'!$F$1,B774='CP %'!$F$27,Master!J774="CP",G774&gt;=DATE(2018,10,1),G774&lt;=DATE(2018,12,31)),COUNTIFS($K$2:$K$999,K774,$A$2:$A$999,'CP %'!$F$1,$B$2:$B$999,'CP %'!$F$27,$G$2:$G$999,"&gt;=01-10-2018",$G$2:$G$999,"&lt;=31-12-2018"),IF(AND(A774='CP %'!$M$1,Master!J774="CP",G774&gt;=DATE(2018,4,1),G774&lt;DATE(2018,10,1)),COUNTIFS($K$2:$K$999,K774,$A$2:$A$999,'CP %'!$M$1,$G$2:$G$999,"&gt;=1-04-2018",$G$2:$G$999,"&lt;1-10-2018"),IF(AND(A774='CP %'!$M$1,Master!J774="CP",G774&gt;=DATE(2018,10,1),G774&lt;=DATE(2018,12,31)),COUNTIFS($K$2:$K$999,K774,$A$2:$A$999,'CP %'!$M$1,$G$2:$G$999,"&gt;=1-10-2018",$G$2:$G$999,"&lt;=31-12-2018"),"")))))))</f>
        <v/>
      </c>
    </row>
    <row r="775" spans="19:20" hidden="1" x14ac:dyDescent="0.25">
      <c r="S775" s="17" t="str">
        <f>IF(AND(A775='CP %'!$B$1,J775="CP"),
IF(AND(G775&gt;=DATE(2018,4,1),G775&lt;=DATE(2018,7,25)),2%,IF(AND(G775&gt;=DATE(2018,7,26),G775&lt;=DATE(2018,12,31),R775='CP %'!$I$2),IF(T775=1,'CP %'!$C$8,IF(AND(T775&gt;=2,T775&lt;=3),'CP %'!$C$9,IF(AND(T775&gt;=4,T775&lt;=5),'CP %'!$C$10,IF(AND(T775&gt;=6,T775&lt;=8),'CP %'!$C$11,IF(T775&gt;=9,'CP %'!$C$12,""))))),IF(AND(G775&gt;=DATE(2018,7,26),G775&lt;=DATE(2018,12,31),R775='CP %'!$I$3),IF(T775=1,'CP %'!$D$8,IF(AND(T775&gt;=2,T775&lt;=3),'CP %'!$D$9,IF(AND(T775&gt;=4,T775&lt;=5),'CP %'!$D$10,IF(AND(T775&gt;=6,T775&lt;=8),'CP %'!$D$11,IF(T775&gt;=9,'CP %'!$D$12,""))))),""))),
IF(AND(A775='CP %'!$F$1,J775="CP"),
IF(AND(G775&gt;=DATE(2018,4,1),G775&lt;DATE(2018,5,1)),IF(AND(T775&gt;=1,T775&lt;=3),'CP %'!$G$4,IF(AND(T775&gt;=4,T775&lt;=9),'CP %'!$G$5,IF(T775&gt;=10,'CP %'!$G$6,""))),
IF(AND(G775&gt;=DATE(2018,5,1),G775&lt;DATE(2018,7,1)),'CP %'!$G$8,
IF(AND(G775&gt;=DATE(2018,7,1),G775&lt;DATE(2018,8,1)),IF(AND(T775&gt;=1,T775&lt;=2),'CP %'!$G$11,IF(AND(T775&gt;=3,T775&lt;=5),'CP %'!$G$12,IF(T775&gt;=6,'CP %'!$G$13,""))),
IF(AND(G775&gt;=DATE(2018,8,1),G775&lt;DATE(2018,10,1)),IF(K775='CP %'!$F$18,'CP %'!$G$18,IF(B775='CP %'!$F$15,'CP %'!$G$15,IF(B775='CP %'!$F$16,'CP %'!$G$16,IF(AND(B775='CP %'!$F$17,T775=1),'CP %'!$G$20,IF(AND(B775='CP %'!$F$17,T775&gt;=2,T775&lt;=5),'CP %'!$G$21,IF(AND(B775='CP %'!$F$17,T775&gt;=6),'CP %'!$G$22,"")))))),
IF(AND(G775&gt;=DATE(2018,10,1),G775&lt;=DATE(2018,12,31)),IF(B775='CP %'!$F$25,'CP %'!$G$25,IF(B775='CP %'!$F$26,'CP %'!$G$26,IF(AND(B775='CP %'!$F$27,T775=1),'CP %'!$G$29,IF(AND(B775='CP %'!$F$27,T775&gt;=2,T775&lt;=5),'CP %'!$G$30,IF(AND(B775='CP %'!$F$27,T775&gt;=6),'CP %'!$G$31,"")))))))))),
IF(AND(A775='CP %'!$M$1,J775="CP"),
IF(AND(G775&gt;=DATE(2018,4,1),G775&lt;DATE(2018,10,1)),IF(AND(T775&gt;=1,T775&lt;=3),'CP %'!$N$4,IF(AND(T775&gt;=4,T775&lt;=6),'CP %'!$N$5,IF(T775&gt;=7,'CP %'!$N$6,""))),
IF(AND(G775&gt;=DATE(2018,10,1),G775&lt;=DATE(2018,12,31)),IF(AND(T775&gt;=1,T775&lt;=3),'CP %'!$N$9,IF(AND(T775&gt;=4,T775&lt;=6),'CP %'!$N$10,IF(T775&gt;=7,'CP %'!$N$11,""))),"")),"")))</f>
        <v/>
      </c>
      <c r="T775" s="29" t="str">
        <f>IF(AND(A775='CP %'!$B$1,Master!J775="CP",G775&gt;=DATE(2018,7,26),G775&lt;=DATE(2018,12,31)),COUNTIFS($K$2:$K$999,K775,$A$2:$A$999,'CP %'!$B$1,$G$2:$G$999,"&gt;=26-07-2018",$G$2:$G$999,"&lt;=31-12-2018"),IF(AND(A775='CP %'!$F$1,Master!J775="CP",G775&gt;=DATE(2018,4,1),G775&lt;DATE(2018,5,1)),COUNTIFS($K$2:$K$999,K775,$A$2:$A$999,'CP %'!$F$1,$G$2:$G$999,"&gt;=01-04-2018",$G$2:$G$999,"&lt;01-05-2018"),IF(AND(A775='CP %'!$F$1,Master!J775="CP",G775&gt;=DATE(2018,7,1),G775&lt;DATE(2018,8,1)),COUNTIFS($K$2:$K$999,K775,$A$2:$A$999,'CP %'!$F$1,$G$2:$G$999,"&gt;=01-07-2018",$G$2:$G$999,"&lt;01-08-2018"),IF(AND(A775='CP %'!$F$1,B775='CP %'!$F$17,Master!J775="CP",G775&gt;=DATE(2018,8,1),G775&lt;DATE(2018,10,1)),COUNTIFS($K$2:$K$999,K775,$A$2:$A$999,'CP %'!$F$1,$B$2:$B$999,'CP %'!$F$17,$G$2:$G$999,"&gt;=01-08-2018",$G$2:$G$999,"&lt;01-10-2018"),IF(AND(A775='CP %'!$F$1,B775='CP %'!$F$27,Master!J775="CP",G775&gt;=DATE(2018,10,1),G775&lt;=DATE(2018,12,31)),COUNTIFS($K$2:$K$999,K775,$A$2:$A$999,'CP %'!$F$1,$B$2:$B$999,'CP %'!$F$27,$G$2:$G$999,"&gt;=01-10-2018",$G$2:$G$999,"&lt;=31-12-2018"),IF(AND(A775='CP %'!$M$1,Master!J775="CP",G775&gt;=DATE(2018,4,1),G775&lt;DATE(2018,10,1)),COUNTIFS($K$2:$K$999,K775,$A$2:$A$999,'CP %'!$M$1,$G$2:$G$999,"&gt;=1-04-2018",$G$2:$G$999,"&lt;1-10-2018"),IF(AND(A775='CP %'!$M$1,Master!J775="CP",G775&gt;=DATE(2018,10,1),G775&lt;=DATE(2018,12,31)),COUNTIFS($K$2:$K$999,K775,$A$2:$A$999,'CP %'!$M$1,$G$2:$G$999,"&gt;=1-10-2018",$G$2:$G$999,"&lt;=31-12-2018"),"")))))))</f>
        <v/>
      </c>
    </row>
    <row r="776" spans="19:20" hidden="1" x14ac:dyDescent="0.25">
      <c r="S776" s="17" t="str">
        <f>IF(AND(A776='CP %'!$B$1,J776="CP"),
IF(AND(G776&gt;=DATE(2018,4,1),G776&lt;=DATE(2018,7,25)),2%,IF(AND(G776&gt;=DATE(2018,7,26),G776&lt;=DATE(2018,12,31),R776='CP %'!$I$2),IF(T776=1,'CP %'!$C$8,IF(AND(T776&gt;=2,T776&lt;=3),'CP %'!$C$9,IF(AND(T776&gt;=4,T776&lt;=5),'CP %'!$C$10,IF(AND(T776&gt;=6,T776&lt;=8),'CP %'!$C$11,IF(T776&gt;=9,'CP %'!$C$12,""))))),IF(AND(G776&gt;=DATE(2018,7,26),G776&lt;=DATE(2018,12,31),R776='CP %'!$I$3),IF(T776=1,'CP %'!$D$8,IF(AND(T776&gt;=2,T776&lt;=3),'CP %'!$D$9,IF(AND(T776&gt;=4,T776&lt;=5),'CP %'!$D$10,IF(AND(T776&gt;=6,T776&lt;=8),'CP %'!$D$11,IF(T776&gt;=9,'CP %'!$D$12,""))))),""))),
IF(AND(A776='CP %'!$F$1,J776="CP"),
IF(AND(G776&gt;=DATE(2018,4,1),G776&lt;DATE(2018,5,1)),IF(AND(T776&gt;=1,T776&lt;=3),'CP %'!$G$4,IF(AND(T776&gt;=4,T776&lt;=9),'CP %'!$G$5,IF(T776&gt;=10,'CP %'!$G$6,""))),
IF(AND(G776&gt;=DATE(2018,5,1),G776&lt;DATE(2018,7,1)),'CP %'!$G$8,
IF(AND(G776&gt;=DATE(2018,7,1),G776&lt;DATE(2018,8,1)),IF(AND(T776&gt;=1,T776&lt;=2),'CP %'!$G$11,IF(AND(T776&gt;=3,T776&lt;=5),'CP %'!$G$12,IF(T776&gt;=6,'CP %'!$G$13,""))),
IF(AND(G776&gt;=DATE(2018,8,1),G776&lt;DATE(2018,10,1)),IF(K776='CP %'!$F$18,'CP %'!$G$18,IF(B776='CP %'!$F$15,'CP %'!$G$15,IF(B776='CP %'!$F$16,'CP %'!$G$16,IF(AND(B776='CP %'!$F$17,T776=1),'CP %'!$G$20,IF(AND(B776='CP %'!$F$17,T776&gt;=2,T776&lt;=5),'CP %'!$G$21,IF(AND(B776='CP %'!$F$17,T776&gt;=6),'CP %'!$G$22,"")))))),
IF(AND(G776&gt;=DATE(2018,10,1),G776&lt;=DATE(2018,12,31)),IF(B776='CP %'!$F$25,'CP %'!$G$25,IF(B776='CP %'!$F$26,'CP %'!$G$26,IF(AND(B776='CP %'!$F$27,T776=1),'CP %'!$G$29,IF(AND(B776='CP %'!$F$27,T776&gt;=2,T776&lt;=5),'CP %'!$G$30,IF(AND(B776='CP %'!$F$27,T776&gt;=6),'CP %'!$G$31,"")))))))))),
IF(AND(A776='CP %'!$M$1,J776="CP"),
IF(AND(G776&gt;=DATE(2018,4,1),G776&lt;DATE(2018,10,1)),IF(AND(T776&gt;=1,T776&lt;=3),'CP %'!$N$4,IF(AND(T776&gt;=4,T776&lt;=6),'CP %'!$N$5,IF(T776&gt;=7,'CP %'!$N$6,""))),
IF(AND(G776&gt;=DATE(2018,10,1),G776&lt;=DATE(2018,12,31)),IF(AND(T776&gt;=1,T776&lt;=3),'CP %'!$N$9,IF(AND(T776&gt;=4,T776&lt;=6),'CP %'!$N$10,IF(T776&gt;=7,'CP %'!$N$11,""))),"")),"")))</f>
        <v/>
      </c>
      <c r="T776" s="29" t="str">
        <f>IF(AND(A776='CP %'!$B$1,Master!J776="CP",G776&gt;=DATE(2018,7,26),G776&lt;=DATE(2018,12,31)),COUNTIFS($K$2:$K$999,K776,$A$2:$A$999,'CP %'!$B$1,$G$2:$G$999,"&gt;=26-07-2018",$G$2:$G$999,"&lt;=31-12-2018"),IF(AND(A776='CP %'!$F$1,Master!J776="CP",G776&gt;=DATE(2018,4,1),G776&lt;DATE(2018,5,1)),COUNTIFS($K$2:$K$999,K776,$A$2:$A$999,'CP %'!$F$1,$G$2:$G$999,"&gt;=01-04-2018",$G$2:$G$999,"&lt;01-05-2018"),IF(AND(A776='CP %'!$F$1,Master!J776="CP",G776&gt;=DATE(2018,7,1),G776&lt;DATE(2018,8,1)),COUNTIFS($K$2:$K$999,K776,$A$2:$A$999,'CP %'!$F$1,$G$2:$G$999,"&gt;=01-07-2018",$G$2:$G$999,"&lt;01-08-2018"),IF(AND(A776='CP %'!$F$1,B776='CP %'!$F$17,Master!J776="CP",G776&gt;=DATE(2018,8,1),G776&lt;DATE(2018,10,1)),COUNTIFS($K$2:$K$999,K776,$A$2:$A$999,'CP %'!$F$1,$B$2:$B$999,'CP %'!$F$17,$G$2:$G$999,"&gt;=01-08-2018",$G$2:$G$999,"&lt;01-10-2018"),IF(AND(A776='CP %'!$F$1,B776='CP %'!$F$27,Master!J776="CP",G776&gt;=DATE(2018,10,1),G776&lt;=DATE(2018,12,31)),COUNTIFS($K$2:$K$999,K776,$A$2:$A$999,'CP %'!$F$1,$B$2:$B$999,'CP %'!$F$27,$G$2:$G$999,"&gt;=01-10-2018",$G$2:$G$999,"&lt;=31-12-2018"),IF(AND(A776='CP %'!$M$1,Master!J776="CP",G776&gt;=DATE(2018,4,1),G776&lt;DATE(2018,10,1)),COUNTIFS($K$2:$K$999,K776,$A$2:$A$999,'CP %'!$M$1,$G$2:$G$999,"&gt;=1-04-2018",$G$2:$G$999,"&lt;1-10-2018"),IF(AND(A776='CP %'!$M$1,Master!J776="CP",G776&gt;=DATE(2018,10,1),G776&lt;=DATE(2018,12,31)),COUNTIFS($K$2:$K$999,K776,$A$2:$A$999,'CP %'!$M$1,$G$2:$G$999,"&gt;=1-10-2018",$G$2:$G$999,"&lt;=31-12-2018"),"")))))))</f>
        <v/>
      </c>
    </row>
    <row r="777" spans="19:20" hidden="1" x14ac:dyDescent="0.25">
      <c r="S777" s="17" t="str">
        <f>IF(AND(A777='CP %'!$B$1,J777="CP"),
IF(AND(G777&gt;=DATE(2018,4,1),G777&lt;=DATE(2018,7,25)),2%,IF(AND(G777&gt;=DATE(2018,7,26),G777&lt;=DATE(2018,12,31),R777='CP %'!$I$2),IF(T777=1,'CP %'!$C$8,IF(AND(T777&gt;=2,T777&lt;=3),'CP %'!$C$9,IF(AND(T777&gt;=4,T777&lt;=5),'CP %'!$C$10,IF(AND(T777&gt;=6,T777&lt;=8),'CP %'!$C$11,IF(T777&gt;=9,'CP %'!$C$12,""))))),IF(AND(G777&gt;=DATE(2018,7,26),G777&lt;=DATE(2018,12,31),R777='CP %'!$I$3),IF(T777=1,'CP %'!$D$8,IF(AND(T777&gt;=2,T777&lt;=3),'CP %'!$D$9,IF(AND(T777&gt;=4,T777&lt;=5),'CP %'!$D$10,IF(AND(T777&gt;=6,T777&lt;=8),'CP %'!$D$11,IF(T777&gt;=9,'CP %'!$D$12,""))))),""))),
IF(AND(A777='CP %'!$F$1,J777="CP"),
IF(AND(G777&gt;=DATE(2018,4,1),G777&lt;DATE(2018,5,1)),IF(AND(T777&gt;=1,T777&lt;=3),'CP %'!$G$4,IF(AND(T777&gt;=4,T777&lt;=9),'CP %'!$G$5,IF(T777&gt;=10,'CP %'!$G$6,""))),
IF(AND(G777&gt;=DATE(2018,5,1),G777&lt;DATE(2018,7,1)),'CP %'!$G$8,
IF(AND(G777&gt;=DATE(2018,7,1),G777&lt;DATE(2018,8,1)),IF(AND(T777&gt;=1,T777&lt;=2),'CP %'!$G$11,IF(AND(T777&gt;=3,T777&lt;=5),'CP %'!$G$12,IF(T777&gt;=6,'CP %'!$G$13,""))),
IF(AND(G777&gt;=DATE(2018,8,1),G777&lt;DATE(2018,10,1)),IF(K777='CP %'!$F$18,'CP %'!$G$18,IF(B777='CP %'!$F$15,'CP %'!$G$15,IF(B777='CP %'!$F$16,'CP %'!$G$16,IF(AND(B777='CP %'!$F$17,T777=1),'CP %'!$G$20,IF(AND(B777='CP %'!$F$17,T777&gt;=2,T777&lt;=5),'CP %'!$G$21,IF(AND(B777='CP %'!$F$17,T777&gt;=6),'CP %'!$G$22,"")))))),
IF(AND(G777&gt;=DATE(2018,10,1),G777&lt;=DATE(2018,12,31)),IF(B777='CP %'!$F$25,'CP %'!$G$25,IF(B777='CP %'!$F$26,'CP %'!$G$26,IF(AND(B777='CP %'!$F$27,T777=1),'CP %'!$G$29,IF(AND(B777='CP %'!$F$27,T777&gt;=2,T777&lt;=5),'CP %'!$G$30,IF(AND(B777='CP %'!$F$27,T777&gt;=6),'CP %'!$G$31,"")))))))))),
IF(AND(A777='CP %'!$M$1,J777="CP"),
IF(AND(G777&gt;=DATE(2018,4,1),G777&lt;DATE(2018,10,1)),IF(AND(T777&gt;=1,T777&lt;=3),'CP %'!$N$4,IF(AND(T777&gt;=4,T777&lt;=6),'CP %'!$N$5,IF(T777&gt;=7,'CP %'!$N$6,""))),
IF(AND(G777&gt;=DATE(2018,10,1),G777&lt;=DATE(2018,12,31)),IF(AND(T777&gt;=1,T777&lt;=3),'CP %'!$N$9,IF(AND(T777&gt;=4,T777&lt;=6),'CP %'!$N$10,IF(T777&gt;=7,'CP %'!$N$11,""))),"")),"")))</f>
        <v/>
      </c>
      <c r="T777" s="29" t="str">
        <f>IF(AND(A777='CP %'!$B$1,Master!J777="CP",G777&gt;=DATE(2018,7,26),G777&lt;=DATE(2018,12,31)),COUNTIFS($K$2:$K$999,K777,$A$2:$A$999,'CP %'!$B$1,$G$2:$G$999,"&gt;=26-07-2018",$G$2:$G$999,"&lt;=31-12-2018"),IF(AND(A777='CP %'!$F$1,Master!J777="CP",G777&gt;=DATE(2018,4,1),G777&lt;DATE(2018,5,1)),COUNTIFS($K$2:$K$999,K777,$A$2:$A$999,'CP %'!$F$1,$G$2:$G$999,"&gt;=01-04-2018",$G$2:$G$999,"&lt;01-05-2018"),IF(AND(A777='CP %'!$F$1,Master!J777="CP",G777&gt;=DATE(2018,7,1),G777&lt;DATE(2018,8,1)),COUNTIFS($K$2:$K$999,K777,$A$2:$A$999,'CP %'!$F$1,$G$2:$G$999,"&gt;=01-07-2018",$G$2:$G$999,"&lt;01-08-2018"),IF(AND(A777='CP %'!$F$1,B777='CP %'!$F$17,Master!J777="CP",G777&gt;=DATE(2018,8,1),G777&lt;DATE(2018,10,1)),COUNTIFS($K$2:$K$999,K777,$A$2:$A$999,'CP %'!$F$1,$B$2:$B$999,'CP %'!$F$17,$G$2:$G$999,"&gt;=01-08-2018",$G$2:$G$999,"&lt;01-10-2018"),IF(AND(A777='CP %'!$F$1,B777='CP %'!$F$27,Master!J777="CP",G777&gt;=DATE(2018,10,1),G777&lt;=DATE(2018,12,31)),COUNTIFS($K$2:$K$999,K777,$A$2:$A$999,'CP %'!$F$1,$B$2:$B$999,'CP %'!$F$27,$G$2:$G$999,"&gt;=01-10-2018",$G$2:$G$999,"&lt;=31-12-2018"),IF(AND(A777='CP %'!$M$1,Master!J777="CP",G777&gt;=DATE(2018,4,1),G777&lt;DATE(2018,10,1)),COUNTIFS($K$2:$K$999,K777,$A$2:$A$999,'CP %'!$M$1,$G$2:$G$999,"&gt;=1-04-2018",$G$2:$G$999,"&lt;1-10-2018"),IF(AND(A777='CP %'!$M$1,Master!J777="CP",G777&gt;=DATE(2018,10,1),G777&lt;=DATE(2018,12,31)),COUNTIFS($K$2:$K$999,K777,$A$2:$A$999,'CP %'!$M$1,$G$2:$G$999,"&gt;=1-10-2018",$G$2:$G$999,"&lt;=31-12-2018"),"")))))))</f>
        <v/>
      </c>
    </row>
    <row r="778" spans="19:20" hidden="1" x14ac:dyDescent="0.25">
      <c r="S778" s="17" t="str">
        <f>IF(AND(A778='CP %'!$B$1,J778="CP"),
IF(AND(G778&gt;=DATE(2018,4,1),G778&lt;=DATE(2018,7,25)),2%,IF(AND(G778&gt;=DATE(2018,7,26),G778&lt;=DATE(2018,12,31),R778='CP %'!$I$2),IF(T778=1,'CP %'!$C$8,IF(AND(T778&gt;=2,T778&lt;=3),'CP %'!$C$9,IF(AND(T778&gt;=4,T778&lt;=5),'CP %'!$C$10,IF(AND(T778&gt;=6,T778&lt;=8),'CP %'!$C$11,IF(T778&gt;=9,'CP %'!$C$12,""))))),IF(AND(G778&gt;=DATE(2018,7,26),G778&lt;=DATE(2018,12,31),R778='CP %'!$I$3),IF(T778=1,'CP %'!$D$8,IF(AND(T778&gt;=2,T778&lt;=3),'CP %'!$D$9,IF(AND(T778&gt;=4,T778&lt;=5),'CP %'!$D$10,IF(AND(T778&gt;=6,T778&lt;=8),'CP %'!$D$11,IF(T778&gt;=9,'CP %'!$D$12,""))))),""))),
IF(AND(A778='CP %'!$F$1,J778="CP"),
IF(AND(G778&gt;=DATE(2018,4,1),G778&lt;DATE(2018,5,1)),IF(AND(T778&gt;=1,T778&lt;=3),'CP %'!$G$4,IF(AND(T778&gt;=4,T778&lt;=9),'CP %'!$G$5,IF(T778&gt;=10,'CP %'!$G$6,""))),
IF(AND(G778&gt;=DATE(2018,5,1),G778&lt;DATE(2018,7,1)),'CP %'!$G$8,
IF(AND(G778&gt;=DATE(2018,7,1),G778&lt;DATE(2018,8,1)),IF(AND(T778&gt;=1,T778&lt;=2),'CP %'!$G$11,IF(AND(T778&gt;=3,T778&lt;=5),'CP %'!$G$12,IF(T778&gt;=6,'CP %'!$G$13,""))),
IF(AND(G778&gt;=DATE(2018,8,1),G778&lt;DATE(2018,10,1)),IF(K778='CP %'!$F$18,'CP %'!$G$18,IF(B778='CP %'!$F$15,'CP %'!$G$15,IF(B778='CP %'!$F$16,'CP %'!$G$16,IF(AND(B778='CP %'!$F$17,T778=1),'CP %'!$G$20,IF(AND(B778='CP %'!$F$17,T778&gt;=2,T778&lt;=5),'CP %'!$G$21,IF(AND(B778='CP %'!$F$17,T778&gt;=6),'CP %'!$G$22,"")))))),
IF(AND(G778&gt;=DATE(2018,10,1),G778&lt;=DATE(2018,12,31)),IF(B778='CP %'!$F$25,'CP %'!$G$25,IF(B778='CP %'!$F$26,'CP %'!$G$26,IF(AND(B778='CP %'!$F$27,T778=1),'CP %'!$G$29,IF(AND(B778='CP %'!$F$27,T778&gt;=2,T778&lt;=5),'CP %'!$G$30,IF(AND(B778='CP %'!$F$27,T778&gt;=6),'CP %'!$G$31,"")))))))))),
IF(AND(A778='CP %'!$M$1,J778="CP"),
IF(AND(G778&gt;=DATE(2018,4,1),G778&lt;DATE(2018,10,1)),IF(AND(T778&gt;=1,T778&lt;=3),'CP %'!$N$4,IF(AND(T778&gt;=4,T778&lt;=6),'CP %'!$N$5,IF(T778&gt;=7,'CP %'!$N$6,""))),
IF(AND(G778&gt;=DATE(2018,10,1),G778&lt;=DATE(2018,12,31)),IF(AND(T778&gt;=1,T778&lt;=3),'CP %'!$N$9,IF(AND(T778&gt;=4,T778&lt;=6),'CP %'!$N$10,IF(T778&gt;=7,'CP %'!$N$11,""))),"")),"")))</f>
        <v/>
      </c>
      <c r="T778" s="29" t="str">
        <f>IF(AND(A778='CP %'!$B$1,Master!J778="CP",G778&gt;=DATE(2018,7,26),G778&lt;=DATE(2018,12,31)),COUNTIFS($K$2:$K$999,K778,$A$2:$A$999,'CP %'!$B$1,$G$2:$G$999,"&gt;=26-07-2018",$G$2:$G$999,"&lt;=31-12-2018"),IF(AND(A778='CP %'!$F$1,Master!J778="CP",G778&gt;=DATE(2018,4,1),G778&lt;DATE(2018,5,1)),COUNTIFS($K$2:$K$999,K778,$A$2:$A$999,'CP %'!$F$1,$G$2:$G$999,"&gt;=01-04-2018",$G$2:$G$999,"&lt;01-05-2018"),IF(AND(A778='CP %'!$F$1,Master!J778="CP",G778&gt;=DATE(2018,7,1),G778&lt;DATE(2018,8,1)),COUNTIFS($K$2:$K$999,K778,$A$2:$A$999,'CP %'!$F$1,$G$2:$G$999,"&gt;=01-07-2018",$G$2:$G$999,"&lt;01-08-2018"),IF(AND(A778='CP %'!$F$1,B778='CP %'!$F$17,Master!J778="CP",G778&gt;=DATE(2018,8,1),G778&lt;DATE(2018,10,1)),COUNTIFS($K$2:$K$999,K778,$A$2:$A$999,'CP %'!$F$1,$B$2:$B$999,'CP %'!$F$17,$G$2:$G$999,"&gt;=01-08-2018",$G$2:$G$999,"&lt;01-10-2018"),IF(AND(A778='CP %'!$F$1,B778='CP %'!$F$27,Master!J778="CP",G778&gt;=DATE(2018,10,1),G778&lt;=DATE(2018,12,31)),COUNTIFS($K$2:$K$999,K778,$A$2:$A$999,'CP %'!$F$1,$B$2:$B$999,'CP %'!$F$27,$G$2:$G$999,"&gt;=01-10-2018",$G$2:$G$999,"&lt;=31-12-2018"),IF(AND(A778='CP %'!$M$1,Master!J778="CP",G778&gt;=DATE(2018,4,1),G778&lt;DATE(2018,10,1)),COUNTIFS($K$2:$K$999,K778,$A$2:$A$999,'CP %'!$M$1,$G$2:$G$999,"&gt;=1-04-2018",$G$2:$G$999,"&lt;1-10-2018"),IF(AND(A778='CP %'!$M$1,Master!J778="CP",G778&gt;=DATE(2018,10,1),G778&lt;=DATE(2018,12,31)),COUNTIFS($K$2:$K$999,K778,$A$2:$A$999,'CP %'!$M$1,$G$2:$G$999,"&gt;=1-10-2018",$G$2:$G$999,"&lt;=31-12-2018"),"")))))))</f>
        <v/>
      </c>
    </row>
    <row r="779" spans="19:20" hidden="1" x14ac:dyDescent="0.25">
      <c r="S779" s="17" t="str">
        <f>IF(AND(A779='CP %'!$B$1,J779="CP"),
IF(AND(G779&gt;=DATE(2018,4,1),G779&lt;=DATE(2018,7,25)),2%,IF(AND(G779&gt;=DATE(2018,7,26),G779&lt;=DATE(2018,12,31),R779='CP %'!$I$2),IF(T779=1,'CP %'!$C$8,IF(AND(T779&gt;=2,T779&lt;=3),'CP %'!$C$9,IF(AND(T779&gt;=4,T779&lt;=5),'CP %'!$C$10,IF(AND(T779&gt;=6,T779&lt;=8),'CP %'!$C$11,IF(T779&gt;=9,'CP %'!$C$12,""))))),IF(AND(G779&gt;=DATE(2018,7,26),G779&lt;=DATE(2018,12,31),R779='CP %'!$I$3),IF(T779=1,'CP %'!$D$8,IF(AND(T779&gt;=2,T779&lt;=3),'CP %'!$D$9,IF(AND(T779&gt;=4,T779&lt;=5),'CP %'!$D$10,IF(AND(T779&gt;=6,T779&lt;=8),'CP %'!$D$11,IF(T779&gt;=9,'CP %'!$D$12,""))))),""))),
IF(AND(A779='CP %'!$F$1,J779="CP"),
IF(AND(G779&gt;=DATE(2018,4,1),G779&lt;DATE(2018,5,1)),IF(AND(T779&gt;=1,T779&lt;=3),'CP %'!$G$4,IF(AND(T779&gt;=4,T779&lt;=9),'CP %'!$G$5,IF(T779&gt;=10,'CP %'!$G$6,""))),
IF(AND(G779&gt;=DATE(2018,5,1),G779&lt;DATE(2018,7,1)),'CP %'!$G$8,
IF(AND(G779&gt;=DATE(2018,7,1),G779&lt;DATE(2018,8,1)),IF(AND(T779&gt;=1,T779&lt;=2),'CP %'!$G$11,IF(AND(T779&gt;=3,T779&lt;=5),'CP %'!$G$12,IF(T779&gt;=6,'CP %'!$G$13,""))),
IF(AND(G779&gt;=DATE(2018,8,1),G779&lt;DATE(2018,10,1)),IF(K779='CP %'!$F$18,'CP %'!$G$18,IF(B779='CP %'!$F$15,'CP %'!$G$15,IF(B779='CP %'!$F$16,'CP %'!$G$16,IF(AND(B779='CP %'!$F$17,T779=1),'CP %'!$G$20,IF(AND(B779='CP %'!$F$17,T779&gt;=2,T779&lt;=5),'CP %'!$G$21,IF(AND(B779='CP %'!$F$17,T779&gt;=6),'CP %'!$G$22,"")))))),
IF(AND(G779&gt;=DATE(2018,10,1),G779&lt;=DATE(2018,12,31)),IF(B779='CP %'!$F$25,'CP %'!$G$25,IF(B779='CP %'!$F$26,'CP %'!$G$26,IF(AND(B779='CP %'!$F$27,T779=1),'CP %'!$G$29,IF(AND(B779='CP %'!$F$27,T779&gt;=2,T779&lt;=5),'CP %'!$G$30,IF(AND(B779='CP %'!$F$27,T779&gt;=6),'CP %'!$G$31,"")))))))))),
IF(AND(A779='CP %'!$M$1,J779="CP"),
IF(AND(G779&gt;=DATE(2018,4,1),G779&lt;DATE(2018,10,1)),IF(AND(T779&gt;=1,T779&lt;=3),'CP %'!$N$4,IF(AND(T779&gt;=4,T779&lt;=6),'CP %'!$N$5,IF(T779&gt;=7,'CP %'!$N$6,""))),
IF(AND(G779&gt;=DATE(2018,10,1),G779&lt;=DATE(2018,12,31)),IF(AND(T779&gt;=1,T779&lt;=3),'CP %'!$N$9,IF(AND(T779&gt;=4,T779&lt;=6),'CP %'!$N$10,IF(T779&gt;=7,'CP %'!$N$11,""))),"")),"")))</f>
        <v/>
      </c>
      <c r="T779" s="29" t="str">
        <f>IF(AND(A779='CP %'!$B$1,Master!J779="CP",G779&gt;=DATE(2018,7,26),G779&lt;=DATE(2018,12,31)),COUNTIFS($K$2:$K$999,K779,$A$2:$A$999,'CP %'!$B$1,$G$2:$G$999,"&gt;=26-07-2018",$G$2:$G$999,"&lt;=31-12-2018"),IF(AND(A779='CP %'!$F$1,Master!J779="CP",G779&gt;=DATE(2018,4,1),G779&lt;DATE(2018,5,1)),COUNTIFS($K$2:$K$999,K779,$A$2:$A$999,'CP %'!$F$1,$G$2:$G$999,"&gt;=01-04-2018",$G$2:$G$999,"&lt;01-05-2018"),IF(AND(A779='CP %'!$F$1,Master!J779="CP",G779&gt;=DATE(2018,7,1),G779&lt;DATE(2018,8,1)),COUNTIFS($K$2:$K$999,K779,$A$2:$A$999,'CP %'!$F$1,$G$2:$G$999,"&gt;=01-07-2018",$G$2:$G$999,"&lt;01-08-2018"),IF(AND(A779='CP %'!$F$1,B779='CP %'!$F$17,Master!J779="CP",G779&gt;=DATE(2018,8,1),G779&lt;DATE(2018,10,1)),COUNTIFS($K$2:$K$999,K779,$A$2:$A$999,'CP %'!$F$1,$B$2:$B$999,'CP %'!$F$17,$G$2:$G$999,"&gt;=01-08-2018",$G$2:$G$999,"&lt;01-10-2018"),IF(AND(A779='CP %'!$F$1,B779='CP %'!$F$27,Master!J779="CP",G779&gt;=DATE(2018,10,1),G779&lt;=DATE(2018,12,31)),COUNTIFS($K$2:$K$999,K779,$A$2:$A$999,'CP %'!$F$1,$B$2:$B$999,'CP %'!$F$27,$G$2:$G$999,"&gt;=01-10-2018",$G$2:$G$999,"&lt;=31-12-2018"),IF(AND(A779='CP %'!$M$1,Master!J779="CP",G779&gt;=DATE(2018,4,1),G779&lt;DATE(2018,10,1)),COUNTIFS($K$2:$K$999,K779,$A$2:$A$999,'CP %'!$M$1,$G$2:$G$999,"&gt;=1-04-2018",$G$2:$G$999,"&lt;1-10-2018"),IF(AND(A779='CP %'!$M$1,Master!J779="CP",G779&gt;=DATE(2018,10,1),G779&lt;=DATE(2018,12,31)),COUNTIFS($K$2:$K$999,K779,$A$2:$A$999,'CP %'!$M$1,$G$2:$G$999,"&gt;=1-10-2018",$G$2:$G$999,"&lt;=31-12-2018"),"")))))))</f>
        <v/>
      </c>
    </row>
    <row r="780" spans="19:20" hidden="1" x14ac:dyDescent="0.25">
      <c r="S780" s="17" t="str">
        <f>IF(AND(A780='CP %'!$B$1,J780="CP"),
IF(AND(G780&gt;=DATE(2018,4,1),G780&lt;=DATE(2018,7,25)),2%,IF(AND(G780&gt;=DATE(2018,7,26),G780&lt;=DATE(2018,12,31),R780='CP %'!$I$2),IF(T780=1,'CP %'!$C$8,IF(AND(T780&gt;=2,T780&lt;=3),'CP %'!$C$9,IF(AND(T780&gt;=4,T780&lt;=5),'CP %'!$C$10,IF(AND(T780&gt;=6,T780&lt;=8),'CP %'!$C$11,IF(T780&gt;=9,'CP %'!$C$12,""))))),IF(AND(G780&gt;=DATE(2018,7,26),G780&lt;=DATE(2018,12,31),R780='CP %'!$I$3),IF(T780=1,'CP %'!$D$8,IF(AND(T780&gt;=2,T780&lt;=3),'CP %'!$D$9,IF(AND(T780&gt;=4,T780&lt;=5),'CP %'!$D$10,IF(AND(T780&gt;=6,T780&lt;=8),'CP %'!$D$11,IF(T780&gt;=9,'CP %'!$D$12,""))))),""))),
IF(AND(A780='CP %'!$F$1,J780="CP"),
IF(AND(G780&gt;=DATE(2018,4,1),G780&lt;DATE(2018,5,1)),IF(AND(T780&gt;=1,T780&lt;=3),'CP %'!$G$4,IF(AND(T780&gt;=4,T780&lt;=9),'CP %'!$G$5,IF(T780&gt;=10,'CP %'!$G$6,""))),
IF(AND(G780&gt;=DATE(2018,5,1),G780&lt;DATE(2018,7,1)),'CP %'!$G$8,
IF(AND(G780&gt;=DATE(2018,7,1),G780&lt;DATE(2018,8,1)),IF(AND(T780&gt;=1,T780&lt;=2),'CP %'!$G$11,IF(AND(T780&gt;=3,T780&lt;=5),'CP %'!$G$12,IF(T780&gt;=6,'CP %'!$G$13,""))),
IF(AND(G780&gt;=DATE(2018,8,1),G780&lt;DATE(2018,10,1)),IF(K780='CP %'!$F$18,'CP %'!$G$18,IF(B780='CP %'!$F$15,'CP %'!$G$15,IF(B780='CP %'!$F$16,'CP %'!$G$16,IF(AND(B780='CP %'!$F$17,T780=1),'CP %'!$G$20,IF(AND(B780='CP %'!$F$17,T780&gt;=2,T780&lt;=5),'CP %'!$G$21,IF(AND(B780='CP %'!$F$17,T780&gt;=6),'CP %'!$G$22,"")))))),
IF(AND(G780&gt;=DATE(2018,10,1),G780&lt;=DATE(2018,12,31)),IF(B780='CP %'!$F$25,'CP %'!$G$25,IF(B780='CP %'!$F$26,'CP %'!$G$26,IF(AND(B780='CP %'!$F$27,T780=1),'CP %'!$G$29,IF(AND(B780='CP %'!$F$27,T780&gt;=2,T780&lt;=5),'CP %'!$G$30,IF(AND(B780='CP %'!$F$27,T780&gt;=6),'CP %'!$G$31,"")))))))))),
IF(AND(A780='CP %'!$M$1,J780="CP"),
IF(AND(G780&gt;=DATE(2018,4,1),G780&lt;DATE(2018,10,1)),IF(AND(T780&gt;=1,T780&lt;=3),'CP %'!$N$4,IF(AND(T780&gt;=4,T780&lt;=6),'CP %'!$N$5,IF(T780&gt;=7,'CP %'!$N$6,""))),
IF(AND(G780&gt;=DATE(2018,10,1),G780&lt;=DATE(2018,12,31)),IF(AND(T780&gt;=1,T780&lt;=3),'CP %'!$N$9,IF(AND(T780&gt;=4,T780&lt;=6),'CP %'!$N$10,IF(T780&gt;=7,'CP %'!$N$11,""))),"")),"")))</f>
        <v/>
      </c>
      <c r="T780" s="29" t="str">
        <f>IF(AND(A780='CP %'!$B$1,Master!J780="CP",G780&gt;=DATE(2018,7,26),G780&lt;=DATE(2018,12,31)),COUNTIFS($K$2:$K$999,K780,$A$2:$A$999,'CP %'!$B$1,$G$2:$G$999,"&gt;=26-07-2018",$G$2:$G$999,"&lt;=31-12-2018"),IF(AND(A780='CP %'!$F$1,Master!J780="CP",G780&gt;=DATE(2018,4,1),G780&lt;DATE(2018,5,1)),COUNTIFS($K$2:$K$999,K780,$A$2:$A$999,'CP %'!$F$1,$G$2:$G$999,"&gt;=01-04-2018",$G$2:$G$999,"&lt;01-05-2018"),IF(AND(A780='CP %'!$F$1,Master!J780="CP",G780&gt;=DATE(2018,7,1),G780&lt;DATE(2018,8,1)),COUNTIFS($K$2:$K$999,K780,$A$2:$A$999,'CP %'!$F$1,$G$2:$G$999,"&gt;=01-07-2018",$G$2:$G$999,"&lt;01-08-2018"),IF(AND(A780='CP %'!$F$1,B780='CP %'!$F$17,Master!J780="CP",G780&gt;=DATE(2018,8,1),G780&lt;DATE(2018,10,1)),COUNTIFS($K$2:$K$999,K780,$A$2:$A$999,'CP %'!$F$1,$B$2:$B$999,'CP %'!$F$17,$G$2:$G$999,"&gt;=01-08-2018",$G$2:$G$999,"&lt;01-10-2018"),IF(AND(A780='CP %'!$F$1,B780='CP %'!$F$27,Master!J780="CP",G780&gt;=DATE(2018,10,1),G780&lt;=DATE(2018,12,31)),COUNTIFS($K$2:$K$999,K780,$A$2:$A$999,'CP %'!$F$1,$B$2:$B$999,'CP %'!$F$27,$G$2:$G$999,"&gt;=01-10-2018",$G$2:$G$999,"&lt;=31-12-2018"),IF(AND(A780='CP %'!$M$1,Master!J780="CP",G780&gt;=DATE(2018,4,1),G780&lt;DATE(2018,10,1)),COUNTIFS($K$2:$K$999,K780,$A$2:$A$999,'CP %'!$M$1,$G$2:$G$999,"&gt;=1-04-2018",$G$2:$G$999,"&lt;1-10-2018"),IF(AND(A780='CP %'!$M$1,Master!J780="CP",G780&gt;=DATE(2018,10,1),G780&lt;=DATE(2018,12,31)),COUNTIFS($K$2:$K$999,K780,$A$2:$A$999,'CP %'!$M$1,$G$2:$G$999,"&gt;=1-10-2018",$G$2:$G$999,"&lt;=31-12-2018"),"")))))))</f>
        <v/>
      </c>
    </row>
    <row r="781" spans="19:20" hidden="1" x14ac:dyDescent="0.25">
      <c r="S781" s="17" t="str">
        <f>IF(AND(A781='CP %'!$B$1,J781="CP"),
IF(AND(G781&gt;=DATE(2018,4,1),G781&lt;=DATE(2018,7,25)),2%,IF(AND(G781&gt;=DATE(2018,7,26),G781&lt;=DATE(2018,12,31),R781='CP %'!$I$2),IF(T781=1,'CP %'!$C$8,IF(AND(T781&gt;=2,T781&lt;=3),'CP %'!$C$9,IF(AND(T781&gt;=4,T781&lt;=5),'CP %'!$C$10,IF(AND(T781&gt;=6,T781&lt;=8),'CP %'!$C$11,IF(T781&gt;=9,'CP %'!$C$12,""))))),IF(AND(G781&gt;=DATE(2018,7,26),G781&lt;=DATE(2018,12,31),R781='CP %'!$I$3),IF(T781=1,'CP %'!$D$8,IF(AND(T781&gt;=2,T781&lt;=3),'CP %'!$D$9,IF(AND(T781&gt;=4,T781&lt;=5),'CP %'!$D$10,IF(AND(T781&gt;=6,T781&lt;=8),'CP %'!$D$11,IF(T781&gt;=9,'CP %'!$D$12,""))))),""))),
IF(AND(A781='CP %'!$F$1,J781="CP"),
IF(AND(G781&gt;=DATE(2018,4,1),G781&lt;DATE(2018,5,1)),IF(AND(T781&gt;=1,T781&lt;=3),'CP %'!$G$4,IF(AND(T781&gt;=4,T781&lt;=9),'CP %'!$G$5,IF(T781&gt;=10,'CP %'!$G$6,""))),
IF(AND(G781&gt;=DATE(2018,5,1),G781&lt;DATE(2018,7,1)),'CP %'!$G$8,
IF(AND(G781&gt;=DATE(2018,7,1),G781&lt;DATE(2018,8,1)),IF(AND(T781&gt;=1,T781&lt;=2),'CP %'!$G$11,IF(AND(T781&gt;=3,T781&lt;=5),'CP %'!$G$12,IF(T781&gt;=6,'CP %'!$G$13,""))),
IF(AND(G781&gt;=DATE(2018,8,1),G781&lt;DATE(2018,10,1)),IF(K781='CP %'!$F$18,'CP %'!$G$18,IF(B781='CP %'!$F$15,'CP %'!$G$15,IF(B781='CP %'!$F$16,'CP %'!$G$16,IF(AND(B781='CP %'!$F$17,T781=1),'CP %'!$G$20,IF(AND(B781='CP %'!$F$17,T781&gt;=2,T781&lt;=5),'CP %'!$G$21,IF(AND(B781='CP %'!$F$17,T781&gt;=6),'CP %'!$G$22,"")))))),
IF(AND(G781&gt;=DATE(2018,10,1),G781&lt;=DATE(2018,12,31)),IF(B781='CP %'!$F$25,'CP %'!$G$25,IF(B781='CP %'!$F$26,'CP %'!$G$26,IF(AND(B781='CP %'!$F$27,T781=1),'CP %'!$G$29,IF(AND(B781='CP %'!$F$27,T781&gt;=2,T781&lt;=5),'CP %'!$G$30,IF(AND(B781='CP %'!$F$27,T781&gt;=6),'CP %'!$G$31,"")))))))))),
IF(AND(A781='CP %'!$M$1,J781="CP"),
IF(AND(G781&gt;=DATE(2018,4,1),G781&lt;DATE(2018,10,1)),IF(AND(T781&gt;=1,T781&lt;=3),'CP %'!$N$4,IF(AND(T781&gt;=4,T781&lt;=6),'CP %'!$N$5,IF(T781&gt;=7,'CP %'!$N$6,""))),
IF(AND(G781&gt;=DATE(2018,10,1),G781&lt;=DATE(2018,12,31)),IF(AND(T781&gt;=1,T781&lt;=3),'CP %'!$N$9,IF(AND(T781&gt;=4,T781&lt;=6),'CP %'!$N$10,IF(T781&gt;=7,'CP %'!$N$11,""))),"")),"")))</f>
        <v/>
      </c>
      <c r="T781" s="29" t="str">
        <f>IF(AND(A781='CP %'!$B$1,Master!J781="CP",G781&gt;=DATE(2018,7,26),G781&lt;=DATE(2018,12,31)),COUNTIFS($K$2:$K$999,K781,$A$2:$A$999,'CP %'!$B$1,$G$2:$G$999,"&gt;=26-07-2018",$G$2:$G$999,"&lt;=31-12-2018"),IF(AND(A781='CP %'!$F$1,Master!J781="CP",G781&gt;=DATE(2018,4,1),G781&lt;DATE(2018,5,1)),COUNTIFS($K$2:$K$999,K781,$A$2:$A$999,'CP %'!$F$1,$G$2:$G$999,"&gt;=01-04-2018",$G$2:$G$999,"&lt;01-05-2018"),IF(AND(A781='CP %'!$F$1,Master!J781="CP",G781&gt;=DATE(2018,7,1),G781&lt;DATE(2018,8,1)),COUNTIFS($K$2:$K$999,K781,$A$2:$A$999,'CP %'!$F$1,$G$2:$G$999,"&gt;=01-07-2018",$G$2:$G$999,"&lt;01-08-2018"),IF(AND(A781='CP %'!$F$1,B781='CP %'!$F$17,Master!J781="CP",G781&gt;=DATE(2018,8,1),G781&lt;DATE(2018,10,1)),COUNTIFS($K$2:$K$999,K781,$A$2:$A$999,'CP %'!$F$1,$B$2:$B$999,'CP %'!$F$17,$G$2:$G$999,"&gt;=01-08-2018",$G$2:$G$999,"&lt;01-10-2018"),IF(AND(A781='CP %'!$F$1,B781='CP %'!$F$27,Master!J781="CP",G781&gt;=DATE(2018,10,1),G781&lt;=DATE(2018,12,31)),COUNTIFS($K$2:$K$999,K781,$A$2:$A$999,'CP %'!$F$1,$B$2:$B$999,'CP %'!$F$27,$G$2:$G$999,"&gt;=01-10-2018",$G$2:$G$999,"&lt;=31-12-2018"),IF(AND(A781='CP %'!$M$1,Master!J781="CP",G781&gt;=DATE(2018,4,1),G781&lt;DATE(2018,10,1)),COUNTIFS($K$2:$K$999,K781,$A$2:$A$999,'CP %'!$M$1,$G$2:$G$999,"&gt;=1-04-2018",$G$2:$G$999,"&lt;1-10-2018"),IF(AND(A781='CP %'!$M$1,Master!J781="CP",G781&gt;=DATE(2018,10,1),G781&lt;=DATE(2018,12,31)),COUNTIFS($K$2:$K$999,K781,$A$2:$A$999,'CP %'!$M$1,$G$2:$G$999,"&gt;=1-10-2018",$G$2:$G$999,"&lt;=31-12-2018"),"")))))))</f>
        <v/>
      </c>
    </row>
    <row r="782" spans="19:20" hidden="1" x14ac:dyDescent="0.25">
      <c r="S782" s="17" t="str">
        <f>IF(AND(A782='CP %'!$B$1,J782="CP"),
IF(AND(G782&gt;=DATE(2018,4,1),G782&lt;=DATE(2018,7,25)),2%,IF(AND(G782&gt;=DATE(2018,7,26),G782&lt;=DATE(2018,12,31),R782='CP %'!$I$2),IF(T782=1,'CP %'!$C$8,IF(AND(T782&gt;=2,T782&lt;=3),'CP %'!$C$9,IF(AND(T782&gt;=4,T782&lt;=5),'CP %'!$C$10,IF(AND(T782&gt;=6,T782&lt;=8),'CP %'!$C$11,IF(T782&gt;=9,'CP %'!$C$12,""))))),IF(AND(G782&gt;=DATE(2018,7,26),G782&lt;=DATE(2018,12,31),R782='CP %'!$I$3),IF(T782=1,'CP %'!$D$8,IF(AND(T782&gt;=2,T782&lt;=3),'CP %'!$D$9,IF(AND(T782&gt;=4,T782&lt;=5),'CP %'!$D$10,IF(AND(T782&gt;=6,T782&lt;=8),'CP %'!$D$11,IF(T782&gt;=9,'CP %'!$D$12,""))))),""))),
IF(AND(A782='CP %'!$F$1,J782="CP"),
IF(AND(G782&gt;=DATE(2018,4,1),G782&lt;DATE(2018,5,1)),IF(AND(T782&gt;=1,T782&lt;=3),'CP %'!$G$4,IF(AND(T782&gt;=4,T782&lt;=9),'CP %'!$G$5,IF(T782&gt;=10,'CP %'!$G$6,""))),
IF(AND(G782&gt;=DATE(2018,5,1),G782&lt;DATE(2018,7,1)),'CP %'!$G$8,
IF(AND(G782&gt;=DATE(2018,7,1),G782&lt;DATE(2018,8,1)),IF(AND(T782&gt;=1,T782&lt;=2),'CP %'!$G$11,IF(AND(T782&gt;=3,T782&lt;=5),'CP %'!$G$12,IF(T782&gt;=6,'CP %'!$G$13,""))),
IF(AND(G782&gt;=DATE(2018,8,1),G782&lt;DATE(2018,10,1)),IF(K782='CP %'!$F$18,'CP %'!$G$18,IF(B782='CP %'!$F$15,'CP %'!$G$15,IF(B782='CP %'!$F$16,'CP %'!$G$16,IF(AND(B782='CP %'!$F$17,T782=1),'CP %'!$G$20,IF(AND(B782='CP %'!$F$17,T782&gt;=2,T782&lt;=5),'CP %'!$G$21,IF(AND(B782='CP %'!$F$17,T782&gt;=6),'CP %'!$G$22,"")))))),
IF(AND(G782&gt;=DATE(2018,10,1),G782&lt;=DATE(2018,12,31)),IF(B782='CP %'!$F$25,'CP %'!$G$25,IF(B782='CP %'!$F$26,'CP %'!$G$26,IF(AND(B782='CP %'!$F$27,T782=1),'CP %'!$G$29,IF(AND(B782='CP %'!$F$27,T782&gt;=2,T782&lt;=5),'CP %'!$G$30,IF(AND(B782='CP %'!$F$27,T782&gt;=6),'CP %'!$G$31,"")))))))))),
IF(AND(A782='CP %'!$M$1,J782="CP"),
IF(AND(G782&gt;=DATE(2018,4,1),G782&lt;DATE(2018,10,1)),IF(AND(T782&gt;=1,T782&lt;=3),'CP %'!$N$4,IF(AND(T782&gt;=4,T782&lt;=6),'CP %'!$N$5,IF(T782&gt;=7,'CP %'!$N$6,""))),
IF(AND(G782&gt;=DATE(2018,10,1),G782&lt;=DATE(2018,12,31)),IF(AND(T782&gt;=1,T782&lt;=3),'CP %'!$N$9,IF(AND(T782&gt;=4,T782&lt;=6),'CP %'!$N$10,IF(T782&gt;=7,'CP %'!$N$11,""))),"")),"")))</f>
        <v/>
      </c>
      <c r="T782" s="29" t="str">
        <f>IF(AND(A782='CP %'!$B$1,Master!J782="CP",G782&gt;=DATE(2018,7,26),G782&lt;=DATE(2018,12,31)),COUNTIFS($K$2:$K$999,K782,$A$2:$A$999,'CP %'!$B$1,$G$2:$G$999,"&gt;=26-07-2018",$G$2:$G$999,"&lt;=31-12-2018"),IF(AND(A782='CP %'!$F$1,Master!J782="CP",G782&gt;=DATE(2018,4,1),G782&lt;DATE(2018,5,1)),COUNTIFS($K$2:$K$999,K782,$A$2:$A$999,'CP %'!$F$1,$G$2:$G$999,"&gt;=01-04-2018",$G$2:$G$999,"&lt;01-05-2018"),IF(AND(A782='CP %'!$F$1,Master!J782="CP",G782&gt;=DATE(2018,7,1),G782&lt;DATE(2018,8,1)),COUNTIFS($K$2:$K$999,K782,$A$2:$A$999,'CP %'!$F$1,$G$2:$G$999,"&gt;=01-07-2018",$G$2:$G$999,"&lt;01-08-2018"),IF(AND(A782='CP %'!$F$1,B782='CP %'!$F$17,Master!J782="CP",G782&gt;=DATE(2018,8,1),G782&lt;DATE(2018,10,1)),COUNTIFS($K$2:$K$999,K782,$A$2:$A$999,'CP %'!$F$1,$B$2:$B$999,'CP %'!$F$17,$G$2:$G$999,"&gt;=01-08-2018",$G$2:$G$999,"&lt;01-10-2018"),IF(AND(A782='CP %'!$F$1,B782='CP %'!$F$27,Master!J782="CP",G782&gt;=DATE(2018,10,1),G782&lt;=DATE(2018,12,31)),COUNTIFS($K$2:$K$999,K782,$A$2:$A$999,'CP %'!$F$1,$B$2:$B$999,'CP %'!$F$27,$G$2:$G$999,"&gt;=01-10-2018",$G$2:$G$999,"&lt;=31-12-2018"),IF(AND(A782='CP %'!$M$1,Master!J782="CP",G782&gt;=DATE(2018,4,1),G782&lt;DATE(2018,10,1)),COUNTIFS($K$2:$K$999,K782,$A$2:$A$999,'CP %'!$M$1,$G$2:$G$999,"&gt;=1-04-2018",$G$2:$G$999,"&lt;1-10-2018"),IF(AND(A782='CP %'!$M$1,Master!J782="CP",G782&gt;=DATE(2018,10,1),G782&lt;=DATE(2018,12,31)),COUNTIFS($K$2:$K$999,K782,$A$2:$A$999,'CP %'!$M$1,$G$2:$G$999,"&gt;=1-10-2018",$G$2:$G$999,"&lt;=31-12-2018"),"")))))))</f>
        <v/>
      </c>
    </row>
    <row r="783" spans="19:20" hidden="1" x14ac:dyDescent="0.25">
      <c r="S783" s="17" t="str">
        <f>IF(AND(A783='CP %'!$B$1,J783="CP"),
IF(AND(G783&gt;=DATE(2018,4,1),G783&lt;=DATE(2018,7,25)),2%,IF(AND(G783&gt;=DATE(2018,7,26),G783&lt;=DATE(2018,12,31),R783='CP %'!$I$2),IF(T783=1,'CP %'!$C$8,IF(AND(T783&gt;=2,T783&lt;=3),'CP %'!$C$9,IF(AND(T783&gt;=4,T783&lt;=5),'CP %'!$C$10,IF(AND(T783&gt;=6,T783&lt;=8),'CP %'!$C$11,IF(T783&gt;=9,'CP %'!$C$12,""))))),IF(AND(G783&gt;=DATE(2018,7,26),G783&lt;=DATE(2018,12,31),R783='CP %'!$I$3),IF(T783=1,'CP %'!$D$8,IF(AND(T783&gt;=2,T783&lt;=3),'CP %'!$D$9,IF(AND(T783&gt;=4,T783&lt;=5),'CP %'!$D$10,IF(AND(T783&gt;=6,T783&lt;=8),'CP %'!$D$11,IF(T783&gt;=9,'CP %'!$D$12,""))))),""))),
IF(AND(A783='CP %'!$F$1,J783="CP"),
IF(AND(G783&gt;=DATE(2018,4,1),G783&lt;DATE(2018,5,1)),IF(AND(T783&gt;=1,T783&lt;=3),'CP %'!$G$4,IF(AND(T783&gt;=4,T783&lt;=9),'CP %'!$G$5,IF(T783&gt;=10,'CP %'!$G$6,""))),
IF(AND(G783&gt;=DATE(2018,5,1),G783&lt;DATE(2018,7,1)),'CP %'!$G$8,
IF(AND(G783&gt;=DATE(2018,7,1),G783&lt;DATE(2018,8,1)),IF(AND(T783&gt;=1,T783&lt;=2),'CP %'!$G$11,IF(AND(T783&gt;=3,T783&lt;=5),'CP %'!$G$12,IF(T783&gt;=6,'CP %'!$G$13,""))),
IF(AND(G783&gt;=DATE(2018,8,1),G783&lt;DATE(2018,10,1)),IF(K783='CP %'!$F$18,'CP %'!$G$18,IF(B783='CP %'!$F$15,'CP %'!$G$15,IF(B783='CP %'!$F$16,'CP %'!$G$16,IF(AND(B783='CP %'!$F$17,T783=1),'CP %'!$G$20,IF(AND(B783='CP %'!$F$17,T783&gt;=2,T783&lt;=5),'CP %'!$G$21,IF(AND(B783='CP %'!$F$17,T783&gt;=6),'CP %'!$G$22,"")))))),
IF(AND(G783&gt;=DATE(2018,10,1),G783&lt;=DATE(2018,12,31)),IF(B783='CP %'!$F$25,'CP %'!$G$25,IF(B783='CP %'!$F$26,'CP %'!$G$26,IF(AND(B783='CP %'!$F$27,T783=1),'CP %'!$G$29,IF(AND(B783='CP %'!$F$27,T783&gt;=2,T783&lt;=5),'CP %'!$G$30,IF(AND(B783='CP %'!$F$27,T783&gt;=6),'CP %'!$G$31,"")))))))))),
IF(AND(A783='CP %'!$M$1,J783="CP"),
IF(AND(G783&gt;=DATE(2018,4,1),G783&lt;DATE(2018,10,1)),IF(AND(T783&gt;=1,T783&lt;=3),'CP %'!$N$4,IF(AND(T783&gt;=4,T783&lt;=6),'CP %'!$N$5,IF(T783&gt;=7,'CP %'!$N$6,""))),
IF(AND(G783&gt;=DATE(2018,10,1),G783&lt;=DATE(2018,12,31)),IF(AND(T783&gt;=1,T783&lt;=3),'CP %'!$N$9,IF(AND(T783&gt;=4,T783&lt;=6),'CP %'!$N$10,IF(T783&gt;=7,'CP %'!$N$11,""))),"")),"")))</f>
        <v/>
      </c>
      <c r="T783" s="29" t="str">
        <f>IF(AND(A783='CP %'!$B$1,Master!J783="CP",G783&gt;=DATE(2018,7,26),G783&lt;=DATE(2018,12,31)),COUNTIFS($K$2:$K$999,K783,$A$2:$A$999,'CP %'!$B$1,$G$2:$G$999,"&gt;=26-07-2018",$G$2:$G$999,"&lt;=31-12-2018"),IF(AND(A783='CP %'!$F$1,Master!J783="CP",G783&gt;=DATE(2018,4,1),G783&lt;DATE(2018,5,1)),COUNTIFS($K$2:$K$999,K783,$A$2:$A$999,'CP %'!$F$1,$G$2:$G$999,"&gt;=01-04-2018",$G$2:$G$999,"&lt;01-05-2018"),IF(AND(A783='CP %'!$F$1,Master!J783="CP",G783&gt;=DATE(2018,7,1),G783&lt;DATE(2018,8,1)),COUNTIFS($K$2:$K$999,K783,$A$2:$A$999,'CP %'!$F$1,$G$2:$G$999,"&gt;=01-07-2018",$G$2:$G$999,"&lt;01-08-2018"),IF(AND(A783='CP %'!$F$1,B783='CP %'!$F$17,Master!J783="CP",G783&gt;=DATE(2018,8,1),G783&lt;DATE(2018,10,1)),COUNTIFS($K$2:$K$999,K783,$A$2:$A$999,'CP %'!$F$1,$B$2:$B$999,'CP %'!$F$17,$G$2:$G$999,"&gt;=01-08-2018",$G$2:$G$999,"&lt;01-10-2018"),IF(AND(A783='CP %'!$F$1,B783='CP %'!$F$27,Master!J783="CP",G783&gt;=DATE(2018,10,1),G783&lt;=DATE(2018,12,31)),COUNTIFS($K$2:$K$999,K783,$A$2:$A$999,'CP %'!$F$1,$B$2:$B$999,'CP %'!$F$27,$G$2:$G$999,"&gt;=01-10-2018",$G$2:$G$999,"&lt;=31-12-2018"),IF(AND(A783='CP %'!$M$1,Master!J783="CP",G783&gt;=DATE(2018,4,1),G783&lt;DATE(2018,10,1)),COUNTIFS($K$2:$K$999,K783,$A$2:$A$999,'CP %'!$M$1,$G$2:$G$999,"&gt;=1-04-2018",$G$2:$G$999,"&lt;1-10-2018"),IF(AND(A783='CP %'!$M$1,Master!J783="CP",G783&gt;=DATE(2018,10,1),G783&lt;=DATE(2018,12,31)),COUNTIFS($K$2:$K$999,K783,$A$2:$A$999,'CP %'!$M$1,$G$2:$G$999,"&gt;=1-10-2018",$G$2:$G$999,"&lt;=31-12-2018"),"")))))))</f>
        <v/>
      </c>
    </row>
    <row r="784" spans="19:20" hidden="1" x14ac:dyDescent="0.25">
      <c r="S784" s="17" t="str">
        <f>IF(AND(A784='CP %'!$B$1,J784="CP"),
IF(AND(G784&gt;=DATE(2018,4,1),G784&lt;=DATE(2018,7,25)),2%,IF(AND(G784&gt;=DATE(2018,7,26),G784&lt;=DATE(2018,12,31),R784='CP %'!$I$2),IF(T784=1,'CP %'!$C$8,IF(AND(T784&gt;=2,T784&lt;=3),'CP %'!$C$9,IF(AND(T784&gt;=4,T784&lt;=5),'CP %'!$C$10,IF(AND(T784&gt;=6,T784&lt;=8),'CP %'!$C$11,IF(T784&gt;=9,'CP %'!$C$12,""))))),IF(AND(G784&gt;=DATE(2018,7,26),G784&lt;=DATE(2018,12,31),R784='CP %'!$I$3),IF(T784=1,'CP %'!$D$8,IF(AND(T784&gt;=2,T784&lt;=3),'CP %'!$D$9,IF(AND(T784&gt;=4,T784&lt;=5),'CP %'!$D$10,IF(AND(T784&gt;=6,T784&lt;=8),'CP %'!$D$11,IF(T784&gt;=9,'CP %'!$D$12,""))))),""))),
IF(AND(A784='CP %'!$F$1,J784="CP"),
IF(AND(G784&gt;=DATE(2018,4,1),G784&lt;DATE(2018,5,1)),IF(AND(T784&gt;=1,T784&lt;=3),'CP %'!$G$4,IF(AND(T784&gt;=4,T784&lt;=9),'CP %'!$G$5,IF(T784&gt;=10,'CP %'!$G$6,""))),
IF(AND(G784&gt;=DATE(2018,5,1),G784&lt;DATE(2018,7,1)),'CP %'!$G$8,
IF(AND(G784&gt;=DATE(2018,7,1),G784&lt;DATE(2018,8,1)),IF(AND(T784&gt;=1,T784&lt;=2),'CP %'!$G$11,IF(AND(T784&gt;=3,T784&lt;=5),'CP %'!$G$12,IF(T784&gt;=6,'CP %'!$G$13,""))),
IF(AND(G784&gt;=DATE(2018,8,1),G784&lt;DATE(2018,10,1)),IF(K784='CP %'!$F$18,'CP %'!$G$18,IF(B784='CP %'!$F$15,'CP %'!$G$15,IF(B784='CP %'!$F$16,'CP %'!$G$16,IF(AND(B784='CP %'!$F$17,T784=1),'CP %'!$G$20,IF(AND(B784='CP %'!$F$17,T784&gt;=2,T784&lt;=5),'CP %'!$G$21,IF(AND(B784='CP %'!$F$17,T784&gt;=6),'CP %'!$G$22,"")))))),
IF(AND(G784&gt;=DATE(2018,10,1),G784&lt;=DATE(2018,12,31)),IF(B784='CP %'!$F$25,'CP %'!$G$25,IF(B784='CP %'!$F$26,'CP %'!$G$26,IF(AND(B784='CP %'!$F$27,T784=1),'CP %'!$G$29,IF(AND(B784='CP %'!$F$27,T784&gt;=2,T784&lt;=5),'CP %'!$G$30,IF(AND(B784='CP %'!$F$27,T784&gt;=6),'CP %'!$G$31,"")))))))))),
IF(AND(A784='CP %'!$M$1,J784="CP"),
IF(AND(G784&gt;=DATE(2018,4,1),G784&lt;DATE(2018,10,1)),IF(AND(T784&gt;=1,T784&lt;=3),'CP %'!$N$4,IF(AND(T784&gt;=4,T784&lt;=6),'CP %'!$N$5,IF(T784&gt;=7,'CP %'!$N$6,""))),
IF(AND(G784&gt;=DATE(2018,10,1),G784&lt;=DATE(2018,12,31)),IF(AND(T784&gt;=1,T784&lt;=3),'CP %'!$N$9,IF(AND(T784&gt;=4,T784&lt;=6),'CP %'!$N$10,IF(T784&gt;=7,'CP %'!$N$11,""))),"")),"")))</f>
        <v/>
      </c>
      <c r="T784" s="29" t="str">
        <f>IF(AND(A784='CP %'!$B$1,Master!J784="CP",G784&gt;=DATE(2018,7,26),G784&lt;=DATE(2018,12,31)),COUNTIFS($K$2:$K$999,K784,$A$2:$A$999,'CP %'!$B$1,$G$2:$G$999,"&gt;=26-07-2018",$G$2:$G$999,"&lt;=31-12-2018"),IF(AND(A784='CP %'!$F$1,Master!J784="CP",G784&gt;=DATE(2018,4,1),G784&lt;DATE(2018,5,1)),COUNTIFS($K$2:$K$999,K784,$A$2:$A$999,'CP %'!$F$1,$G$2:$G$999,"&gt;=01-04-2018",$G$2:$G$999,"&lt;01-05-2018"),IF(AND(A784='CP %'!$F$1,Master!J784="CP",G784&gt;=DATE(2018,7,1),G784&lt;DATE(2018,8,1)),COUNTIFS($K$2:$K$999,K784,$A$2:$A$999,'CP %'!$F$1,$G$2:$G$999,"&gt;=01-07-2018",$G$2:$G$999,"&lt;01-08-2018"),IF(AND(A784='CP %'!$F$1,B784='CP %'!$F$17,Master!J784="CP",G784&gt;=DATE(2018,8,1),G784&lt;DATE(2018,10,1)),COUNTIFS($K$2:$K$999,K784,$A$2:$A$999,'CP %'!$F$1,$B$2:$B$999,'CP %'!$F$17,$G$2:$G$999,"&gt;=01-08-2018",$G$2:$G$999,"&lt;01-10-2018"),IF(AND(A784='CP %'!$F$1,B784='CP %'!$F$27,Master!J784="CP",G784&gt;=DATE(2018,10,1),G784&lt;=DATE(2018,12,31)),COUNTIFS($K$2:$K$999,K784,$A$2:$A$999,'CP %'!$F$1,$B$2:$B$999,'CP %'!$F$27,$G$2:$G$999,"&gt;=01-10-2018",$G$2:$G$999,"&lt;=31-12-2018"),IF(AND(A784='CP %'!$M$1,Master!J784="CP",G784&gt;=DATE(2018,4,1),G784&lt;DATE(2018,10,1)),COUNTIFS($K$2:$K$999,K784,$A$2:$A$999,'CP %'!$M$1,$G$2:$G$999,"&gt;=1-04-2018",$G$2:$G$999,"&lt;1-10-2018"),IF(AND(A784='CP %'!$M$1,Master!J784="CP",G784&gt;=DATE(2018,10,1),G784&lt;=DATE(2018,12,31)),COUNTIFS($K$2:$K$999,K784,$A$2:$A$999,'CP %'!$M$1,$G$2:$G$999,"&gt;=1-10-2018",$G$2:$G$999,"&lt;=31-12-2018"),"")))))))</f>
        <v/>
      </c>
    </row>
    <row r="785" spans="19:20" hidden="1" x14ac:dyDescent="0.25">
      <c r="S785" s="17" t="str">
        <f>IF(AND(A785='CP %'!$B$1,J785="CP"),
IF(AND(G785&gt;=DATE(2018,4,1),G785&lt;=DATE(2018,7,25)),2%,IF(AND(G785&gt;=DATE(2018,7,26),G785&lt;=DATE(2018,12,31),R785='CP %'!$I$2),IF(T785=1,'CP %'!$C$8,IF(AND(T785&gt;=2,T785&lt;=3),'CP %'!$C$9,IF(AND(T785&gt;=4,T785&lt;=5),'CP %'!$C$10,IF(AND(T785&gt;=6,T785&lt;=8),'CP %'!$C$11,IF(T785&gt;=9,'CP %'!$C$12,""))))),IF(AND(G785&gt;=DATE(2018,7,26),G785&lt;=DATE(2018,12,31),R785='CP %'!$I$3),IF(T785=1,'CP %'!$D$8,IF(AND(T785&gt;=2,T785&lt;=3),'CP %'!$D$9,IF(AND(T785&gt;=4,T785&lt;=5),'CP %'!$D$10,IF(AND(T785&gt;=6,T785&lt;=8),'CP %'!$D$11,IF(T785&gt;=9,'CP %'!$D$12,""))))),""))),
IF(AND(A785='CP %'!$F$1,J785="CP"),
IF(AND(G785&gt;=DATE(2018,4,1),G785&lt;DATE(2018,5,1)),IF(AND(T785&gt;=1,T785&lt;=3),'CP %'!$G$4,IF(AND(T785&gt;=4,T785&lt;=9),'CP %'!$G$5,IF(T785&gt;=10,'CP %'!$G$6,""))),
IF(AND(G785&gt;=DATE(2018,5,1),G785&lt;DATE(2018,7,1)),'CP %'!$G$8,
IF(AND(G785&gt;=DATE(2018,7,1),G785&lt;DATE(2018,8,1)),IF(AND(T785&gt;=1,T785&lt;=2),'CP %'!$G$11,IF(AND(T785&gt;=3,T785&lt;=5),'CP %'!$G$12,IF(T785&gt;=6,'CP %'!$G$13,""))),
IF(AND(G785&gt;=DATE(2018,8,1),G785&lt;DATE(2018,10,1)),IF(K785='CP %'!$F$18,'CP %'!$G$18,IF(B785='CP %'!$F$15,'CP %'!$G$15,IF(B785='CP %'!$F$16,'CP %'!$G$16,IF(AND(B785='CP %'!$F$17,T785=1),'CP %'!$G$20,IF(AND(B785='CP %'!$F$17,T785&gt;=2,T785&lt;=5),'CP %'!$G$21,IF(AND(B785='CP %'!$F$17,T785&gt;=6),'CP %'!$G$22,"")))))),
IF(AND(G785&gt;=DATE(2018,10,1),G785&lt;=DATE(2018,12,31)),IF(B785='CP %'!$F$25,'CP %'!$G$25,IF(B785='CP %'!$F$26,'CP %'!$G$26,IF(AND(B785='CP %'!$F$27,T785=1),'CP %'!$G$29,IF(AND(B785='CP %'!$F$27,T785&gt;=2,T785&lt;=5),'CP %'!$G$30,IF(AND(B785='CP %'!$F$27,T785&gt;=6),'CP %'!$G$31,"")))))))))),
IF(AND(A785='CP %'!$M$1,J785="CP"),
IF(AND(G785&gt;=DATE(2018,4,1),G785&lt;DATE(2018,10,1)),IF(AND(T785&gt;=1,T785&lt;=3),'CP %'!$N$4,IF(AND(T785&gt;=4,T785&lt;=6),'CP %'!$N$5,IF(T785&gt;=7,'CP %'!$N$6,""))),
IF(AND(G785&gt;=DATE(2018,10,1),G785&lt;=DATE(2018,12,31)),IF(AND(T785&gt;=1,T785&lt;=3),'CP %'!$N$9,IF(AND(T785&gt;=4,T785&lt;=6),'CP %'!$N$10,IF(T785&gt;=7,'CP %'!$N$11,""))),"")),"")))</f>
        <v/>
      </c>
      <c r="T785" s="29" t="str">
        <f>IF(AND(A785='CP %'!$B$1,Master!J785="CP",G785&gt;=DATE(2018,7,26),G785&lt;=DATE(2018,12,31)),COUNTIFS($K$2:$K$999,K785,$A$2:$A$999,'CP %'!$B$1,$G$2:$G$999,"&gt;=26-07-2018",$G$2:$G$999,"&lt;=31-12-2018"),IF(AND(A785='CP %'!$F$1,Master!J785="CP",G785&gt;=DATE(2018,4,1),G785&lt;DATE(2018,5,1)),COUNTIFS($K$2:$K$999,K785,$A$2:$A$999,'CP %'!$F$1,$G$2:$G$999,"&gt;=01-04-2018",$G$2:$G$999,"&lt;01-05-2018"),IF(AND(A785='CP %'!$F$1,Master!J785="CP",G785&gt;=DATE(2018,7,1),G785&lt;DATE(2018,8,1)),COUNTIFS($K$2:$K$999,K785,$A$2:$A$999,'CP %'!$F$1,$G$2:$G$999,"&gt;=01-07-2018",$G$2:$G$999,"&lt;01-08-2018"),IF(AND(A785='CP %'!$F$1,B785='CP %'!$F$17,Master!J785="CP",G785&gt;=DATE(2018,8,1),G785&lt;DATE(2018,10,1)),COUNTIFS($K$2:$K$999,K785,$A$2:$A$999,'CP %'!$F$1,$B$2:$B$999,'CP %'!$F$17,$G$2:$G$999,"&gt;=01-08-2018",$G$2:$G$999,"&lt;01-10-2018"),IF(AND(A785='CP %'!$F$1,B785='CP %'!$F$27,Master!J785="CP",G785&gt;=DATE(2018,10,1),G785&lt;=DATE(2018,12,31)),COUNTIFS($K$2:$K$999,K785,$A$2:$A$999,'CP %'!$F$1,$B$2:$B$999,'CP %'!$F$27,$G$2:$G$999,"&gt;=01-10-2018",$G$2:$G$999,"&lt;=31-12-2018"),IF(AND(A785='CP %'!$M$1,Master!J785="CP",G785&gt;=DATE(2018,4,1),G785&lt;DATE(2018,10,1)),COUNTIFS($K$2:$K$999,K785,$A$2:$A$999,'CP %'!$M$1,$G$2:$G$999,"&gt;=1-04-2018",$G$2:$G$999,"&lt;1-10-2018"),IF(AND(A785='CP %'!$M$1,Master!J785="CP",G785&gt;=DATE(2018,10,1),G785&lt;=DATE(2018,12,31)),COUNTIFS($K$2:$K$999,K785,$A$2:$A$999,'CP %'!$M$1,$G$2:$G$999,"&gt;=1-10-2018",$G$2:$G$999,"&lt;=31-12-2018"),"")))))))</f>
        <v/>
      </c>
    </row>
    <row r="786" spans="19:20" hidden="1" x14ac:dyDescent="0.25">
      <c r="S786" s="17" t="str">
        <f>IF(AND(A786='CP %'!$B$1,J786="CP"),
IF(AND(G786&gt;=DATE(2018,4,1),G786&lt;=DATE(2018,7,25)),2%,IF(AND(G786&gt;=DATE(2018,7,26),G786&lt;=DATE(2018,12,31),R786='CP %'!$I$2),IF(T786=1,'CP %'!$C$8,IF(AND(T786&gt;=2,T786&lt;=3),'CP %'!$C$9,IF(AND(T786&gt;=4,T786&lt;=5),'CP %'!$C$10,IF(AND(T786&gt;=6,T786&lt;=8),'CP %'!$C$11,IF(T786&gt;=9,'CP %'!$C$12,""))))),IF(AND(G786&gt;=DATE(2018,7,26),G786&lt;=DATE(2018,12,31),R786='CP %'!$I$3),IF(T786=1,'CP %'!$D$8,IF(AND(T786&gt;=2,T786&lt;=3),'CP %'!$D$9,IF(AND(T786&gt;=4,T786&lt;=5),'CP %'!$D$10,IF(AND(T786&gt;=6,T786&lt;=8),'CP %'!$D$11,IF(T786&gt;=9,'CP %'!$D$12,""))))),""))),
IF(AND(A786='CP %'!$F$1,J786="CP"),
IF(AND(G786&gt;=DATE(2018,4,1),G786&lt;DATE(2018,5,1)),IF(AND(T786&gt;=1,T786&lt;=3),'CP %'!$G$4,IF(AND(T786&gt;=4,T786&lt;=9),'CP %'!$G$5,IF(T786&gt;=10,'CP %'!$G$6,""))),
IF(AND(G786&gt;=DATE(2018,5,1),G786&lt;DATE(2018,7,1)),'CP %'!$G$8,
IF(AND(G786&gt;=DATE(2018,7,1),G786&lt;DATE(2018,8,1)),IF(AND(T786&gt;=1,T786&lt;=2),'CP %'!$G$11,IF(AND(T786&gt;=3,T786&lt;=5),'CP %'!$G$12,IF(T786&gt;=6,'CP %'!$G$13,""))),
IF(AND(G786&gt;=DATE(2018,8,1),G786&lt;DATE(2018,10,1)),IF(K786='CP %'!$F$18,'CP %'!$G$18,IF(B786='CP %'!$F$15,'CP %'!$G$15,IF(B786='CP %'!$F$16,'CP %'!$G$16,IF(AND(B786='CP %'!$F$17,T786=1),'CP %'!$G$20,IF(AND(B786='CP %'!$F$17,T786&gt;=2,T786&lt;=5),'CP %'!$G$21,IF(AND(B786='CP %'!$F$17,T786&gt;=6),'CP %'!$G$22,"")))))),
IF(AND(G786&gt;=DATE(2018,10,1),G786&lt;=DATE(2018,12,31)),IF(B786='CP %'!$F$25,'CP %'!$G$25,IF(B786='CP %'!$F$26,'CP %'!$G$26,IF(AND(B786='CP %'!$F$27,T786=1),'CP %'!$G$29,IF(AND(B786='CP %'!$F$27,T786&gt;=2,T786&lt;=5),'CP %'!$G$30,IF(AND(B786='CP %'!$F$27,T786&gt;=6),'CP %'!$G$31,"")))))))))),
IF(AND(A786='CP %'!$M$1,J786="CP"),
IF(AND(G786&gt;=DATE(2018,4,1),G786&lt;DATE(2018,10,1)),IF(AND(T786&gt;=1,T786&lt;=3),'CP %'!$N$4,IF(AND(T786&gt;=4,T786&lt;=6),'CP %'!$N$5,IF(T786&gt;=7,'CP %'!$N$6,""))),
IF(AND(G786&gt;=DATE(2018,10,1),G786&lt;=DATE(2018,12,31)),IF(AND(T786&gt;=1,T786&lt;=3),'CP %'!$N$9,IF(AND(T786&gt;=4,T786&lt;=6),'CP %'!$N$10,IF(T786&gt;=7,'CP %'!$N$11,""))),"")),"")))</f>
        <v/>
      </c>
      <c r="T786" s="29" t="str">
        <f>IF(AND(A786='CP %'!$B$1,Master!J786="CP",G786&gt;=DATE(2018,7,26),G786&lt;=DATE(2018,12,31)),COUNTIFS($K$2:$K$999,K786,$A$2:$A$999,'CP %'!$B$1,$G$2:$G$999,"&gt;=26-07-2018",$G$2:$G$999,"&lt;=31-12-2018"),IF(AND(A786='CP %'!$F$1,Master!J786="CP",G786&gt;=DATE(2018,4,1),G786&lt;DATE(2018,5,1)),COUNTIFS($K$2:$K$999,K786,$A$2:$A$999,'CP %'!$F$1,$G$2:$G$999,"&gt;=01-04-2018",$G$2:$G$999,"&lt;01-05-2018"),IF(AND(A786='CP %'!$F$1,Master!J786="CP",G786&gt;=DATE(2018,7,1),G786&lt;DATE(2018,8,1)),COUNTIFS($K$2:$K$999,K786,$A$2:$A$999,'CP %'!$F$1,$G$2:$G$999,"&gt;=01-07-2018",$G$2:$G$999,"&lt;01-08-2018"),IF(AND(A786='CP %'!$F$1,B786='CP %'!$F$17,Master!J786="CP",G786&gt;=DATE(2018,8,1),G786&lt;DATE(2018,10,1)),COUNTIFS($K$2:$K$999,K786,$A$2:$A$999,'CP %'!$F$1,$B$2:$B$999,'CP %'!$F$17,$G$2:$G$999,"&gt;=01-08-2018",$G$2:$G$999,"&lt;01-10-2018"),IF(AND(A786='CP %'!$F$1,B786='CP %'!$F$27,Master!J786="CP",G786&gt;=DATE(2018,10,1),G786&lt;=DATE(2018,12,31)),COUNTIFS($K$2:$K$999,K786,$A$2:$A$999,'CP %'!$F$1,$B$2:$B$999,'CP %'!$F$27,$G$2:$G$999,"&gt;=01-10-2018",$G$2:$G$999,"&lt;=31-12-2018"),IF(AND(A786='CP %'!$M$1,Master!J786="CP",G786&gt;=DATE(2018,4,1),G786&lt;DATE(2018,10,1)),COUNTIFS($K$2:$K$999,K786,$A$2:$A$999,'CP %'!$M$1,$G$2:$G$999,"&gt;=1-04-2018",$G$2:$G$999,"&lt;1-10-2018"),IF(AND(A786='CP %'!$M$1,Master!J786="CP",G786&gt;=DATE(2018,10,1),G786&lt;=DATE(2018,12,31)),COUNTIFS($K$2:$K$999,K786,$A$2:$A$999,'CP %'!$M$1,$G$2:$G$999,"&gt;=1-10-2018",$G$2:$G$999,"&lt;=31-12-2018"),"")))))))</f>
        <v/>
      </c>
    </row>
    <row r="787" spans="19:20" hidden="1" x14ac:dyDescent="0.25">
      <c r="S787" s="17" t="str">
        <f>IF(AND(A787='CP %'!$B$1,J787="CP"),
IF(AND(G787&gt;=DATE(2018,4,1),G787&lt;=DATE(2018,7,25)),2%,IF(AND(G787&gt;=DATE(2018,7,26),G787&lt;=DATE(2018,12,31),R787='CP %'!$I$2),IF(T787=1,'CP %'!$C$8,IF(AND(T787&gt;=2,T787&lt;=3),'CP %'!$C$9,IF(AND(T787&gt;=4,T787&lt;=5),'CP %'!$C$10,IF(AND(T787&gt;=6,T787&lt;=8),'CP %'!$C$11,IF(T787&gt;=9,'CP %'!$C$12,""))))),IF(AND(G787&gt;=DATE(2018,7,26),G787&lt;=DATE(2018,12,31),R787='CP %'!$I$3),IF(T787=1,'CP %'!$D$8,IF(AND(T787&gt;=2,T787&lt;=3),'CP %'!$D$9,IF(AND(T787&gt;=4,T787&lt;=5),'CP %'!$D$10,IF(AND(T787&gt;=6,T787&lt;=8),'CP %'!$D$11,IF(T787&gt;=9,'CP %'!$D$12,""))))),""))),
IF(AND(A787='CP %'!$F$1,J787="CP"),
IF(AND(G787&gt;=DATE(2018,4,1),G787&lt;DATE(2018,5,1)),IF(AND(T787&gt;=1,T787&lt;=3),'CP %'!$G$4,IF(AND(T787&gt;=4,T787&lt;=9),'CP %'!$G$5,IF(T787&gt;=10,'CP %'!$G$6,""))),
IF(AND(G787&gt;=DATE(2018,5,1),G787&lt;DATE(2018,7,1)),'CP %'!$G$8,
IF(AND(G787&gt;=DATE(2018,7,1),G787&lt;DATE(2018,8,1)),IF(AND(T787&gt;=1,T787&lt;=2),'CP %'!$G$11,IF(AND(T787&gt;=3,T787&lt;=5),'CP %'!$G$12,IF(T787&gt;=6,'CP %'!$G$13,""))),
IF(AND(G787&gt;=DATE(2018,8,1),G787&lt;DATE(2018,10,1)),IF(K787='CP %'!$F$18,'CP %'!$G$18,IF(B787='CP %'!$F$15,'CP %'!$G$15,IF(B787='CP %'!$F$16,'CP %'!$G$16,IF(AND(B787='CP %'!$F$17,T787=1),'CP %'!$G$20,IF(AND(B787='CP %'!$F$17,T787&gt;=2,T787&lt;=5),'CP %'!$G$21,IF(AND(B787='CP %'!$F$17,T787&gt;=6),'CP %'!$G$22,"")))))),
IF(AND(G787&gt;=DATE(2018,10,1),G787&lt;=DATE(2018,12,31)),IF(B787='CP %'!$F$25,'CP %'!$G$25,IF(B787='CP %'!$F$26,'CP %'!$G$26,IF(AND(B787='CP %'!$F$27,T787=1),'CP %'!$G$29,IF(AND(B787='CP %'!$F$27,T787&gt;=2,T787&lt;=5),'CP %'!$G$30,IF(AND(B787='CP %'!$F$27,T787&gt;=6),'CP %'!$G$31,"")))))))))),
IF(AND(A787='CP %'!$M$1,J787="CP"),
IF(AND(G787&gt;=DATE(2018,4,1),G787&lt;DATE(2018,10,1)),IF(AND(T787&gt;=1,T787&lt;=3),'CP %'!$N$4,IF(AND(T787&gt;=4,T787&lt;=6),'CP %'!$N$5,IF(T787&gt;=7,'CP %'!$N$6,""))),
IF(AND(G787&gt;=DATE(2018,10,1),G787&lt;=DATE(2018,12,31)),IF(AND(T787&gt;=1,T787&lt;=3),'CP %'!$N$9,IF(AND(T787&gt;=4,T787&lt;=6),'CP %'!$N$10,IF(T787&gt;=7,'CP %'!$N$11,""))),"")),"")))</f>
        <v/>
      </c>
      <c r="T787" s="29" t="str">
        <f>IF(AND(A787='CP %'!$B$1,Master!J787="CP",G787&gt;=DATE(2018,7,26),G787&lt;=DATE(2018,12,31)),COUNTIFS($K$2:$K$999,K787,$A$2:$A$999,'CP %'!$B$1,$G$2:$G$999,"&gt;=26-07-2018",$G$2:$G$999,"&lt;=31-12-2018"),IF(AND(A787='CP %'!$F$1,Master!J787="CP",G787&gt;=DATE(2018,4,1),G787&lt;DATE(2018,5,1)),COUNTIFS($K$2:$K$999,K787,$A$2:$A$999,'CP %'!$F$1,$G$2:$G$999,"&gt;=01-04-2018",$G$2:$G$999,"&lt;01-05-2018"),IF(AND(A787='CP %'!$F$1,Master!J787="CP",G787&gt;=DATE(2018,7,1),G787&lt;DATE(2018,8,1)),COUNTIFS($K$2:$K$999,K787,$A$2:$A$999,'CP %'!$F$1,$G$2:$G$999,"&gt;=01-07-2018",$G$2:$G$999,"&lt;01-08-2018"),IF(AND(A787='CP %'!$F$1,B787='CP %'!$F$17,Master!J787="CP",G787&gt;=DATE(2018,8,1),G787&lt;DATE(2018,10,1)),COUNTIFS($K$2:$K$999,K787,$A$2:$A$999,'CP %'!$F$1,$B$2:$B$999,'CP %'!$F$17,$G$2:$G$999,"&gt;=01-08-2018",$G$2:$G$999,"&lt;01-10-2018"),IF(AND(A787='CP %'!$F$1,B787='CP %'!$F$27,Master!J787="CP",G787&gt;=DATE(2018,10,1),G787&lt;=DATE(2018,12,31)),COUNTIFS($K$2:$K$999,K787,$A$2:$A$999,'CP %'!$F$1,$B$2:$B$999,'CP %'!$F$27,$G$2:$G$999,"&gt;=01-10-2018",$G$2:$G$999,"&lt;=31-12-2018"),IF(AND(A787='CP %'!$M$1,Master!J787="CP",G787&gt;=DATE(2018,4,1),G787&lt;DATE(2018,10,1)),COUNTIFS($K$2:$K$999,K787,$A$2:$A$999,'CP %'!$M$1,$G$2:$G$999,"&gt;=1-04-2018",$G$2:$G$999,"&lt;1-10-2018"),IF(AND(A787='CP %'!$M$1,Master!J787="CP",G787&gt;=DATE(2018,10,1),G787&lt;=DATE(2018,12,31)),COUNTIFS($K$2:$K$999,K787,$A$2:$A$999,'CP %'!$M$1,$G$2:$G$999,"&gt;=1-10-2018",$G$2:$G$999,"&lt;=31-12-2018"),"")))))))</f>
        <v/>
      </c>
    </row>
    <row r="788" spans="19:20" hidden="1" x14ac:dyDescent="0.25">
      <c r="S788" s="17" t="str">
        <f>IF(AND(A788='CP %'!$B$1,J788="CP"),
IF(AND(G788&gt;=DATE(2018,4,1),G788&lt;=DATE(2018,7,25)),2%,IF(AND(G788&gt;=DATE(2018,7,26),G788&lt;=DATE(2018,12,31),R788='CP %'!$I$2),IF(T788=1,'CP %'!$C$8,IF(AND(T788&gt;=2,T788&lt;=3),'CP %'!$C$9,IF(AND(T788&gt;=4,T788&lt;=5),'CP %'!$C$10,IF(AND(T788&gt;=6,T788&lt;=8),'CP %'!$C$11,IF(T788&gt;=9,'CP %'!$C$12,""))))),IF(AND(G788&gt;=DATE(2018,7,26),G788&lt;=DATE(2018,12,31),R788='CP %'!$I$3),IF(T788=1,'CP %'!$D$8,IF(AND(T788&gt;=2,T788&lt;=3),'CP %'!$D$9,IF(AND(T788&gt;=4,T788&lt;=5),'CP %'!$D$10,IF(AND(T788&gt;=6,T788&lt;=8),'CP %'!$D$11,IF(T788&gt;=9,'CP %'!$D$12,""))))),""))),
IF(AND(A788='CP %'!$F$1,J788="CP"),
IF(AND(G788&gt;=DATE(2018,4,1),G788&lt;DATE(2018,5,1)),IF(AND(T788&gt;=1,T788&lt;=3),'CP %'!$G$4,IF(AND(T788&gt;=4,T788&lt;=9),'CP %'!$G$5,IF(T788&gt;=10,'CP %'!$G$6,""))),
IF(AND(G788&gt;=DATE(2018,5,1),G788&lt;DATE(2018,7,1)),'CP %'!$G$8,
IF(AND(G788&gt;=DATE(2018,7,1),G788&lt;DATE(2018,8,1)),IF(AND(T788&gt;=1,T788&lt;=2),'CP %'!$G$11,IF(AND(T788&gt;=3,T788&lt;=5),'CP %'!$G$12,IF(T788&gt;=6,'CP %'!$G$13,""))),
IF(AND(G788&gt;=DATE(2018,8,1),G788&lt;DATE(2018,10,1)),IF(K788='CP %'!$F$18,'CP %'!$G$18,IF(B788='CP %'!$F$15,'CP %'!$G$15,IF(B788='CP %'!$F$16,'CP %'!$G$16,IF(AND(B788='CP %'!$F$17,T788=1),'CP %'!$G$20,IF(AND(B788='CP %'!$F$17,T788&gt;=2,T788&lt;=5),'CP %'!$G$21,IF(AND(B788='CP %'!$F$17,T788&gt;=6),'CP %'!$G$22,"")))))),
IF(AND(G788&gt;=DATE(2018,10,1),G788&lt;=DATE(2018,12,31)),IF(B788='CP %'!$F$25,'CP %'!$G$25,IF(B788='CP %'!$F$26,'CP %'!$G$26,IF(AND(B788='CP %'!$F$27,T788=1),'CP %'!$G$29,IF(AND(B788='CP %'!$F$27,T788&gt;=2,T788&lt;=5),'CP %'!$G$30,IF(AND(B788='CP %'!$F$27,T788&gt;=6),'CP %'!$G$31,"")))))))))),
IF(AND(A788='CP %'!$M$1,J788="CP"),
IF(AND(G788&gt;=DATE(2018,4,1),G788&lt;DATE(2018,10,1)),IF(AND(T788&gt;=1,T788&lt;=3),'CP %'!$N$4,IF(AND(T788&gt;=4,T788&lt;=6),'CP %'!$N$5,IF(T788&gt;=7,'CP %'!$N$6,""))),
IF(AND(G788&gt;=DATE(2018,10,1),G788&lt;=DATE(2018,12,31)),IF(AND(T788&gt;=1,T788&lt;=3),'CP %'!$N$9,IF(AND(T788&gt;=4,T788&lt;=6),'CP %'!$N$10,IF(T788&gt;=7,'CP %'!$N$11,""))),"")),"")))</f>
        <v/>
      </c>
      <c r="T788" s="29" t="str">
        <f>IF(AND(A788='CP %'!$B$1,Master!J788="CP",G788&gt;=DATE(2018,7,26),G788&lt;=DATE(2018,12,31)),COUNTIFS($K$2:$K$999,K788,$A$2:$A$999,'CP %'!$B$1,$G$2:$G$999,"&gt;=26-07-2018",$G$2:$G$999,"&lt;=31-12-2018"),IF(AND(A788='CP %'!$F$1,Master!J788="CP",G788&gt;=DATE(2018,4,1),G788&lt;DATE(2018,5,1)),COUNTIFS($K$2:$K$999,K788,$A$2:$A$999,'CP %'!$F$1,$G$2:$G$999,"&gt;=01-04-2018",$G$2:$G$999,"&lt;01-05-2018"),IF(AND(A788='CP %'!$F$1,Master!J788="CP",G788&gt;=DATE(2018,7,1),G788&lt;DATE(2018,8,1)),COUNTIFS($K$2:$K$999,K788,$A$2:$A$999,'CP %'!$F$1,$G$2:$G$999,"&gt;=01-07-2018",$G$2:$G$999,"&lt;01-08-2018"),IF(AND(A788='CP %'!$F$1,B788='CP %'!$F$17,Master!J788="CP",G788&gt;=DATE(2018,8,1),G788&lt;DATE(2018,10,1)),COUNTIFS($K$2:$K$999,K788,$A$2:$A$999,'CP %'!$F$1,$B$2:$B$999,'CP %'!$F$17,$G$2:$G$999,"&gt;=01-08-2018",$G$2:$G$999,"&lt;01-10-2018"),IF(AND(A788='CP %'!$F$1,B788='CP %'!$F$27,Master!J788="CP",G788&gt;=DATE(2018,10,1),G788&lt;=DATE(2018,12,31)),COUNTIFS($K$2:$K$999,K788,$A$2:$A$999,'CP %'!$F$1,$B$2:$B$999,'CP %'!$F$27,$G$2:$G$999,"&gt;=01-10-2018",$G$2:$G$999,"&lt;=31-12-2018"),IF(AND(A788='CP %'!$M$1,Master!J788="CP",G788&gt;=DATE(2018,4,1),G788&lt;DATE(2018,10,1)),COUNTIFS($K$2:$K$999,K788,$A$2:$A$999,'CP %'!$M$1,$G$2:$G$999,"&gt;=1-04-2018",$G$2:$G$999,"&lt;1-10-2018"),IF(AND(A788='CP %'!$M$1,Master!J788="CP",G788&gt;=DATE(2018,10,1),G788&lt;=DATE(2018,12,31)),COUNTIFS($K$2:$K$999,K788,$A$2:$A$999,'CP %'!$M$1,$G$2:$G$999,"&gt;=1-10-2018",$G$2:$G$999,"&lt;=31-12-2018"),"")))))))</f>
        <v/>
      </c>
    </row>
    <row r="789" spans="19:20" hidden="1" x14ac:dyDescent="0.25">
      <c r="S789" s="17" t="str">
        <f>IF(AND(A789='CP %'!$B$1,J789="CP"),
IF(AND(G789&gt;=DATE(2018,4,1),G789&lt;=DATE(2018,7,25)),2%,IF(AND(G789&gt;=DATE(2018,7,26),G789&lt;=DATE(2018,12,31),R789='CP %'!$I$2),IF(T789=1,'CP %'!$C$8,IF(AND(T789&gt;=2,T789&lt;=3),'CP %'!$C$9,IF(AND(T789&gt;=4,T789&lt;=5),'CP %'!$C$10,IF(AND(T789&gt;=6,T789&lt;=8),'CP %'!$C$11,IF(T789&gt;=9,'CP %'!$C$12,""))))),IF(AND(G789&gt;=DATE(2018,7,26),G789&lt;=DATE(2018,12,31),R789='CP %'!$I$3),IF(T789=1,'CP %'!$D$8,IF(AND(T789&gt;=2,T789&lt;=3),'CP %'!$D$9,IF(AND(T789&gt;=4,T789&lt;=5),'CP %'!$D$10,IF(AND(T789&gt;=6,T789&lt;=8),'CP %'!$D$11,IF(T789&gt;=9,'CP %'!$D$12,""))))),""))),
IF(AND(A789='CP %'!$F$1,J789="CP"),
IF(AND(G789&gt;=DATE(2018,4,1),G789&lt;DATE(2018,5,1)),IF(AND(T789&gt;=1,T789&lt;=3),'CP %'!$G$4,IF(AND(T789&gt;=4,T789&lt;=9),'CP %'!$G$5,IF(T789&gt;=10,'CP %'!$G$6,""))),
IF(AND(G789&gt;=DATE(2018,5,1),G789&lt;DATE(2018,7,1)),'CP %'!$G$8,
IF(AND(G789&gt;=DATE(2018,7,1),G789&lt;DATE(2018,8,1)),IF(AND(T789&gt;=1,T789&lt;=2),'CP %'!$G$11,IF(AND(T789&gt;=3,T789&lt;=5),'CP %'!$G$12,IF(T789&gt;=6,'CP %'!$G$13,""))),
IF(AND(G789&gt;=DATE(2018,8,1),G789&lt;DATE(2018,10,1)),IF(K789='CP %'!$F$18,'CP %'!$G$18,IF(B789='CP %'!$F$15,'CP %'!$G$15,IF(B789='CP %'!$F$16,'CP %'!$G$16,IF(AND(B789='CP %'!$F$17,T789=1),'CP %'!$G$20,IF(AND(B789='CP %'!$F$17,T789&gt;=2,T789&lt;=5),'CP %'!$G$21,IF(AND(B789='CP %'!$F$17,T789&gt;=6),'CP %'!$G$22,"")))))),
IF(AND(G789&gt;=DATE(2018,10,1),G789&lt;=DATE(2018,12,31)),IF(B789='CP %'!$F$25,'CP %'!$G$25,IF(B789='CP %'!$F$26,'CP %'!$G$26,IF(AND(B789='CP %'!$F$27,T789=1),'CP %'!$G$29,IF(AND(B789='CP %'!$F$27,T789&gt;=2,T789&lt;=5),'CP %'!$G$30,IF(AND(B789='CP %'!$F$27,T789&gt;=6),'CP %'!$G$31,"")))))))))),
IF(AND(A789='CP %'!$M$1,J789="CP"),
IF(AND(G789&gt;=DATE(2018,4,1),G789&lt;DATE(2018,10,1)),IF(AND(T789&gt;=1,T789&lt;=3),'CP %'!$N$4,IF(AND(T789&gt;=4,T789&lt;=6),'CP %'!$N$5,IF(T789&gt;=7,'CP %'!$N$6,""))),
IF(AND(G789&gt;=DATE(2018,10,1),G789&lt;=DATE(2018,12,31)),IF(AND(T789&gt;=1,T789&lt;=3),'CP %'!$N$9,IF(AND(T789&gt;=4,T789&lt;=6),'CP %'!$N$10,IF(T789&gt;=7,'CP %'!$N$11,""))),"")),"")))</f>
        <v/>
      </c>
      <c r="T789" s="29" t="str">
        <f>IF(AND(A789='CP %'!$B$1,Master!J789="CP",G789&gt;=DATE(2018,7,26),G789&lt;=DATE(2018,12,31)),COUNTIFS($K$2:$K$999,K789,$A$2:$A$999,'CP %'!$B$1,$G$2:$G$999,"&gt;=26-07-2018",$G$2:$G$999,"&lt;=31-12-2018"),IF(AND(A789='CP %'!$F$1,Master!J789="CP",G789&gt;=DATE(2018,4,1),G789&lt;DATE(2018,5,1)),COUNTIFS($K$2:$K$999,K789,$A$2:$A$999,'CP %'!$F$1,$G$2:$G$999,"&gt;=01-04-2018",$G$2:$G$999,"&lt;01-05-2018"),IF(AND(A789='CP %'!$F$1,Master!J789="CP",G789&gt;=DATE(2018,7,1),G789&lt;DATE(2018,8,1)),COUNTIFS($K$2:$K$999,K789,$A$2:$A$999,'CP %'!$F$1,$G$2:$G$999,"&gt;=01-07-2018",$G$2:$G$999,"&lt;01-08-2018"),IF(AND(A789='CP %'!$F$1,B789='CP %'!$F$17,Master!J789="CP",G789&gt;=DATE(2018,8,1),G789&lt;DATE(2018,10,1)),COUNTIFS($K$2:$K$999,K789,$A$2:$A$999,'CP %'!$F$1,$B$2:$B$999,'CP %'!$F$17,$G$2:$G$999,"&gt;=01-08-2018",$G$2:$G$999,"&lt;01-10-2018"),IF(AND(A789='CP %'!$F$1,B789='CP %'!$F$27,Master!J789="CP",G789&gt;=DATE(2018,10,1),G789&lt;=DATE(2018,12,31)),COUNTIFS($K$2:$K$999,K789,$A$2:$A$999,'CP %'!$F$1,$B$2:$B$999,'CP %'!$F$27,$G$2:$G$999,"&gt;=01-10-2018",$G$2:$G$999,"&lt;=31-12-2018"),IF(AND(A789='CP %'!$M$1,Master!J789="CP",G789&gt;=DATE(2018,4,1),G789&lt;DATE(2018,10,1)),COUNTIFS($K$2:$K$999,K789,$A$2:$A$999,'CP %'!$M$1,$G$2:$G$999,"&gt;=1-04-2018",$G$2:$G$999,"&lt;1-10-2018"),IF(AND(A789='CP %'!$M$1,Master!J789="CP",G789&gt;=DATE(2018,10,1),G789&lt;=DATE(2018,12,31)),COUNTIFS($K$2:$K$999,K789,$A$2:$A$999,'CP %'!$M$1,$G$2:$G$999,"&gt;=1-10-2018",$G$2:$G$999,"&lt;=31-12-2018"),"")))))))</f>
        <v/>
      </c>
    </row>
    <row r="790" spans="19:20" hidden="1" x14ac:dyDescent="0.25">
      <c r="S790" s="17" t="str">
        <f>IF(AND(A790='CP %'!$B$1,J790="CP"),
IF(AND(G790&gt;=DATE(2018,4,1),G790&lt;=DATE(2018,7,25)),2%,IF(AND(G790&gt;=DATE(2018,7,26),G790&lt;=DATE(2018,12,31),R790='CP %'!$I$2),IF(T790=1,'CP %'!$C$8,IF(AND(T790&gt;=2,T790&lt;=3),'CP %'!$C$9,IF(AND(T790&gt;=4,T790&lt;=5),'CP %'!$C$10,IF(AND(T790&gt;=6,T790&lt;=8),'CP %'!$C$11,IF(T790&gt;=9,'CP %'!$C$12,""))))),IF(AND(G790&gt;=DATE(2018,7,26),G790&lt;=DATE(2018,12,31),R790='CP %'!$I$3),IF(T790=1,'CP %'!$D$8,IF(AND(T790&gt;=2,T790&lt;=3),'CP %'!$D$9,IF(AND(T790&gt;=4,T790&lt;=5),'CP %'!$D$10,IF(AND(T790&gt;=6,T790&lt;=8),'CP %'!$D$11,IF(T790&gt;=9,'CP %'!$D$12,""))))),""))),
IF(AND(A790='CP %'!$F$1,J790="CP"),
IF(AND(G790&gt;=DATE(2018,4,1),G790&lt;DATE(2018,5,1)),IF(AND(T790&gt;=1,T790&lt;=3),'CP %'!$G$4,IF(AND(T790&gt;=4,T790&lt;=9),'CP %'!$G$5,IF(T790&gt;=10,'CP %'!$G$6,""))),
IF(AND(G790&gt;=DATE(2018,5,1),G790&lt;DATE(2018,7,1)),'CP %'!$G$8,
IF(AND(G790&gt;=DATE(2018,7,1),G790&lt;DATE(2018,8,1)),IF(AND(T790&gt;=1,T790&lt;=2),'CP %'!$G$11,IF(AND(T790&gt;=3,T790&lt;=5),'CP %'!$G$12,IF(T790&gt;=6,'CP %'!$G$13,""))),
IF(AND(G790&gt;=DATE(2018,8,1),G790&lt;DATE(2018,10,1)),IF(K790='CP %'!$F$18,'CP %'!$G$18,IF(B790='CP %'!$F$15,'CP %'!$G$15,IF(B790='CP %'!$F$16,'CP %'!$G$16,IF(AND(B790='CP %'!$F$17,T790=1),'CP %'!$G$20,IF(AND(B790='CP %'!$F$17,T790&gt;=2,T790&lt;=5),'CP %'!$G$21,IF(AND(B790='CP %'!$F$17,T790&gt;=6),'CP %'!$G$22,"")))))),
IF(AND(G790&gt;=DATE(2018,10,1),G790&lt;=DATE(2018,12,31)),IF(B790='CP %'!$F$25,'CP %'!$G$25,IF(B790='CP %'!$F$26,'CP %'!$G$26,IF(AND(B790='CP %'!$F$27,T790=1),'CP %'!$G$29,IF(AND(B790='CP %'!$F$27,T790&gt;=2,T790&lt;=5),'CP %'!$G$30,IF(AND(B790='CP %'!$F$27,T790&gt;=6),'CP %'!$G$31,"")))))))))),
IF(AND(A790='CP %'!$M$1,J790="CP"),
IF(AND(G790&gt;=DATE(2018,4,1),G790&lt;DATE(2018,10,1)),IF(AND(T790&gt;=1,T790&lt;=3),'CP %'!$N$4,IF(AND(T790&gt;=4,T790&lt;=6),'CP %'!$N$5,IF(T790&gt;=7,'CP %'!$N$6,""))),
IF(AND(G790&gt;=DATE(2018,10,1),G790&lt;=DATE(2018,12,31)),IF(AND(T790&gt;=1,T790&lt;=3),'CP %'!$N$9,IF(AND(T790&gt;=4,T790&lt;=6),'CP %'!$N$10,IF(T790&gt;=7,'CP %'!$N$11,""))),"")),"")))</f>
        <v/>
      </c>
      <c r="T790" s="29" t="str">
        <f>IF(AND(A790='CP %'!$B$1,Master!J790="CP",G790&gt;=DATE(2018,7,26),G790&lt;=DATE(2018,12,31)),COUNTIFS($K$2:$K$999,K790,$A$2:$A$999,'CP %'!$B$1,$G$2:$G$999,"&gt;=26-07-2018",$G$2:$G$999,"&lt;=31-12-2018"),IF(AND(A790='CP %'!$F$1,Master!J790="CP",G790&gt;=DATE(2018,4,1),G790&lt;DATE(2018,5,1)),COUNTIFS($K$2:$K$999,K790,$A$2:$A$999,'CP %'!$F$1,$G$2:$G$999,"&gt;=01-04-2018",$G$2:$G$999,"&lt;01-05-2018"),IF(AND(A790='CP %'!$F$1,Master!J790="CP",G790&gt;=DATE(2018,7,1),G790&lt;DATE(2018,8,1)),COUNTIFS($K$2:$K$999,K790,$A$2:$A$999,'CP %'!$F$1,$G$2:$G$999,"&gt;=01-07-2018",$G$2:$G$999,"&lt;01-08-2018"),IF(AND(A790='CP %'!$F$1,B790='CP %'!$F$17,Master!J790="CP",G790&gt;=DATE(2018,8,1),G790&lt;DATE(2018,10,1)),COUNTIFS($K$2:$K$999,K790,$A$2:$A$999,'CP %'!$F$1,$B$2:$B$999,'CP %'!$F$17,$G$2:$G$999,"&gt;=01-08-2018",$G$2:$G$999,"&lt;01-10-2018"),IF(AND(A790='CP %'!$F$1,B790='CP %'!$F$27,Master!J790="CP",G790&gt;=DATE(2018,10,1),G790&lt;=DATE(2018,12,31)),COUNTIFS($K$2:$K$999,K790,$A$2:$A$999,'CP %'!$F$1,$B$2:$B$999,'CP %'!$F$27,$G$2:$G$999,"&gt;=01-10-2018",$G$2:$G$999,"&lt;=31-12-2018"),IF(AND(A790='CP %'!$M$1,Master!J790="CP",G790&gt;=DATE(2018,4,1),G790&lt;DATE(2018,10,1)),COUNTIFS($K$2:$K$999,K790,$A$2:$A$999,'CP %'!$M$1,$G$2:$G$999,"&gt;=1-04-2018",$G$2:$G$999,"&lt;1-10-2018"),IF(AND(A790='CP %'!$M$1,Master!J790="CP",G790&gt;=DATE(2018,10,1),G790&lt;=DATE(2018,12,31)),COUNTIFS($K$2:$K$999,K790,$A$2:$A$999,'CP %'!$M$1,$G$2:$G$999,"&gt;=1-10-2018",$G$2:$G$999,"&lt;=31-12-2018"),"")))))))</f>
        <v/>
      </c>
    </row>
    <row r="791" spans="19:20" hidden="1" x14ac:dyDescent="0.25">
      <c r="S791" s="17" t="str">
        <f>IF(AND(A791='CP %'!$B$1,J791="CP"),
IF(AND(G791&gt;=DATE(2018,4,1),G791&lt;=DATE(2018,7,25)),2%,IF(AND(G791&gt;=DATE(2018,7,26),G791&lt;=DATE(2018,12,31),R791='CP %'!$I$2),IF(T791=1,'CP %'!$C$8,IF(AND(T791&gt;=2,T791&lt;=3),'CP %'!$C$9,IF(AND(T791&gt;=4,T791&lt;=5),'CP %'!$C$10,IF(AND(T791&gt;=6,T791&lt;=8),'CP %'!$C$11,IF(T791&gt;=9,'CP %'!$C$12,""))))),IF(AND(G791&gt;=DATE(2018,7,26),G791&lt;=DATE(2018,12,31),R791='CP %'!$I$3),IF(T791=1,'CP %'!$D$8,IF(AND(T791&gt;=2,T791&lt;=3),'CP %'!$D$9,IF(AND(T791&gt;=4,T791&lt;=5),'CP %'!$D$10,IF(AND(T791&gt;=6,T791&lt;=8),'CP %'!$D$11,IF(T791&gt;=9,'CP %'!$D$12,""))))),""))),
IF(AND(A791='CP %'!$F$1,J791="CP"),
IF(AND(G791&gt;=DATE(2018,4,1),G791&lt;DATE(2018,5,1)),IF(AND(T791&gt;=1,T791&lt;=3),'CP %'!$G$4,IF(AND(T791&gt;=4,T791&lt;=9),'CP %'!$G$5,IF(T791&gt;=10,'CP %'!$G$6,""))),
IF(AND(G791&gt;=DATE(2018,5,1),G791&lt;DATE(2018,7,1)),'CP %'!$G$8,
IF(AND(G791&gt;=DATE(2018,7,1),G791&lt;DATE(2018,8,1)),IF(AND(T791&gt;=1,T791&lt;=2),'CP %'!$G$11,IF(AND(T791&gt;=3,T791&lt;=5),'CP %'!$G$12,IF(T791&gt;=6,'CP %'!$G$13,""))),
IF(AND(G791&gt;=DATE(2018,8,1),G791&lt;DATE(2018,10,1)),IF(K791='CP %'!$F$18,'CP %'!$G$18,IF(B791='CP %'!$F$15,'CP %'!$G$15,IF(B791='CP %'!$F$16,'CP %'!$G$16,IF(AND(B791='CP %'!$F$17,T791=1),'CP %'!$G$20,IF(AND(B791='CP %'!$F$17,T791&gt;=2,T791&lt;=5),'CP %'!$G$21,IF(AND(B791='CP %'!$F$17,T791&gt;=6),'CP %'!$G$22,"")))))),
IF(AND(G791&gt;=DATE(2018,10,1),G791&lt;=DATE(2018,12,31)),IF(B791='CP %'!$F$25,'CP %'!$G$25,IF(B791='CP %'!$F$26,'CP %'!$G$26,IF(AND(B791='CP %'!$F$27,T791=1),'CP %'!$G$29,IF(AND(B791='CP %'!$F$27,T791&gt;=2,T791&lt;=5),'CP %'!$G$30,IF(AND(B791='CP %'!$F$27,T791&gt;=6),'CP %'!$G$31,"")))))))))),
IF(AND(A791='CP %'!$M$1,J791="CP"),
IF(AND(G791&gt;=DATE(2018,4,1),G791&lt;DATE(2018,10,1)),IF(AND(T791&gt;=1,T791&lt;=3),'CP %'!$N$4,IF(AND(T791&gt;=4,T791&lt;=6),'CP %'!$N$5,IF(T791&gt;=7,'CP %'!$N$6,""))),
IF(AND(G791&gt;=DATE(2018,10,1),G791&lt;=DATE(2018,12,31)),IF(AND(T791&gt;=1,T791&lt;=3),'CP %'!$N$9,IF(AND(T791&gt;=4,T791&lt;=6),'CP %'!$N$10,IF(T791&gt;=7,'CP %'!$N$11,""))),"")),"")))</f>
        <v/>
      </c>
      <c r="T791" s="29" t="str">
        <f>IF(AND(A791='CP %'!$B$1,Master!J791="CP",G791&gt;=DATE(2018,7,26),G791&lt;=DATE(2018,12,31)),COUNTIFS($K$2:$K$999,K791,$A$2:$A$999,'CP %'!$B$1,$G$2:$G$999,"&gt;=26-07-2018",$G$2:$G$999,"&lt;=31-12-2018"),IF(AND(A791='CP %'!$F$1,Master!J791="CP",G791&gt;=DATE(2018,4,1),G791&lt;DATE(2018,5,1)),COUNTIFS($K$2:$K$999,K791,$A$2:$A$999,'CP %'!$F$1,$G$2:$G$999,"&gt;=01-04-2018",$G$2:$G$999,"&lt;01-05-2018"),IF(AND(A791='CP %'!$F$1,Master!J791="CP",G791&gt;=DATE(2018,7,1),G791&lt;DATE(2018,8,1)),COUNTIFS($K$2:$K$999,K791,$A$2:$A$999,'CP %'!$F$1,$G$2:$G$999,"&gt;=01-07-2018",$G$2:$G$999,"&lt;01-08-2018"),IF(AND(A791='CP %'!$F$1,B791='CP %'!$F$17,Master!J791="CP",G791&gt;=DATE(2018,8,1),G791&lt;DATE(2018,10,1)),COUNTIFS($K$2:$K$999,K791,$A$2:$A$999,'CP %'!$F$1,$B$2:$B$999,'CP %'!$F$17,$G$2:$G$999,"&gt;=01-08-2018",$G$2:$G$999,"&lt;01-10-2018"),IF(AND(A791='CP %'!$F$1,B791='CP %'!$F$27,Master!J791="CP",G791&gt;=DATE(2018,10,1),G791&lt;=DATE(2018,12,31)),COUNTIFS($K$2:$K$999,K791,$A$2:$A$999,'CP %'!$F$1,$B$2:$B$999,'CP %'!$F$27,$G$2:$G$999,"&gt;=01-10-2018",$G$2:$G$999,"&lt;=31-12-2018"),IF(AND(A791='CP %'!$M$1,Master!J791="CP",G791&gt;=DATE(2018,4,1),G791&lt;DATE(2018,10,1)),COUNTIFS($K$2:$K$999,K791,$A$2:$A$999,'CP %'!$M$1,$G$2:$G$999,"&gt;=1-04-2018",$G$2:$G$999,"&lt;1-10-2018"),IF(AND(A791='CP %'!$M$1,Master!J791="CP",G791&gt;=DATE(2018,10,1),G791&lt;=DATE(2018,12,31)),COUNTIFS($K$2:$K$999,K791,$A$2:$A$999,'CP %'!$M$1,$G$2:$G$999,"&gt;=1-10-2018",$G$2:$G$999,"&lt;=31-12-2018"),"")))))))</f>
        <v/>
      </c>
    </row>
    <row r="792" spans="19:20" hidden="1" x14ac:dyDescent="0.25">
      <c r="S792" s="17" t="str">
        <f>IF(AND(A792='CP %'!$B$1,J792="CP"),
IF(AND(G792&gt;=DATE(2018,4,1),G792&lt;=DATE(2018,7,25)),2%,IF(AND(G792&gt;=DATE(2018,7,26),G792&lt;=DATE(2018,12,31),R792='CP %'!$I$2),IF(T792=1,'CP %'!$C$8,IF(AND(T792&gt;=2,T792&lt;=3),'CP %'!$C$9,IF(AND(T792&gt;=4,T792&lt;=5),'CP %'!$C$10,IF(AND(T792&gt;=6,T792&lt;=8),'CP %'!$C$11,IF(T792&gt;=9,'CP %'!$C$12,""))))),IF(AND(G792&gt;=DATE(2018,7,26),G792&lt;=DATE(2018,12,31),R792='CP %'!$I$3),IF(T792=1,'CP %'!$D$8,IF(AND(T792&gt;=2,T792&lt;=3),'CP %'!$D$9,IF(AND(T792&gt;=4,T792&lt;=5),'CP %'!$D$10,IF(AND(T792&gt;=6,T792&lt;=8),'CP %'!$D$11,IF(T792&gt;=9,'CP %'!$D$12,""))))),""))),
IF(AND(A792='CP %'!$F$1,J792="CP"),
IF(AND(G792&gt;=DATE(2018,4,1),G792&lt;DATE(2018,5,1)),IF(AND(T792&gt;=1,T792&lt;=3),'CP %'!$G$4,IF(AND(T792&gt;=4,T792&lt;=9),'CP %'!$G$5,IF(T792&gt;=10,'CP %'!$G$6,""))),
IF(AND(G792&gt;=DATE(2018,5,1),G792&lt;DATE(2018,7,1)),'CP %'!$G$8,
IF(AND(G792&gt;=DATE(2018,7,1),G792&lt;DATE(2018,8,1)),IF(AND(T792&gt;=1,T792&lt;=2),'CP %'!$G$11,IF(AND(T792&gt;=3,T792&lt;=5),'CP %'!$G$12,IF(T792&gt;=6,'CP %'!$G$13,""))),
IF(AND(G792&gt;=DATE(2018,8,1),G792&lt;DATE(2018,10,1)),IF(K792='CP %'!$F$18,'CP %'!$G$18,IF(B792='CP %'!$F$15,'CP %'!$G$15,IF(B792='CP %'!$F$16,'CP %'!$G$16,IF(AND(B792='CP %'!$F$17,T792=1),'CP %'!$G$20,IF(AND(B792='CP %'!$F$17,T792&gt;=2,T792&lt;=5),'CP %'!$G$21,IF(AND(B792='CP %'!$F$17,T792&gt;=6),'CP %'!$G$22,"")))))),
IF(AND(G792&gt;=DATE(2018,10,1),G792&lt;=DATE(2018,12,31)),IF(B792='CP %'!$F$25,'CP %'!$G$25,IF(B792='CP %'!$F$26,'CP %'!$G$26,IF(AND(B792='CP %'!$F$27,T792=1),'CP %'!$G$29,IF(AND(B792='CP %'!$F$27,T792&gt;=2,T792&lt;=5),'CP %'!$G$30,IF(AND(B792='CP %'!$F$27,T792&gt;=6),'CP %'!$G$31,"")))))))))),
IF(AND(A792='CP %'!$M$1,J792="CP"),
IF(AND(G792&gt;=DATE(2018,4,1),G792&lt;DATE(2018,10,1)),IF(AND(T792&gt;=1,T792&lt;=3),'CP %'!$N$4,IF(AND(T792&gt;=4,T792&lt;=6),'CP %'!$N$5,IF(T792&gt;=7,'CP %'!$N$6,""))),
IF(AND(G792&gt;=DATE(2018,10,1),G792&lt;=DATE(2018,12,31)),IF(AND(T792&gt;=1,T792&lt;=3),'CP %'!$N$9,IF(AND(T792&gt;=4,T792&lt;=6),'CP %'!$N$10,IF(T792&gt;=7,'CP %'!$N$11,""))),"")),"")))</f>
        <v/>
      </c>
      <c r="T792" s="29" t="str">
        <f>IF(AND(A792='CP %'!$B$1,Master!J792="CP",G792&gt;=DATE(2018,7,26),G792&lt;=DATE(2018,12,31)),COUNTIFS($K$2:$K$999,K792,$A$2:$A$999,'CP %'!$B$1,$G$2:$G$999,"&gt;=26-07-2018",$G$2:$G$999,"&lt;=31-12-2018"),IF(AND(A792='CP %'!$F$1,Master!J792="CP",G792&gt;=DATE(2018,4,1),G792&lt;DATE(2018,5,1)),COUNTIFS($K$2:$K$999,K792,$A$2:$A$999,'CP %'!$F$1,$G$2:$G$999,"&gt;=01-04-2018",$G$2:$G$999,"&lt;01-05-2018"),IF(AND(A792='CP %'!$F$1,Master!J792="CP",G792&gt;=DATE(2018,7,1),G792&lt;DATE(2018,8,1)),COUNTIFS($K$2:$K$999,K792,$A$2:$A$999,'CP %'!$F$1,$G$2:$G$999,"&gt;=01-07-2018",$G$2:$G$999,"&lt;01-08-2018"),IF(AND(A792='CP %'!$F$1,B792='CP %'!$F$17,Master!J792="CP",G792&gt;=DATE(2018,8,1),G792&lt;DATE(2018,10,1)),COUNTIFS($K$2:$K$999,K792,$A$2:$A$999,'CP %'!$F$1,$B$2:$B$999,'CP %'!$F$17,$G$2:$G$999,"&gt;=01-08-2018",$G$2:$G$999,"&lt;01-10-2018"),IF(AND(A792='CP %'!$F$1,B792='CP %'!$F$27,Master!J792="CP",G792&gt;=DATE(2018,10,1),G792&lt;=DATE(2018,12,31)),COUNTIFS($K$2:$K$999,K792,$A$2:$A$999,'CP %'!$F$1,$B$2:$B$999,'CP %'!$F$27,$G$2:$G$999,"&gt;=01-10-2018",$G$2:$G$999,"&lt;=31-12-2018"),IF(AND(A792='CP %'!$M$1,Master!J792="CP",G792&gt;=DATE(2018,4,1),G792&lt;DATE(2018,10,1)),COUNTIFS($K$2:$K$999,K792,$A$2:$A$999,'CP %'!$M$1,$G$2:$G$999,"&gt;=1-04-2018",$G$2:$G$999,"&lt;1-10-2018"),IF(AND(A792='CP %'!$M$1,Master!J792="CP",G792&gt;=DATE(2018,10,1),G792&lt;=DATE(2018,12,31)),COUNTIFS($K$2:$K$999,K792,$A$2:$A$999,'CP %'!$M$1,$G$2:$G$999,"&gt;=1-10-2018",$G$2:$G$999,"&lt;=31-12-2018"),"")))))))</f>
        <v/>
      </c>
    </row>
    <row r="793" spans="19:20" hidden="1" x14ac:dyDescent="0.25">
      <c r="S793" s="17" t="str">
        <f>IF(AND(A793='CP %'!$B$1,J793="CP"),
IF(AND(G793&gt;=DATE(2018,4,1),G793&lt;=DATE(2018,7,25)),2%,IF(AND(G793&gt;=DATE(2018,7,26),G793&lt;=DATE(2018,12,31),R793='CP %'!$I$2),IF(T793=1,'CP %'!$C$8,IF(AND(T793&gt;=2,T793&lt;=3),'CP %'!$C$9,IF(AND(T793&gt;=4,T793&lt;=5),'CP %'!$C$10,IF(AND(T793&gt;=6,T793&lt;=8),'CP %'!$C$11,IF(T793&gt;=9,'CP %'!$C$12,""))))),IF(AND(G793&gt;=DATE(2018,7,26),G793&lt;=DATE(2018,12,31),R793='CP %'!$I$3),IF(T793=1,'CP %'!$D$8,IF(AND(T793&gt;=2,T793&lt;=3),'CP %'!$D$9,IF(AND(T793&gt;=4,T793&lt;=5),'CP %'!$D$10,IF(AND(T793&gt;=6,T793&lt;=8),'CP %'!$D$11,IF(T793&gt;=9,'CP %'!$D$12,""))))),""))),
IF(AND(A793='CP %'!$F$1,J793="CP"),
IF(AND(G793&gt;=DATE(2018,4,1),G793&lt;DATE(2018,5,1)),IF(AND(T793&gt;=1,T793&lt;=3),'CP %'!$G$4,IF(AND(T793&gt;=4,T793&lt;=9),'CP %'!$G$5,IF(T793&gt;=10,'CP %'!$G$6,""))),
IF(AND(G793&gt;=DATE(2018,5,1),G793&lt;DATE(2018,7,1)),'CP %'!$G$8,
IF(AND(G793&gt;=DATE(2018,7,1),G793&lt;DATE(2018,8,1)),IF(AND(T793&gt;=1,T793&lt;=2),'CP %'!$G$11,IF(AND(T793&gt;=3,T793&lt;=5),'CP %'!$G$12,IF(T793&gt;=6,'CP %'!$G$13,""))),
IF(AND(G793&gt;=DATE(2018,8,1),G793&lt;DATE(2018,10,1)),IF(K793='CP %'!$F$18,'CP %'!$G$18,IF(B793='CP %'!$F$15,'CP %'!$G$15,IF(B793='CP %'!$F$16,'CP %'!$G$16,IF(AND(B793='CP %'!$F$17,T793=1),'CP %'!$G$20,IF(AND(B793='CP %'!$F$17,T793&gt;=2,T793&lt;=5),'CP %'!$G$21,IF(AND(B793='CP %'!$F$17,T793&gt;=6),'CP %'!$G$22,"")))))),
IF(AND(G793&gt;=DATE(2018,10,1),G793&lt;=DATE(2018,12,31)),IF(B793='CP %'!$F$25,'CP %'!$G$25,IF(B793='CP %'!$F$26,'CP %'!$G$26,IF(AND(B793='CP %'!$F$27,T793=1),'CP %'!$G$29,IF(AND(B793='CP %'!$F$27,T793&gt;=2,T793&lt;=5),'CP %'!$G$30,IF(AND(B793='CP %'!$F$27,T793&gt;=6),'CP %'!$G$31,"")))))))))),
IF(AND(A793='CP %'!$M$1,J793="CP"),
IF(AND(G793&gt;=DATE(2018,4,1),G793&lt;DATE(2018,10,1)),IF(AND(T793&gt;=1,T793&lt;=3),'CP %'!$N$4,IF(AND(T793&gt;=4,T793&lt;=6),'CP %'!$N$5,IF(T793&gt;=7,'CP %'!$N$6,""))),
IF(AND(G793&gt;=DATE(2018,10,1),G793&lt;=DATE(2018,12,31)),IF(AND(T793&gt;=1,T793&lt;=3),'CP %'!$N$9,IF(AND(T793&gt;=4,T793&lt;=6),'CP %'!$N$10,IF(T793&gt;=7,'CP %'!$N$11,""))),"")),"")))</f>
        <v/>
      </c>
      <c r="T793" s="29" t="str">
        <f>IF(AND(A793='CP %'!$B$1,Master!J793="CP",G793&gt;=DATE(2018,7,26),G793&lt;=DATE(2018,12,31)),COUNTIFS($K$2:$K$999,K793,$A$2:$A$999,'CP %'!$B$1,$G$2:$G$999,"&gt;=26-07-2018",$G$2:$G$999,"&lt;=31-12-2018"),IF(AND(A793='CP %'!$F$1,Master!J793="CP",G793&gt;=DATE(2018,4,1),G793&lt;DATE(2018,5,1)),COUNTIFS($K$2:$K$999,K793,$A$2:$A$999,'CP %'!$F$1,$G$2:$G$999,"&gt;=01-04-2018",$G$2:$G$999,"&lt;01-05-2018"),IF(AND(A793='CP %'!$F$1,Master!J793="CP",G793&gt;=DATE(2018,7,1),G793&lt;DATE(2018,8,1)),COUNTIFS($K$2:$K$999,K793,$A$2:$A$999,'CP %'!$F$1,$G$2:$G$999,"&gt;=01-07-2018",$G$2:$G$999,"&lt;01-08-2018"),IF(AND(A793='CP %'!$F$1,B793='CP %'!$F$17,Master!J793="CP",G793&gt;=DATE(2018,8,1),G793&lt;DATE(2018,10,1)),COUNTIFS($K$2:$K$999,K793,$A$2:$A$999,'CP %'!$F$1,$B$2:$B$999,'CP %'!$F$17,$G$2:$G$999,"&gt;=01-08-2018",$G$2:$G$999,"&lt;01-10-2018"),IF(AND(A793='CP %'!$F$1,B793='CP %'!$F$27,Master!J793="CP",G793&gt;=DATE(2018,10,1),G793&lt;=DATE(2018,12,31)),COUNTIFS($K$2:$K$999,K793,$A$2:$A$999,'CP %'!$F$1,$B$2:$B$999,'CP %'!$F$27,$G$2:$G$999,"&gt;=01-10-2018",$G$2:$G$999,"&lt;=31-12-2018"),IF(AND(A793='CP %'!$M$1,Master!J793="CP",G793&gt;=DATE(2018,4,1),G793&lt;DATE(2018,10,1)),COUNTIFS($K$2:$K$999,K793,$A$2:$A$999,'CP %'!$M$1,$G$2:$G$999,"&gt;=1-04-2018",$G$2:$G$999,"&lt;1-10-2018"),IF(AND(A793='CP %'!$M$1,Master!J793="CP",G793&gt;=DATE(2018,10,1),G793&lt;=DATE(2018,12,31)),COUNTIFS($K$2:$K$999,K793,$A$2:$A$999,'CP %'!$M$1,$G$2:$G$999,"&gt;=1-10-2018",$G$2:$G$999,"&lt;=31-12-2018"),"")))))))</f>
        <v/>
      </c>
    </row>
    <row r="794" spans="19:20" hidden="1" x14ac:dyDescent="0.25">
      <c r="S794" s="17" t="str">
        <f>IF(AND(A794='CP %'!$B$1,J794="CP"),
IF(AND(G794&gt;=DATE(2018,4,1),G794&lt;=DATE(2018,7,25)),2%,IF(AND(G794&gt;=DATE(2018,7,26),G794&lt;=DATE(2018,12,31),R794='CP %'!$I$2),IF(T794=1,'CP %'!$C$8,IF(AND(T794&gt;=2,T794&lt;=3),'CP %'!$C$9,IF(AND(T794&gt;=4,T794&lt;=5),'CP %'!$C$10,IF(AND(T794&gt;=6,T794&lt;=8),'CP %'!$C$11,IF(T794&gt;=9,'CP %'!$C$12,""))))),IF(AND(G794&gt;=DATE(2018,7,26),G794&lt;=DATE(2018,12,31),R794='CP %'!$I$3),IF(T794=1,'CP %'!$D$8,IF(AND(T794&gt;=2,T794&lt;=3),'CP %'!$D$9,IF(AND(T794&gt;=4,T794&lt;=5),'CP %'!$D$10,IF(AND(T794&gt;=6,T794&lt;=8),'CP %'!$D$11,IF(T794&gt;=9,'CP %'!$D$12,""))))),""))),
IF(AND(A794='CP %'!$F$1,J794="CP"),
IF(AND(G794&gt;=DATE(2018,4,1),G794&lt;DATE(2018,5,1)),IF(AND(T794&gt;=1,T794&lt;=3),'CP %'!$G$4,IF(AND(T794&gt;=4,T794&lt;=9),'CP %'!$G$5,IF(T794&gt;=10,'CP %'!$G$6,""))),
IF(AND(G794&gt;=DATE(2018,5,1),G794&lt;DATE(2018,7,1)),'CP %'!$G$8,
IF(AND(G794&gt;=DATE(2018,7,1),G794&lt;DATE(2018,8,1)),IF(AND(T794&gt;=1,T794&lt;=2),'CP %'!$G$11,IF(AND(T794&gt;=3,T794&lt;=5),'CP %'!$G$12,IF(T794&gt;=6,'CP %'!$G$13,""))),
IF(AND(G794&gt;=DATE(2018,8,1),G794&lt;DATE(2018,10,1)),IF(K794='CP %'!$F$18,'CP %'!$G$18,IF(B794='CP %'!$F$15,'CP %'!$G$15,IF(B794='CP %'!$F$16,'CP %'!$G$16,IF(AND(B794='CP %'!$F$17,T794=1),'CP %'!$G$20,IF(AND(B794='CP %'!$F$17,T794&gt;=2,T794&lt;=5),'CP %'!$G$21,IF(AND(B794='CP %'!$F$17,T794&gt;=6),'CP %'!$G$22,"")))))),
IF(AND(G794&gt;=DATE(2018,10,1),G794&lt;=DATE(2018,12,31)),IF(B794='CP %'!$F$25,'CP %'!$G$25,IF(B794='CP %'!$F$26,'CP %'!$G$26,IF(AND(B794='CP %'!$F$27,T794=1),'CP %'!$G$29,IF(AND(B794='CP %'!$F$27,T794&gt;=2,T794&lt;=5),'CP %'!$G$30,IF(AND(B794='CP %'!$F$27,T794&gt;=6),'CP %'!$G$31,"")))))))))),
IF(AND(A794='CP %'!$M$1,J794="CP"),
IF(AND(G794&gt;=DATE(2018,4,1),G794&lt;DATE(2018,10,1)),IF(AND(T794&gt;=1,T794&lt;=3),'CP %'!$N$4,IF(AND(T794&gt;=4,T794&lt;=6),'CP %'!$N$5,IF(T794&gt;=7,'CP %'!$N$6,""))),
IF(AND(G794&gt;=DATE(2018,10,1),G794&lt;=DATE(2018,12,31)),IF(AND(T794&gt;=1,T794&lt;=3),'CP %'!$N$9,IF(AND(T794&gt;=4,T794&lt;=6),'CP %'!$N$10,IF(T794&gt;=7,'CP %'!$N$11,""))),"")),"")))</f>
        <v/>
      </c>
      <c r="T794" s="29" t="str">
        <f>IF(AND(A794='CP %'!$B$1,Master!J794="CP",G794&gt;=DATE(2018,7,26),G794&lt;=DATE(2018,12,31)),COUNTIFS($K$2:$K$999,K794,$A$2:$A$999,'CP %'!$B$1,$G$2:$G$999,"&gt;=26-07-2018",$G$2:$G$999,"&lt;=31-12-2018"),IF(AND(A794='CP %'!$F$1,Master!J794="CP",G794&gt;=DATE(2018,4,1),G794&lt;DATE(2018,5,1)),COUNTIFS($K$2:$K$999,K794,$A$2:$A$999,'CP %'!$F$1,$G$2:$G$999,"&gt;=01-04-2018",$G$2:$G$999,"&lt;01-05-2018"),IF(AND(A794='CP %'!$F$1,Master!J794="CP",G794&gt;=DATE(2018,7,1),G794&lt;DATE(2018,8,1)),COUNTIFS($K$2:$K$999,K794,$A$2:$A$999,'CP %'!$F$1,$G$2:$G$999,"&gt;=01-07-2018",$G$2:$G$999,"&lt;01-08-2018"),IF(AND(A794='CP %'!$F$1,B794='CP %'!$F$17,Master!J794="CP",G794&gt;=DATE(2018,8,1),G794&lt;DATE(2018,10,1)),COUNTIFS($K$2:$K$999,K794,$A$2:$A$999,'CP %'!$F$1,$B$2:$B$999,'CP %'!$F$17,$G$2:$G$999,"&gt;=01-08-2018",$G$2:$G$999,"&lt;01-10-2018"),IF(AND(A794='CP %'!$F$1,B794='CP %'!$F$27,Master!J794="CP",G794&gt;=DATE(2018,10,1),G794&lt;=DATE(2018,12,31)),COUNTIFS($K$2:$K$999,K794,$A$2:$A$999,'CP %'!$F$1,$B$2:$B$999,'CP %'!$F$27,$G$2:$G$999,"&gt;=01-10-2018",$G$2:$G$999,"&lt;=31-12-2018"),IF(AND(A794='CP %'!$M$1,Master!J794="CP",G794&gt;=DATE(2018,4,1),G794&lt;DATE(2018,10,1)),COUNTIFS($K$2:$K$999,K794,$A$2:$A$999,'CP %'!$M$1,$G$2:$G$999,"&gt;=1-04-2018",$G$2:$G$999,"&lt;1-10-2018"),IF(AND(A794='CP %'!$M$1,Master!J794="CP",G794&gt;=DATE(2018,10,1),G794&lt;=DATE(2018,12,31)),COUNTIFS($K$2:$K$999,K794,$A$2:$A$999,'CP %'!$M$1,$G$2:$G$999,"&gt;=1-10-2018",$G$2:$G$999,"&lt;=31-12-2018"),"")))))))</f>
        <v/>
      </c>
    </row>
    <row r="795" spans="19:20" hidden="1" x14ac:dyDescent="0.25">
      <c r="S795" s="17" t="str">
        <f>IF(AND(A795='CP %'!$B$1,J795="CP"),
IF(AND(G795&gt;=DATE(2018,4,1),G795&lt;=DATE(2018,7,25)),2%,IF(AND(G795&gt;=DATE(2018,7,26),G795&lt;=DATE(2018,12,31),R795='CP %'!$I$2),IF(T795=1,'CP %'!$C$8,IF(AND(T795&gt;=2,T795&lt;=3),'CP %'!$C$9,IF(AND(T795&gt;=4,T795&lt;=5),'CP %'!$C$10,IF(AND(T795&gt;=6,T795&lt;=8),'CP %'!$C$11,IF(T795&gt;=9,'CP %'!$C$12,""))))),IF(AND(G795&gt;=DATE(2018,7,26),G795&lt;=DATE(2018,12,31),R795='CP %'!$I$3),IF(T795=1,'CP %'!$D$8,IF(AND(T795&gt;=2,T795&lt;=3),'CP %'!$D$9,IF(AND(T795&gt;=4,T795&lt;=5),'CP %'!$D$10,IF(AND(T795&gt;=6,T795&lt;=8),'CP %'!$D$11,IF(T795&gt;=9,'CP %'!$D$12,""))))),""))),
IF(AND(A795='CP %'!$F$1,J795="CP"),
IF(AND(G795&gt;=DATE(2018,4,1),G795&lt;DATE(2018,5,1)),IF(AND(T795&gt;=1,T795&lt;=3),'CP %'!$G$4,IF(AND(T795&gt;=4,T795&lt;=9),'CP %'!$G$5,IF(T795&gt;=10,'CP %'!$G$6,""))),
IF(AND(G795&gt;=DATE(2018,5,1),G795&lt;DATE(2018,7,1)),'CP %'!$G$8,
IF(AND(G795&gt;=DATE(2018,7,1),G795&lt;DATE(2018,8,1)),IF(AND(T795&gt;=1,T795&lt;=2),'CP %'!$G$11,IF(AND(T795&gt;=3,T795&lt;=5),'CP %'!$G$12,IF(T795&gt;=6,'CP %'!$G$13,""))),
IF(AND(G795&gt;=DATE(2018,8,1),G795&lt;DATE(2018,10,1)),IF(K795='CP %'!$F$18,'CP %'!$G$18,IF(B795='CP %'!$F$15,'CP %'!$G$15,IF(B795='CP %'!$F$16,'CP %'!$G$16,IF(AND(B795='CP %'!$F$17,T795=1),'CP %'!$G$20,IF(AND(B795='CP %'!$F$17,T795&gt;=2,T795&lt;=5),'CP %'!$G$21,IF(AND(B795='CP %'!$F$17,T795&gt;=6),'CP %'!$G$22,"")))))),
IF(AND(G795&gt;=DATE(2018,10,1),G795&lt;=DATE(2018,12,31)),IF(B795='CP %'!$F$25,'CP %'!$G$25,IF(B795='CP %'!$F$26,'CP %'!$G$26,IF(AND(B795='CP %'!$F$27,T795=1),'CP %'!$G$29,IF(AND(B795='CP %'!$F$27,T795&gt;=2,T795&lt;=5),'CP %'!$G$30,IF(AND(B795='CP %'!$F$27,T795&gt;=6),'CP %'!$G$31,"")))))))))),
IF(AND(A795='CP %'!$M$1,J795="CP"),
IF(AND(G795&gt;=DATE(2018,4,1),G795&lt;DATE(2018,10,1)),IF(AND(T795&gt;=1,T795&lt;=3),'CP %'!$N$4,IF(AND(T795&gt;=4,T795&lt;=6),'CP %'!$N$5,IF(T795&gt;=7,'CP %'!$N$6,""))),
IF(AND(G795&gt;=DATE(2018,10,1),G795&lt;=DATE(2018,12,31)),IF(AND(T795&gt;=1,T795&lt;=3),'CP %'!$N$9,IF(AND(T795&gt;=4,T795&lt;=6),'CP %'!$N$10,IF(T795&gt;=7,'CP %'!$N$11,""))),"")),"")))</f>
        <v/>
      </c>
      <c r="T795" s="29" t="str">
        <f>IF(AND(A795='CP %'!$B$1,Master!J795="CP",G795&gt;=DATE(2018,7,26),G795&lt;=DATE(2018,12,31)),COUNTIFS($K$2:$K$999,K795,$A$2:$A$999,'CP %'!$B$1,$G$2:$G$999,"&gt;=26-07-2018",$G$2:$G$999,"&lt;=31-12-2018"),IF(AND(A795='CP %'!$F$1,Master!J795="CP",G795&gt;=DATE(2018,4,1),G795&lt;DATE(2018,5,1)),COUNTIFS($K$2:$K$999,K795,$A$2:$A$999,'CP %'!$F$1,$G$2:$G$999,"&gt;=01-04-2018",$G$2:$G$999,"&lt;01-05-2018"),IF(AND(A795='CP %'!$F$1,Master!J795="CP",G795&gt;=DATE(2018,7,1),G795&lt;DATE(2018,8,1)),COUNTIFS($K$2:$K$999,K795,$A$2:$A$999,'CP %'!$F$1,$G$2:$G$999,"&gt;=01-07-2018",$G$2:$G$999,"&lt;01-08-2018"),IF(AND(A795='CP %'!$F$1,B795='CP %'!$F$17,Master!J795="CP",G795&gt;=DATE(2018,8,1),G795&lt;DATE(2018,10,1)),COUNTIFS($K$2:$K$999,K795,$A$2:$A$999,'CP %'!$F$1,$B$2:$B$999,'CP %'!$F$17,$G$2:$G$999,"&gt;=01-08-2018",$G$2:$G$999,"&lt;01-10-2018"),IF(AND(A795='CP %'!$F$1,B795='CP %'!$F$27,Master!J795="CP",G795&gt;=DATE(2018,10,1),G795&lt;=DATE(2018,12,31)),COUNTIFS($K$2:$K$999,K795,$A$2:$A$999,'CP %'!$F$1,$B$2:$B$999,'CP %'!$F$27,$G$2:$G$999,"&gt;=01-10-2018",$G$2:$G$999,"&lt;=31-12-2018"),IF(AND(A795='CP %'!$M$1,Master!J795="CP",G795&gt;=DATE(2018,4,1),G795&lt;DATE(2018,10,1)),COUNTIFS($K$2:$K$999,K795,$A$2:$A$999,'CP %'!$M$1,$G$2:$G$999,"&gt;=1-04-2018",$G$2:$G$999,"&lt;1-10-2018"),IF(AND(A795='CP %'!$M$1,Master!J795="CP",G795&gt;=DATE(2018,10,1),G795&lt;=DATE(2018,12,31)),COUNTIFS($K$2:$K$999,K795,$A$2:$A$999,'CP %'!$M$1,$G$2:$G$999,"&gt;=1-10-2018",$G$2:$G$999,"&lt;=31-12-2018"),"")))))))</f>
        <v/>
      </c>
    </row>
    <row r="796" spans="19:20" hidden="1" x14ac:dyDescent="0.25">
      <c r="S796" s="17" t="str">
        <f>IF(AND(A796='CP %'!$B$1,J796="CP"),
IF(AND(G796&gt;=DATE(2018,4,1),G796&lt;=DATE(2018,7,25)),2%,IF(AND(G796&gt;=DATE(2018,7,26),G796&lt;=DATE(2018,12,31),R796='CP %'!$I$2),IF(T796=1,'CP %'!$C$8,IF(AND(T796&gt;=2,T796&lt;=3),'CP %'!$C$9,IF(AND(T796&gt;=4,T796&lt;=5),'CP %'!$C$10,IF(AND(T796&gt;=6,T796&lt;=8),'CP %'!$C$11,IF(T796&gt;=9,'CP %'!$C$12,""))))),IF(AND(G796&gt;=DATE(2018,7,26),G796&lt;=DATE(2018,12,31),R796='CP %'!$I$3),IF(T796=1,'CP %'!$D$8,IF(AND(T796&gt;=2,T796&lt;=3),'CP %'!$D$9,IF(AND(T796&gt;=4,T796&lt;=5),'CP %'!$D$10,IF(AND(T796&gt;=6,T796&lt;=8),'CP %'!$D$11,IF(T796&gt;=9,'CP %'!$D$12,""))))),""))),
IF(AND(A796='CP %'!$F$1,J796="CP"),
IF(AND(G796&gt;=DATE(2018,4,1),G796&lt;DATE(2018,5,1)),IF(AND(T796&gt;=1,T796&lt;=3),'CP %'!$G$4,IF(AND(T796&gt;=4,T796&lt;=9),'CP %'!$G$5,IF(T796&gt;=10,'CP %'!$G$6,""))),
IF(AND(G796&gt;=DATE(2018,5,1),G796&lt;DATE(2018,7,1)),'CP %'!$G$8,
IF(AND(G796&gt;=DATE(2018,7,1),G796&lt;DATE(2018,8,1)),IF(AND(T796&gt;=1,T796&lt;=2),'CP %'!$G$11,IF(AND(T796&gt;=3,T796&lt;=5),'CP %'!$G$12,IF(T796&gt;=6,'CP %'!$G$13,""))),
IF(AND(G796&gt;=DATE(2018,8,1),G796&lt;DATE(2018,10,1)),IF(K796='CP %'!$F$18,'CP %'!$G$18,IF(B796='CP %'!$F$15,'CP %'!$G$15,IF(B796='CP %'!$F$16,'CP %'!$G$16,IF(AND(B796='CP %'!$F$17,T796=1),'CP %'!$G$20,IF(AND(B796='CP %'!$F$17,T796&gt;=2,T796&lt;=5),'CP %'!$G$21,IF(AND(B796='CP %'!$F$17,T796&gt;=6),'CP %'!$G$22,"")))))),
IF(AND(G796&gt;=DATE(2018,10,1),G796&lt;=DATE(2018,12,31)),IF(B796='CP %'!$F$25,'CP %'!$G$25,IF(B796='CP %'!$F$26,'CP %'!$G$26,IF(AND(B796='CP %'!$F$27,T796=1),'CP %'!$G$29,IF(AND(B796='CP %'!$F$27,T796&gt;=2,T796&lt;=5),'CP %'!$G$30,IF(AND(B796='CP %'!$F$27,T796&gt;=6),'CP %'!$G$31,"")))))))))),
IF(AND(A796='CP %'!$M$1,J796="CP"),
IF(AND(G796&gt;=DATE(2018,4,1),G796&lt;DATE(2018,10,1)),IF(AND(T796&gt;=1,T796&lt;=3),'CP %'!$N$4,IF(AND(T796&gt;=4,T796&lt;=6),'CP %'!$N$5,IF(T796&gt;=7,'CP %'!$N$6,""))),
IF(AND(G796&gt;=DATE(2018,10,1),G796&lt;=DATE(2018,12,31)),IF(AND(T796&gt;=1,T796&lt;=3),'CP %'!$N$9,IF(AND(T796&gt;=4,T796&lt;=6),'CP %'!$N$10,IF(T796&gt;=7,'CP %'!$N$11,""))),"")),"")))</f>
        <v/>
      </c>
      <c r="T796" s="29" t="str">
        <f>IF(AND(A796='CP %'!$B$1,Master!J796="CP",G796&gt;=DATE(2018,7,26),G796&lt;=DATE(2018,12,31)),COUNTIFS($K$2:$K$999,K796,$A$2:$A$999,'CP %'!$B$1,$G$2:$G$999,"&gt;=26-07-2018",$G$2:$G$999,"&lt;=31-12-2018"),IF(AND(A796='CP %'!$F$1,Master!J796="CP",G796&gt;=DATE(2018,4,1),G796&lt;DATE(2018,5,1)),COUNTIFS($K$2:$K$999,K796,$A$2:$A$999,'CP %'!$F$1,$G$2:$G$999,"&gt;=01-04-2018",$G$2:$G$999,"&lt;01-05-2018"),IF(AND(A796='CP %'!$F$1,Master!J796="CP",G796&gt;=DATE(2018,7,1),G796&lt;DATE(2018,8,1)),COUNTIFS($K$2:$K$999,K796,$A$2:$A$999,'CP %'!$F$1,$G$2:$G$999,"&gt;=01-07-2018",$G$2:$G$999,"&lt;01-08-2018"),IF(AND(A796='CP %'!$F$1,B796='CP %'!$F$17,Master!J796="CP",G796&gt;=DATE(2018,8,1),G796&lt;DATE(2018,10,1)),COUNTIFS($K$2:$K$999,K796,$A$2:$A$999,'CP %'!$F$1,$B$2:$B$999,'CP %'!$F$17,$G$2:$G$999,"&gt;=01-08-2018",$G$2:$G$999,"&lt;01-10-2018"),IF(AND(A796='CP %'!$F$1,B796='CP %'!$F$27,Master!J796="CP",G796&gt;=DATE(2018,10,1),G796&lt;=DATE(2018,12,31)),COUNTIFS($K$2:$K$999,K796,$A$2:$A$999,'CP %'!$F$1,$B$2:$B$999,'CP %'!$F$27,$G$2:$G$999,"&gt;=01-10-2018",$G$2:$G$999,"&lt;=31-12-2018"),IF(AND(A796='CP %'!$M$1,Master!J796="CP",G796&gt;=DATE(2018,4,1),G796&lt;DATE(2018,10,1)),COUNTIFS($K$2:$K$999,K796,$A$2:$A$999,'CP %'!$M$1,$G$2:$G$999,"&gt;=1-04-2018",$G$2:$G$999,"&lt;1-10-2018"),IF(AND(A796='CP %'!$M$1,Master!J796="CP",G796&gt;=DATE(2018,10,1),G796&lt;=DATE(2018,12,31)),COUNTIFS($K$2:$K$999,K796,$A$2:$A$999,'CP %'!$M$1,$G$2:$G$999,"&gt;=1-10-2018",$G$2:$G$999,"&lt;=31-12-2018"),"")))))))</f>
        <v/>
      </c>
    </row>
    <row r="797" spans="19:20" hidden="1" x14ac:dyDescent="0.25">
      <c r="S797" s="17" t="str">
        <f>IF(AND(A797='CP %'!$B$1,J797="CP"),
IF(AND(G797&gt;=DATE(2018,4,1),G797&lt;=DATE(2018,7,25)),2%,IF(AND(G797&gt;=DATE(2018,7,26),G797&lt;=DATE(2018,12,31),R797='CP %'!$I$2),IF(T797=1,'CP %'!$C$8,IF(AND(T797&gt;=2,T797&lt;=3),'CP %'!$C$9,IF(AND(T797&gt;=4,T797&lt;=5),'CP %'!$C$10,IF(AND(T797&gt;=6,T797&lt;=8),'CP %'!$C$11,IF(T797&gt;=9,'CP %'!$C$12,""))))),IF(AND(G797&gt;=DATE(2018,7,26),G797&lt;=DATE(2018,12,31),R797='CP %'!$I$3),IF(T797=1,'CP %'!$D$8,IF(AND(T797&gt;=2,T797&lt;=3),'CP %'!$D$9,IF(AND(T797&gt;=4,T797&lt;=5),'CP %'!$D$10,IF(AND(T797&gt;=6,T797&lt;=8),'CP %'!$D$11,IF(T797&gt;=9,'CP %'!$D$12,""))))),""))),
IF(AND(A797='CP %'!$F$1,J797="CP"),
IF(AND(G797&gt;=DATE(2018,4,1),G797&lt;DATE(2018,5,1)),IF(AND(T797&gt;=1,T797&lt;=3),'CP %'!$G$4,IF(AND(T797&gt;=4,T797&lt;=9),'CP %'!$G$5,IF(T797&gt;=10,'CP %'!$G$6,""))),
IF(AND(G797&gt;=DATE(2018,5,1),G797&lt;DATE(2018,7,1)),'CP %'!$G$8,
IF(AND(G797&gt;=DATE(2018,7,1),G797&lt;DATE(2018,8,1)),IF(AND(T797&gt;=1,T797&lt;=2),'CP %'!$G$11,IF(AND(T797&gt;=3,T797&lt;=5),'CP %'!$G$12,IF(T797&gt;=6,'CP %'!$G$13,""))),
IF(AND(G797&gt;=DATE(2018,8,1),G797&lt;DATE(2018,10,1)),IF(K797='CP %'!$F$18,'CP %'!$G$18,IF(B797='CP %'!$F$15,'CP %'!$G$15,IF(B797='CP %'!$F$16,'CP %'!$G$16,IF(AND(B797='CP %'!$F$17,T797=1),'CP %'!$G$20,IF(AND(B797='CP %'!$F$17,T797&gt;=2,T797&lt;=5),'CP %'!$G$21,IF(AND(B797='CP %'!$F$17,T797&gt;=6),'CP %'!$G$22,"")))))),
IF(AND(G797&gt;=DATE(2018,10,1),G797&lt;=DATE(2018,12,31)),IF(B797='CP %'!$F$25,'CP %'!$G$25,IF(B797='CP %'!$F$26,'CP %'!$G$26,IF(AND(B797='CP %'!$F$27,T797=1),'CP %'!$G$29,IF(AND(B797='CP %'!$F$27,T797&gt;=2,T797&lt;=5),'CP %'!$G$30,IF(AND(B797='CP %'!$F$27,T797&gt;=6),'CP %'!$G$31,"")))))))))),
IF(AND(A797='CP %'!$M$1,J797="CP"),
IF(AND(G797&gt;=DATE(2018,4,1),G797&lt;DATE(2018,10,1)),IF(AND(T797&gt;=1,T797&lt;=3),'CP %'!$N$4,IF(AND(T797&gt;=4,T797&lt;=6),'CP %'!$N$5,IF(T797&gt;=7,'CP %'!$N$6,""))),
IF(AND(G797&gt;=DATE(2018,10,1),G797&lt;=DATE(2018,12,31)),IF(AND(T797&gt;=1,T797&lt;=3),'CP %'!$N$9,IF(AND(T797&gt;=4,T797&lt;=6),'CP %'!$N$10,IF(T797&gt;=7,'CP %'!$N$11,""))),"")),"")))</f>
        <v/>
      </c>
      <c r="T797" s="29" t="str">
        <f>IF(AND(A797='CP %'!$B$1,Master!J797="CP",G797&gt;=DATE(2018,7,26),G797&lt;=DATE(2018,12,31)),COUNTIFS($K$2:$K$999,K797,$A$2:$A$999,'CP %'!$B$1,$G$2:$G$999,"&gt;=26-07-2018",$G$2:$G$999,"&lt;=31-12-2018"),IF(AND(A797='CP %'!$F$1,Master!J797="CP",G797&gt;=DATE(2018,4,1),G797&lt;DATE(2018,5,1)),COUNTIFS($K$2:$K$999,K797,$A$2:$A$999,'CP %'!$F$1,$G$2:$G$999,"&gt;=01-04-2018",$G$2:$G$999,"&lt;01-05-2018"),IF(AND(A797='CP %'!$F$1,Master!J797="CP",G797&gt;=DATE(2018,7,1),G797&lt;DATE(2018,8,1)),COUNTIFS($K$2:$K$999,K797,$A$2:$A$999,'CP %'!$F$1,$G$2:$G$999,"&gt;=01-07-2018",$G$2:$G$999,"&lt;01-08-2018"),IF(AND(A797='CP %'!$F$1,B797='CP %'!$F$17,Master!J797="CP",G797&gt;=DATE(2018,8,1),G797&lt;DATE(2018,10,1)),COUNTIFS($K$2:$K$999,K797,$A$2:$A$999,'CP %'!$F$1,$B$2:$B$999,'CP %'!$F$17,$G$2:$G$999,"&gt;=01-08-2018",$G$2:$G$999,"&lt;01-10-2018"),IF(AND(A797='CP %'!$F$1,B797='CP %'!$F$27,Master!J797="CP",G797&gt;=DATE(2018,10,1),G797&lt;=DATE(2018,12,31)),COUNTIFS($K$2:$K$999,K797,$A$2:$A$999,'CP %'!$F$1,$B$2:$B$999,'CP %'!$F$27,$G$2:$G$999,"&gt;=01-10-2018",$G$2:$G$999,"&lt;=31-12-2018"),IF(AND(A797='CP %'!$M$1,Master!J797="CP",G797&gt;=DATE(2018,4,1),G797&lt;DATE(2018,10,1)),COUNTIFS($K$2:$K$999,K797,$A$2:$A$999,'CP %'!$M$1,$G$2:$G$999,"&gt;=1-04-2018",$G$2:$G$999,"&lt;1-10-2018"),IF(AND(A797='CP %'!$M$1,Master!J797="CP",G797&gt;=DATE(2018,10,1),G797&lt;=DATE(2018,12,31)),COUNTIFS($K$2:$K$999,K797,$A$2:$A$999,'CP %'!$M$1,$G$2:$G$999,"&gt;=1-10-2018",$G$2:$G$999,"&lt;=31-12-2018"),"")))))))</f>
        <v/>
      </c>
    </row>
    <row r="798" spans="19:20" hidden="1" x14ac:dyDescent="0.25">
      <c r="S798" s="17" t="str">
        <f>IF(AND(A798='CP %'!$B$1,J798="CP"),
IF(AND(G798&gt;=DATE(2018,4,1),G798&lt;=DATE(2018,7,25)),2%,IF(AND(G798&gt;=DATE(2018,7,26),G798&lt;=DATE(2018,12,31),R798='CP %'!$I$2),IF(T798=1,'CP %'!$C$8,IF(AND(T798&gt;=2,T798&lt;=3),'CP %'!$C$9,IF(AND(T798&gt;=4,T798&lt;=5),'CP %'!$C$10,IF(AND(T798&gt;=6,T798&lt;=8),'CP %'!$C$11,IF(T798&gt;=9,'CP %'!$C$12,""))))),IF(AND(G798&gt;=DATE(2018,7,26),G798&lt;=DATE(2018,12,31),R798='CP %'!$I$3),IF(T798=1,'CP %'!$D$8,IF(AND(T798&gt;=2,T798&lt;=3),'CP %'!$D$9,IF(AND(T798&gt;=4,T798&lt;=5),'CP %'!$D$10,IF(AND(T798&gt;=6,T798&lt;=8),'CP %'!$D$11,IF(T798&gt;=9,'CP %'!$D$12,""))))),""))),
IF(AND(A798='CP %'!$F$1,J798="CP"),
IF(AND(G798&gt;=DATE(2018,4,1),G798&lt;DATE(2018,5,1)),IF(AND(T798&gt;=1,T798&lt;=3),'CP %'!$G$4,IF(AND(T798&gt;=4,T798&lt;=9),'CP %'!$G$5,IF(T798&gt;=10,'CP %'!$G$6,""))),
IF(AND(G798&gt;=DATE(2018,5,1),G798&lt;DATE(2018,7,1)),'CP %'!$G$8,
IF(AND(G798&gt;=DATE(2018,7,1),G798&lt;DATE(2018,8,1)),IF(AND(T798&gt;=1,T798&lt;=2),'CP %'!$G$11,IF(AND(T798&gt;=3,T798&lt;=5),'CP %'!$G$12,IF(T798&gt;=6,'CP %'!$G$13,""))),
IF(AND(G798&gt;=DATE(2018,8,1),G798&lt;DATE(2018,10,1)),IF(K798='CP %'!$F$18,'CP %'!$G$18,IF(B798='CP %'!$F$15,'CP %'!$G$15,IF(B798='CP %'!$F$16,'CP %'!$G$16,IF(AND(B798='CP %'!$F$17,T798=1),'CP %'!$G$20,IF(AND(B798='CP %'!$F$17,T798&gt;=2,T798&lt;=5),'CP %'!$G$21,IF(AND(B798='CP %'!$F$17,T798&gt;=6),'CP %'!$G$22,"")))))),
IF(AND(G798&gt;=DATE(2018,10,1),G798&lt;=DATE(2018,12,31)),IF(B798='CP %'!$F$25,'CP %'!$G$25,IF(B798='CP %'!$F$26,'CP %'!$G$26,IF(AND(B798='CP %'!$F$27,T798=1),'CP %'!$G$29,IF(AND(B798='CP %'!$F$27,T798&gt;=2,T798&lt;=5),'CP %'!$G$30,IF(AND(B798='CP %'!$F$27,T798&gt;=6),'CP %'!$G$31,"")))))))))),
IF(AND(A798='CP %'!$M$1,J798="CP"),
IF(AND(G798&gt;=DATE(2018,4,1),G798&lt;DATE(2018,10,1)),IF(AND(T798&gt;=1,T798&lt;=3),'CP %'!$N$4,IF(AND(T798&gt;=4,T798&lt;=6),'CP %'!$N$5,IF(T798&gt;=7,'CP %'!$N$6,""))),
IF(AND(G798&gt;=DATE(2018,10,1),G798&lt;=DATE(2018,12,31)),IF(AND(T798&gt;=1,T798&lt;=3),'CP %'!$N$9,IF(AND(T798&gt;=4,T798&lt;=6),'CP %'!$N$10,IF(T798&gt;=7,'CP %'!$N$11,""))),"")),"")))</f>
        <v/>
      </c>
      <c r="T798" s="29" t="str">
        <f>IF(AND(A798='CP %'!$B$1,Master!J798="CP",G798&gt;=DATE(2018,7,26),G798&lt;=DATE(2018,12,31)),COUNTIFS($K$2:$K$999,K798,$A$2:$A$999,'CP %'!$B$1,$G$2:$G$999,"&gt;=26-07-2018",$G$2:$G$999,"&lt;=31-12-2018"),IF(AND(A798='CP %'!$F$1,Master!J798="CP",G798&gt;=DATE(2018,4,1),G798&lt;DATE(2018,5,1)),COUNTIFS($K$2:$K$999,K798,$A$2:$A$999,'CP %'!$F$1,$G$2:$G$999,"&gt;=01-04-2018",$G$2:$G$999,"&lt;01-05-2018"),IF(AND(A798='CP %'!$F$1,Master!J798="CP",G798&gt;=DATE(2018,7,1),G798&lt;DATE(2018,8,1)),COUNTIFS($K$2:$K$999,K798,$A$2:$A$999,'CP %'!$F$1,$G$2:$G$999,"&gt;=01-07-2018",$G$2:$G$999,"&lt;01-08-2018"),IF(AND(A798='CP %'!$F$1,B798='CP %'!$F$17,Master!J798="CP",G798&gt;=DATE(2018,8,1),G798&lt;DATE(2018,10,1)),COUNTIFS($K$2:$K$999,K798,$A$2:$A$999,'CP %'!$F$1,$B$2:$B$999,'CP %'!$F$17,$G$2:$G$999,"&gt;=01-08-2018",$G$2:$G$999,"&lt;01-10-2018"),IF(AND(A798='CP %'!$F$1,B798='CP %'!$F$27,Master!J798="CP",G798&gt;=DATE(2018,10,1),G798&lt;=DATE(2018,12,31)),COUNTIFS($K$2:$K$999,K798,$A$2:$A$999,'CP %'!$F$1,$B$2:$B$999,'CP %'!$F$27,$G$2:$G$999,"&gt;=01-10-2018",$G$2:$G$999,"&lt;=31-12-2018"),IF(AND(A798='CP %'!$M$1,Master!J798="CP",G798&gt;=DATE(2018,4,1),G798&lt;DATE(2018,10,1)),COUNTIFS($K$2:$K$999,K798,$A$2:$A$999,'CP %'!$M$1,$G$2:$G$999,"&gt;=1-04-2018",$G$2:$G$999,"&lt;1-10-2018"),IF(AND(A798='CP %'!$M$1,Master!J798="CP",G798&gt;=DATE(2018,10,1),G798&lt;=DATE(2018,12,31)),COUNTIFS($K$2:$K$999,K798,$A$2:$A$999,'CP %'!$M$1,$G$2:$G$999,"&gt;=1-10-2018",$G$2:$G$999,"&lt;=31-12-2018"),"")))))))</f>
        <v/>
      </c>
    </row>
    <row r="799" spans="19:20" hidden="1" x14ac:dyDescent="0.25">
      <c r="S799" s="17" t="str">
        <f>IF(AND(A799='CP %'!$B$1,J799="CP"),
IF(AND(G799&gt;=DATE(2018,4,1),G799&lt;=DATE(2018,7,25)),2%,IF(AND(G799&gt;=DATE(2018,7,26),G799&lt;=DATE(2018,12,31),R799='CP %'!$I$2),IF(T799=1,'CP %'!$C$8,IF(AND(T799&gt;=2,T799&lt;=3),'CP %'!$C$9,IF(AND(T799&gt;=4,T799&lt;=5),'CP %'!$C$10,IF(AND(T799&gt;=6,T799&lt;=8),'CP %'!$C$11,IF(T799&gt;=9,'CP %'!$C$12,""))))),IF(AND(G799&gt;=DATE(2018,7,26),G799&lt;=DATE(2018,12,31),R799='CP %'!$I$3),IF(T799=1,'CP %'!$D$8,IF(AND(T799&gt;=2,T799&lt;=3),'CP %'!$D$9,IF(AND(T799&gt;=4,T799&lt;=5),'CP %'!$D$10,IF(AND(T799&gt;=6,T799&lt;=8),'CP %'!$D$11,IF(T799&gt;=9,'CP %'!$D$12,""))))),""))),
IF(AND(A799='CP %'!$F$1,J799="CP"),
IF(AND(G799&gt;=DATE(2018,4,1),G799&lt;DATE(2018,5,1)),IF(AND(T799&gt;=1,T799&lt;=3),'CP %'!$G$4,IF(AND(T799&gt;=4,T799&lt;=9),'CP %'!$G$5,IF(T799&gt;=10,'CP %'!$G$6,""))),
IF(AND(G799&gt;=DATE(2018,5,1),G799&lt;DATE(2018,7,1)),'CP %'!$G$8,
IF(AND(G799&gt;=DATE(2018,7,1),G799&lt;DATE(2018,8,1)),IF(AND(T799&gt;=1,T799&lt;=2),'CP %'!$G$11,IF(AND(T799&gt;=3,T799&lt;=5),'CP %'!$G$12,IF(T799&gt;=6,'CP %'!$G$13,""))),
IF(AND(G799&gt;=DATE(2018,8,1),G799&lt;DATE(2018,10,1)),IF(K799='CP %'!$F$18,'CP %'!$G$18,IF(B799='CP %'!$F$15,'CP %'!$G$15,IF(B799='CP %'!$F$16,'CP %'!$G$16,IF(AND(B799='CP %'!$F$17,T799=1),'CP %'!$G$20,IF(AND(B799='CP %'!$F$17,T799&gt;=2,T799&lt;=5),'CP %'!$G$21,IF(AND(B799='CP %'!$F$17,T799&gt;=6),'CP %'!$G$22,"")))))),
IF(AND(G799&gt;=DATE(2018,10,1),G799&lt;=DATE(2018,12,31)),IF(B799='CP %'!$F$25,'CP %'!$G$25,IF(B799='CP %'!$F$26,'CP %'!$G$26,IF(AND(B799='CP %'!$F$27,T799=1),'CP %'!$G$29,IF(AND(B799='CP %'!$F$27,T799&gt;=2,T799&lt;=5),'CP %'!$G$30,IF(AND(B799='CP %'!$F$27,T799&gt;=6),'CP %'!$G$31,"")))))))))),
IF(AND(A799='CP %'!$M$1,J799="CP"),
IF(AND(G799&gt;=DATE(2018,4,1),G799&lt;DATE(2018,10,1)),IF(AND(T799&gt;=1,T799&lt;=3),'CP %'!$N$4,IF(AND(T799&gt;=4,T799&lt;=6),'CP %'!$N$5,IF(T799&gt;=7,'CP %'!$N$6,""))),
IF(AND(G799&gt;=DATE(2018,10,1),G799&lt;=DATE(2018,12,31)),IF(AND(T799&gt;=1,T799&lt;=3),'CP %'!$N$9,IF(AND(T799&gt;=4,T799&lt;=6),'CP %'!$N$10,IF(T799&gt;=7,'CP %'!$N$11,""))),"")),"")))</f>
        <v/>
      </c>
      <c r="T799" s="29" t="str">
        <f>IF(AND(A799='CP %'!$B$1,Master!J799="CP",G799&gt;=DATE(2018,7,26),G799&lt;=DATE(2018,12,31)),COUNTIFS($K$2:$K$999,K799,$A$2:$A$999,'CP %'!$B$1,$G$2:$G$999,"&gt;=26-07-2018",$G$2:$G$999,"&lt;=31-12-2018"),IF(AND(A799='CP %'!$F$1,Master!J799="CP",G799&gt;=DATE(2018,4,1),G799&lt;DATE(2018,5,1)),COUNTIFS($K$2:$K$999,K799,$A$2:$A$999,'CP %'!$F$1,$G$2:$G$999,"&gt;=01-04-2018",$G$2:$G$999,"&lt;01-05-2018"),IF(AND(A799='CP %'!$F$1,Master!J799="CP",G799&gt;=DATE(2018,7,1),G799&lt;DATE(2018,8,1)),COUNTIFS($K$2:$K$999,K799,$A$2:$A$999,'CP %'!$F$1,$G$2:$G$999,"&gt;=01-07-2018",$G$2:$G$999,"&lt;01-08-2018"),IF(AND(A799='CP %'!$F$1,B799='CP %'!$F$17,Master!J799="CP",G799&gt;=DATE(2018,8,1),G799&lt;DATE(2018,10,1)),COUNTIFS($K$2:$K$999,K799,$A$2:$A$999,'CP %'!$F$1,$B$2:$B$999,'CP %'!$F$17,$G$2:$G$999,"&gt;=01-08-2018",$G$2:$G$999,"&lt;01-10-2018"),IF(AND(A799='CP %'!$F$1,B799='CP %'!$F$27,Master!J799="CP",G799&gt;=DATE(2018,10,1),G799&lt;=DATE(2018,12,31)),COUNTIFS($K$2:$K$999,K799,$A$2:$A$999,'CP %'!$F$1,$B$2:$B$999,'CP %'!$F$27,$G$2:$G$999,"&gt;=01-10-2018",$G$2:$G$999,"&lt;=31-12-2018"),IF(AND(A799='CP %'!$M$1,Master!J799="CP",G799&gt;=DATE(2018,4,1),G799&lt;DATE(2018,10,1)),COUNTIFS($K$2:$K$999,K799,$A$2:$A$999,'CP %'!$M$1,$G$2:$G$999,"&gt;=1-04-2018",$G$2:$G$999,"&lt;1-10-2018"),IF(AND(A799='CP %'!$M$1,Master!J799="CP",G799&gt;=DATE(2018,10,1),G799&lt;=DATE(2018,12,31)),COUNTIFS($K$2:$K$999,K799,$A$2:$A$999,'CP %'!$M$1,$G$2:$G$999,"&gt;=1-10-2018",$G$2:$G$999,"&lt;=31-12-2018"),"")))))))</f>
        <v/>
      </c>
    </row>
    <row r="800" spans="19:20" hidden="1" x14ac:dyDescent="0.25">
      <c r="S800" s="17" t="str">
        <f>IF(AND(A800='CP %'!$B$1,J800="CP"),
IF(AND(G800&gt;=DATE(2018,4,1),G800&lt;=DATE(2018,7,25)),2%,IF(AND(G800&gt;=DATE(2018,7,26),G800&lt;=DATE(2018,12,31),R800='CP %'!$I$2),IF(T800=1,'CP %'!$C$8,IF(AND(T800&gt;=2,T800&lt;=3),'CP %'!$C$9,IF(AND(T800&gt;=4,T800&lt;=5),'CP %'!$C$10,IF(AND(T800&gt;=6,T800&lt;=8),'CP %'!$C$11,IF(T800&gt;=9,'CP %'!$C$12,""))))),IF(AND(G800&gt;=DATE(2018,7,26),G800&lt;=DATE(2018,12,31),R800='CP %'!$I$3),IF(T800=1,'CP %'!$D$8,IF(AND(T800&gt;=2,T800&lt;=3),'CP %'!$D$9,IF(AND(T800&gt;=4,T800&lt;=5),'CP %'!$D$10,IF(AND(T800&gt;=6,T800&lt;=8),'CP %'!$D$11,IF(T800&gt;=9,'CP %'!$D$12,""))))),""))),
IF(AND(A800='CP %'!$F$1,J800="CP"),
IF(AND(G800&gt;=DATE(2018,4,1),G800&lt;DATE(2018,5,1)),IF(AND(T800&gt;=1,T800&lt;=3),'CP %'!$G$4,IF(AND(T800&gt;=4,T800&lt;=9),'CP %'!$G$5,IF(T800&gt;=10,'CP %'!$G$6,""))),
IF(AND(G800&gt;=DATE(2018,5,1),G800&lt;DATE(2018,7,1)),'CP %'!$G$8,
IF(AND(G800&gt;=DATE(2018,7,1),G800&lt;DATE(2018,8,1)),IF(AND(T800&gt;=1,T800&lt;=2),'CP %'!$G$11,IF(AND(T800&gt;=3,T800&lt;=5),'CP %'!$G$12,IF(T800&gt;=6,'CP %'!$G$13,""))),
IF(AND(G800&gt;=DATE(2018,8,1),G800&lt;DATE(2018,10,1)),IF(K800='CP %'!$F$18,'CP %'!$G$18,IF(B800='CP %'!$F$15,'CP %'!$G$15,IF(B800='CP %'!$F$16,'CP %'!$G$16,IF(AND(B800='CP %'!$F$17,T800=1),'CP %'!$G$20,IF(AND(B800='CP %'!$F$17,T800&gt;=2,T800&lt;=5),'CP %'!$G$21,IF(AND(B800='CP %'!$F$17,T800&gt;=6),'CP %'!$G$22,"")))))),
IF(AND(G800&gt;=DATE(2018,10,1),G800&lt;=DATE(2018,12,31)),IF(B800='CP %'!$F$25,'CP %'!$G$25,IF(B800='CP %'!$F$26,'CP %'!$G$26,IF(AND(B800='CP %'!$F$27,T800=1),'CP %'!$G$29,IF(AND(B800='CP %'!$F$27,T800&gt;=2,T800&lt;=5),'CP %'!$G$30,IF(AND(B800='CP %'!$F$27,T800&gt;=6),'CP %'!$G$31,"")))))))))),
IF(AND(A800='CP %'!$M$1,J800="CP"),
IF(AND(G800&gt;=DATE(2018,4,1),G800&lt;DATE(2018,10,1)),IF(AND(T800&gt;=1,T800&lt;=3),'CP %'!$N$4,IF(AND(T800&gt;=4,T800&lt;=6),'CP %'!$N$5,IF(T800&gt;=7,'CP %'!$N$6,""))),
IF(AND(G800&gt;=DATE(2018,10,1),G800&lt;=DATE(2018,12,31)),IF(AND(T800&gt;=1,T800&lt;=3),'CP %'!$N$9,IF(AND(T800&gt;=4,T800&lt;=6),'CP %'!$N$10,IF(T800&gt;=7,'CP %'!$N$11,""))),"")),"")))</f>
        <v/>
      </c>
      <c r="T800" s="29" t="str">
        <f>IF(AND(A800='CP %'!$B$1,Master!J800="CP",G800&gt;=DATE(2018,7,26),G800&lt;=DATE(2018,12,31)),COUNTIFS($K$2:$K$999,K800,$A$2:$A$999,'CP %'!$B$1,$G$2:$G$999,"&gt;=26-07-2018",$G$2:$G$999,"&lt;=31-12-2018"),IF(AND(A800='CP %'!$F$1,Master!J800="CP",G800&gt;=DATE(2018,4,1),G800&lt;DATE(2018,5,1)),COUNTIFS($K$2:$K$999,K800,$A$2:$A$999,'CP %'!$F$1,$G$2:$G$999,"&gt;=01-04-2018",$G$2:$G$999,"&lt;01-05-2018"),IF(AND(A800='CP %'!$F$1,Master!J800="CP",G800&gt;=DATE(2018,7,1),G800&lt;DATE(2018,8,1)),COUNTIFS($K$2:$K$999,K800,$A$2:$A$999,'CP %'!$F$1,$G$2:$G$999,"&gt;=01-07-2018",$G$2:$G$999,"&lt;01-08-2018"),IF(AND(A800='CP %'!$F$1,B800='CP %'!$F$17,Master!J800="CP",G800&gt;=DATE(2018,8,1),G800&lt;DATE(2018,10,1)),COUNTIFS($K$2:$K$999,K800,$A$2:$A$999,'CP %'!$F$1,$B$2:$B$999,'CP %'!$F$17,$G$2:$G$999,"&gt;=01-08-2018",$G$2:$G$999,"&lt;01-10-2018"),IF(AND(A800='CP %'!$F$1,B800='CP %'!$F$27,Master!J800="CP",G800&gt;=DATE(2018,10,1),G800&lt;=DATE(2018,12,31)),COUNTIFS($K$2:$K$999,K800,$A$2:$A$999,'CP %'!$F$1,$B$2:$B$999,'CP %'!$F$27,$G$2:$G$999,"&gt;=01-10-2018",$G$2:$G$999,"&lt;=31-12-2018"),IF(AND(A800='CP %'!$M$1,Master!J800="CP",G800&gt;=DATE(2018,4,1),G800&lt;DATE(2018,10,1)),COUNTIFS($K$2:$K$999,K800,$A$2:$A$999,'CP %'!$M$1,$G$2:$G$999,"&gt;=1-04-2018",$G$2:$G$999,"&lt;1-10-2018"),IF(AND(A800='CP %'!$M$1,Master!J800="CP",G800&gt;=DATE(2018,10,1),G800&lt;=DATE(2018,12,31)),COUNTIFS($K$2:$K$999,K800,$A$2:$A$999,'CP %'!$M$1,$G$2:$G$999,"&gt;=1-10-2018",$G$2:$G$999,"&lt;=31-12-2018"),"")))))))</f>
        <v/>
      </c>
    </row>
    <row r="801" spans="19:20" hidden="1" x14ac:dyDescent="0.25">
      <c r="S801" s="17" t="str">
        <f>IF(AND(A801='CP %'!$B$1,J801="CP"),
IF(AND(G801&gt;=DATE(2018,4,1),G801&lt;=DATE(2018,7,25)),2%,IF(AND(G801&gt;=DATE(2018,7,26),G801&lt;=DATE(2018,12,31),R801='CP %'!$I$2),IF(T801=1,'CP %'!$C$8,IF(AND(T801&gt;=2,T801&lt;=3),'CP %'!$C$9,IF(AND(T801&gt;=4,T801&lt;=5),'CP %'!$C$10,IF(AND(T801&gt;=6,T801&lt;=8),'CP %'!$C$11,IF(T801&gt;=9,'CP %'!$C$12,""))))),IF(AND(G801&gt;=DATE(2018,7,26),G801&lt;=DATE(2018,12,31),R801='CP %'!$I$3),IF(T801=1,'CP %'!$D$8,IF(AND(T801&gt;=2,T801&lt;=3),'CP %'!$D$9,IF(AND(T801&gt;=4,T801&lt;=5),'CP %'!$D$10,IF(AND(T801&gt;=6,T801&lt;=8),'CP %'!$D$11,IF(T801&gt;=9,'CP %'!$D$12,""))))),""))),
IF(AND(A801='CP %'!$F$1,J801="CP"),
IF(AND(G801&gt;=DATE(2018,4,1),G801&lt;DATE(2018,5,1)),IF(AND(T801&gt;=1,T801&lt;=3),'CP %'!$G$4,IF(AND(T801&gt;=4,T801&lt;=9),'CP %'!$G$5,IF(T801&gt;=10,'CP %'!$G$6,""))),
IF(AND(G801&gt;=DATE(2018,5,1),G801&lt;DATE(2018,7,1)),'CP %'!$G$8,
IF(AND(G801&gt;=DATE(2018,7,1),G801&lt;DATE(2018,8,1)),IF(AND(T801&gt;=1,T801&lt;=2),'CP %'!$G$11,IF(AND(T801&gt;=3,T801&lt;=5),'CP %'!$G$12,IF(T801&gt;=6,'CP %'!$G$13,""))),
IF(AND(G801&gt;=DATE(2018,8,1),G801&lt;DATE(2018,10,1)),IF(K801='CP %'!$F$18,'CP %'!$G$18,IF(B801='CP %'!$F$15,'CP %'!$G$15,IF(B801='CP %'!$F$16,'CP %'!$G$16,IF(AND(B801='CP %'!$F$17,T801=1),'CP %'!$G$20,IF(AND(B801='CP %'!$F$17,T801&gt;=2,T801&lt;=5),'CP %'!$G$21,IF(AND(B801='CP %'!$F$17,T801&gt;=6),'CP %'!$G$22,"")))))),
IF(AND(G801&gt;=DATE(2018,10,1),G801&lt;=DATE(2018,12,31)),IF(B801='CP %'!$F$25,'CP %'!$G$25,IF(B801='CP %'!$F$26,'CP %'!$G$26,IF(AND(B801='CP %'!$F$27,T801=1),'CP %'!$G$29,IF(AND(B801='CP %'!$F$27,T801&gt;=2,T801&lt;=5),'CP %'!$G$30,IF(AND(B801='CP %'!$F$27,T801&gt;=6),'CP %'!$G$31,"")))))))))),
IF(AND(A801='CP %'!$M$1,J801="CP"),
IF(AND(G801&gt;=DATE(2018,4,1),G801&lt;DATE(2018,10,1)),IF(AND(T801&gt;=1,T801&lt;=3),'CP %'!$N$4,IF(AND(T801&gt;=4,T801&lt;=6),'CP %'!$N$5,IF(T801&gt;=7,'CP %'!$N$6,""))),
IF(AND(G801&gt;=DATE(2018,10,1),G801&lt;=DATE(2018,12,31)),IF(AND(T801&gt;=1,T801&lt;=3),'CP %'!$N$9,IF(AND(T801&gt;=4,T801&lt;=6),'CP %'!$N$10,IF(T801&gt;=7,'CP %'!$N$11,""))),"")),"")))</f>
        <v/>
      </c>
      <c r="T801" s="29" t="str">
        <f>IF(AND(A801='CP %'!$B$1,Master!J801="CP",G801&gt;=DATE(2018,7,26),G801&lt;=DATE(2018,12,31)),COUNTIFS($K$2:$K$999,K801,$A$2:$A$999,'CP %'!$B$1,$G$2:$G$999,"&gt;=26-07-2018",$G$2:$G$999,"&lt;=31-12-2018"),IF(AND(A801='CP %'!$F$1,Master!J801="CP",G801&gt;=DATE(2018,4,1),G801&lt;DATE(2018,5,1)),COUNTIFS($K$2:$K$999,K801,$A$2:$A$999,'CP %'!$F$1,$G$2:$G$999,"&gt;=01-04-2018",$G$2:$G$999,"&lt;01-05-2018"),IF(AND(A801='CP %'!$F$1,Master!J801="CP",G801&gt;=DATE(2018,7,1),G801&lt;DATE(2018,8,1)),COUNTIFS($K$2:$K$999,K801,$A$2:$A$999,'CP %'!$F$1,$G$2:$G$999,"&gt;=01-07-2018",$G$2:$G$999,"&lt;01-08-2018"),IF(AND(A801='CP %'!$F$1,B801='CP %'!$F$17,Master!J801="CP",G801&gt;=DATE(2018,8,1),G801&lt;DATE(2018,10,1)),COUNTIFS($K$2:$K$999,K801,$A$2:$A$999,'CP %'!$F$1,$B$2:$B$999,'CP %'!$F$17,$G$2:$G$999,"&gt;=01-08-2018",$G$2:$G$999,"&lt;01-10-2018"),IF(AND(A801='CP %'!$F$1,B801='CP %'!$F$27,Master!J801="CP",G801&gt;=DATE(2018,10,1),G801&lt;=DATE(2018,12,31)),COUNTIFS($K$2:$K$999,K801,$A$2:$A$999,'CP %'!$F$1,$B$2:$B$999,'CP %'!$F$27,$G$2:$G$999,"&gt;=01-10-2018",$G$2:$G$999,"&lt;=31-12-2018"),IF(AND(A801='CP %'!$M$1,Master!J801="CP",G801&gt;=DATE(2018,4,1),G801&lt;DATE(2018,10,1)),COUNTIFS($K$2:$K$999,K801,$A$2:$A$999,'CP %'!$M$1,$G$2:$G$999,"&gt;=1-04-2018",$G$2:$G$999,"&lt;1-10-2018"),IF(AND(A801='CP %'!$M$1,Master!J801="CP",G801&gt;=DATE(2018,10,1),G801&lt;=DATE(2018,12,31)),COUNTIFS($K$2:$K$999,K801,$A$2:$A$999,'CP %'!$M$1,$G$2:$G$999,"&gt;=1-10-2018",$G$2:$G$999,"&lt;=31-12-2018"),"")))))))</f>
        <v/>
      </c>
    </row>
    <row r="802" spans="19:20" hidden="1" x14ac:dyDescent="0.25">
      <c r="S802" s="17" t="str">
        <f>IF(AND(A802='CP %'!$B$1,J802="CP"),
IF(AND(G802&gt;=DATE(2018,4,1),G802&lt;=DATE(2018,7,25)),2%,IF(AND(G802&gt;=DATE(2018,7,26),G802&lt;=DATE(2018,12,31),R802='CP %'!$I$2),IF(T802=1,'CP %'!$C$8,IF(AND(T802&gt;=2,T802&lt;=3),'CP %'!$C$9,IF(AND(T802&gt;=4,T802&lt;=5),'CP %'!$C$10,IF(AND(T802&gt;=6,T802&lt;=8),'CP %'!$C$11,IF(T802&gt;=9,'CP %'!$C$12,""))))),IF(AND(G802&gt;=DATE(2018,7,26),G802&lt;=DATE(2018,12,31),R802='CP %'!$I$3),IF(T802=1,'CP %'!$D$8,IF(AND(T802&gt;=2,T802&lt;=3),'CP %'!$D$9,IF(AND(T802&gt;=4,T802&lt;=5),'CP %'!$D$10,IF(AND(T802&gt;=6,T802&lt;=8),'CP %'!$D$11,IF(T802&gt;=9,'CP %'!$D$12,""))))),""))),
IF(AND(A802='CP %'!$F$1,J802="CP"),
IF(AND(G802&gt;=DATE(2018,4,1),G802&lt;DATE(2018,5,1)),IF(AND(T802&gt;=1,T802&lt;=3),'CP %'!$G$4,IF(AND(T802&gt;=4,T802&lt;=9),'CP %'!$G$5,IF(T802&gt;=10,'CP %'!$G$6,""))),
IF(AND(G802&gt;=DATE(2018,5,1),G802&lt;DATE(2018,7,1)),'CP %'!$G$8,
IF(AND(G802&gt;=DATE(2018,7,1),G802&lt;DATE(2018,8,1)),IF(AND(T802&gt;=1,T802&lt;=2),'CP %'!$G$11,IF(AND(T802&gt;=3,T802&lt;=5),'CP %'!$G$12,IF(T802&gt;=6,'CP %'!$G$13,""))),
IF(AND(G802&gt;=DATE(2018,8,1),G802&lt;DATE(2018,10,1)),IF(K802='CP %'!$F$18,'CP %'!$G$18,IF(B802='CP %'!$F$15,'CP %'!$G$15,IF(B802='CP %'!$F$16,'CP %'!$G$16,IF(AND(B802='CP %'!$F$17,T802=1),'CP %'!$G$20,IF(AND(B802='CP %'!$F$17,T802&gt;=2,T802&lt;=5),'CP %'!$G$21,IF(AND(B802='CP %'!$F$17,T802&gt;=6),'CP %'!$G$22,"")))))),
IF(AND(G802&gt;=DATE(2018,10,1),G802&lt;=DATE(2018,12,31)),IF(B802='CP %'!$F$25,'CP %'!$G$25,IF(B802='CP %'!$F$26,'CP %'!$G$26,IF(AND(B802='CP %'!$F$27,T802=1),'CP %'!$G$29,IF(AND(B802='CP %'!$F$27,T802&gt;=2,T802&lt;=5),'CP %'!$G$30,IF(AND(B802='CP %'!$F$27,T802&gt;=6),'CP %'!$G$31,"")))))))))),
IF(AND(A802='CP %'!$M$1,J802="CP"),
IF(AND(G802&gt;=DATE(2018,4,1),G802&lt;DATE(2018,10,1)),IF(AND(T802&gt;=1,T802&lt;=3),'CP %'!$N$4,IF(AND(T802&gt;=4,T802&lt;=6),'CP %'!$N$5,IF(T802&gt;=7,'CP %'!$N$6,""))),
IF(AND(G802&gt;=DATE(2018,10,1),G802&lt;=DATE(2018,12,31)),IF(AND(T802&gt;=1,T802&lt;=3),'CP %'!$N$9,IF(AND(T802&gt;=4,T802&lt;=6),'CP %'!$N$10,IF(T802&gt;=7,'CP %'!$N$11,""))),"")),"")))</f>
        <v/>
      </c>
      <c r="T802" s="29" t="str">
        <f>IF(AND(A802='CP %'!$B$1,Master!J802="CP",G802&gt;=DATE(2018,7,26),G802&lt;=DATE(2018,12,31)),COUNTIFS($K$2:$K$999,K802,$A$2:$A$999,'CP %'!$B$1,$G$2:$G$999,"&gt;=26-07-2018",$G$2:$G$999,"&lt;=31-12-2018"),IF(AND(A802='CP %'!$F$1,Master!J802="CP",G802&gt;=DATE(2018,4,1),G802&lt;DATE(2018,5,1)),COUNTIFS($K$2:$K$999,K802,$A$2:$A$999,'CP %'!$F$1,$G$2:$G$999,"&gt;=01-04-2018",$G$2:$G$999,"&lt;01-05-2018"),IF(AND(A802='CP %'!$F$1,Master!J802="CP",G802&gt;=DATE(2018,7,1),G802&lt;DATE(2018,8,1)),COUNTIFS($K$2:$K$999,K802,$A$2:$A$999,'CP %'!$F$1,$G$2:$G$999,"&gt;=01-07-2018",$G$2:$G$999,"&lt;01-08-2018"),IF(AND(A802='CP %'!$F$1,B802='CP %'!$F$17,Master!J802="CP",G802&gt;=DATE(2018,8,1),G802&lt;DATE(2018,10,1)),COUNTIFS($K$2:$K$999,K802,$A$2:$A$999,'CP %'!$F$1,$B$2:$B$999,'CP %'!$F$17,$G$2:$G$999,"&gt;=01-08-2018",$G$2:$G$999,"&lt;01-10-2018"),IF(AND(A802='CP %'!$F$1,B802='CP %'!$F$27,Master!J802="CP",G802&gt;=DATE(2018,10,1),G802&lt;=DATE(2018,12,31)),COUNTIFS($K$2:$K$999,K802,$A$2:$A$999,'CP %'!$F$1,$B$2:$B$999,'CP %'!$F$27,$G$2:$G$999,"&gt;=01-10-2018",$G$2:$G$999,"&lt;=31-12-2018"),IF(AND(A802='CP %'!$M$1,Master!J802="CP",G802&gt;=DATE(2018,4,1),G802&lt;DATE(2018,10,1)),COUNTIFS($K$2:$K$999,K802,$A$2:$A$999,'CP %'!$M$1,$G$2:$G$999,"&gt;=1-04-2018",$G$2:$G$999,"&lt;1-10-2018"),IF(AND(A802='CP %'!$M$1,Master!J802="CP",G802&gt;=DATE(2018,10,1),G802&lt;=DATE(2018,12,31)),COUNTIFS($K$2:$K$999,K802,$A$2:$A$999,'CP %'!$M$1,$G$2:$G$999,"&gt;=1-10-2018",$G$2:$G$999,"&lt;=31-12-2018"),"")))))))</f>
        <v/>
      </c>
    </row>
    <row r="803" spans="19:20" hidden="1" x14ac:dyDescent="0.25">
      <c r="S803" s="17" t="str">
        <f>IF(AND(A803='CP %'!$B$1,J803="CP"),
IF(AND(G803&gt;=DATE(2018,4,1),G803&lt;=DATE(2018,7,25)),2%,IF(AND(G803&gt;=DATE(2018,7,26),G803&lt;=DATE(2018,12,31),R803='CP %'!$I$2),IF(T803=1,'CP %'!$C$8,IF(AND(T803&gt;=2,T803&lt;=3),'CP %'!$C$9,IF(AND(T803&gt;=4,T803&lt;=5),'CP %'!$C$10,IF(AND(T803&gt;=6,T803&lt;=8),'CP %'!$C$11,IF(T803&gt;=9,'CP %'!$C$12,""))))),IF(AND(G803&gt;=DATE(2018,7,26),G803&lt;=DATE(2018,12,31),R803='CP %'!$I$3),IF(T803=1,'CP %'!$D$8,IF(AND(T803&gt;=2,T803&lt;=3),'CP %'!$D$9,IF(AND(T803&gt;=4,T803&lt;=5),'CP %'!$D$10,IF(AND(T803&gt;=6,T803&lt;=8),'CP %'!$D$11,IF(T803&gt;=9,'CP %'!$D$12,""))))),""))),
IF(AND(A803='CP %'!$F$1,J803="CP"),
IF(AND(G803&gt;=DATE(2018,4,1),G803&lt;DATE(2018,5,1)),IF(AND(T803&gt;=1,T803&lt;=3),'CP %'!$G$4,IF(AND(T803&gt;=4,T803&lt;=9),'CP %'!$G$5,IF(T803&gt;=10,'CP %'!$G$6,""))),
IF(AND(G803&gt;=DATE(2018,5,1),G803&lt;DATE(2018,7,1)),'CP %'!$G$8,
IF(AND(G803&gt;=DATE(2018,7,1),G803&lt;DATE(2018,8,1)),IF(AND(T803&gt;=1,T803&lt;=2),'CP %'!$G$11,IF(AND(T803&gt;=3,T803&lt;=5),'CP %'!$G$12,IF(T803&gt;=6,'CP %'!$G$13,""))),
IF(AND(G803&gt;=DATE(2018,8,1),G803&lt;DATE(2018,10,1)),IF(K803='CP %'!$F$18,'CP %'!$G$18,IF(B803='CP %'!$F$15,'CP %'!$G$15,IF(B803='CP %'!$F$16,'CP %'!$G$16,IF(AND(B803='CP %'!$F$17,T803=1),'CP %'!$G$20,IF(AND(B803='CP %'!$F$17,T803&gt;=2,T803&lt;=5),'CP %'!$G$21,IF(AND(B803='CP %'!$F$17,T803&gt;=6),'CP %'!$G$22,"")))))),
IF(AND(G803&gt;=DATE(2018,10,1),G803&lt;=DATE(2018,12,31)),IF(B803='CP %'!$F$25,'CP %'!$G$25,IF(B803='CP %'!$F$26,'CP %'!$G$26,IF(AND(B803='CP %'!$F$27,T803=1),'CP %'!$G$29,IF(AND(B803='CP %'!$F$27,T803&gt;=2,T803&lt;=5),'CP %'!$G$30,IF(AND(B803='CP %'!$F$27,T803&gt;=6),'CP %'!$G$31,"")))))))))),
IF(AND(A803='CP %'!$M$1,J803="CP"),
IF(AND(G803&gt;=DATE(2018,4,1),G803&lt;DATE(2018,10,1)),IF(AND(T803&gt;=1,T803&lt;=3),'CP %'!$N$4,IF(AND(T803&gt;=4,T803&lt;=6),'CP %'!$N$5,IF(T803&gt;=7,'CP %'!$N$6,""))),
IF(AND(G803&gt;=DATE(2018,10,1),G803&lt;=DATE(2018,12,31)),IF(AND(T803&gt;=1,T803&lt;=3),'CP %'!$N$9,IF(AND(T803&gt;=4,T803&lt;=6),'CP %'!$N$10,IF(T803&gt;=7,'CP %'!$N$11,""))),"")),"")))</f>
        <v/>
      </c>
      <c r="T803" s="29" t="str">
        <f>IF(AND(A803='CP %'!$B$1,Master!J803="CP",G803&gt;=DATE(2018,7,26),G803&lt;=DATE(2018,12,31)),COUNTIFS($K$2:$K$999,K803,$A$2:$A$999,'CP %'!$B$1,$G$2:$G$999,"&gt;=26-07-2018",$G$2:$G$999,"&lt;=31-12-2018"),IF(AND(A803='CP %'!$F$1,Master!J803="CP",G803&gt;=DATE(2018,4,1),G803&lt;DATE(2018,5,1)),COUNTIFS($K$2:$K$999,K803,$A$2:$A$999,'CP %'!$F$1,$G$2:$G$999,"&gt;=01-04-2018",$G$2:$G$999,"&lt;01-05-2018"),IF(AND(A803='CP %'!$F$1,Master!J803="CP",G803&gt;=DATE(2018,7,1),G803&lt;DATE(2018,8,1)),COUNTIFS($K$2:$K$999,K803,$A$2:$A$999,'CP %'!$F$1,$G$2:$G$999,"&gt;=01-07-2018",$G$2:$G$999,"&lt;01-08-2018"),IF(AND(A803='CP %'!$F$1,B803='CP %'!$F$17,Master!J803="CP",G803&gt;=DATE(2018,8,1),G803&lt;DATE(2018,10,1)),COUNTIFS($K$2:$K$999,K803,$A$2:$A$999,'CP %'!$F$1,$B$2:$B$999,'CP %'!$F$17,$G$2:$G$999,"&gt;=01-08-2018",$G$2:$G$999,"&lt;01-10-2018"),IF(AND(A803='CP %'!$F$1,B803='CP %'!$F$27,Master!J803="CP",G803&gt;=DATE(2018,10,1),G803&lt;=DATE(2018,12,31)),COUNTIFS($K$2:$K$999,K803,$A$2:$A$999,'CP %'!$F$1,$B$2:$B$999,'CP %'!$F$27,$G$2:$G$999,"&gt;=01-10-2018",$G$2:$G$999,"&lt;=31-12-2018"),IF(AND(A803='CP %'!$M$1,Master!J803="CP",G803&gt;=DATE(2018,4,1),G803&lt;DATE(2018,10,1)),COUNTIFS($K$2:$K$999,K803,$A$2:$A$999,'CP %'!$M$1,$G$2:$G$999,"&gt;=1-04-2018",$G$2:$G$999,"&lt;1-10-2018"),IF(AND(A803='CP %'!$M$1,Master!J803="CP",G803&gt;=DATE(2018,10,1),G803&lt;=DATE(2018,12,31)),COUNTIFS($K$2:$K$999,K803,$A$2:$A$999,'CP %'!$M$1,$G$2:$G$999,"&gt;=1-10-2018",$G$2:$G$999,"&lt;=31-12-2018"),"")))))))</f>
        <v/>
      </c>
    </row>
    <row r="804" spans="19:20" hidden="1" x14ac:dyDescent="0.25">
      <c r="S804" s="17" t="str">
        <f>IF(AND(A804='CP %'!$B$1,J804="CP"),
IF(AND(G804&gt;=DATE(2018,4,1),G804&lt;=DATE(2018,7,25)),2%,IF(AND(G804&gt;=DATE(2018,7,26),G804&lt;=DATE(2018,12,31),R804='CP %'!$I$2),IF(T804=1,'CP %'!$C$8,IF(AND(T804&gt;=2,T804&lt;=3),'CP %'!$C$9,IF(AND(T804&gt;=4,T804&lt;=5),'CP %'!$C$10,IF(AND(T804&gt;=6,T804&lt;=8),'CP %'!$C$11,IF(T804&gt;=9,'CP %'!$C$12,""))))),IF(AND(G804&gt;=DATE(2018,7,26),G804&lt;=DATE(2018,12,31),R804='CP %'!$I$3),IF(T804=1,'CP %'!$D$8,IF(AND(T804&gt;=2,T804&lt;=3),'CP %'!$D$9,IF(AND(T804&gt;=4,T804&lt;=5),'CP %'!$D$10,IF(AND(T804&gt;=6,T804&lt;=8),'CP %'!$D$11,IF(T804&gt;=9,'CP %'!$D$12,""))))),""))),
IF(AND(A804='CP %'!$F$1,J804="CP"),
IF(AND(G804&gt;=DATE(2018,4,1),G804&lt;DATE(2018,5,1)),IF(AND(T804&gt;=1,T804&lt;=3),'CP %'!$G$4,IF(AND(T804&gt;=4,T804&lt;=9),'CP %'!$G$5,IF(T804&gt;=10,'CP %'!$G$6,""))),
IF(AND(G804&gt;=DATE(2018,5,1),G804&lt;DATE(2018,7,1)),'CP %'!$G$8,
IF(AND(G804&gt;=DATE(2018,7,1),G804&lt;DATE(2018,8,1)),IF(AND(T804&gt;=1,T804&lt;=2),'CP %'!$G$11,IF(AND(T804&gt;=3,T804&lt;=5),'CP %'!$G$12,IF(T804&gt;=6,'CP %'!$G$13,""))),
IF(AND(G804&gt;=DATE(2018,8,1),G804&lt;DATE(2018,10,1)),IF(K804='CP %'!$F$18,'CP %'!$G$18,IF(B804='CP %'!$F$15,'CP %'!$G$15,IF(B804='CP %'!$F$16,'CP %'!$G$16,IF(AND(B804='CP %'!$F$17,T804=1),'CP %'!$G$20,IF(AND(B804='CP %'!$F$17,T804&gt;=2,T804&lt;=5),'CP %'!$G$21,IF(AND(B804='CP %'!$F$17,T804&gt;=6),'CP %'!$G$22,"")))))),
IF(AND(G804&gt;=DATE(2018,10,1),G804&lt;=DATE(2018,12,31)),IF(B804='CP %'!$F$25,'CP %'!$G$25,IF(B804='CP %'!$F$26,'CP %'!$G$26,IF(AND(B804='CP %'!$F$27,T804=1),'CP %'!$G$29,IF(AND(B804='CP %'!$F$27,T804&gt;=2,T804&lt;=5),'CP %'!$G$30,IF(AND(B804='CP %'!$F$27,T804&gt;=6),'CP %'!$G$31,"")))))))))),
IF(AND(A804='CP %'!$M$1,J804="CP"),
IF(AND(G804&gt;=DATE(2018,4,1),G804&lt;DATE(2018,10,1)),IF(AND(T804&gt;=1,T804&lt;=3),'CP %'!$N$4,IF(AND(T804&gt;=4,T804&lt;=6),'CP %'!$N$5,IF(T804&gt;=7,'CP %'!$N$6,""))),
IF(AND(G804&gt;=DATE(2018,10,1),G804&lt;=DATE(2018,12,31)),IF(AND(T804&gt;=1,T804&lt;=3),'CP %'!$N$9,IF(AND(T804&gt;=4,T804&lt;=6),'CP %'!$N$10,IF(T804&gt;=7,'CP %'!$N$11,""))),"")),"")))</f>
        <v/>
      </c>
      <c r="T804" s="29" t="str">
        <f>IF(AND(A804='CP %'!$B$1,Master!J804="CP",G804&gt;=DATE(2018,7,26),G804&lt;=DATE(2018,12,31)),COUNTIFS($K$2:$K$999,K804,$A$2:$A$999,'CP %'!$B$1,$G$2:$G$999,"&gt;=26-07-2018",$G$2:$G$999,"&lt;=31-12-2018"),IF(AND(A804='CP %'!$F$1,Master!J804="CP",G804&gt;=DATE(2018,4,1),G804&lt;DATE(2018,5,1)),COUNTIFS($K$2:$K$999,K804,$A$2:$A$999,'CP %'!$F$1,$G$2:$G$999,"&gt;=01-04-2018",$G$2:$G$999,"&lt;01-05-2018"),IF(AND(A804='CP %'!$F$1,Master!J804="CP",G804&gt;=DATE(2018,7,1),G804&lt;DATE(2018,8,1)),COUNTIFS($K$2:$K$999,K804,$A$2:$A$999,'CP %'!$F$1,$G$2:$G$999,"&gt;=01-07-2018",$G$2:$G$999,"&lt;01-08-2018"),IF(AND(A804='CP %'!$F$1,B804='CP %'!$F$17,Master!J804="CP",G804&gt;=DATE(2018,8,1),G804&lt;DATE(2018,10,1)),COUNTIFS($K$2:$K$999,K804,$A$2:$A$999,'CP %'!$F$1,$B$2:$B$999,'CP %'!$F$17,$G$2:$G$999,"&gt;=01-08-2018",$G$2:$G$999,"&lt;01-10-2018"),IF(AND(A804='CP %'!$F$1,B804='CP %'!$F$27,Master!J804="CP",G804&gt;=DATE(2018,10,1),G804&lt;=DATE(2018,12,31)),COUNTIFS($K$2:$K$999,K804,$A$2:$A$999,'CP %'!$F$1,$B$2:$B$999,'CP %'!$F$27,$G$2:$G$999,"&gt;=01-10-2018",$G$2:$G$999,"&lt;=31-12-2018"),IF(AND(A804='CP %'!$M$1,Master!J804="CP",G804&gt;=DATE(2018,4,1),G804&lt;DATE(2018,10,1)),COUNTIFS($K$2:$K$999,K804,$A$2:$A$999,'CP %'!$M$1,$G$2:$G$999,"&gt;=1-04-2018",$G$2:$G$999,"&lt;1-10-2018"),IF(AND(A804='CP %'!$M$1,Master!J804="CP",G804&gt;=DATE(2018,10,1),G804&lt;=DATE(2018,12,31)),COUNTIFS($K$2:$K$999,K804,$A$2:$A$999,'CP %'!$M$1,$G$2:$G$999,"&gt;=1-10-2018",$G$2:$G$999,"&lt;=31-12-2018"),"")))))))</f>
        <v/>
      </c>
    </row>
    <row r="805" spans="19:20" hidden="1" x14ac:dyDescent="0.25">
      <c r="S805" s="17" t="str">
        <f>IF(AND(A805='CP %'!$B$1,J805="CP"),
IF(AND(G805&gt;=DATE(2018,4,1),G805&lt;=DATE(2018,7,25)),2%,IF(AND(G805&gt;=DATE(2018,7,26),G805&lt;=DATE(2018,12,31),R805='CP %'!$I$2),IF(T805=1,'CP %'!$C$8,IF(AND(T805&gt;=2,T805&lt;=3),'CP %'!$C$9,IF(AND(T805&gt;=4,T805&lt;=5),'CP %'!$C$10,IF(AND(T805&gt;=6,T805&lt;=8),'CP %'!$C$11,IF(T805&gt;=9,'CP %'!$C$12,""))))),IF(AND(G805&gt;=DATE(2018,7,26),G805&lt;=DATE(2018,12,31),R805='CP %'!$I$3),IF(T805=1,'CP %'!$D$8,IF(AND(T805&gt;=2,T805&lt;=3),'CP %'!$D$9,IF(AND(T805&gt;=4,T805&lt;=5),'CP %'!$D$10,IF(AND(T805&gt;=6,T805&lt;=8),'CP %'!$D$11,IF(T805&gt;=9,'CP %'!$D$12,""))))),""))),
IF(AND(A805='CP %'!$F$1,J805="CP"),
IF(AND(G805&gt;=DATE(2018,4,1),G805&lt;DATE(2018,5,1)),IF(AND(T805&gt;=1,T805&lt;=3),'CP %'!$G$4,IF(AND(T805&gt;=4,T805&lt;=9),'CP %'!$G$5,IF(T805&gt;=10,'CP %'!$G$6,""))),
IF(AND(G805&gt;=DATE(2018,5,1),G805&lt;DATE(2018,7,1)),'CP %'!$G$8,
IF(AND(G805&gt;=DATE(2018,7,1),G805&lt;DATE(2018,8,1)),IF(AND(T805&gt;=1,T805&lt;=2),'CP %'!$G$11,IF(AND(T805&gt;=3,T805&lt;=5),'CP %'!$G$12,IF(T805&gt;=6,'CP %'!$G$13,""))),
IF(AND(G805&gt;=DATE(2018,8,1),G805&lt;DATE(2018,10,1)),IF(K805='CP %'!$F$18,'CP %'!$G$18,IF(B805='CP %'!$F$15,'CP %'!$G$15,IF(B805='CP %'!$F$16,'CP %'!$G$16,IF(AND(B805='CP %'!$F$17,T805=1),'CP %'!$G$20,IF(AND(B805='CP %'!$F$17,T805&gt;=2,T805&lt;=5),'CP %'!$G$21,IF(AND(B805='CP %'!$F$17,T805&gt;=6),'CP %'!$G$22,"")))))),
IF(AND(G805&gt;=DATE(2018,10,1),G805&lt;=DATE(2018,12,31)),IF(B805='CP %'!$F$25,'CP %'!$G$25,IF(B805='CP %'!$F$26,'CP %'!$G$26,IF(AND(B805='CP %'!$F$27,T805=1),'CP %'!$G$29,IF(AND(B805='CP %'!$F$27,T805&gt;=2,T805&lt;=5),'CP %'!$G$30,IF(AND(B805='CP %'!$F$27,T805&gt;=6),'CP %'!$G$31,"")))))))))),
IF(AND(A805='CP %'!$M$1,J805="CP"),
IF(AND(G805&gt;=DATE(2018,4,1),G805&lt;DATE(2018,10,1)),IF(AND(T805&gt;=1,T805&lt;=3),'CP %'!$N$4,IF(AND(T805&gt;=4,T805&lt;=6),'CP %'!$N$5,IF(T805&gt;=7,'CP %'!$N$6,""))),
IF(AND(G805&gt;=DATE(2018,10,1),G805&lt;=DATE(2018,12,31)),IF(AND(T805&gt;=1,T805&lt;=3),'CP %'!$N$9,IF(AND(T805&gt;=4,T805&lt;=6),'CP %'!$N$10,IF(T805&gt;=7,'CP %'!$N$11,""))),"")),"")))</f>
        <v/>
      </c>
      <c r="T805" s="29" t="str">
        <f>IF(AND(A805='CP %'!$B$1,Master!J805="CP",G805&gt;=DATE(2018,7,26),G805&lt;=DATE(2018,12,31)),COUNTIFS($K$2:$K$999,K805,$A$2:$A$999,'CP %'!$B$1,$G$2:$G$999,"&gt;=26-07-2018",$G$2:$G$999,"&lt;=31-12-2018"),IF(AND(A805='CP %'!$F$1,Master!J805="CP",G805&gt;=DATE(2018,4,1),G805&lt;DATE(2018,5,1)),COUNTIFS($K$2:$K$999,K805,$A$2:$A$999,'CP %'!$F$1,$G$2:$G$999,"&gt;=01-04-2018",$G$2:$G$999,"&lt;01-05-2018"),IF(AND(A805='CP %'!$F$1,Master!J805="CP",G805&gt;=DATE(2018,7,1),G805&lt;DATE(2018,8,1)),COUNTIFS($K$2:$K$999,K805,$A$2:$A$999,'CP %'!$F$1,$G$2:$G$999,"&gt;=01-07-2018",$G$2:$G$999,"&lt;01-08-2018"),IF(AND(A805='CP %'!$F$1,B805='CP %'!$F$17,Master!J805="CP",G805&gt;=DATE(2018,8,1),G805&lt;DATE(2018,10,1)),COUNTIFS($K$2:$K$999,K805,$A$2:$A$999,'CP %'!$F$1,$B$2:$B$999,'CP %'!$F$17,$G$2:$G$999,"&gt;=01-08-2018",$G$2:$G$999,"&lt;01-10-2018"),IF(AND(A805='CP %'!$F$1,B805='CP %'!$F$27,Master!J805="CP",G805&gt;=DATE(2018,10,1),G805&lt;=DATE(2018,12,31)),COUNTIFS($K$2:$K$999,K805,$A$2:$A$999,'CP %'!$F$1,$B$2:$B$999,'CP %'!$F$27,$G$2:$G$999,"&gt;=01-10-2018",$G$2:$G$999,"&lt;=31-12-2018"),IF(AND(A805='CP %'!$M$1,Master!J805="CP",G805&gt;=DATE(2018,4,1),G805&lt;DATE(2018,10,1)),COUNTIFS($K$2:$K$999,K805,$A$2:$A$999,'CP %'!$M$1,$G$2:$G$999,"&gt;=1-04-2018",$G$2:$G$999,"&lt;1-10-2018"),IF(AND(A805='CP %'!$M$1,Master!J805="CP",G805&gt;=DATE(2018,10,1),G805&lt;=DATE(2018,12,31)),COUNTIFS($K$2:$K$999,K805,$A$2:$A$999,'CP %'!$M$1,$G$2:$G$999,"&gt;=1-10-2018",$G$2:$G$999,"&lt;=31-12-2018"),"")))))))</f>
        <v/>
      </c>
    </row>
    <row r="806" spans="19:20" hidden="1" x14ac:dyDescent="0.25">
      <c r="S806" s="17" t="str">
        <f>IF(AND(A806='CP %'!$B$1,J806="CP"),
IF(AND(G806&gt;=DATE(2018,4,1),G806&lt;=DATE(2018,7,25)),2%,IF(AND(G806&gt;=DATE(2018,7,26),G806&lt;=DATE(2018,12,31),R806='CP %'!$I$2),IF(T806=1,'CP %'!$C$8,IF(AND(T806&gt;=2,T806&lt;=3),'CP %'!$C$9,IF(AND(T806&gt;=4,T806&lt;=5),'CP %'!$C$10,IF(AND(T806&gt;=6,T806&lt;=8),'CP %'!$C$11,IF(T806&gt;=9,'CP %'!$C$12,""))))),IF(AND(G806&gt;=DATE(2018,7,26),G806&lt;=DATE(2018,12,31),R806='CP %'!$I$3),IF(T806=1,'CP %'!$D$8,IF(AND(T806&gt;=2,T806&lt;=3),'CP %'!$D$9,IF(AND(T806&gt;=4,T806&lt;=5),'CP %'!$D$10,IF(AND(T806&gt;=6,T806&lt;=8),'CP %'!$D$11,IF(T806&gt;=9,'CP %'!$D$12,""))))),""))),
IF(AND(A806='CP %'!$F$1,J806="CP"),
IF(AND(G806&gt;=DATE(2018,4,1),G806&lt;DATE(2018,5,1)),IF(AND(T806&gt;=1,T806&lt;=3),'CP %'!$G$4,IF(AND(T806&gt;=4,T806&lt;=9),'CP %'!$G$5,IF(T806&gt;=10,'CP %'!$G$6,""))),
IF(AND(G806&gt;=DATE(2018,5,1),G806&lt;DATE(2018,7,1)),'CP %'!$G$8,
IF(AND(G806&gt;=DATE(2018,7,1),G806&lt;DATE(2018,8,1)),IF(AND(T806&gt;=1,T806&lt;=2),'CP %'!$G$11,IF(AND(T806&gt;=3,T806&lt;=5),'CP %'!$G$12,IF(T806&gt;=6,'CP %'!$G$13,""))),
IF(AND(G806&gt;=DATE(2018,8,1),G806&lt;DATE(2018,10,1)),IF(K806='CP %'!$F$18,'CP %'!$G$18,IF(B806='CP %'!$F$15,'CP %'!$G$15,IF(B806='CP %'!$F$16,'CP %'!$G$16,IF(AND(B806='CP %'!$F$17,T806=1),'CP %'!$G$20,IF(AND(B806='CP %'!$F$17,T806&gt;=2,T806&lt;=5),'CP %'!$G$21,IF(AND(B806='CP %'!$F$17,T806&gt;=6),'CP %'!$G$22,"")))))),
IF(AND(G806&gt;=DATE(2018,10,1),G806&lt;=DATE(2018,12,31)),IF(B806='CP %'!$F$25,'CP %'!$G$25,IF(B806='CP %'!$F$26,'CP %'!$G$26,IF(AND(B806='CP %'!$F$27,T806=1),'CP %'!$G$29,IF(AND(B806='CP %'!$F$27,T806&gt;=2,T806&lt;=5),'CP %'!$G$30,IF(AND(B806='CP %'!$F$27,T806&gt;=6),'CP %'!$G$31,"")))))))))),
IF(AND(A806='CP %'!$M$1,J806="CP"),
IF(AND(G806&gt;=DATE(2018,4,1),G806&lt;DATE(2018,10,1)),IF(AND(T806&gt;=1,T806&lt;=3),'CP %'!$N$4,IF(AND(T806&gt;=4,T806&lt;=6),'CP %'!$N$5,IF(T806&gt;=7,'CP %'!$N$6,""))),
IF(AND(G806&gt;=DATE(2018,10,1),G806&lt;=DATE(2018,12,31)),IF(AND(T806&gt;=1,T806&lt;=3),'CP %'!$N$9,IF(AND(T806&gt;=4,T806&lt;=6),'CP %'!$N$10,IF(T806&gt;=7,'CP %'!$N$11,""))),"")),"")))</f>
        <v/>
      </c>
      <c r="T806" s="29" t="str">
        <f>IF(AND(A806='CP %'!$B$1,Master!J806="CP",G806&gt;=DATE(2018,7,26),G806&lt;=DATE(2018,12,31)),COUNTIFS($K$2:$K$999,K806,$A$2:$A$999,'CP %'!$B$1,$G$2:$G$999,"&gt;=26-07-2018",$G$2:$G$999,"&lt;=31-12-2018"),IF(AND(A806='CP %'!$F$1,Master!J806="CP",G806&gt;=DATE(2018,4,1),G806&lt;DATE(2018,5,1)),COUNTIFS($K$2:$K$999,K806,$A$2:$A$999,'CP %'!$F$1,$G$2:$G$999,"&gt;=01-04-2018",$G$2:$G$999,"&lt;01-05-2018"),IF(AND(A806='CP %'!$F$1,Master!J806="CP",G806&gt;=DATE(2018,7,1),G806&lt;DATE(2018,8,1)),COUNTIFS($K$2:$K$999,K806,$A$2:$A$999,'CP %'!$F$1,$G$2:$G$999,"&gt;=01-07-2018",$G$2:$G$999,"&lt;01-08-2018"),IF(AND(A806='CP %'!$F$1,B806='CP %'!$F$17,Master!J806="CP",G806&gt;=DATE(2018,8,1),G806&lt;DATE(2018,10,1)),COUNTIFS($K$2:$K$999,K806,$A$2:$A$999,'CP %'!$F$1,$B$2:$B$999,'CP %'!$F$17,$G$2:$G$999,"&gt;=01-08-2018",$G$2:$G$999,"&lt;01-10-2018"),IF(AND(A806='CP %'!$F$1,B806='CP %'!$F$27,Master!J806="CP",G806&gt;=DATE(2018,10,1),G806&lt;=DATE(2018,12,31)),COUNTIFS($K$2:$K$999,K806,$A$2:$A$999,'CP %'!$F$1,$B$2:$B$999,'CP %'!$F$27,$G$2:$G$999,"&gt;=01-10-2018",$G$2:$G$999,"&lt;=31-12-2018"),IF(AND(A806='CP %'!$M$1,Master!J806="CP",G806&gt;=DATE(2018,4,1),G806&lt;DATE(2018,10,1)),COUNTIFS($K$2:$K$999,K806,$A$2:$A$999,'CP %'!$M$1,$G$2:$G$999,"&gt;=1-04-2018",$G$2:$G$999,"&lt;1-10-2018"),IF(AND(A806='CP %'!$M$1,Master!J806="CP",G806&gt;=DATE(2018,10,1),G806&lt;=DATE(2018,12,31)),COUNTIFS($K$2:$K$999,K806,$A$2:$A$999,'CP %'!$M$1,$G$2:$G$999,"&gt;=1-10-2018",$G$2:$G$999,"&lt;=31-12-2018"),"")))))))</f>
        <v/>
      </c>
    </row>
    <row r="807" spans="19:20" hidden="1" x14ac:dyDescent="0.25">
      <c r="S807" s="17" t="str">
        <f>IF(AND(A807='CP %'!$B$1,J807="CP"),
IF(AND(G807&gt;=DATE(2018,4,1),G807&lt;=DATE(2018,7,25)),2%,IF(AND(G807&gt;=DATE(2018,7,26),G807&lt;=DATE(2018,12,31),R807='CP %'!$I$2),IF(T807=1,'CP %'!$C$8,IF(AND(T807&gt;=2,T807&lt;=3),'CP %'!$C$9,IF(AND(T807&gt;=4,T807&lt;=5),'CP %'!$C$10,IF(AND(T807&gt;=6,T807&lt;=8),'CP %'!$C$11,IF(T807&gt;=9,'CP %'!$C$12,""))))),IF(AND(G807&gt;=DATE(2018,7,26),G807&lt;=DATE(2018,12,31),R807='CP %'!$I$3),IF(T807=1,'CP %'!$D$8,IF(AND(T807&gt;=2,T807&lt;=3),'CP %'!$D$9,IF(AND(T807&gt;=4,T807&lt;=5),'CP %'!$D$10,IF(AND(T807&gt;=6,T807&lt;=8),'CP %'!$D$11,IF(T807&gt;=9,'CP %'!$D$12,""))))),""))),
IF(AND(A807='CP %'!$F$1,J807="CP"),
IF(AND(G807&gt;=DATE(2018,4,1),G807&lt;DATE(2018,5,1)),IF(AND(T807&gt;=1,T807&lt;=3),'CP %'!$G$4,IF(AND(T807&gt;=4,T807&lt;=9),'CP %'!$G$5,IF(T807&gt;=10,'CP %'!$G$6,""))),
IF(AND(G807&gt;=DATE(2018,5,1),G807&lt;DATE(2018,7,1)),'CP %'!$G$8,
IF(AND(G807&gt;=DATE(2018,7,1),G807&lt;DATE(2018,8,1)),IF(AND(T807&gt;=1,T807&lt;=2),'CP %'!$G$11,IF(AND(T807&gt;=3,T807&lt;=5),'CP %'!$G$12,IF(T807&gt;=6,'CP %'!$G$13,""))),
IF(AND(G807&gt;=DATE(2018,8,1),G807&lt;DATE(2018,10,1)),IF(K807='CP %'!$F$18,'CP %'!$G$18,IF(B807='CP %'!$F$15,'CP %'!$G$15,IF(B807='CP %'!$F$16,'CP %'!$G$16,IF(AND(B807='CP %'!$F$17,T807=1),'CP %'!$G$20,IF(AND(B807='CP %'!$F$17,T807&gt;=2,T807&lt;=5),'CP %'!$G$21,IF(AND(B807='CP %'!$F$17,T807&gt;=6),'CP %'!$G$22,"")))))),
IF(AND(G807&gt;=DATE(2018,10,1),G807&lt;=DATE(2018,12,31)),IF(B807='CP %'!$F$25,'CP %'!$G$25,IF(B807='CP %'!$F$26,'CP %'!$G$26,IF(AND(B807='CP %'!$F$27,T807=1),'CP %'!$G$29,IF(AND(B807='CP %'!$F$27,T807&gt;=2,T807&lt;=5),'CP %'!$G$30,IF(AND(B807='CP %'!$F$27,T807&gt;=6),'CP %'!$G$31,"")))))))))),
IF(AND(A807='CP %'!$M$1,J807="CP"),
IF(AND(G807&gt;=DATE(2018,4,1),G807&lt;DATE(2018,10,1)),IF(AND(T807&gt;=1,T807&lt;=3),'CP %'!$N$4,IF(AND(T807&gt;=4,T807&lt;=6),'CP %'!$N$5,IF(T807&gt;=7,'CP %'!$N$6,""))),
IF(AND(G807&gt;=DATE(2018,10,1),G807&lt;=DATE(2018,12,31)),IF(AND(T807&gt;=1,T807&lt;=3),'CP %'!$N$9,IF(AND(T807&gt;=4,T807&lt;=6),'CP %'!$N$10,IF(T807&gt;=7,'CP %'!$N$11,""))),"")),"")))</f>
        <v/>
      </c>
      <c r="T807" s="29" t="str">
        <f>IF(AND(A807='CP %'!$B$1,Master!J807="CP",G807&gt;=DATE(2018,7,26),G807&lt;=DATE(2018,12,31)),COUNTIFS($K$2:$K$999,K807,$A$2:$A$999,'CP %'!$B$1,$G$2:$G$999,"&gt;=26-07-2018",$G$2:$G$999,"&lt;=31-12-2018"),IF(AND(A807='CP %'!$F$1,Master!J807="CP",G807&gt;=DATE(2018,4,1),G807&lt;DATE(2018,5,1)),COUNTIFS($K$2:$K$999,K807,$A$2:$A$999,'CP %'!$F$1,$G$2:$G$999,"&gt;=01-04-2018",$G$2:$G$999,"&lt;01-05-2018"),IF(AND(A807='CP %'!$F$1,Master!J807="CP",G807&gt;=DATE(2018,7,1),G807&lt;DATE(2018,8,1)),COUNTIFS($K$2:$K$999,K807,$A$2:$A$999,'CP %'!$F$1,$G$2:$G$999,"&gt;=01-07-2018",$G$2:$G$999,"&lt;01-08-2018"),IF(AND(A807='CP %'!$F$1,B807='CP %'!$F$17,Master!J807="CP",G807&gt;=DATE(2018,8,1),G807&lt;DATE(2018,10,1)),COUNTIFS($K$2:$K$999,K807,$A$2:$A$999,'CP %'!$F$1,$B$2:$B$999,'CP %'!$F$17,$G$2:$G$999,"&gt;=01-08-2018",$G$2:$G$999,"&lt;01-10-2018"),IF(AND(A807='CP %'!$F$1,B807='CP %'!$F$27,Master!J807="CP",G807&gt;=DATE(2018,10,1),G807&lt;=DATE(2018,12,31)),COUNTIFS($K$2:$K$999,K807,$A$2:$A$999,'CP %'!$F$1,$B$2:$B$999,'CP %'!$F$27,$G$2:$G$999,"&gt;=01-10-2018",$G$2:$G$999,"&lt;=31-12-2018"),IF(AND(A807='CP %'!$M$1,Master!J807="CP",G807&gt;=DATE(2018,4,1),G807&lt;DATE(2018,10,1)),COUNTIFS($K$2:$K$999,K807,$A$2:$A$999,'CP %'!$M$1,$G$2:$G$999,"&gt;=1-04-2018",$G$2:$G$999,"&lt;1-10-2018"),IF(AND(A807='CP %'!$M$1,Master!J807="CP",G807&gt;=DATE(2018,10,1),G807&lt;=DATE(2018,12,31)),COUNTIFS($K$2:$K$999,K807,$A$2:$A$999,'CP %'!$M$1,$G$2:$G$999,"&gt;=1-10-2018",$G$2:$G$999,"&lt;=31-12-2018"),"")))))))</f>
        <v/>
      </c>
    </row>
    <row r="808" spans="19:20" hidden="1" x14ac:dyDescent="0.25">
      <c r="S808" s="17" t="str">
        <f>IF(AND(A808='CP %'!$B$1,J808="CP"),
IF(AND(G808&gt;=DATE(2018,4,1),G808&lt;=DATE(2018,7,25)),2%,IF(AND(G808&gt;=DATE(2018,7,26),G808&lt;=DATE(2018,12,31),R808='CP %'!$I$2),IF(T808=1,'CP %'!$C$8,IF(AND(T808&gt;=2,T808&lt;=3),'CP %'!$C$9,IF(AND(T808&gt;=4,T808&lt;=5),'CP %'!$C$10,IF(AND(T808&gt;=6,T808&lt;=8),'CP %'!$C$11,IF(T808&gt;=9,'CP %'!$C$12,""))))),IF(AND(G808&gt;=DATE(2018,7,26),G808&lt;=DATE(2018,12,31),R808='CP %'!$I$3),IF(T808=1,'CP %'!$D$8,IF(AND(T808&gt;=2,T808&lt;=3),'CP %'!$D$9,IF(AND(T808&gt;=4,T808&lt;=5),'CP %'!$D$10,IF(AND(T808&gt;=6,T808&lt;=8),'CP %'!$D$11,IF(T808&gt;=9,'CP %'!$D$12,""))))),""))),
IF(AND(A808='CP %'!$F$1,J808="CP"),
IF(AND(G808&gt;=DATE(2018,4,1),G808&lt;DATE(2018,5,1)),IF(AND(T808&gt;=1,T808&lt;=3),'CP %'!$G$4,IF(AND(T808&gt;=4,T808&lt;=9),'CP %'!$G$5,IF(T808&gt;=10,'CP %'!$G$6,""))),
IF(AND(G808&gt;=DATE(2018,5,1),G808&lt;DATE(2018,7,1)),'CP %'!$G$8,
IF(AND(G808&gt;=DATE(2018,7,1),G808&lt;DATE(2018,8,1)),IF(AND(T808&gt;=1,T808&lt;=2),'CP %'!$G$11,IF(AND(T808&gt;=3,T808&lt;=5),'CP %'!$G$12,IF(T808&gt;=6,'CP %'!$G$13,""))),
IF(AND(G808&gt;=DATE(2018,8,1),G808&lt;DATE(2018,10,1)),IF(K808='CP %'!$F$18,'CP %'!$G$18,IF(B808='CP %'!$F$15,'CP %'!$G$15,IF(B808='CP %'!$F$16,'CP %'!$G$16,IF(AND(B808='CP %'!$F$17,T808=1),'CP %'!$G$20,IF(AND(B808='CP %'!$F$17,T808&gt;=2,T808&lt;=5),'CP %'!$G$21,IF(AND(B808='CP %'!$F$17,T808&gt;=6),'CP %'!$G$22,"")))))),
IF(AND(G808&gt;=DATE(2018,10,1),G808&lt;=DATE(2018,12,31)),IF(B808='CP %'!$F$25,'CP %'!$G$25,IF(B808='CP %'!$F$26,'CP %'!$G$26,IF(AND(B808='CP %'!$F$27,T808=1),'CP %'!$G$29,IF(AND(B808='CP %'!$F$27,T808&gt;=2,T808&lt;=5),'CP %'!$G$30,IF(AND(B808='CP %'!$F$27,T808&gt;=6),'CP %'!$G$31,"")))))))))),
IF(AND(A808='CP %'!$M$1,J808="CP"),
IF(AND(G808&gt;=DATE(2018,4,1),G808&lt;DATE(2018,10,1)),IF(AND(T808&gt;=1,T808&lt;=3),'CP %'!$N$4,IF(AND(T808&gt;=4,T808&lt;=6),'CP %'!$N$5,IF(T808&gt;=7,'CP %'!$N$6,""))),
IF(AND(G808&gt;=DATE(2018,10,1),G808&lt;=DATE(2018,12,31)),IF(AND(T808&gt;=1,T808&lt;=3),'CP %'!$N$9,IF(AND(T808&gt;=4,T808&lt;=6),'CP %'!$N$10,IF(T808&gt;=7,'CP %'!$N$11,""))),"")),"")))</f>
        <v/>
      </c>
      <c r="T808" s="29" t="str">
        <f>IF(AND(A808='CP %'!$B$1,Master!J808="CP",G808&gt;=DATE(2018,7,26),G808&lt;=DATE(2018,12,31)),COUNTIFS($K$2:$K$999,K808,$A$2:$A$999,'CP %'!$B$1,$G$2:$G$999,"&gt;=26-07-2018",$G$2:$G$999,"&lt;=31-12-2018"),IF(AND(A808='CP %'!$F$1,Master!J808="CP",G808&gt;=DATE(2018,4,1),G808&lt;DATE(2018,5,1)),COUNTIFS($K$2:$K$999,K808,$A$2:$A$999,'CP %'!$F$1,$G$2:$G$999,"&gt;=01-04-2018",$G$2:$G$999,"&lt;01-05-2018"),IF(AND(A808='CP %'!$F$1,Master!J808="CP",G808&gt;=DATE(2018,7,1),G808&lt;DATE(2018,8,1)),COUNTIFS($K$2:$K$999,K808,$A$2:$A$999,'CP %'!$F$1,$G$2:$G$999,"&gt;=01-07-2018",$G$2:$G$999,"&lt;01-08-2018"),IF(AND(A808='CP %'!$F$1,B808='CP %'!$F$17,Master!J808="CP",G808&gt;=DATE(2018,8,1),G808&lt;DATE(2018,10,1)),COUNTIFS($K$2:$K$999,K808,$A$2:$A$999,'CP %'!$F$1,$B$2:$B$999,'CP %'!$F$17,$G$2:$G$999,"&gt;=01-08-2018",$G$2:$G$999,"&lt;01-10-2018"),IF(AND(A808='CP %'!$F$1,B808='CP %'!$F$27,Master!J808="CP",G808&gt;=DATE(2018,10,1),G808&lt;=DATE(2018,12,31)),COUNTIFS($K$2:$K$999,K808,$A$2:$A$999,'CP %'!$F$1,$B$2:$B$999,'CP %'!$F$27,$G$2:$G$999,"&gt;=01-10-2018",$G$2:$G$999,"&lt;=31-12-2018"),IF(AND(A808='CP %'!$M$1,Master!J808="CP",G808&gt;=DATE(2018,4,1),G808&lt;DATE(2018,10,1)),COUNTIFS($K$2:$K$999,K808,$A$2:$A$999,'CP %'!$M$1,$G$2:$G$999,"&gt;=1-04-2018",$G$2:$G$999,"&lt;1-10-2018"),IF(AND(A808='CP %'!$M$1,Master!J808="CP",G808&gt;=DATE(2018,10,1),G808&lt;=DATE(2018,12,31)),COUNTIFS($K$2:$K$999,K808,$A$2:$A$999,'CP %'!$M$1,$G$2:$G$999,"&gt;=1-10-2018",$G$2:$G$999,"&lt;=31-12-2018"),"")))))))</f>
        <v/>
      </c>
    </row>
    <row r="809" spans="19:20" hidden="1" x14ac:dyDescent="0.25">
      <c r="S809" s="17" t="str">
        <f>IF(AND(A809='CP %'!$B$1,J809="CP"),
IF(AND(G809&gt;=DATE(2018,4,1),G809&lt;=DATE(2018,7,25)),2%,IF(AND(G809&gt;=DATE(2018,7,26),G809&lt;=DATE(2018,12,31),R809='CP %'!$I$2),IF(T809=1,'CP %'!$C$8,IF(AND(T809&gt;=2,T809&lt;=3),'CP %'!$C$9,IF(AND(T809&gt;=4,T809&lt;=5),'CP %'!$C$10,IF(AND(T809&gt;=6,T809&lt;=8),'CP %'!$C$11,IF(T809&gt;=9,'CP %'!$C$12,""))))),IF(AND(G809&gt;=DATE(2018,7,26),G809&lt;=DATE(2018,12,31),R809='CP %'!$I$3),IF(T809=1,'CP %'!$D$8,IF(AND(T809&gt;=2,T809&lt;=3),'CP %'!$D$9,IF(AND(T809&gt;=4,T809&lt;=5),'CP %'!$D$10,IF(AND(T809&gt;=6,T809&lt;=8),'CP %'!$D$11,IF(T809&gt;=9,'CP %'!$D$12,""))))),""))),
IF(AND(A809='CP %'!$F$1,J809="CP"),
IF(AND(G809&gt;=DATE(2018,4,1),G809&lt;DATE(2018,5,1)),IF(AND(T809&gt;=1,T809&lt;=3),'CP %'!$G$4,IF(AND(T809&gt;=4,T809&lt;=9),'CP %'!$G$5,IF(T809&gt;=10,'CP %'!$G$6,""))),
IF(AND(G809&gt;=DATE(2018,5,1),G809&lt;DATE(2018,7,1)),'CP %'!$G$8,
IF(AND(G809&gt;=DATE(2018,7,1),G809&lt;DATE(2018,8,1)),IF(AND(T809&gt;=1,T809&lt;=2),'CP %'!$G$11,IF(AND(T809&gt;=3,T809&lt;=5),'CP %'!$G$12,IF(T809&gt;=6,'CP %'!$G$13,""))),
IF(AND(G809&gt;=DATE(2018,8,1),G809&lt;DATE(2018,10,1)),IF(K809='CP %'!$F$18,'CP %'!$G$18,IF(B809='CP %'!$F$15,'CP %'!$G$15,IF(B809='CP %'!$F$16,'CP %'!$G$16,IF(AND(B809='CP %'!$F$17,T809=1),'CP %'!$G$20,IF(AND(B809='CP %'!$F$17,T809&gt;=2,T809&lt;=5),'CP %'!$G$21,IF(AND(B809='CP %'!$F$17,T809&gt;=6),'CP %'!$G$22,"")))))),
IF(AND(G809&gt;=DATE(2018,10,1),G809&lt;=DATE(2018,12,31)),IF(B809='CP %'!$F$25,'CP %'!$G$25,IF(B809='CP %'!$F$26,'CP %'!$G$26,IF(AND(B809='CP %'!$F$27,T809=1),'CP %'!$G$29,IF(AND(B809='CP %'!$F$27,T809&gt;=2,T809&lt;=5),'CP %'!$G$30,IF(AND(B809='CP %'!$F$27,T809&gt;=6),'CP %'!$G$31,"")))))))))),
IF(AND(A809='CP %'!$M$1,J809="CP"),
IF(AND(G809&gt;=DATE(2018,4,1),G809&lt;DATE(2018,10,1)),IF(AND(T809&gt;=1,T809&lt;=3),'CP %'!$N$4,IF(AND(T809&gt;=4,T809&lt;=6),'CP %'!$N$5,IF(T809&gt;=7,'CP %'!$N$6,""))),
IF(AND(G809&gt;=DATE(2018,10,1),G809&lt;=DATE(2018,12,31)),IF(AND(T809&gt;=1,T809&lt;=3),'CP %'!$N$9,IF(AND(T809&gt;=4,T809&lt;=6),'CP %'!$N$10,IF(T809&gt;=7,'CP %'!$N$11,""))),"")),"")))</f>
        <v/>
      </c>
      <c r="T809" s="29" t="str">
        <f>IF(AND(A809='CP %'!$B$1,Master!J809="CP",G809&gt;=DATE(2018,7,26),G809&lt;=DATE(2018,12,31)),COUNTIFS($K$2:$K$999,K809,$A$2:$A$999,'CP %'!$B$1,$G$2:$G$999,"&gt;=26-07-2018",$G$2:$G$999,"&lt;=31-12-2018"),IF(AND(A809='CP %'!$F$1,Master!J809="CP",G809&gt;=DATE(2018,4,1),G809&lt;DATE(2018,5,1)),COUNTIFS($K$2:$K$999,K809,$A$2:$A$999,'CP %'!$F$1,$G$2:$G$999,"&gt;=01-04-2018",$G$2:$G$999,"&lt;01-05-2018"),IF(AND(A809='CP %'!$F$1,Master!J809="CP",G809&gt;=DATE(2018,7,1),G809&lt;DATE(2018,8,1)),COUNTIFS($K$2:$K$999,K809,$A$2:$A$999,'CP %'!$F$1,$G$2:$G$999,"&gt;=01-07-2018",$G$2:$G$999,"&lt;01-08-2018"),IF(AND(A809='CP %'!$F$1,B809='CP %'!$F$17,Master!J809="CP",G809&gt;=DATE(2018,8,1),G809&lt;DATE(2018,10,1)),COUNTIFS($K$2:$K$999,K809,$A$2:$A$999,'CP %'!$F$1,$B$2:$B$999,'CP %'!$F$17,$G$2:$G$999,"&gt;=01-08-2018",$G$2:$G$999,"&lt;01-10-2018"),IF(AND(A809='CP %'!$F$1,B809='CP %'!$F$27,Master!J809="CP",G809&gt;=DATE(2018,10,1),G809&lt;=DATE(2018,12,31)),COUNTIFS($K$2:$K$999,K809,$A$2:$A$999,'CP %'!$F$1,$B$2:$B$999,'CP %'!$F$27,$G$2:$G$999,"&gt;=01-10-2018",$G$2:$G$999,"&lt;=31-12-2018"),IF(AND(A809='CP %'!$M$1,Master!J809="CP",G809&gt;=DATE(2018,4,1),G809&lt;DATE(2018,10,1)),COUNTIFS($K$2:$K$999,K809,$A$2:$A$999,'CP %'!$M$1,$G$2:$G$999,"&gt;=1-04-2018",$G$2:$G$999,"&lt;1-10-2018"),IF(AND(A809='CP %'!$M$1,Master!J809="CP",G809&gt;=DATE(2018,10,1),G809&lt;=DATE(2018,12,31)),COUNTIFS($K$2:$K$999,K809,$A$2:$A$999,'CP %'!$M$1,$G$2:$G$999,"&gt;=1-10-2018",$G$2:$G$999,"&lt;=31-12-2018"),"")))))))</f>
        <v/>
      </c>
    </row>
    <row r="810" spans="19:20" hidden="1" x14ac:dyDescent="0.25">
      <c r="S810" s="17" t="str">
        <f>IF(AND(A810='CP %'!$B$1,J810="CP"),
IF(AND(G810&gt;=DATE(2018,4,1),G810&lt;=DATE(2018,7,25)),2%,IF(AND(G810&gt;=DATE(2018,7,26),G810&lt;=DATE(2018,12,31),R810='CP %'!$I$2),IF(T810=1,'CP %'!$C$8,IF(AND(T810&gt;=2,T810&lt;=3),'CP %'!$C$9,IF(AND(T810&gt;=4,T810&lt;=5),'CP %'!$C$10,IF(AND(T810&gt;=6,T810&lt;=8),'CP %'!$C$11,IF(T810&gt;=9,'CP %'!$C$12,""))))),IF(AND(G810&gt;=DATE(2018,7,26),G810&lt;=DATE(2018,12,31),R810='CP %'!$I$3),IF(T810=1,'CP %'!$D$8,IF(AND(T810&gt;=2,T810&lt;=3),'CP %'!$D$9,IF(AND(T810&gt;=4,T810&lt;=5),'CP %'!$D$10,IF(AND(T810&gt;=6,T810&lt;=8),'CP %'!$D$11,IF(T810&gt;=9,'CP %'!$D$12,""))))),""))),
IF(AND(A810='CP %'!$F$1,J810="CP"),
IF(AND(G810&gt;=DATE(2018,4,1),G810&lt;DATE(2018,5,1)),IF(AND(T810&gt;=1,T810&lt;=3),'CP %'!$G$4,IF(AND(T810&gt;=4,T810&lt;=9),'CP %'!$G$5,IF(T810&gt;=10,'CP %'!$G$6,""))),
IF(AND(G810&gt;=DATE(2018,5,1),G810&lt;DATE(2018,7,1)),'CP %'!$G$8,
IF(AND(G810&gt;=DATE(2018,7,1),G810&lt;DATE(2018,8,1)),IF(AND(T810&gt;=1,T810&lt;=2),'CP %'!$G$11,IF(AND(T810&gt;=3,T810&lt;=5),'CP %'!$G$12,IF(T810&gt;=6,'CP %'!$G$13,""))),
IF(AND(G810&gt;=DATE(2018,8,1),G810&lt;DATE(2018,10,1)),IF(K810='CP %'!$F$18,'CP %'!$G$18,IF(B810='CP %'!$F$15,'CP %'!$G$15,IF(B810='CP %'!$F$16,'CP %'!$G$16,IF(AND(B810='CP %'!$F$17,T810=1),'CP %'!$G$20,IF(AND(B810='CP %'!$F$17,T810&gt;=2,T810&lt;=5),'CP %'!$G$21,IF(AND(B810='CP %'!$F$17,T810&gt;=6),'CP %'!$G$22,"")))))),
IF(AND(G810&gt;=DATE(2018,10,1),G810&lt;=DATE(2018,12,31)),IF(B810='CP %'!$F$25,'CP %'!$G$25,IF(B810='CP %'!$F$26,'CP %'!$G$26,IF(AND(B810='CP %'!$F$27,T810=1),'CP %'!$G$29,IF(AND(B810='CP %'!$F$27,T810&gt;=2,T810&lt;=5),'CP %'!$G$30,IF(AND(B810='CP %'!$F$27,T810&gt;=6),'CP %'!$G$31,"")))))))))),
IF(AND(A810='CP %'!$M$1,J810="CP"),
IF(AND(G810&gt;=DATE(2018,4,1),G810&lt;DATE(2018,10,1)),IF(AND(T810&gt;=1,T810&lt;=3),'CP %'!$N$4,IF(AND(T810&gt;=4,T810&lt;=6),'CP %'!$N$5,IF(T810&gt;=7,'CP %'!$N$6,""))),
IF(AND(G810&gt;=DATE(2018,10,1),G810&lt;=DATE(2018,12,31)),IF(AND(T810&gt;=1,T810&lt;=3),'CP %'!$N$9,IF(AND(T810&gt;=4,T810&lt;=6),'CP %'!$N$10,IF(T810&gt;=7,'CP %'!$N$11,""))),"")),"")))</f>
        <v/>
      </c>
      <c r="T810" s="29" t="str">
        <f>IF(AND(A810='CP %'!$B$1,Master!J810="CP",G810&gt;=DATE(2018,7,26),G810&lt;=DATE(2018,12,31)),COUNTIFS($K$2:$K$999,K810,$A$2:$A$999,'CP %'!$B$1,$G$2:$G$999,"&gt;=26-07-2018",$G$2:$G$999,"&lt;=31-12-2018"),IF(AND(A810='CP %'!$F$1,Master!J810="CP",G810&gt;=DATE(2018,4,1),G810&lt;DATE(2018,5,1)),COUNTIFS($K$2:$K$999,K810,$A$2:$A$999,'CP %'!$F$1,$G$2:$G$999,"&gt;=01-04-2018",$G$2:$G$999,"&lt;01-05-2018"),IF(AND(A810='CP %'!$F$1,Master!J810="CP",G810&gt;=DATE(2018,7,1),G810&lt;DATE(2018,8,1)),COUNTIFS($K$2:$K$999,K810,$A$2:$A$999,'CP %'!$F$1,$G$2:$G$999,"&gt;=01-07-2018",$G$2:$G$999,"&lt;01-08-2018"),IF(AND(A810='CP %'!$F$1,B810='CP %'!$F$17,Master!J810="CP",G810&gt;=DATE(2018,8,1),G810&lt;DATE(2018,10,1)),COUNTIFS($K$2:$K$999,K810,$A$2:$A$999,'CP %'!$F$1,$B$2:$B$999,'CP %'!$F$17,$G$2:$G$999,"&gt;=01-08-2018",$G$2:$G$999,"&lt;01-10-2018"),IF(AND(A810='CP %'!$F$1,B810='CP %'!$F$27,Master!J810="CP",G810&gt;=DATE(2018,10,1),G810&lt;=DATE(2018,12,31)),COUNTIFS($K$2:$K$999,K810,$A$2:$A$999,'CP %'!$F$1,$B$2:$B$999,'CP %'!$F$27,$G$2:$G$999,"&gt;=01-10-2018",$G$2:$G$999,"&lt;=31-12-2018"),IF(AND(A810='CP %'!$M$1,Master!J810="CP",G810&gt;=DATE(2018,4,1),G810&lt;DATE(2018,10,1)),COUNTIFS($K$2:$K$999,K810,$A$2:$A$999,'CP %'!$M$1,$G$2:$G$999,"&gt;=1-04-2018",$G$2:$G$999,"&lt;1-10-2018"),IF(AND(A810='CP %'!$M$1,Master!J810="CP",G810&gt;=DATE(2018,10,1),G810&lt;=DATE(2018,12,31)),COUNTIFS($K$2:$K$999,K810,$A$2:$A$999,'CP %'!$M$1,$G$2:$G$999,"&gt;=1-10-2018",$G$2:$G$999,"&lt;=31-12-2018"),"")))))))</f>
        <v/>
      </c>
    </row>
    <row r="811" spans="19:20" hidden="1" x14ac:dyDescent="0.25">
      <c r="S811" s="17" t="str">
        <f>IF(AND(A811='CP %'!$B$1,J811="CP"),
IF(AND(G811&gt;=DATE(2018,4,1),G811&lt;=DATE(2018,7,25)),2%,IF(AND(G811&gt;=DATE(2018,7,26),G811&lt;=DATE(2018,12,31),R811='CP %'!$I$2),IF(T811=1,'CP %'!$C$8,IF(AND(T811&gt;=2,T811&lt;=3),'CP %'!$C$9,IF(AND(T811&gt;=4,T811&lt;=5),'CP %'!$C$10,IF(AND(T811&gt;=6,T811&lt;=8),'CP %'!$C$11,IF(T811&gt;=9,'CP %'!$C$12,""))))),IF(AND(G811&gt;=DATE(2018,7,26),G811&lt;=DATE(2018,12,31),R811='CP %'!$I$3),IF(T811=1,'CP %'!$D$8,IF(AND(T811&gt;=2,T811&lt;=3),'CP %'!$D$9,IF(AND(T811&gt;=4,T811&lt;=5),'CP %'!$D$10,IF(AND(T811&gt;=6,T811&lt;=8),'CP %'!$D$11,IF(T811&gt;=9,'CP %'!$D$12,""))))),""))),
IF(AND(A811='CP %'!$F$1,J811="CP"),
IF(AND(G811&gt;=DATE(2018,4,1),G811&lt;DATE(2018,5,1)),IF(AND(T811&gt;=1,T811&lt;=3),'CP %'!$G$4,IF(AND(T811&gt;=4,T811&lt;=9),'CP %'!$G$5,IF(T811&gt;=10,'CP %'!$G$6,""))),
IF(AND(G811&gt;=DATE(2018,5,1),G811&lt;DATE(2018,7,1)),'CP %'!$G$8,
IF(AND(G811&gt;=DATE(2018,7,1),G811&lt;DATE(2018,8,1)),IF(AND(T811&gt;=1,T811&lt;=2),'CP %'!$G$11,IF(AND(T811&gt;=3,T811&lt;=5),'CP %'!$G$12,IF(T811&gt;=6,'CP %'!$G$13,""))),
IF(AND(G811&gt;=DATE(2018,8,1),G811&lt;DATE(2018,10,1)),IF(K811='CP %'!$F$18,'CP %'!$G$18,IF(B811='CP %'!$F$15,'CP %'!$G$15,IF(B811='CP %'!$F$16,'CP %'!$G$16,IF(AND(B811='CP %'!$F$17,T811=1),'CP %'!$G$20,IF(AND(B811='CP %'!$F$17,T811&gt;=2,T811&lt;=5),'CP %'!$G$21,IF(AND(B811='CP %'!$F$17,T811&gt;=6),'CP %'!$G$22,"")))))),
IF(AND(G811&gt;=DATE(2018,10,1),G811&lt;=DATE(2018,12,31)),IF(B811='CP %'!$F$25,'CP %'!$G$25,IF(B811='CP %'!$F$26,'CP %'!$G$26,IF(AND(B811='CP %'!$F$27,T811=1),'CP %'!$G$29,IF(AND(B811='CP %'!$F$27,T811&gt;=2,T811&lt;=5),'CP %'!$G$30,IF(AND(B811='CP %'!$F$27,T811&gt;=6),'CP %'!$G$31,"")))))))))),
IF(AND(A811='CP %'!$M$1,J811="CP"),
IF(AND(G811&gt;=DATE(2018,4,1),G811&lt;DATE(2018,10,1)),IF(AND(T811&gt;=1,T811&lt;=3),'CP %'!$N$4,IF(AND(T811&gt;=4,T811&lt;=6),'CP %'!$N$5,IF(T811&gt;=7,'CP %'!$N$6,""))),
IF(AND(G811&gt;=DATE(2018,10,1),G811&lt;=DATE(2018,12,31)),IF(AND(T811&gt;=1,T811&lt;=3),'CP %'!$N$9,IF(AND(T811&gt;=4,T811&lt;=6),'CP %'!$N$10,IF(T811&gt;=7,'CP %'!$N$11,""))),"")),"")))</f>
        <v/>
      </c>
      <c r="T811" s="29" t="str">
        <f>IF(AND(A811='CP %'!$B$1,Master!J811="CP",G811&gt;=DATE(2018,7,26),G811&lt;=DATE(2018,12,31)),COUNTIFS($K$2:$K$999,K811,$A$2:$A$999,'CP %'!$B$1,$G$2:$G$999,"&gt;=26-07-2018",$G$2:$G$999,"&lt;=31-12-2018"),IF(AND(A811='CP %'!$F$1,Master!J811="CP",G811&gt;=DATE(2018,4,1),G811&lt;DATE(2018,5,1)),COUNTIFS($K$2:$K$999,K811,$A$2:$A$999,'CP %'!$F$1,$G$2:$G$999,"&gt;=01-04-2018",$G$2:$G$999,"&lt;01-05-2018"),IF(AND(A811='CP %'!$F$1,Master!J811="CP",G811&gt;=DATE(2018,7,1),G811&lt;DATE(2018,8,1)),COUNTIFS($K$2:$K$999,K811,$A$2:$A$999,'CP %'!$F$1,$G$2:$G$999,"&gt;=01-07-2018",$G$2:$G$999,"&lt;01-08-2018"),IF(AND(A811='CP %'!$F$1,B811='CP %'!$F$17,Master!J811="CP",G811&gt;=DATE(2018,8,1),G811&lt;DATE(2018,10,1)),COUNTIFS($K$2:$K$999,K811,$A$2:$A$999,'CP %'!$F$1,$B$2:$B$999,'CP %'!$F$17,$G$2:$G$999,"&gt;=01-08-2018",$G$2:$G$999,"&lt;01-10-2018"),IF(AND(A811='CP %'!$F$1,B811='CP %'!$F$27,Master!J811="CP",G811&gt;=DATE(2018,10,1),G811&lt;=DATE(2018,12,31)),COUNTIFS($K$2:$K$999,K811,$A$2:$A$999,'CP %'!$F$1,$B$2:$B$999,'CP %'!$F$27,$G$2:$G$999,"&gt;=01-10-2018",$G$2:$G$999,"&lt;=31-12-2018"),IF(AND(A811='CP %'!$M$1,Master!J811="CP",G811&gt;=DATE(2018,4,1),G811&lt;DATE(2018,10,1)),COUNTIFS($K$2:$K$999,K811,$A$2:$A$999,'CP %'!$M$1,$G$2:$G$999,"&gt;=1-04-2018",$G$2:$G$999,"&lt;1-10-2018"),IF(AND(A811='CP %'!$M$1,Master!J811="CP",G811&gt;=DATE(2018,10,1),G811&lt;=DATE(2018,12,31)),COUNTIFS($K$2:$K$999,K811,$A$2:$A$999,'CP %'!$M$1,$G$2:$G$999,"&gt;=1-10-2018",$G$2:$G$999,"&lt;=31-12-2018"),"")))))))</f>
        <v/>
      </c>
    </row>
    <row r="812" spans="19:20" hidden="1" x14ac:dyDescent="0.25">
      <c r="S812" s="17" t="str">
        <f>IF(AND(A812='CP %'!$B$1,J812="CP"),
IF(AND(G812&gt;=DATE(2018,4,1),G812&lt;=DATE(2018,7,25)),2%,IF(AND(G812&gt;=DATE(2018,7,26),G812&lt;=DATE(2018,12,31),R812='CP %'!$I$2),IF(T812=1,'CP %'!$C$8,IF(AND(T812&gt;=2,T812&lt;=3),'CP %'!$C$9,IF(AND(T812&gt;=4,T812&lt;=5),'CP %'!$C$10,IF(AND(T812&gt;=6,T812&lt;=8),'CP %'!$C$11,IF(T812&gt;=9,'CP %'!$C$12,""))))),IF(AND(G812&gt;=DATE(2018,7,26),G812&lt;=DATE(2018,12,31),R812='CP %'!$I$3),IF(T812=1,'CP %'!$D$8,IF(AND(T812&gt;=2,T812&lt;=3),'CP %'!$D$9,IF(AND(T812&gt;=4,T812&lt;=5),'CP %'!$D$10,IF(AND(T812&gt;=6,T812&lt;=8),'CP %'!$D$11,IF(T812&gt;=9,'CP %'!$D$12,""))))),""))),
IF(AND(A812='CP %'!$F$1,J812="CP"),
IF(AND(G812&gt;=DATE(2018,4,1),G812&lt;DATE(2018,5,1)),IF(AND(T812&gt;=1,T812&lt;=3),'CP %'!$G$4,IF(AND(T812&gt;=4,T812&lt;=9),'CP %'!$G$5,IF(T812&gt;=10,'CP %'!$G$6,""))),
IF(AND(G812&gt;=DATE(2018,5,1),G812&lt;DATE(2018,7,1)),'CP %'!$G$8,
IF(AND(G812&gt;=DATE(2018,7,1),G812&lt;DATE(2018,8,1)),IF(AND(T812&gt;=1,T812&lt;=2),'CP %'!$G$11,IF(AND(T812&gt;=3,T812&lt;=5),'CP %'!$G$12,IF(T812&gt;=6,'CP %'!$G$13,""))),
IF(AND(G812&gt;=DATE(2018,8,1),G812&lt;DATE(2018,10,1)),IF(K812='CP %'!$F$18,'CP %'!$G$18,IF(B812='CP %'!$F$15,'CP %'!$G$15,IF(B812='CP %'!$F$16,'CP %'!$G$16,IF(AND(B812='CP %'!$F$17,T812=1),'CP %'!$G$20,IF(AND(B812='CP %'!$F$17,T812&gt;=2,T812&lt;=5),'CP %'!$G$21,IF(AND(B812='CP %'!$F$17,T812&gt;=6),'CP %'!$G$22,"")))))),
IF(AND(G812&gt;=DATE(2018,10,1),G812&lt;=DATE(2018,12,31)),IF(B812='CP %'!$F$25,'CP %'!$G$25,IF(B812='CP %'!$F$26,'CP %'!$G$26,IF(AND(B812='CP %'!$F$27,T812=1),'CP %'!$G$29,IF(AND(B812='CP %'!$F$27,T812&gt;=2,T812&lt;=5),'CP %'!$G$30,IF(AND(B812='CP %'!$F$27,T812&gt;=6),'CP %'!$G$31,"")))))))))),
IF(AND(A812='CP %'!$M$1,J812="CP"),
IF(AND(G812&gt;=DATE(2018,4,1),G812&lt;DATE(2018,10,1)),IF(AND(T812&gt;=1,T812&lt;=3),'CP %'!$N$4,IF(AND(T812&gt;=4,T812&lt;=6),'CP %'!$N$5,IF(T812&gt;=7,'CP %'!$N$6,""))),
IF(AND(G812&gt;=DATE(2018,10,1),G812&lt;=DATE(2018,12,31)),IF(AND(T812&gt;=1,T812&lt;=3),'CP %'!$N$9,IF(AND(T812&gt;=4,T812&lt;=6),'CP %'!$N$10,IF(T812&gt;=7,'CP %'!$N$11,""))),"")),"")))</f>
        <v/>
      </c>
      <c r="T812" s="29" t="str">
        <f>IF(AND(A812='CP %'!$B$1,Master!J812="CP",G812&gt;=DATE(2018,7,26),G812&lt;=DATE(2018,12,31)),COUNTIFS($K$2:$K$999,K812,$A$2:$A$999,'CP %'!$B$1,$G$2:$G$999,"&gt;=26-07-2018",$G$2:$G$999,"&lt;=31-12-2018"),IF(AND(A812='CP %'!$F$1,Master!J812="CP",G812&gt;=DATE(2018,4,1),G812&lt;DATE(2018,5,1)),COUNTIFS($K$2:$K$999,K812,$A$2:$A$999,'CP %'!$F$1,$G$2:$G$999,"&gt;=01-04-2018",$G$2:$G$999,"&lt;01-05-2018"),IF(AND(A812='CP %'!$F$1,Master!J812="CP",G812&gt;=DATE(2018,7,1),G812&lt;DATE(2018,8,1)),COUNTIFS($K$2:$K$999,K812,$A$2:$A$999,'CP %'!$F$1,$G$2:$G$999,"&gt;=01-07-2018",$G$2:$G$999,"&lt;01-08-2018"),IF(AND(A812='CP %'!$F$1,B812='CP %'!$F$17,Master!J812="CP",G812&gt;=DATE(2018,8,1),G812&lt;DATE(2018,10,1)),COUNTIFS($K$2:$K$999,K812,$A$2:$A$999,'CP %'!$F$1,$B$2:$B$999,'CP %'!$F$17,$G$2:$G$999,"&gt;=01-08-2018",$G$2:$G$999,"&lt;01-10-2018"),IF(AND(A812='CP %'!$F$1,B812='CP %'!$F$27,Master!J812="CP",G812&gt;=DATE(2018,10,1),G812&lt;=DATE(2018,12,31)),COUNTIFS($K$2:$K$999,K812,$A$2:$A$999,'CP %'!$F$1,$B$2:$B$999,'CP %'!$F$27,$G$2:$G$999,"&gt;=01-10-2018",$G$2:$G$999,"&lt;=31-12-2018"),IF(AND(A812='CP %'!$M$1,Master!J812="CP",G812&gt;=DATE(2018,4,1),G812&lt;DATE(2018,10,1)),COUNTIFS($K$2:$K$999,K812,$A$2:$A$999,'CP %'!$M$1,$G$2:$G$999,"&gt;=1-04-2018",$G$2:$G$999,"&lt;1-10-2018"),IF(AND(A812='CP %'!$M$1,Master!J812="CP",G812&gt;=DATE(2018,10,1),G812&lt;=DATE(2018,12,31)),COUNTIFS($K$2:$K$999,K812,$A$2:$A$999,'CP %'!$M$1,$G$2:$G$999,"&gt;=1-10-2018",$G$2:$G$999,"&lt;=31-12-2018"),"")))))))</f>
        <v/>
      </c>
    </row>
    <row r="813" spans="19:20" hidden="1" x14ac:dyDescent="0.25">
      <c r="S813" s="17" t="str">
        <f>IF(AND(A813='CP %'!$B$1,J813="CP"),
IF(AND(G813&gt;=DATE(2018,4,1),G813&lt;=DATE(2018,7,25)),2%,IF(AND(G813&gt;=DATE(2018,7,26),G813&lt;=DATE(2018,12,31),R813='CP %'!$I$2),IF(T813=1,'CP %'!$C$8,IF(AND(T813&gt;=2,T813&lt;=3),'CP %'!$C$9,IF(AND(T813&gt;=4,T813&lt;=5),'CP %'!$C$10,IF(AND(T813&gt;=6,T813&lt;=8),'CP %'!$C$11,IF(T813&gt;=9,'CP %'!$C$12,""))))),IF(AND(G813&gt;=DATE(2018,7,26),G813&lt;=DATE(2018,12,31),R813='CP %'!$I$3),IF(T813=1,'CP %'!$D$8,IF(AND(T813&gt;=2,T813&lt;=3),'CP %'!$D$9,IF(AND(T813&gt;=4,T813&lt;=5),'CP %'!$D$10,IF(AND(T813&gt;=6,T813&lt;=8),'CP %'!$D$11,IF(T813&gt;=9,'CP %'!$D$12,""))))),""))),
IF(AND(A813='CP %'!$F$1,J813="CP"),
IF(AND(G813&gt;=DATE(2018,4,1),G813&lt;DATE(2018,5,1)),IF(AND(T813&gt;=1,T813&lt;=3),'CP %'!$G$4,IF(AND(T813&gt;=4,T813&lt;=9),'CP %'!$G$5,IF(T813&gt;=10,'CP %'!$G$6,""))),
IF(AND(G813&gt;=DATE(2018,5,1),G813&lt;DATE(2018,7,1)),'CP %'!$G$8,
IF(AND(G813&gt;=DATE(2018,7,1),G813&lt;DATE(2018,8,1)),IF(AND(T813&gt;=1,T813&lt;=2),'CP %'!$G$11,IF(AND(T813&gt;=3,T813&lt;=5),'CP %'!$G$12,IF(T813&gt;=6,'CP %'!$G$13,""))),
IF(AND(G813&gt;=DATE(2018,8,1),G813&lt;DATE(2018,10,1)),IF(K813='CP %'!$F$18,'CP %'!$G$18,IF(B813='CP %'!$F$15,'CP %'!$G$15,IF(B813='CP %'!$F$16,'CP %'!$G$16,IF(AND(B813='CP %'!$F$17,T813=1),'CP %'!$G$20,IF(AND(B813='CP %'!$F$17,T813&gt;=2,T813&lt;=5),'CP %'!$G$21,IF(AND(B813='CP %'!$F$17,T813&gt;=6),'CP %'!$G$22,"")))))),
IF(AND(G813&gt;=DATE(2018,10,1),G813&lt;=DATE(2018,12,31)),IF(B813='CP %'!$F$25,'CP %'!$G$25,IF(B813='CP %'!$F$26,'CP %'!$G$26,IF(AND(B813='CP %'!$F$27,T813=1),'CP %'!$G$29,IF(AND(B813='CP %'!$F$27,T813&gt;=2,T813&lt;=5),'CP %'!$G$30,IF(AND(B813='CP %'!$F$27,T813&gt;=6),'CP %'!$G$31,"")))))))))),
IF(AND(A813='CP %'!$M$1,J813="CP"),
IF(AND(G813&gt;=DATE(2018,4,1),G813&lt;DATE(2018,10,1)),IF(AND(T813&gt;=1,T813&lt;=3),'CP %'!$N$4,IF(AND(T813&gt;=4,T813&lt;=6),'CP %'!$N$5,IF(T813&gt;=7,'CP %'!$N$6,""))),
IF(AND(G813&gt;=DATE(2018,10,1),G813&lt;=DATE(2018,12,31)),IF(AND(T813&gt;=1,T813&lt;=3),'CP %'!$N$9,IF(AND(T813&gt;=4,T813&lt;=6),'CP %'!$N$10,IF(T813&gt;=7,'CP %'!$N$11,""))),"")),"")))</f>
        <v/>
      </c>
      <c r="T813" s="29" t="str">
        <f>IF(AND(A813='CP %'!$B$1,Master!J813="CP",G813&gt;=DATE(2018,7,26),G813&lt;=DATE(2018,12,31)),COUNTIFS($K$2:$K$999,K813,$A$2:$A$999,'CP %'!$B$1,$G$2:$G$999,"&gt;=26-07-2018",$G$2:$G$999,"&lt;=31-12-2018"),IF(AND(A813='CP %'!$F$1,Master!J813="CP",G813&gt;=DATE(2018,4,1),G813&lt;DATE(2018,5,1)),COUNTIFS($K$2:$K$999,K813,$A$2:$A$999,'CP %'!$F$1,$G$2:$G$999,"&gt;=01-04-2018",$G$2:$G$999,"&lt;01-05-2018"),IF(AND(A813='CP %'!$F$1,Master!J813="CP",G813&gt;=DATE(2018,7,1),G813&lt;DATE(2018,8,1)),COUNTIFS($K$2:$K$999,K813,$A$2:$A$999,'CP %'!$F$1,$G$2:$G$999,"&gt;=01-07-2018",$G$2:$G$999,"&lt;01-08-2018"),IF(AND(A813='CP %'!$F$1,B813='CP %'!$F$17,Master!J813="CP",G813&gt;=DATE(2018,8,1),G813&lt;DATE(2018,10,1)),COUNTIFS($K$2:$K$999,K813,$A$2:$A$999,'CP %'!$F$1,$B$2:$B$999,'CP %'!$F$17,$G$2:$G$999,"&gt;=01-08-2018",$G$2:$G$999,"&lt;01-10-2018"),IF(AND(A813='CP %'!$F$1,B813='CP %'!$F$27,Master!J813="CP",G813&gt;=DATE(2018,10,1),G813&lt;=DATE(2018,12,31)),COUNTIFS($K$2:$K$999,K813,$A$2:$A$999,'CP %'!$F$1,$B$2:$B$999,'CP %'!$F$27,$G$2:$G$999,"&gt;=01-10-2018",$G$2:$G$999,"&lt;=31-12-2018"),IF(AND(A813='CP %'!$M$1,Master!J813="CP",G813&gt;=DATE(2018,4,1),G813&lt;DATE(2018,10,1)),COUNTIFS($K$2:$K$999,K813,$A$2:$A$999,'CP %'!$M$1,$G$2:$G$999,"&gt;=1-04-2018",$G$2:$G$999,"&lt;1-10-2018"),IF(AND(A813='CP %'!$M$1,Master!J813="CP",G813&gt;=DATE(2018,10,1),G813&lt;=DATE(2018,12,31)),COUNTIFS($K$2:$K$999,K813,$A$2:$A$999,'CP %'!$M$1,$G$2:$G$999,"&gt;=1-10-2018",$G$2:$G$999,"&lt;=31-12-2018"),"")))))))</f>
        <v/>
      </c>
    </row>
    <row r="814" spans="19:20" hidden="1" x14ac:dyDescent="0.25">
      <c r="S814" s="17" t="str">
        <f>IF(AND(A814='CP %'!$B$1,J814="CP"),
IF(AND(G814&gt;=DATE(2018,4,1),G814&lt;=DATE(2018,7,25)),2%,IF(AND(G814&gt;=DATE(2018,7,26),G814&lt;=DATE(2018,12,31),R814='CP %'!$I$2),IF(T814=1,'CP %'!$C$8,IF(AND(T814&gt;=2,T814&lt;=3),'CP %'!$C$9,IF(AND(T814&gt;=4,T814&lt;=5),'CP %'!$C$10,IF(AND(T814&gt;=6,T814&lt;=8),'CP %'!$C$11,IF(T814&gt;=9,'CP %'!$C$12,""))))),IF(AND(G814&gt;=DATE(2018,7,26),G814&lt;=DATE(2018,12,31),R814='CP %'!$I$3),IF(T814=1,'CP %'!$D$8,IF(AND(T814&gt;=2,T814&lt;=3),'CP %'!$D$9,IF(AND(T814&gt;=4,T814&lt;=5),'CP %'!$D$10,IF(AND(T814&gt;=6,T814&lt;=8),'CP %'!$D$11,IF(T814&gt;=9,'CP %'!$D$12,""))))),""))),
IF(AND(A814='CP %'!$F$1,J814="CP"),
IF(AND(G814&gt;=DATE(2018,4,1),G814&lt;DATE(2018,5,1)),IF(AND(T814&gt;=1,T814&lt;=3),'CP %'!$G$4,IF(AND(T814&gt;=4,T814&lt;=9),'CP %'!$G$5,IF(T814&gt;=10,'CP %'!$G$6,""))),
IF(AND(G814&gt;=DATE(2018,5,1),G814&lt;DATE(2018,7,1)),'CP %'!$G$8,
IF(AND(G814&gt;=DATE(2018,7,1),G814&lt;DATE(2018,8,1)),IF(AND(T814&gt;=1,T814&lt;=2),'CP %'!$G$11,IF(AND(T814&gt;=3,T814&lt;=5),'CP %'!$G$12,IF(T814&gt;=6,'CP %'!$G$13,""))),
IF(AND(G814&gt;=DATE(2018,8,1),G814&lt;DATE(2018,10,1)),IF(K814='CP %'!$F$18,'CP %'!$G$18,IF(B814='CP %'!$F$15,'CP %'!$G$15,IF(B814='CP %'!$F$16,'CP %'!$G$16,IF(AND(B814='CP %'!$F$17,T814=1),'CP %'!$G$20,IF(AND(B814='CP %'!$F$17,T814&gt;=2,T814&lt;=5),'CP %'!$G$21,IF(AND(B814='CP %'!$F$17,T814&gt;=6),'CP %'!$G$22,"")))))),
IF(AND(G814&gt;=DATE(2018,10,1),G814&lt;=DATE(2018,12,31)),IF(B814='CP %'!$F$25,'CP %'!$G$25,IF(B814='CP %'!$F$26,'CP %'!$G$26,IF(AND(B814='CP %'!$F$27,T814=1),'CP %'!$G$29,IF(AND(B814='CP %'!$F$27,T814&gt;=2,T814&lt;=5),'CP %'!$G$30,IF(AND(B814='CP %'!$F$27,T814&gt;=6),'CP %'!$G$31,"")))))))))),
IF(AND(A814='CP %'!$M$1,J814="CP"),
IF(AND(G814&gt;=DATE(2018,4,1),G814&lt;DATE(2018,10,1)),IF(AND(T814&gt;=1,T814&lt;=3),'CP %'!$N$4,IF(AND(T814&gt;=4,T814&lt;=6),'CP %'!$N$5,IF(T814&gt;=7,'CP %'!$N$6,""))),
IF(AND(G814&gt;=DATE(2018,10,1),G814&lt;=DATE(2018,12,31)),IF(AND(T814&gt;=1,T814&lt;=3),'CP %'!$N$9,IF(AND(T814&gt;=4,T814&lt;=6),'CP %'!$N$10,IF(T814&gt;=7,'CP %'!$N$11,""))),"")),"")))</f>
        <v/>
      </c>
      <c r="T814" s="29" t="str">
        <f>IF(AND(A814='CP %'!$B$1,Master!J814="CP",G814&gt;=DATE(2018,7,26),G814&lt;=DATE(2018,12,31)),COUNTIFS($K$2:$K$999,K814,$A$2:$A$999,'CP %'!$B$1,$G$2:$G$999,"&gt;=26-07-2018",$G$2:$G$999,"&lt;=31-12-2018"),IF(AND(A814='CP %'!$F$1,Master!J814="CP",G814&gt;=DATE(2018,4,1),G814&lt;DATE(2018,5,1)),COUNTIFS($K$2:$K$999,K814,$A$2:$A$999,'CP %'!$F$1,$G$2:$G$999,"&gt;=01-04-2018",$G$2:$G$999,"&lt;01-05-2018"),IF(AND(A814='CP %'!$F$1,Master!J814="CP",G814&gt;=DATE(2018,7,1),G814&lt;DATE(2018,8,1)),COUNTIFS($K$2:$K$999,K814,$A$2:$A$999,'CP %'!$F$1,$G$2:$G$999,"&gt;=01-07-2018",$G$2:$G$999,"&lt;01-08-2018"),IF(AND(A814='CP %'!$F$1,B814='CP %'!$F$17,Master!J814="CP",G814&gt;=DATE(2018,8,1),G814&lt;DATE(2018,10,1)),COUNTIFS($K$2:$K$999,K814,$A$2:$A$999,'CP %'!$F$1,$B$2:$B$999,'CP %'!$F$17,$G$2:$G$999,"&gt;=01-08-2018",$G$2:$G$999,"&lt;01-10-2018"),IF(AND(A814='CP %'!$F$1,B814='CP %'!$F$27,Master!J814="CP",G814&gt;=DATE(2018,10,1),G814&lt;=DATE(2018,12,31)),COUNTIFS($K$2:$K$999,K814,$A$2:$A$999,'CP %'!$F$1,$B$2:$B$999,'CP %'!$F$27,$G$2:$G$999,"&gt;=01-10-2018",$G$2:$G$999,"&lt;=31-12-2018"),IF(AND(A814='CP %'!$M$1,Master!J814="CP",G814&gt;=DATE(2018,4,1),G814&lt;DATE(2018,10,1)),COUNTIFS($K$2:$K$999,K814,$A$2:$A$999,'CP %'!$M$1,$G$2:$G$999,"&gt;=1-04-2018",$G$2:$G$999,"&lt;1-10-2018"),IF(AND(A814='CP %'!$M$1,Master!J814="CP",G814&gt;=DATE(2018,10,1),G814&lt;=DATE(2018,12,31)),COUNTIFS($K$2:$K$999,K814,$A$2:$A$999,'CP %'!$M$1,$G$2:$G$999,"&gt;=1-10-2018",$G$2:$G$999,"&lt;=31-12-2018"),"")))))))</f>
        <v/>
      </c>
    </row>
    <row r="815" spans="19:20" hidden="1" x14ac:dyDescent="0.25">
      <c r="S815" s="17" t="str">
        <f>IF(AND(A815='CP %'!$B$1,J815="CP"),
IF(AND(G815&gt;=DATE(2018,4,1),G815&lt;=DATE(2018,7,25)),2%,IF(AND(G815&gt;=DATE(2018,7,26),G815&lt;=DATE(2018,12,31),R815='CP %'!$I$2),IF(T815=1,'CP %'!$C$8,IF(AND(T815&gt;=2,T815&lt;=3),'CP %'!$C$9,IF(AND(T815&gt;=4,T815&lt;=5),'CP %'!$C$10,IF(AND(T815&gt;=6,T815&lt;=8),'CP %'!$C$11,IF(T815&gt;=9,'CP %'!$C$12,""))))),IF(AND(G815&gt;=DATE(2018,7,26),G815&lt;=DATE(2018,12,31),R815='CP %'!$I$3),IF(T815=1,'CP %'!$D$8,IF(AND(T815&gt;=2,T815&lt;=3),'CP %'!$D$9,IF(AND(T815&gt;=4,T815&lt;=5),'CP %'!$D$10,IF(AND(T815&gt;=6,T815&lt;=8),'CP %'!$D$11,IF(T815&gt;=9,'CP %'!$D$12,""))))),""))),
IF(AND(A815='CP %'!$F$1,J815="CP"),
IF(AND(G815&gt;=DATE(2018,4,1),G815&lt;DATE(2018,5,1)),IF(AND(T815&gt;=1,T815&lt;=3),'CP %'!$G$4,IF(AND(T815&gt;=4,T815&lt;=9),'CP %'!$G$5,IF(T815&gt;=10,'CP %'!$G$6,""))),
IF(AND(G815&gt;=DATE(2018,5,1),G815&lt;DATE(2018,7,1)),'CP %'!$G$8,
IF(AND(G815&gt;=DATE(2018,7,1),G815&lt;DATE(2018,8,1)),IF(AND(T815&gt;=1,T815&lt;=2),'CP %'!$G$11,IF(AND(T815&gt;=3,T815&lt;=5),'CP %'!$G$12,IF(T815&gt;=6,'CP %'!$G$13,""))),
IF(AND(G815&gt;=DATE(2018,8,1),G815&lt;DATE(2018,10,1)),IF(K815='CP %'!$F$18,'CP %'!$G$18,IF(B815='CP %'!$F$15,'CP %'!$G$15,IF(B815='CP %'!$F$16,'CP %'!$G$16,IF(AND(B815='CP %'!$F$17,T815=1),'CP %'!$G$20,IF(AND(B815='CP %'!$F$17,T815&gt;=2,T815&lt;=5),'CP %'!$G$21,IF(AND(B815='CP %'!$F$17,T815&gt;=6),'CP %'!$G$22,"")))))),
IF(AND(G815&gt;=DATE(2018,10,1),G815&lt;=DATE(2018,12,31)),IF(B815='CP %'!$F$25,'CP %'!$G$25,IF(B815='CP %'!$F$26,'CP %'!$G$26,IF(AND(B815='CP %'!$F$27,T815=1),'CP %'!$G$29,IF(AND(B815='CP %'!$F$27,T815&gt;=2,T815&lt;=5),'CP %'!$G$30,IF(AND(B815='CP %'!$F$27,T815&gt;=6),'CP %'!$G$31,"")))))))))),
IF(AND(A815='CP %'!$M$1,J815="CP"),
IF(AND(G815&gt;=DATE(2018,4,1),G815&lt;DATE(2018,10,1)),IF(AND(T815&gt;=1,T815&lt;=3),'CP %'!$N$4,IF(AND(T815&gt;=4,T815&lt;=6),'CP %'!$N$5,IF(T815&gt;=7,'CP %'!$N$6,""))),
IF(AND(G815&gt;=DATE(2018,10,1),G815&lt;=DATE(2018,12,31)),IF(AND(T815&gt;=1,T815&lt;=3),'CP %'!$N$9,IF(AND(T815&gt;=4,T815&lt;=6),'CP %'!$N$10,IF(T815&gt;=7,'CP %'!$N$11,""))),"")),"")))</f>
        <v/>
      </c>
      <c r="T815" s="29" t="str">
        <f>IF(AND(A815='CP %'!$B$1,Master!J815="CP",G815&gt;=DATE(2018,7,26),G815&lt;=DATE(2018,12,31)),COUNTIFS($K$2:$K$999,K815,$A$2:$A$999,'CP %'!$B$1,$G$2:$G$999,"&gt;=26-07-2018",$G$2:$G$999,"&lt;=31-12-2018"),IF(AND(A815='CP %'!$F$1,Master!J815="CP",G815&gt;=DATE(2018,4,1),G815&lt;DATE(2018,5,1)),COUNTIFS($K$2:$K$999,K815,$A$2:$A$999,'CP %'!$F$1,$G$2:$G$999,"&gt;=01-04-2018",$G$2:$G$999,"&lt;01-05-2018"),IF(AND(A815='CP %'!$F$1,Master!J815="CP",G815&gt;=DATE(2018,7,1),G815&lt;DATE(2018,8,1)),COUNTIFS($K$2:$K$999,K815,$A$2:$A$999,'CP %'!$F$1,$G$2:$G$999,"&gt;=01-07-2018",$G$2:$G$999,"&lt;01-08-2018"),IF(AND(A815='CP %'!$F$1,B815='CP %'!$F$17,Master!J815="CP",G815&gt;=DATE(2018,8,1),G815&lt;DATE(2018,10,1)),COUNTIFS($K$2:$K$999,K815,$A$2:$A$999,'CP %'!$F$1,$B$2:$B$999,'CP %'!$F$17,$G$2:$G$999,"&gt;=01-08-2018",$G$2:$G$999,"&lt;01-10-2018"),IF(AND(A815='CP %'!$F$1,B815='CP %'!$F$27,Master!J815="CP",G815&gt;=DATE(2018,10,1),G815&lt;=DATE(2018,12,31)),COUNTIFS($K$2:$K$999,K815,$A$2:$A$999,'CP %'!$F$1,$B$2:$B$999,'CP %'!$F$27,$G$2:$G$999,"&gt;=01-10-2018",$G$2:$G$999,"&lt;=31-12-2018"),IF(AND(A815='CP %'!$M$1,Master!J815="CP",G815&gt;=DATE(2018,4,1),G815&lt;DATE(2018,10,1)),COUNTIFS($K$2:$K$999,K815,$A$2:$A$999,'CP %'!$M$1,$G$2:$G$999,"&gt;=1-04-2018",$G$2:$G$999,"&lt;1-10-2018"),IF(AND(A815='CP %'!$M$1,Master!J815="CP",G815&gt;=DATE(2018,10,1),G815&lt;=DATE(2018,12,31)),COUNTIFS($K$2:$K$999,K815,$A$2:$A$999,'CP %'!$M$1,$G$2:$G$999,"&gt;=1-10-2018",$G$2:$G$999,"&lt;=31-12-2018"),"")))))))</f>
        <v/>
      </c>
    </row>
    <row r="816" spans="19:20" hidden="1" x14ac:dyDescent="0.25">
      <c r="S816" s="17" t="str">
        <f>IF(AND(A816='CP %'!$B$1,J816="CP"),
IF(AND(G816&gt;=DATE(2018,4,1),G816&lt;=DATE(2018,7,25)),2%,IF(AND(G816&gt;=DATE(2018,7,26),G816&lt;=DATE(2018,12,31),R816='CP %'!$I$2),IF(T816=1,'CP %'!$C$8,IF(AND(T816&gt;=2,T816&lt;=3),'CP %'!$C$9,IF(AND(T816&gt;=4,T816&lt;=5),'CP %'!$C$10,IF(AND(T816&gt;=6,T816&lt;=8),'CP %'!$C$11,IF(T816&gt;=9,'CP %'!$C$12,""))))),IF(AND(G816&gt;=DATE(2018,7,26),G816&lt;=DATE(2018,12,31),R816='CP %'!$I$3),IF(T816=1,'CP %'!$D$8,IF(AND(T816&gt;=2,T816&lt;=3),'CP %'!$D$9,IF(AND(T816&gt;=4,T816&lt;=5),'CP %'!$D$10,IF(AND(T816&gt;=6,T816&lt;=8),'CP %'!$D$11,IF(T816&gt;=9,'CP %'!$D$12,""))))),""))),
IF(AND(A816='CP %'!$F$1,J816="CP"),
IF(AND(G816&gt;=DATE(2018,4,1),G816&lt;DATE(2018,5,1)),IF(AND(T816&gt;=1,T816&lt;=3),'CP %'!$G$4,IF(AND(T816&gt;=4,T816&lt;=9),'CP %'!$G$5,IF(T816&gt;=10,'CP %'!$G$6,""))),
IF(AND(G816&gt;=DATE(2018,5,1),G816&lt;DATE(2018,7,1)),'CP %'!$G$8,
IF(AND(G816&gt;=DATE(2018,7,1),G816&lt;DATE(2018,8,1)),IF(AND(T816&gt;=1,T816&lt;=2),'CP %'!$G$11,IF(AND(T816&gt;=3,T816&lt;=5),'CP %'!$G$12,IF(T816&gt;=6,'CP %'!$G$13,""))),
IF(AND(G816&gt;=DATE(2018,8,1),G816&lt;DATE(2018,10,1)),IF(K816='CP %'!$F$18,'CP %'!$G$18,IF(B816='CP %'!$F$15,'CP %'!$G$15,IF(B816='CP %'!$F$16,'CP %'!$G$16,IF(AND(B816='CP %'!$F$17,T816=1),'CP %'!$G$20,IF(AND(B816='CP %'!$F$17,T816&gt;=2,T816&lt;=5),'CP %'!$G$21,IF(AND(B816='CP %'!$F$17,T816&gt;=6),'CP %'!$G$22,"")))))),
IF(AND(G816&gt;=DATE(2018,10,1),G816&lt;=DATE(2018,12,31)),IF(B816='CP %'!$F$25,'CP %'!$G$25,IF(B816='CP %'!$F$26,'CP %'!$G$26,IF(AND(B816='CP %'!$F$27,T816=1),'CP %'!$G$29,IF(AND(B816='CP %'!$F$27,T816&gt;=2,T816&lt;=5),'CP %'!$G$30,IF(AND(B816='CP %'!$F$27,T816&gt;=6),'CP %'!$G$31,"")))))))))),
IF(AND(A816='CP %'!$M$1,J816="CP"),
IF(AND(G816&gt;=DATE(2018,4,1),G816&lt;DATE(2018,10,1)),IF(AND(T816&gt;=1,T816&lt;=3),'CP %'!$N$4,IF(AND(T816&gt;=4,T816&lt;=6),'CP %'!$N$5,IF(T816&gt;=7,'CP %'!$N$6,""))),
IF(AND(G816&gt;=DATE(2018,10,1),G816&lt;=DATE(2018,12,31)),IF(AND(T816&gt;=1,T816&lt;=3),'CP %'!$N$9,IF(AND(T816&gt;=4,T816&lt;=6),'CP %'!$N$10,IF(T816&gt;=7,'CP %'!$N$11,""))),"")),"")))</f>
        <v/>
      </c>
      <c r="T816" s="29" t="str">
        <f>IF(AND(A816='CP %'!$B$1,Master!J816="CP",G816&gt;=DATE(2018,7,26),G816&lt;=DATE(2018,12,31)),COUNTIFS($K$2:$K$999,K816,$A$2:$A$999,'CP %'!$B$1,$G$2:$G$999,"&gt;=26-07-2018",$G$2:$G$999,"&lt;=31-12-2018"),IF(AND(A816='CP %'!$F$1,Master!J816="CP",G816&gt;=DATE(2018,4,1),G816&lt;DATE(2018,5,1)),COUNTIFS($K$2:$K$999,K816,$A$2:$A$999,'CP %'!$F$1,$G$2:$G$999,"&gt;=01-04-2018",$G$2:$G$999,"&lt;01-05-2018"),IF(AND(A816='CP %'!$F$1,Master!J816="CP",G816&gt;=DATE(2018,7,1),G816&lt;DATE(2018,8,1)),COUNTIFS($K$2:$K$999,K816,$A$2:$A$999,'CP %'!$F$1,$G$2:$G$999,"&gt;=01-07-2018",$G$2:$G$999,"&lt;01-08-2018"),IF(AND(A816='CP %'!$F$1,B816='CP %'!$F$17,Master!J816="CP",G816&gt;=DATE(2018,8,1),G816&lt;DATE(2018,10,1)),COUNTIFS($K$2:$K$999,K816,$A$2:$A$999,'CP %'!$F$1,$B$2:$B$999,'CP %'!$F$17,$G$2:$G$999,"&gt;=01-08-2018",$G$2:$G$999,"&lt;01-10-2018"),IF(AND(A816='CP %'!$F$1,B816='CP %'!$F$27,Master!J816="CP",G816&gt;=DATE(2018,10,1),G816&lt;=DATE(2018,12,31)),COUNTIFS($K$2:$K$999,K816,$A$2:$A$999,'CP %'!$F$1,$B$2:$B$999,'CP %'!$F$27,$G$2:$G$999,"&gt;=01-10-2018",$G$2:$G$999,"&lt;=31-12-2018"),IF(AND(A816='CP %'!$M$1,Master!J816="CP",G816&gt;=DATE(2018,4,1),G816&lt;DATE(2018,10,1)),COUNTIFS($K$2:$K$999,K816,$A$2:$A$999,'CP %'!$M$1,$G$2:$G$999,"&gt;=1-04-2018",$G$2:$G$999,"&lt;1-10-2018"),IF(AND(A816='CP %'!$M$1,Master!J816="CP",G816&gt;=DATE(2018,10,1),G816&lt;=DATE(2018,12,31)),COUNTIFS($K$2:$K$999,K816,$A$2:$A$999,'CP %'!$M$1,$G$2:$G$999,"&gt;=1-10-2018",$G$2:$G$999,"&lt;=31-12-2018"),"")))))))</f>
        <v/>
      </c>
    </row>
    <row r="817" spans="19:20" hidden="1" x14ac:dyDescent="0.25">
      <c r="S817" s="17" t="str">
        <f>IF(AND(A817='CP %'!$B$1,J817="CP"),
IF(AND(G817&gt;=DATE(2018,4,1),G817&lt;=DATE(2018,7,25)),2%,IF(AND(G817&gt;=DATE(2018,7,26),G817&lt;=DATE(2018,12,31),R817='CP %'!$I$2),IF(T817=1,'CP %'!$C$8,IF(AND(T817&gt;=2,T817&lt;=3),'CP %'!$C$9,IF(AND(T817&gt;=4,T817&lt;=5),'CP %'!$C$10,IF(AND(T817&gt;=6,T817&lt;=8),'CP %'!$C$11,IF(T817&gt;=9,'CP %'!$C$12,""))))),IF(AND(G817&gt;=DATE(2018,7,26),G817&lt;=DATE(2018,12,31),R817='CP %'!$I$3),IF(T817=1,'CP %'!$D$8,IF(AND(T817&gt;=2,T817&lt;=3),'CP %'!$D$9,IF(AND(T817&gt;=4,T817&lt;=5),'CP %'!$D$10,IF(AND(T817&gt;=6,T817&lt;=8),'CP %'!$D$11,IF(T817&gt;=9,'CP %'!$D$12,""))))),""))),
IF(AND(A817='CP %'!$F$1,J817="CP"),
IF(AND(G817&gt;=DATE(2018,4,1),G817&lt;DATE(2018,5,1)),IF(AND(T817&gt;=1,T817&lt;=3),'CP %'!$G$4,IF(AND(T817&gt;=4,T817&lt;=9),'CP %'!$G$5,IF(T817&gt;=10,'CP %'!$G$6,""))),
IF(AND(G817&gt;=DATE(2018,5,1),G817&lt;DATE(2018,7,1)),'CP %'!$G$8,
IF(AND(G817&gt;=DATE(2018,7,1),G817&lt;DATE(2018,8,1)),IF(AND(T817&gt;=1,T817&lt;=2),'CP %'!$G$11,IF(AND(T817&gt;=3,T817&lt;=5),'CP %'!$G$12,IF(T817&gt;=6,'CP %'!$G$13,""))),
IF(AND(G817&gt;=DATE(2018,8,1),G817&lt;DATE(2018,10,1)),IF(K817='CP %'!$F$18,'CP %'!$G$18,IF(B817='CP %'!$F$15,'CP %'!$G$15,IF(B817='CP %'!$F$16,'CP %'!$G$16,IF(AND(B817='CP %'!$F$17,T817=1),'CP %'!$G$20,IF(AND(B817='CP %'!$F$17,T817&gt;=2,T817&lt;=5),'CP %'!$G$21,IF(AND(B817='CP %'!$F$17,T817&gt;=6),'CP %'!$G$22,"")))))),
IF(AND(G817&gt;=DATE(2018,10,1),G817&lt;=DATE(2018,12,31)),IF(B817='CP %'!$F$25,'CP %'!$G$25,IF(B817='CP %'!$F$26,'CP %'!$G$26,IF(AND(B817='CP %'!$F$27,T817=1),'CP %'!$G$29,IF(AND(B817='CP %'!$F$27,T817&gt;=2,T817&lt;=5),'CP %'!$G$30,IF(AND(B817='CP %'!$F$27,T817&gt;=6),'CP %'!$G$31,"")))))))))),
IF(AND(A817='CP %'!$M$1,J817="CP"),
IF(AND(G817&gt;=DATE(2018,4,1),G817&lt;DATE(2018,10,1)),IF(AND(T817&gt;=1,T817&lt;=3),'CP %'!$N$4,IF(AND(T817&gt;=4,T817&lt;=6),'CP %'!$N$5,IF(T817&gt;=7,'CP %'!$N$6,""))),
IF(AND(G817&gt;=DATE(2018,10,1),G817&lt;=DATE(2018,12,31)),IF(AND(T817&gt;=1,T817&lt;=3),'CP %'!$N$9,IF(AND(T817&gt;=4,T817&lt;=6),'CP %'!$N$10,IF(T817&gt;=7,'CP %'!$N$11,""))),"")),"")))</f>
        <v/>
      </c>
      <c r="T817" s="29" t="str">
        <f>IF(AND(A817='CP %'!$B$1,Master!J817="CP",G817&gt;=DATE(2018,7,26),G817&lt;=DATE(2018,12,31)),COUNTIFS($K$2:$K$999,K817,$A$2:$A$999,'CP %'!$B$1,$G$2:$G$999,"&gt;=26-07-2018",$G$2:$G$999,"&lt;=31-12-2018"),IF(AND(A817='CP %'!$F$1,Master!J817="CP",G817&gt;=DATE(2018,4,1),G817&lt;DATE(2018,5,1)),COUNTIFS($K$2:$K$999,K817,$A$2:$A$999,'CP %'!$F$1,$G$2:$G$999,"&gt;=01-04-2018",$G$2:$G$999,"&lt;01-05-2018"),IF(AND(A817='CP %'!$F$1,Master!J817="CP",G817&gt;=DATE(2018,7,1),G817&lt;DATE(2018,8,1)),COUNTIFS($K$2:$K$999,K817,$A$2:$A$999,'CP %'!$F$1,$G$2:$G$999,"&gt;=01-07-2018",$G$2:$G$999,"&lt;01-08-2018"),IF(AND(A817='CP %'!$F$1,B817='CP %'!$F$17,Master!J817="CP",G817&gt;=DATE(2018,8,1),G817&lt;DATE(2018,10,1)),COUNTIFS($K$2:$K$999,K817,$A$2:$A$999,'CP %'!$F$1,$B$2:$B$999,'CP %'!$F$17,$G$2:$G$999,"&gt;=01-08-2018",$G$2:$G$999,"&lt;01-10-2018"),IF(AND(A817='CP %'!$F$1,B817='CP %'!$F$27,Master!J817="CP",G817&gt;=DATE(2018,10,1),G817&lt;=DATE(2018,12,31)),COUNTIFS($K$2:$K$999,K817,$A$2:$A$999,'CP %'!$F$1,$B$2:$B$999,'CP %'!$F$27,$G$2:$G$999,"&gt;=01-10-2018",$G$2:$G$999,"&lt;=31-12-2018"),IF(AND(A817='CP %'!$M$1,Master!J817="CP",G817&gt;=DATE(2018,4,1),G817&lt;DATE(2018,10,1)),COUNTIFS($K$2:$K$999,K817,$A$2:$A$999,'CP %'!$M$1,$G$2:$G$999,"&gt;=1-04-2018",$G$2:$G$999,"&lt;1-10-2018"),IF(AND(A817='CP %'!$M$1,Master!J817="CP",G817&gt;=DATE(2018,10,1),G817&lt;=DATE(2018,12,31)),COUNTIFS($K$2:$K$999,K817,$A$2:$A$999,'CP %'!$M$1,$G$2:$G$999,"&gt;=1-10-2018",$G$2:$G$999,"&lt;=31-12-2018"),"")))))))</f>
        <v/>
      </c>
    </row>
    <row r="818" spans="19:20" hidden="1" x14ac:dyDescent="0.25">
      <c r="S818" s="17" t="str">
        <f>IF(AND(A818='CP %'!$B$1,J818="CP"),
IF(AND(G818&gt;=DATE(2018,4,1),G818&lt;=DATE(2018,7,25)),2%,IF(AND(G818&gt;=DATE(2018,7,26),G818&lt;=DATE(2018,12,31),R818='CP %'!$I$2),IF(T818=1,'CP %'!$C$8,IF(AND(T818&gt;=2,T818&lt;=3),'CP %'!$C$9,IF(AND(T818&gt;=4,T818&lt;=5),'CP %'!$C$10,IF(AND(T818&gt;=6,T818&lt;=8),'CP %'!$C$11,IF(T818&gt;=9,'CP %'!$C$12,""))))),IF(AND(G818&gt;=DATE(2018,7,26),G818&lt;=DATE(2018,12,31),R818='CP %'!$I$3),IF(T818=1,'CP %'!$D$8,IF(AND(T818&gt;=2,T818&lt;=3),'CP %'!$D$9,IF(AND(T818&gt;=4,T818&lt;=5),'CP %'!$D$10,IF(AND(T818&gt;=6,T818&lt;=8),'CP %'!$D$11,IF(T818&gt;=9,'CP %'!$D$12,""))))),""))),
IF(AND(A818='CP %'!$F$1,J818="CP"),
IF(AND(G818&gt;=DATE(2018,4,1),G818&lt;DATE(2018,5,1)),IF(AND(T818&gt;=1,T818&lt;=3),'CP %'!$G$4,IF(AND(T818&gt;=4,T818&lt;=9),'CP %'!$G$5,IF(T818&gt;=10,'CP %'!$G$6,""))),
IF(AND(G818&gt;=DATE(2018,5,1),G818&lt;DATE(2018,7,1)),'CP %'!$G$8,
IF(AND(G818&gt;=DATE(2018,7,1),G818&lt;DATE(2018,8,1)),IF(AND(T818&gt;=1,T818&lt;=2),'CP %'!$G$11,IF(AND(T818&gt;=3,T818&lt;=5),'CP %'!$G$12,IF(T818&gt;=6,'CP %'!$G$13,""))),
IF(AND(G818&gt;=DATE(2018,8,1),G818&lt;DATE(2018,10,1)),IF(K818='CP %'!$F$18,'CP %'!$G$18,IF(B818='CP %'!$F$15,'CP %'!$G$15,IF(B818='CP %'!$F$16,'CP %'!$G$16,IF(AND(B818='CP %'!$F$17,T818=1),'CP %'!$G$20,IF(AND(B818='CP %'!$F$17,T818&gt;=2,T818&lt;=5),'CP %'!$G$21,IF(AND(B818='CP %'!$F$17,T818&gt;=6),'CP %'!$G$22,"")))))),
IF(AND(G818&gt;=DATE(2018,10,1),G818&lt;=DATE(2018,12,31)),IF(B818='CP %'!$F$25,'CP %'!$G$25,IF(B818='CP %'!$F$26,'CP %'!$G$26,IF(AND(B818='CP %'!$F$27,T818=1),'CP %'!$G$29,IF(AND(B818='CP %'!$F$27,T818&gt;=2,T818&lt;=5),'CP %'!$G$30,IF(AND(B818='CP %'!$F$27,T818&gt;=6),'CP %'!$G$31,"")))))))))),
IF(AND(A818='CP %'!$M$1,J818="CP"),
IF(AND(G818&gt;=DATE(2018,4,1),G818&lt;DATE(2018,10,1)),IF(AND(T818&gt;=1,T818&lt;=3),'CP %'!$N$4,IF(AND(T818&gt;=4,T818&lt;=6),'CP %'!$N$5,IF(T818&gt;=7,'CP %'!$N$6,""))),
IF(AND(G818&gt;=DATE(2018,10,1),G818&lt;=DATE(2018,12,31)),IF(AND(T818&gt;=1,T818&lt;=3),'CP %'!$N$9,IF(AND(T818&gt;=4,T818&lt;=6),'CP %'!$N$10,IF(T818&gt;=7,'CP %'!$N$11,""))),"")),"")))</f>
        <v/>
      </c>
      <c r="T818" s="29" t="str">
        <f>IF(AND(A818='CP %'!$B$1,Master!J818="CP",G818&gt;=DATE(2018,7,26),G818&lt;=DATE(2018,12,31)),COUNTIFS($K$2:$K$999,K818,$A$2:$A$999,'CP %'!$B$1,$G$2:$G$999,"&gt;=26-07-2018",$G$2:$G$999,"&lt;=31-12-2018"),IF(AND(A818='CP %'!$F$1,Master!J818="CP",G818&gt;=DATE(2018,4,1),G818&lt;DATE(2018,5,1)),COUNTIFS($K$2:$K$999,K818,$A$2:$A$999,'CP %'!$F$1,$G$2:$G$999,"&gt;=01-04-2018",$G$2:$G$999,"&lt;01-05-2018"),IF(AND(A818='CP %'!$F$1,Master!J818="CP",G818&gt;=DATE(2018,7,1),G818&lt;DATE(2018,8,1)),COUNTIFS($K$2:$K$999,K818,$A$2:$A$999,'CP %'!$F$1,$G$2:$G$999,"&gt;=01-07-2018",$G$2:$G$999,"&lt;01-08-2018"),IF(AND(A818='CP %'!$F$1,B818='CP %'!$F$17,Master!J818="CP",G818&gt;=DATE(2018,8,1),G818&lt;DATE(2018,10,1)),COUNTIFS($K$2:$K$999,K818,$A$2:$A$999,'CP %'!$F$1,$B$2:$B$999,'CP %'!$F$17,$G$2:$G$999,"&gt;=01-08-2018",$G$2:$G$999,"&lt;01-10-2018"),IF(AND(A818='CP %'!$F$1,B818='CP %'!$F$27,Master!J818="CP",G818&gt;=DATE(2018,10,1),G818&lt;=DATE(2018,12,31)),COUNTIFS($K$2:$K$999,K818,$A$2:$A$999,'CP %'!$F$1,$B$2:$B$999,'CP %'!$F$27,$G$2:$G$999,"&gt;=01-10-2018",$G$2:$G$999,"&lt;=31-12-2018"),IF(AND(A818='CP %'!$M$1,Master!J818="CP",G818&gt;=DATE(2018,4,1),G818&lt;DATE(2018,10,1)),COUNTIFS($K$2:$K$999,K818,$A$2:$A$999,'CP %'!$M$1,$G$2:$G$999,"&gt;=1-04-2018",$G$2:$G$999,"&lt;1-10-2018"),IF(AND(A818='CP %'!$M$1,Master!J818="CP",G818&gt;=DATE(2018,10,1),G818&lt;=DATE(2018,12,31)),COUNTIFS($K$2:$K$999,K818,$A$2:$A$999,'CP %'!$M$1,$G$2:$G$999,"&gt;=1-10-2018",$G$2:$G$999,"&lt;=31-12-2018"),"")))))))</f>
        <v/>
      </c>
    </row>
    <row r="819" spans="19:20" hidden="1" x14ac:dyDescent="0.25">
      <c r="S819" s="17" t="str">
        <f>IF(AND(A819='CP %'!$B$1,J819="CP"),
IF(AND(G819&gt;=DATE(2018,4,1),G819&lt;=DATE(2018,7,25)),2%,IF(AND(G819&gt;=DATE(2018,7,26),G819&lt;=DATE(2018,12,31),R819='CP %'!$I$2),IF(T819=1,'CP %'!$C$8,IF(AND(T819&gt;=2,T819&lt;=3),'CP %'!$C$9,IF(AND(T819&gt;=4,T819&lt;=5),'CP %'!$C$10,IF(AND(T819&gt;=6,T819&lt;=8),'CP %'!$C$11,IF(T819&gt;=9,'CP %'!$C$12,""))))),IF(AND(G819&gt;=DATE(2018,7,26),G819&lt;=DATE(2018,12,31),R819='CP %'!$I$3),IF(T819=1,'CP %'!$D$8,IF(AND(T819&gt;=2,T819&lt;=3),'CP %'!$D$9,IF(AND(T819&gt;=4,T819&lt;=5),'CP %'!$D$10,IF(AND(T819&gt;=6,T819&lt;=8),'CP %'!$D$11,IF(T819&gt;=9,'CP %'!$D$12,""))))),""))),
IF(AND(A819='CP %'!$F$1,J819="CP"),
IF(AND(G819&gt;=DATE(2018,4,1),G819&lt;DATE(2018,5,1)),IF(AND(T819&gt;=1,T819&lt;=3),'CP %'!$G$4,IF(AND(T819&gt;=4,T819&lt;=9),'CP %'!$G$5,IF(T819&gt;=10,'CP %'!$G$6,""))),
IF(AND(G819&gt;=DATE(2018,5,1),G819&lt;DATE(2018,7,1)),'CP %'!$G$8,
IF(AND(G819&gt;=DATE(2018,7,1),G819&lt;DATE(2018,8,1)),IF(AND(T819&gt;=1,T819&lt;=2),'CP %'!$G$11,IF(AND(T819&gt;=3,T819&lt;=5),'CP %'!$G$12,IF(T819&gt;=6,'CP %'!$G$13,""))),
IF(AND(G819&gt;=DATE(2018,8,1),G819&lt;DATE(2018,10,1)),IF(K819='CP %'!$F$18,'CP %'!$G$18,IF(B819='CP %'!$F$15,'CP %'!$G$15,IF(B819='CP %'!$F$16,'CP %'!$G$16,IF(AND(B819='CP %'!$F$17,T819=1),'CP %'!$G$20,IF(AND(B819='CP %'!$F$17,T819&gt;=2,T819&lt;=5),'CP %'!$G$21,IF(AND(B819='CP %'!$F$17,T819&gt;=6),'CP %'!$G$22,"")))))),
IF(AND(G819&gt;=DATE(2018,10,1),G819&lt;=DATE(2018,12,31)),IF(B819='CP %'!$F$25,'CP %'!$G$25,IF(B819='CP %'!$F$26,'CP %'!$G$26,IF(AND(B819='CP %'!$F$27,T819=1),'CP %'!$G$29,IF(AND(B819='CP %'!$F$27,T819&gt;=2,T819&lt;=5),'CP %'!$G$30,IF(AND(B819='CP %'!$F$27,T819&gt;=6),'CP %'!$G$31,"")))))))))),
IF(AND(A819='CP %'!$M$1,J819="CP"),
IF(AND(G819&gt;=DATE(2018,4,1),G819&lt;DATE(2018,10,1)),IF(AND(T819&gt;=1,T819&lt;=3),'CP %'!$N$4,IF(AND(T819&gt;=4,T819&lt;=6),'CP %'!$N$5,IF(T819&gt;=7,'CP %'!$N$6,""))),
IF(AND(G819&gt;=DATE(2018,10,1),G819&lt;=DATE(2018,12,31)),IF(AND(T819&gt;=1,T819&lt;=3),'CP %'!$N$9,IF(AND(T819&gt;=4,T819&lt;=6),'CP %'!$N$10,IF(T819&gt;=7,'CP %'!$N$11,""))),"")),"")))</f>
        <v/>
      </c>
      <c r="T819" s="29" t="str">
        <f>IF(AND(A819='CP %'!$B$1,Master!J819="CP",G819&gt;=DATE(2018,7,26),G819&lt;=DATE(2018,12,31)),COUNTIFS($K$2:$K$999,K819,$A$2:$A$999,'CP %'!$B$1,$G$2:$G$999,"&gt;=26-07-2018",$G$2:$G$999,"&lt;=31-12-2018"),IF(AND(A819='CP %'!$F$1,Master!J819="CP",G819&gt;=DATE(2018,4,1),G819&lt;DATE(2018,5,1)),COUNTIFS($K$2:$K$999,K819,$A$2:$A$999,'CP %'!$F$1,$G$2:$G$999,"&gt;=01-04-2018",$G$2:$G$999,"&lt;01-05-2018"),IF(AND(A819='CP %'!$F$1,Master!J819="CP",G819&gt;=DATE(2018,7,1),G819&lt;DATE(2018,8,1)),COUNTIFS($K$2:$K$999,K819,$A$2:$A$999,'CP %'!$F$1,$G$2:$G$999,"&gt;=01-07-2018",$G$2:$G$999,"&lt;01-08-2018"),IF(AND(A819='CP %'!$F$1,B819='CP %'!$F$17,Master!J819="CP",G819&gt;=DATE(2018,8,1),G819&lt;DATE(2018,10,1)),COUNTIFS($K$2:$K$999,K819,$A$2:$A$999,'CP %'!$F$1,$B$2:$B$999,'CP %'!$F$17,$G$2:$G$999,"&gt;=01-08-2018",$G$2:$G$999,"&lt;01-10-2018"),IF(AND(A819='CP %'!$F$1,B819='CP %'!$F$27,Master!J819="CP",G819&gt;=DATE(2018,10,1),G819&lt;=DATE(2018,12,31)),COUNTIFS($K$2:$K$999,K819,$A$2:$A$999,'CP %'!$F$1,$B$2:$B$999,'CP %'!$F$27,$G$2:$G$999,"&gt;=01-10-2018",$G$2:$G$999,"&lt;=31-12-2018"),IF(AND(A819='CP %'!$M$1,Master!J819="CP",G819&gt;=DATE(2018,4,1),G819&lt;DATE(2018,10,1)),COUNTIFS($K$2:$K$999,K819,$A$2:$A$999,'CP %'!$M$1,$G$2:$G$999,"&gt;=1-04-2018",$G$2:$G$999,"&lt;1-10-2018"),IF(AND(A819='CP %'!$M$1,Master!J819="CP",G819&gt;=DATE(2018,10,1),G819&lt;=DATE(2018,12,31)),COUNTIFS($K$2:$K$999,K819,$A$2:$A$999,'CP %'!$M$1,$G$2:$G$999,"&gt;=1-10-2018",$G$2:$G$999,"&lt;=31-12-2018"),"")))))))</f>
        <v/>
      </c>
    </row>
    <row r="820" spans="19:20" hidden="1" x14ac:dyDescent="0.25">
      <c r="S820" s="17" t="str">
        <f>IF(AND(A820='CP %'!$B$1,J820="CP"),
IF(AND(G820&gt;=DATE(2018,4,1),G820&lt;=DATE(2018,7,25)),2%,IF(AND(G820&gt;=DATE(2018,7,26),G820&lt;=DATE(2018,12,31),R820='CP %'!$I$2),IF(T820=1,'CP %'!$C$8,IF(AND(T820&gt;=2,T820&lt;=3),'CP %'!$C$9,IF(AND(T820&gt;=4,T820&lt;=5),'CP %'!$C$10,IF(AND(T820&gt;=6,T820&lt;=8),'CP %'!$C$11,IF(T820&gt;=9,'CP %'!$C$12,""))))),IF(AND(G820&gt;=DATE(2018,7,26),G820&lt;=DATE(2018,12,31),R820='CP %'!$I$3),IF(T820=1,'CP %'!$D$8,IF(AND(T820&gt;=2,T820&lt;=3),'CP %'!$D$9,IF(AND(T820&gt;=4,T820&lt;=5),'CP %'!$D$10,IF(AND(T820&gt;=6,T820&lt;=8),'CP %'!$D$11,IF(T820&gt;=9,'CP %'!$D$12,""))))),""))),
IF(AND(A820='CP %'!$F$1,J820="CP"),
IF(AND(G820&gt;=DATE(2018,4,1),G820&lt;DATE(2018,5,1)),IF(AND(T820&gt;=1,T820&lt;=3),'CP %'!$G$4,IF(AND(T820&gt;=4,T820&lt;=9),'CP %'!$G$5,IF(T820&gt;=10,'CP %'!$G$6,""))),
IF(AND(G820&gt;=DATE(2018,5,1),G820&lt;DATE(2018,7,1)),'CP %'!$G$8,
IF(AND(G820&gt;=DATE(2018,7,1),G820&lt;DATE(2018,8,1)),IF(AND(T820&gt;=1,T820&lt;=2),'CP %'!$G$11,IF(AND(T820&gt;=3,T820&lt;=5),'CP %'!$G$12,IF(T820&gt;=6,'CP %'!$G$13,""))),
IF(AND(G820&gt;=DATE(2018,8,1),G820&lt;DATE(2018,10,1)),IF(K820='CP %'!$F$18,'CP %'!$G$18,IF(B820='CP %'!$F$15,'CP %'!$G$15,IF(B820='CP %'!$F$16,'CP %'!$G$16,IF(AND(B820='CP %'!$F$17,T820=1),'CP %'!$G$20,IF(AND(B820='CP %'!$F$17,T820&gt;=2,T820&lt;=5),'CP %'!$G$21,IF(AND(B820='CP %'!$F$17,T820&gt;=6),'CP %'!$G$22,"")))))),
IF(AND(G820&gt;=DATE(2018,10,1),G820&lt;=DATE(2018,12,31)),IF(B820='CP %'!$F$25,'CP %'!$G$25,IF(B820='CP %'!$F$26,'CP %'!$G$26,IF(AND(B820='CP %'!$F$27,T820=1),'CP %'!$G$29,IF(AND(B820='CP %'!$F$27,T820&gt;=2,T820&lt;=5),'CP %'!$G$30,IF(AND(B820='CP %'!$F$27,T820&gt;=6),'CP %'!$G$31,"")))))))))),
IF(AND(A820='CP %'!$M$1,J820="CP"),
IF(AND(G820&gt;=DATE(2018,4,1),G820&lt;DATE(2018,10,1)),IF(AND(T820&gt;=1,T820&lt;=3),'CP %'!$N$4,IF(AND(T820&gt;=4,T820&lt;=6),'CP %'!$N$5,IF(T820&gt;=7,'CP %'!$N$6,""))),
IF(AND(G820&gt;=DATE(2018,10,1),G820&lt;=DATE(2018,12,31)),IF(AND(T820&gt;=1,T820&lt;=3),'CP %'!$N$9,IF(AND(T820&gt;=4,T820&lt;=6),'CP %'!$N$10,IF(T820&gt;=7,'CP %'!$N$11,""))),"")),"")))</f>
        <v/>
      </c>
      <c r="T820" s="29" t="str">
        <f>IF(AND(A820='CP %'!$B$1,Master!J820="CP",G820&gt;=DATE(2018,7,26),G820&lt;=DATE(2018,12,31)),COUNTIFS($K$2:$K$999,K820,$A$2:$A$999,'CP %'!$B$1,$G$2:$G$999,"&gt;=26-07-2018",$G$2:$G$999,"&lt;=31-12-2018"),IF(AND(A820='CP %'!$F$1,Master!J820="CP",G820&gt;=DATE(2018,4,1),G820&lt;DATE(2018,5,1)),COUNTIFS($K$2:$K$999,K820,$A$2:$A$999,'CP %'!$F$1,$G$2:$G$999,"&gt;=01-04-2018",$G$2:$G$999,"&lt;01-05-2018"),IF(AND(A820='CP %'!$F$1,Master!J820="CP",G820&gt;=DATE(2018,7,1),G820&lt;DATE(2018,8,1)),COUNTIFS($K$2:$K$999,K820,$A$2:$A$999,'CP %'!$F$1,$G$2:$G$999,"&gt;=01-07-2018",$G$2:$G$999,"&lt;01-08-2018"),IF(AND(A820='CP %'!$F$1,B820='CP %'!$F$17,Master!J820="CP",G820&gt;=DATE(2018,8,1),G820&lt;DATE(2018,10,1)),COUNTIFS($K$2:$K$999,K820,$A$2:$A$999,'CP %'!$F$1,$B$2:$B$999,'CP %'!$F$17,$G$2:$G$999,"&gt;=01-08-2018",$G$2:$G$999,"&lt;01-10-2018"),IF(AND(A820='CP %'!$F$1,B820='CP %'!$F$27,Master!J820="CP",G820&gt;=DATE(2018,10,1),G820&lt;=DATE(2018,12,31)),COUNTIFS($K$2:$K$999,K820,$A$2:$A$999,'CP %'!$F$1,$B$2:$B$999,'CP %'!$F$27,$G$2:$G$999,"&gt;=01-10-2018",$G$2:$G$999,"&lt;=31-12-2018"),IF(AND(A820='CP %'!$M$1,Master!J820="CP",G820&gt;=DATE(2018,4,1),G820&lt;DATE(2018,10,1)),COUNTIFS($K$2:$K$999,K820,$A$2:$A$999,'CP %'!$M$1,$G$2:$G$999,"&gt;=1-04-2018",$G$2:$G$999,"&lt;1-10-2018"),IF(AND(A820='CP %'!$M$1,Master!J820="CP",G820&gt;=DATE(2018,10,1),G820&lt;=DATE(2018,12,31)),COUNTIFS($K$2:$K$999,K820,$A$2:$A$999,'CP %'!$M$1,$G$2:$G$999,"&gt;=1-10-2018",$G$2:$G$999,"&lt;=31-12-2018"),"")))))))</f>
        <v/>
      </c>
    </row>
    <row r="821" spans="19:20" hidden="1" x14ac:dyDescent="0.25">
      <c r="S821" s="17" t="str">
        <f>IF(AND(A821='CP %'!$B$1,J821="CP"),
IF(AND(G821&gt;=DATE(2018,4,1),G821&lt;=DATE(2018,7,25)),2%,IF(AND(G821&gt;=DATE(2018,7,26),G821&lt;=DATE(2018,12,31),R821='CP %'!$I$2),IF(T821=1,'CP %'!$C$8,IF(AND(T821&gt;=2,T821&lt;=3),'CP %'!$C$9,IF(AND(T821&gt;=4,T821&lt;=5),'CP %'!$C$10,IF(AND(T821&gt;=6,T821&lt;=8),'CP %'!$C$11,IF(T821&gt;=9,'CP %'!$C$12,""))))),IF(AND(G821&gt;=DATE(2018,7,26),G821&lt;=DATE(2018,12,31),R821='CP %'!$I$3),IF(T821=1,'CP %'!$D$8,IF(AND(T821&gt;=2,T821&lt;=3),'CP %'!$D$9,IF(AND(T821&gt;=4,T821&lt;=5),'CP %'!$D$10,IF(AND(T821&gt;=6,T821&lt;=8),'CP %'!$D$11,IF(T821&gt;=9,'CP %'!$D$12,""))))),""))),
IF(AND(A821='CP %'!$F$1,J821="CP"),
IF(AND(G821&gt;=DATE(2018,4,1),G821&lt;DATE(2018,5,1)),IF(AND(T821&gt;=1,T821&lt;=3),'CP %'!$G$4,IF(AND(T821&gt;=4,T821&lt;=9),'CP %'!$G$5,IF(T821&gt;=10,'CP %'!$G$6,""))),
IF(AND(G821&gt;=DATE(2018,5,1),G821&lt;DATE(2018,7,1)),'CP %'!$G$8,
IF(AND(G821&gt;=DATE(2018,7,1),G821&lt;DATE(2018,8,1)),IF(AND(T821&gt;=1,T821&lt;=2),'CP %'!$G$11,IF(AND(T821&gt;=3,T821&lt;=5),'CP %'!$G$12,IF(T821&gt;=6,'CP %'!$G$13,""))),
IF(AND(G821&gt;=DATE(2018,8,1),G821&lt;DATE(2018,10,1)),IF(K821='CP %'!$F$18,'CP %'!$G$18,IF(B821='CP %'!$F$15,'CP %'!$G$15,IF(B821='CP %'!$F$16,'CP %'!$G$16,IF(AND(B821='CP %'!$F$17,T821=1),'CP %'!$G$20,IF(AND(B821='CP %'!$F$17,T821&gt;=2,T821&lt;=5),'CP %'!$G$21,IF(AND(B821='CP %'!$F$17,T821&gt;=6),'CP %'!$G$22,"")))))),
IF(AND(G821&gt;=DATE(2018,10,1),G821&lt;=DATE(2018,12,31)),IF(B821='CP %'!$F$25,'CP %'!$G$25,IF(B821='CP %'!$F$26,'CP %'!$G$26,IF(AND(B821='CP %'!$F$27,T821=1),'CP %'!$G$29,IF(AND(B821='CP %'!$F$27,T821&gt;=2,T821&lt;=5),'CP %'!$G$30,IF(AND(B821='CP %'!$F$27,T821&gt;=6),'CP %'!$G$31,"")))))))))),
IF(AND(A821='CP %'!$M$1,J821="CP"),
IF(AND(G821&gt;=DATE(2018,4,1),G821&lt;DATE(2018,10,1)),IF(AND(T821&gt;=1,T821&lt;=3),'CP %'!$N$4,IF(AND(T821&gt;=4,T821&lt;=6),'CP %'!$N$5,IF(T821&gt;=7,'CP %'!$N$6,""))),
IF(AND(G821&gt;=DATE(2018,10,1),G821&lt;=DATE(2018,12,31)),IF(AND(T821&gt;=1,T821&lt;=3),'CP %'!$N$9,IF(AND(T821&gt;=4,T821&lt;=6),'CP %'!$N$10,IF(T821&gt;=7,'CP %'!$N$11,""))),"")),"")))</f>
        <v/>
      </c>
      <c r="T821" s="29" t="str">
        <f>IF(AND(A821='CP %'!$B$1,Master!J821="CP",G821&gt;=DATE(2018,7,26),G821&lt;=DATE(2018,12,31)),COUNTIFS($K$2:$K$999,K821,$A$2:$A$999,'CP %'!$B$1,$G$2:$G$999,"&gt;=26-07-2018",$G$2:$G$999,"&lt;=31-12-2018"),IF(AND(A821='CP %'!$F$1,Master!J821="CP",G821&gt;=DATE(2018,4,1),G821&lt;DATE(2018,5,1)),COUNTIFS($K$2:$K$999,K821,$A$2:$A$999,'CP %'!$F$1,$G$2:$G$999,"&gt;=01-04-2018",$G$2:$G$999,"&lt;01-05-2018"),IF(AND(A821='CP %'!$F$1,Master!J821="CP",G821&gt;=DATE(2018,7,1),G821&lt;DATE(2018,8,1)),COUNTIFS($K$2:$K$999,K821,$A$2:$A$999,'CP %'!$F$1,$G$2:$G$999,"&gt;=01-07-2018",$G$2:$G$999,"&lt;01-08-2018"),IF(AND(A821='CP %'!$F$1,B821='CP %'!$F$17,Master!J821="CP",G821&gt;=DATE(2018,8,1),G821&lt;DATE(2018,10,1)),COUNTIFS($K$2:$K$999,K821,$A$2:$A$999,'CP %'!$F$1,$B$2:$B$999,'CP %'!$F$17,$G$2:$G$999,"&gt;=01-08-2018",$G$2:$G$999,"&lt;01-10-2018"),IF(AND(A821='CP %'!$F$1,B821='CP %'!$F$27,Master!J821="CP",G821&gt;=DATE(2018,10,1),G821&lt;=DATE(2018,12,31)),COUNTIFS($K$2:$K$999,K821,$A$2:$A$999,'CP %'!$F$1,$B$2:$B$999,'CP %'!$F$27,$G$2:$G$999,"&gt;=01-10-2018",$G$2:$G$999,"&lt;=31-12-2018"),IF(AND(A821='CP %'!$M$1,Master!J821="CP",G821&gt;=DATE(2018,4,1),G821&lt;DATE(2018,10,1)),COUNTIFS($K$2:$K$999,K821,$A$2:$A$999,'CP %'!$M$1,$G$2:$G$999,"&gt;=1-04-2018",$G$2:$G$999,"&lt;1-10-2018"),IF(AND(A821='CP %'!$M$1,Master!J821="CP",G821&gt;=DATE(2018,10,1),G821&lt;=DATE(2018,12,31)),COUNTIFS($K$2:$K$999,K821,$A$2:$A$999,'CP %'!$M$1,$G$2:$G$999,"&gt;=1-10-2018",$G$2:$G$999,"&lt;=31-12-2018"),"")))))))</f>
        <v/>
      </c>
    </row>
    <row r="822" spans="19:20" hidden="1" x14ac:dyDescent="0.25">
      <c r="S822" s="17" t="str">
        <f>IF(AND(A822='CP %'!$B$1,J822="CP"),
IF(AND(G822&gt;=DATE(2018,4,1),G822&lt;=DATE(2018,7,25)),2%,IF(AND(G822&gt;=DATE(2018,7,26),G822&lt;=DATE(2018,12,31),R822='CP %'!$I$2),IF(T822=1,'CP %'!$C$8,IF(AND(T822&gt;=2,T822&lt;=3),'CP %'!$C$9,IF(AND(T822&gt;=4,T822&lt;=5),'CP %'!$C$10,IF(AND(T822&gt;=6,T822&lt;=8),'CP %'!$C$11,IF(T822&gt;=9,'CP %'!$C$12,""))))),IF(AND(G822&gt;=DATE(2018,7,26),G822&lt;=DATE(2018,12,31),R822='CP %'!$I$3),IF(T822=1,'CP %'!$D$8,IF(AND(T822&gt;=2,T822&lt;=3),'CP %'!$D$9,IF(AND(T822&gt;=4,T822&lt;=5),'CP %'!$D$10,IF(AND(T822&gt;=6,T822&lt;=8),'CP %'!$D$11,IF(T822&gt;=9,'CP %'!$D$12,""))))),""))),
IF(AND(A822='CP %'!$F$1,J822="CP"),
IF(AND(G822&gt;=DATE(2018,4,1),G822&lt;DATE(2018,5,1)),IF(AND(T822&gt;=1,T822&lt;=3),'CP %'!$G$4,IF(AND(T822&gt;=4,T822&lt;=9),'CP %'!$G$5,IF(T822&gt;=10,'CP %'!$G$6,""))),
IF(AND(G822&gt;=DATE(2018,5,1),G822&lt;DATE(2018,7,1)),'CP %'!$G$8,
IF(AND(G822&gt;=DATE(2018,7,1),G822&lt;DATE(2018,8,1)),IF(AND(T822&gt;=1,T822&lt;=2),'CP %'!$G$11,IF(AND(T822&gt;=3,T822&lt;=5),'CP %'!$G$12,IF(T822&gt;=6,'CP %'!$G$13,""))),
IF(AND(G822&gt;=DATE(2018,8,1),G822&lt;DATE(2018,10,1)),IF(K822='CP %'!$F$18,'CP %'!$G$18,IF(B822='CP %'!$F$15,'CP %'!$G$15,IF(B822='CP %'!$F$16,'CP %'!$G$16,IF(AND(B822='CP %'!$F$17,T822=1),'CP %'!$G$20,IF(AND(B822='CP %'!$F$17,T822&gt;=2,T822&lt;=5),'CP %'!$G$21,IF(AND(B822='CP %'!$F$17,T822&gt;=6),'CP %'!$G$22,"")))))),
IF(AND(G822&gt;=DATE(2018,10,1),G822&lt;=DATE(2018,12,31)),IF(B822='CP %'!$F$25,'CP %'!$G$25,IF(B822='CP %'!$F$26,'CP %'!$G$26,IF(AND(B822='CP %'!$F$27,T822=1),'CP %'!$G$29,IF(AND(B822='CP %'!$F$27,T822&gt;=2,T822&lt;=5),'CP %'!$G$30,IF(AND(B822='CP %'!$F$27,T822&gt;=6),'CP %'!$G$31,"")))))))))),
IF(AND(A822='CP %'!$M$1,J822="CP"),
IF(AND(G822&gt;=DATE(2018,4,1),G822&lt;DATE(2018,10,1)),IF(AND(T822&gt;=1,T822&lt;=3),'CP %'!$N$4,IF(AND(T822&gt;=4,T822&lt;=6),'CP %'!$N$5,IF(T822&gt;=7,'CP %'!$N$6,""))),
IF(AND(G822&gt;=DATE(2018,10,1),G822&lt;=DATE(2018,12,31)),IF(AND(T822&gt;=1,T822&lt;=3),'CP %'!$N$9,IF(AND(T822&gt;=4,T822&lt;=6),'CP %'!$N$10,IF(T822&gt;=7,'CP %'!$N$11,""))),"")),"")))</f>
        <v/>
      </c>
      <c r="T822" s="29" t="str">
        <f>IF(AND(A822='CP %'!$B$1,Master!J822="CP",G822&gt;=DATE(2018,7,26),G822&lt;=DATE(2018,12,31)),COUNTIFS($K$2:$K$999,K822,$A$2:$A$999,'CP %'!$B$1,$G$2:$G$999,"&gt;=26-07-2018",$G$2:$G$999,"&lt;=31-12-2018"),IF(AND(A822='CP %'!$F$1,Master!J822="CP",G822&gt;=DATE(2018,4,1),G822&lt;DATE(2018,5,1)),COUNTIFS($K$2:$K$999,K822,$A$2:$A$999,'CP %'!$F$1,$G$2:$G$999,"&gt;=01-04-2018",$G$2:$G$999,"&lt;01-05-2018"),IF(AND(A822='CP %'!$F$1,Master!J822="CP",G822&gt;=DATE(2018,7,1),G822&lt;DATE(2018,8,1)),COUNTIFS($K$2:$K$999,K822,$A$2:$A$999,'CP %'!$F$1,$G$2:$G$999,"&gt;=01-07-2018",$G$2:$G$999,"&lt;01-08-2018"),IF(AND(A822='CP %'!$F$1,B822='CP %'!$F$17,Master!J822="CP",G822&gt;=DATE(2018,8,1),G822&lt;DATE(2018,10,1)),COUNTIFS($K$2:$K$999,K822,$A$2:$A$999,'CP %'!$F$1,$B$2:$B$999,'CP %'!$F$17,$G$2:$G$999,"&gt;=01-08-2018",$G$2:$G$999,"&lt;01-10-2018"),IF(AND(A822='CP %'!$F$1,B822='CP %'!$F$27,Master!J822="CP",G822&gt;=DATE(2018,10,1),G822&lt;=DATE(2018,12,31)),COUNTIFS($K$2:$K$999,K822,$A$2:$A$999,'CP %'!$F$1,$B$2:$B$999,'CP %'!$F$27,$G$2:$G$999,"&gt;=01-10-2018",$G$2:$G$999,"&lt;=31-12-2018"),IF(AND(A822='CP %'!$M$1,Master!J822="CP",G822&gt;=DATE(2018,4,1),G822&lt;DATE(2018,10,1)),COUNTIFS($K$2:$K$999,K822,$A$2:$A$999,'CP %'!$M$1,$G$2:$G$999,"&gt;=1-04-2018",$G$2:$G$999,"&lt;1-10-2018"),IF(AND(A822='CP %'!$M$1,Master!J822="CP",G822&gt;=DATE(2018,10,1),G822&lt;=DATE(2018,12,31)),COUNTIFS($K$2:$K$999,K822,$A$2:$A$999,'CP %'!$M$1,$G$2:$G$999,"&gt;=1-10-2018",$G$2:$G$999,"&lt;=31-12-2018"),"")))))))</f>
        <v/>
      </c>
    </row>
    <row r="823" spans="19:20" hidden="1" x14ac:dyDescent="0.25">
      <c r="S823" s="17" t="str">
        <f>IF(AND(A823='CP %'!$B$1,J823="CP"),
IF(AND(G823&gt;=DATE(2018,4,1),G823&lt;=DATE(2018,7,25)),2%,IF(AND(G823&gt;=DATE(2018,7,26),G823&lt;=DATE(2018,12,31),R823='CP %'!$I$2),IF(T823=1,'CP %'!$C$8,IF(AND(T823&gt;=2,T823&lt;=3),'CP %'!$C$9,IF(AND(T823&gt;=4,T823&lt;=5),'CP %'!$C$10,IF(AND(T823&gt;=6,T823&lt;=8),'CP %'!$C$11,IF(T823&gt;=9,'CP %'!$C$12,""))))),IF(AND(G823&gt;=DATE(2018,7,26),G823&lt;=DATE(2018,12,31),R823='CP %'!$I$3),IF(T823=1,'CP %'!$D$8,IF(AND(T823&gt;=2,T823&lt;=3),'CP %'!$D$9,IF(AND(T823&gt;=4,T823&lt;=5),'CP %'!$D$10,IF(AND(T823&gt;=6,T823&lt;=8),'CP %'!$D$11,IF(T823&gt;=9,'CP %'!$D$12,""))))),""))),
IF(AND(A823='CP %'!$F$1,J823="CP"),
IF(AND(G823&gt;=DATE(2018,4,1),G823&lt;DATE(2018,5,1)),IF(AND(T823&gt;=1,T823&lt;=3),'CP %'!$G$4,IF(AND(T823&gt;=4,T823&lt;=9),'CP %'!$G$5,IF(T823&gt;=10,'CP %'!$G$6,""))),
IF(AND(G823&gt;=DATE(2018,5,1),G823&lt;DATE(2018,7,1)),'CP %'!$G$8,
IF(AND(G823&gt;=DATE(2018,7,1),G823&lt;DATE(2018,8,1)),IF(AND(T823&gt;=1,T823&lt;=2),'CP %'!$G$11,IF(AND(T823&gt;=3,T823&lt;=5),'CP %'!$G$12,IF(T823&gt;=6,'CP %'!$G$13,""))),
IF(AND(G823&gt;=DATE(2018,8,1),G823&lt;DATE(2018,10,1)),IF(K823='CP %'!$F$18,'CP %'!$G$18,IF(B823='CP %'!$F$15,'CP %'!$G$15,IF(B823='CP %'!$F$16,'CP %'!$G$16,IF(AND(B823='CP %'!$F$17,T823=1),'CP %'!$G$20,IF(AND(B823='CP %'!$F$17,T823&gt;=2,T823&lt;=5),'CP %'!$G$21,IF(AND(B823='CP %'!$F$17,T823&gt;=6),'CP %'!$G$22,"")))))),
IF(AND(G823&gt;=DATE(2018,10,1),G823&lt;=DATE(2018,12,31)),IF(B823='CP %'!$F$25,'CP %'!$G$25,IF(B823='CP %'!$F$26,'CP %'!$G$26,IF(AND(B823='CP %'!$F$27,T823=1),'CP %'!$G$29,IF(AND(B823='CP %'!$F$27,T823&gt;=2,T823&lt;=5),'CP %'!$G$30,IF(AND(B823='CP %'!$F$27,T823&gt;=6),'CP %'!$G$31,"")))))))))),
IF(AND(A823='CP %'!$M$1,J823="CP"),
IF(AND(G823&gt;=DATE(2018,4,1),G823&lt;DATE(2018,10,1)),IF(AND(T823&gt;=1,T823&lt;=3),'CP %'!$N$4,IF(AND(T823&gt;=4,T823&lt;=6),'CP %'!$N$5,IF(T823&gt;=7,'CP %'!$N$6,""))),
IF(AND(G823&gt;=DATE(2018,10,1),G823&lt;=DATE(2018,12,31)),IF(AND(T823&gt;=1,T823&lt;=3),'CP %'!$N$9,IF(AND(T823&gt;=4,T823&lt;=6),'CP %'!$N$10,IF(T823&gt;=7,'CP %'!$N$11,""))),"")),"")))</f>
        <v/>
      </c>
      <c r="T823" s="29" t="str">
        <f>IF(AND(A823='CP %'!$B$1,Master!J823="CP",G823&gt;=DATE(2018,7,26),G823&lt;=DATE(2018,12,31)),COUNTIFS($K$2:$K$999,K823,$A$2:$A$999,'CP %'!$B$1,$G$2:$G$999,"&gt;=26-07-2018",$G$2:$G$999,"&lt;=31-12-2018"),IF(AND(A823='CP %'!$F$1,Master!J823="CP",G823&gt;=DATE(2018,4,1),G823&lt;DATE(2018,5,1)),COUNTIFS($K$2:$K$999,K823,$A$2:$A$999,'CP %'!$F$1,$G$2:$G$999,"&gt;=01-04-2018",$G$2:$G$999,"&lt;01-05-2018"),IF(AND(A823='CP %'!$F$1,Master!J823="CP",G823&gt;=DATE(2018,7,1),G823&lt;DATE(2018,8,1)),COUNTIFS($K$2:$K$999,K823,$A$2:$A$999,'CP %'!$F$1,$G$2:$G$999,"&gt;=01-07-2018",$G$2:$G$999,"&lt;01-08-2018"),IF(AND(A823='CP %'!$F$1,B823='CP %'!$F$17,Master!J823="CP",G823&gt;=DATE(2018,8,1),G823&lt;DATE(2018,10,1)),COUNTIFS($K$2:$K$999,K823,$A$2:$A$999,'CP %'!$F$1,$B$2:$B$999,'CP %'!$F$17,$G$2:$G$999,"&gt;=01-08-2018",$G$2:$G$999,"&lt;01-10-2018"),IF(AND(A823='CP %'!$F$1,B823='CP %'!$F$27,Master!J823="CP",G823&gt;=DATE(2018,10,1),G823&lt;=DATE(2018,12,31)),COUNTIFS($K$2:$K$999,K823,$A$2:$A$999,'CP %'!$F$1,$B$2:$B$999,'CP %'!$F$27,$G$2:$G$999,"&gt;=01-10-2018",$G$2:$G$999,"&lt;=31-12-2018"),IF(AND(A823='CP %'!$M$1,Master!J823="CP",G823&gt;=DATE(2018,4,1),G823&lt;DATE(2018,10,1)),COUNTIFS($K$2:$K$999,K823,$A$2:$A$999,'CP %'!$M$1,$G$2:$G$999,"&gt;=1-04-2018",$G$2:$G$999,"&lt;1-10-2018"),IF(AND(A823='CP %'!$M$1,Master!J823="CP",G823&gt;=DATE(2018,10,1),G823&lt;=DATE(2018,12,31)),COUNTIFS($K$2:$K$999,K823,$A$2:$A$999,'CP %'!$M$1,$G$2:$G$999,"&gt;=1-10-2018",$G$2:$G$999,"&lt;=31-12-2018"),"")))))))</f>
        <v/>
      </c>
    </row>
    <row r="824" spans="19:20" hidden="1" x14ac:dyDescent="0.25">
      <c r="S824" s="17" t="str">
        <f>IF(AND(A824='CP %'!$B$1,J824="CP"),
IF(AND(G824&gt;=DATE(2018,4,1),G824&lt;=DATE(2018,7,25)),2%,IF(AND(G824&gt;=DATE(2018,7,26),G824&lt;=DATE(2018,12,31),R824='CP %'!$I$2),IF(T824=1,'CP %'!$C$8,IF(AND(T824&gt;=2,T824&lt;=3),'CP %'!$C$9,IF(AND(T824&gt;=4,T824&lt;=5),'CP %'!$C$10,IF(AND(T824&gt;=6,T824&lt;=8),'CP %'!$C$11,IF(T824&gt;=9,'CP %'!$C$12,""))))),IF(AND(G824&gt;=DATE(2018,7,26),G824&lt;=DATE(2018,12,31),R824='CP %'!$I$3),IF(T824=1,'CP %'!$D$8,IF(AND(T824&gt;=2,T824&lt;=3),'CP %'!$D$9,IF(AND(T824&gt;=4,T824&lt;=5),'CP %'!$D$10,IF(AND(T824&gt;=6,T824&lt;=8),'CP %'!$D$11,IF(T824&gt;=9,'CP %'!$D$12,""))))),""))),
IF(AND(A824='CP %'!$F$1,J824="CP"),
IF(AND(G824&gt;=DATE(2018,4,1),G824&lt;DATE(2018,5,1)),IF(AND(T824&gt;=1,T824&lt;=3),'CP %'!$G$4,IF(AND(T824&gt;=4,T824&lt;=9),'CP %'!$G$5,IF(T824&gt;=10,'CP %'!$G$6,""))),
IF(AND(G824&gt;=DATE(2018,5,1),G824&lt;DATE(2018,7,1)),'CP %'!$G$8,
IF(AND(G824&gt;=DATE(2018,7,1),G824&lt;DATE(2018,8,1)),IF(AND(T824&gt;=1,T824&lt;=2),'CP %'!$G$11,IF(AND(T824&gt;=3,T824&lt;=5),'CP %'!$G$12,IF(T824&gt;=6,'CP %'!$G$13,""))),
IF(AND(G824&gt;=DATE(2018,8,1),G824&lt;DATE(2018,10,1)),IF(K824='CP %'!$F$18,'CP %'!$G$18,IF(B824='CP %'!$F$15,'CP %'!$G$15,IF(B824='CP %'!$F$16,'CP %'!$G$16,IF(AND(B824='CP %'!$F$17,T824=1),'CP %'!$G$20,IF(AND(B824='CP %'!$F$17,T824&gt;=2,T824&lt;=5),'CP %'!$G$21,IF(AND(B824='CP %'!$F$17,T824&gt;=6),'CP %'!$G$22,"")))))),
IF(AND(G824&gt;=DATE(2018,10,1),G824&lt;=DATE(2018,12,31)),IF(B824='CP %'!$F$25,'CP %'!$G$25,IF(B824='CP %'!$F$26,'CP %'!$G$26,IF(AND(B824='CP %'!$F$27,T824=1),'CP %'!$G$29,IF(AND(B824='CP %'!$F$27,T824&gt;=2,T824&lt;=5),'CP %'!$G$30,IF(AND(B824='CP %'!$F$27,T824&gt;=6),'CP %'!$G$31,"")))))))))),
IF(AND(A824='CP %'!$M$1,J824="CP"),
IF(AND(G824&gt;=DATE(2018,4,1),G824&lt;DATE(2018,10,1)),IF(AND(T824&gt;=1,T824&lt;=3),'CP %'!$N$4,IF(AND(T824&gt;=4,T824&lt;=6),'CP %'!$N$5,IF(T824&gt;=7,'CP %'!$N$6,""))),
IF(AND(G824&gt;=DATE(2018,10,1),G824&lt;=DATE(2018,12,31)),IF(AND(T824&gt;=1,T824&lt;=3),'CP %'!$N$9,IF(AND(T824&gt;=4,T824&lt;=6),'CP %'!$N$10,IF(T824&gt;=7,'CP %'!$N$11,""))),"")),"")))</f>
        <v/>
      </c>
      <c r="T824" s="29" t="str">
        <f>IF(AND(A824='CP %'!$B$1,Master!J824="CP",G824&gt;=DATE(2018,7,26),G824&lt;=DATE(2018,12,31)),COUNTIFS($K$2:$K$999,K824,$A$2:$A$999,'CP %'!$B$1,$G$2:$G$999,"&gt;=26-07-2018",$G$2:$G$999,"&lt;=31-12-2018"),IF(AND(A824='CP %'!$F$1,Master!J824="CP",G824&gt;=DATE(2018,4,1),G824&lt;DATE(2018,5,1)),COUNTIFS($K$2:$K$999,K824,$A$2:$A$999,'CP %'!$F$1,$G$2:$G$999,"&gt;=01-04-2018",$G$2:$G$999,"&lt;01-05-2018"),IF(AND(A824='CP %'!$F$1,Master!J824="CP",G824&gt;=DATE(2018,7,1),G824&lt;DATE(2018,8,1)),COUNTIFS($K$2:$K$999,K824,$A$2:$A$999,'CP %'!$F$1,$G$2:$G$999,"&gt;=01-07-2018",$G$2:$G$999,"&lt;01-08-2018"),IF(AND(A824='CP %'!$F$1,B824='CP %'!$F$17,Master!J824="CP",G824&gt;=DATE(2018,8,1),G824&lt;DATE(2018,10,1)),COUNTIFS($K$2:$K$999,K824,$A$2:$A$999,'CP %'!$F$1,$B$2:$B$999,'CP %'!$F$17,$G$2:$G$999,"&gt;=01-08-2018",$G$2:$G$999,"&lt;01-10-2018"),IF(AND(A824='CP %'!$F$1,B824='CP %'!$F$27,Master!J824="CP",G824&gt;=DATE(2018,10,1),G824&lt;=DATE(2018,12,31)),COUNTIFS($K$2:$K$999,K824,$A$2:$A$999,'CP %'!$F$1,$B$2:$B$999,'CP %'!$F$27,$G$2:$G$999,"&gt;=01-10-2018",$G$2:$G$999,"&lt;=31-12-2018"),IF(AND(A824='CP %'!$M$1,Master!J824="CP",G824&gt;=DATE(2018,4,1),G824&lt;DATE(2018,10,1)),COUNTIFS($K$2:$K$999,K824,$A$2:$A$999,'CP %'!$M$1,$G$2:$G$999,"&gt;=1-04-2018",$G$2:$G$999,"&lt;1-10-2018"),IF(AND(A824='CP %'!$M$1,Master!J824="CP",G824&gt;=DATE(2018,10,1),G824&lt;=DATE(2018,12,31)),COUNTIFS($K$2:$K$999,K824,$A$2:$A$999,'CP %'!$M$1,$G$2:$G$999,"&gt;=1-10-2018",$G$2:$G$999,"&lt;=31-12-2018"),"")))))))</f>
        <v/>
      </c>
    </row>
    <row r="825" spans="19:20" hidden="1" x14ac:dyDescent="0.25">
      <c r="S825" s="17" t="str">
        <f>IF(AND(A825='CP %'!$B$1,J825="CP"),
IF(AND(G825&gt;=DATE(2018,4,1),G825&lt;=DATE(2018,7,25)),2%,IF(AND(G825&gt;=DATE(2018,7,26),G825&lt;=DATE(2018,12,31),R825='CP %'!$I$2),IF(T825=1,'CP %'!$C$8,IF(AND(T825&gt;=2,T825&lt;=3),'CP %'!$C$9,IF(AND(T825&gt;=4,T825&lt;=5),'CP %'!$C$10,IF(AND(T825&gt;=6,T825&lt;=8),'CP %'!$C$11,IF(T825&gt;=9,'CP %'!$C$12,""))))),IF(AND(G825&gt;=DATE(2018,7,26),G825&lt;=DATE(2018,12,31),R825='CP %'!$I$3),IF(T825=1,'CP %'!$D$8,IF(AND(T825&gt;=2,T825&lt;=3),'CP %'!$D$9,IF(AND(T825&gt;=4,T825&lt;=5),'CP %'!$D$10,IF(AND(T825&gt;=6,T825&lt;=8),'CP %'!$D$11,IF(T825&gt;=9,'CP %'!$D$12,""))))),""))),
IF(AND(A825='CP %'!$F$1,J825="CP"),
IF(AND(G825&gt;=DATE(2018,4,1),G825&lt;DATE(2018,5,1)),IF(AND(T825&gt;=1,T825&lt;=3),'CP %'!$G$4,IF(AND(T825&gt;=4,T825&lt;=9),'CP %'!$G$5,IF(T825&gt;=10,'CP %'!$G$6,""))),
IF(AND(G825&gt;=DATE(2018,5,1),G825&lt;DATE(2018,7,1)),'CP %'!$G$8,
IF(AND(G825&gt;=DATE(2018,7,1),G825&lt;DATE(2018,8,1)),IF(AND(T825&gt;=1,T825&lt;=2),'CP %'!$G$11,IF(AND(T825&gt;=3,T825&lt;=5),'CP %'!$G$12,IF(T825&gt;=6,'CP %'!$G$13,""))),
IF(AND(G825&gt;=DATE(2018,8,1),G825&lt;DATE(2018,10,1)),IF(K825='CP %'!$F$18,'CP %'!$G$18,IF(B825='CP %'!$F$15,'CP %'!$G$15,IF(B825='CP %'!$F$16,'CP %'!$G$16,IF(AND(B825='CP %'!$F$17,T825=1),'CP %'!$G$20,IF(AND(B825='CP %'!$F$17,T825&gt;=2,T825&lt;=5),'CP %'!$G$21,IF(AND(B825='CP %'!$F$17,T825&gt;=6),'CP %'!$G$22,"")))))),
IF(AND(G825&gt;=DATE(2018,10,1),G825&lt;=DATE(2018,12,31)),IF(B825='CP %'!$F$25,'CP %'!$G$25,IF(B825='CP %'!$F$26,'CP %'!$G$26,IF(AND(B825='CP %'!$F$27,T825=1),'CP %'!$G$29,IF(AND(B825='CP %'!$F$27,T825&gt;=2,T825&lt;=5),'CP %'!$G$30,IF(AND(B825='CP %'!$F$27,T825&gt;=6),'CP %'!$G$31,"")))))))))),
IF(AND(A825='CP %'!$M$1,J825="CP"),
IF(AND(G825&gt;=DATE(2018,4,1),G825&lt;DATE(2018,10,1)),IF(AND(T825&gt;=1,T825&lt;=3),'CP %'!$N$4,IF(AND(T825&gt;=4,T825&lt;=6),'CP %'!$N$5,IF(T825&gt;=7,'CP %'!$N$6,""))),
IF(AND(G825&gt;=DATE(2018,10,1),G825&lt;=DATE(2018,12,31)),IF(AND(T825&gt;=1,T825&lt;=3),'CP %'!$N$9,IF(AND(T825&gt;=4,T825&lt;=6),'CP %'!$N$10,IF(T825&gt;=7,'CP %'!$N$11,""))),"")),"")))</f>
        <v/>
      </c>
      <c r="T825" s="29" t="str">
        <f>IF(AND(A825='CP %'!$B$1,Master!J825="CP",G825&gt;=DATE(2018,7,26),G825&lt;=DATE(2018,12,31)),COUNTIFS($K$2:$K$999,K825,$A$2:$A$999,'CP %'!$B$1,$G$2:$G$999,"&gt;=26-07-2018",$G$2:$G$999,"&lt;=31-12-2018"),IF(AND(A825='CP %'!$F$1,Master!J825="CP",G825&gt;=DATE(2018,4,1),G825&lt;DATE(2018,5,1)),COUNTIFS($K$2:$K$999,K825,$A$2:$A$999,'CP %'!$F$1,$G$2:$G$999,"&gt;=01-04-2018",$G$2:$G$999,"&lt;01-05-2018"),IF(AND(A825='CP %'!$F$1,Master!J825="CP",G825&gt;=DATE(2018,7,1),G825&lt;DATE(2018,8,1)),COUNTIFS($K$2:$K$999,K825,$A$2:$A$999,'CP %'!$F$1,$G$2:$G$999,"&gt;=01-07-2018",$G$2:$G$999,"&lt;01-08-2018"),IF(AND(A825='CP %'!$F$1,B825='CP %'!$F$17,Master!J825="CP",G825&gt;=DATE(2018,8,1),G825&lt;DATE(2018,10,1)),COUNTIFS($K$2:$K$999,K825,$A$2:$A$999,'CP %'!$F$1,$B$2:$B$999,'CP %'!$F$17,$G$2:$G$999,"&gt;=01-08-2018",$G$2:$G$999,"&lt;01-10-2018"),IF(AND(A825='CP %'!$F$1,B825='CP %'!$F$27,Master!J825="CP",G825&gt;=DATE(2018,10,1),G825&lt;=DATE(2018,12,31)),COUNTIFS($K$2:$K$999,K825,$A$2:$A$999,'CP %'!$F$1,$B$2:$B$999,'CP %'!$F$27,$G$2:$G$999,"&gt;=01-10-2018",$G$2:$G$999,"&lt;=31-12-2018"),IF(AND(A825='CP %'!$M$1,Master!J825="CP",G825&gt;=DATE(2018,4,1),G825&lt;DATE(2018,10,1)),COUNTIFS($K$2:$K$999,K825,$A$2:$A$999,'CP %'!$M$1,$G$2:$G$999,"&gt;=1-04-2018",$G$2:$G$999,"&lt;1-10-2018"),IF(AND(A825='CP %'!$M$1,Master!J825="CP",G825&gt;=DATE(2018,10,1),G825&lt;=DATE(2018,12,31)),COUNTIFS($K$2:$K$999,K825,$A$2:$A$999,'CP %'!$M$1,$G$2:$G$999,"&gt;=1-10-2018",$G$2:$G$999,"&lt;=31-12-2018"),"")))))))</f>
        <v/>
      </c>
    </row>
    <row r="826" spans="19:20" hidden="1" x14ac:dyDescent="0.25">
      <c r="S826" s="17" t="str">
        <f>IF(AND(A826='CP %'!$B$1,J826="CP"),
IF(AND(G826&gt;=DATE(2018,4,1),G826&lt;=DATE(2018,7,25)),2%,IF(AND(G826&gt;=DATE(2018,7,26),G826&lt;=DATE(2018,12,31),R826='CP %'!$I$2),IF(T826=1,'CP %'!$C$8,IF(AND(T826&gt;=2,T826&lt;=3),'CP %'!$C$9,IF(AND(T826&gt;=4,T826&lt;=5),'CP %'!$C$10,IF(AND(T826&gt;=6,T826&lt;=8),'CP %'!$C$11,IF(T826&gt;=9,'CP %'!$C$12,""))))),IF(AND(G826&gt;=DATE(2018,7,26),G826&lt;=DATE(2018,12,31),R826='CP %'!$I$3),IF(T826=1,'CP %'!$D$8,IF(AND(T826&gt;=2,T826&lt;=3),'CP %'!$D$9,IF(AND(T826&gt;=4,T826&lt;=5),'CP %'!$D$10,IF(AND(T826&gt;=6,T826&lt;=8),'CP %'!$D$11,IF(T826&gt;=9,'CP %'!$D$12,""))))),""))),
IF(AND(A826='CP %'!$F$1,J826="CP"),
IF(AND(G826&gt;=DATE(2018,4,1),G826&lt;DATE(2018,5,1)),IF(AND(T826&gt;=1,T826&lt;=3),'CP %'!$G$4,IF(AND(T826&gt;=4,T826&lt;=9),'CP %'!$G$5,IF(T826&gt;=10,'CP %'!$G$6,""))),
IF(AND(G826&gt;=DATE(2018,5,1),G826&lt;DATE(2018,7,1)),'CP %'!$G$8,
IF(AND(G826&gt;=DATE(2018,7,1),G826&lt;DATE(2018,8,1)),IF(AND(T826&gt;=1,T826&lt;=2),'CP %'!$G$11,IF(AND(T826&gt;=3,T826&lt;=5),'CP %'!$G$12,IF(T826&gt;=6,'CP %'!$G$13,""))),
IF(AND(G826&gt;=DATE(2018,8,1),G826&lt;DATE(2018,10,1)),IF(K826='CP %'!$F$18,'CP %'!$G$18,IF(B826='CP %'!$F$15,'CP %'!$G$15,IF(B826='CP %'!$F$16,'CP %'!$G$16,IF(AND(B826='CP %'!$F$17,T826=1),'CP %'!$G$20,IF(AND(B826='CP %'!$F$17,T826&gt;=2,T826&lt;=5),'CP %'!$G$21,IF(AND(B826='CP %'!$F$17,T826&gt;=6),'CP %'!$G$22,"")))))),
IF(AND(G826&gt;=DATE(2018,10,1),G826&lt;=DATE(2018,12,31)),IF(B826='CP %'!$F$25,'CP %'!$G$25,IF(B826='CP %'!$F$26,'CP %'!$G$26,IF(AND(B826='CP %'!$F$27,T826=1),'CP %'!$G$29,IF(AND(B826='CP %'!$F$27,T826&gt;=2,T826&lt;=5),'CP %'!$G$30,IF(AND(B826='CP %'!$F$27,T826&gt;=6),'CP %'!$G$31,"")))))))))),
IF(AND(A826='CP %'!$M$1,J826="CP"),
IF(AND(G826&gt;=DATE(2018,4,1),G826&lt;DATE(2018,10,1)),IF(AND(T826&gt;=1,T826&lt;=3),'CP %'!$N$4,IF(AND(T826&gt;=4,T826&lt;=6),'CP %'!$N$5,IF(T826&gt;=7,'CP %'!$N$6,""))),
IF(AND(G826&gt;=DATE(2018,10,1),G826&lt;=DATE(2018,12,31)),IF(AND(T826&gt;=1,T826&lt;=3),'CP %'!$N$9,IF(AND(T826&gt;=4,T826&lt;=6),'CP %'!$N$10,IF(T826&gt;=7,'CP %'!$N$11,""))),"")),"")))</f>
        <v/>
      </c>
      <c r="T826" s="29" t="str">
        <f>IF(AND(A826='CP %'!$B$1,Master!J826="CP",G826&gt;=DATE(2018,7,26),G826&lt;=DATE(2018,12,31)),COUNTIFS($K$2:$K$999,K826,$A$2:$A$999,'CP %'!$B$1,$G$2:$G$999,"&gt;=26-07-2018",$G$2:$G$999,"&lt;=31-12-2018"),IF(AND(A826='CP %'!$F$1,Master!J826="CP",G826&gt;=DATE(2018,4,1),G826&lt;DATE(2018,5,1)),COUNTIFS($K$2:$K$999,K826,$A$2:$A$999,'CP %'!$F$1,$G$2:$G$999,"&gt;=01-04-2018",$G$2:$G$999,"&lt;01-05-2018"),IF(AND(A826='CP %'!$F$1,Master!J826="CP",G826&gt;=DATE(2018,7,1),G826&lt;DATE(2018,8,1)),COUNTIFS($K$2:$K$999,K826,$A$2:$A$999,'CP %'!$F$1,$G$2:$G$999,"&gt;=01-07-2018",$G$2:$G$999,"&lt;01-08-2018"),IF(AND(A826='CP %'!$F$1,B826='CP %'!$F$17,Master!J826="CP",G826&gt;=DATE(2018,8,1),G826&lt;DATE(2018,10,1)),COUNTIFS($K$2:$K$999,K826,$A$2:$A$999,'CP %'!$F$1,$B$2:$B$999,'CP %'!$F$17,$G$2:$G$999,"&gt;=01-08-2018",$G$2:$G$999,"&lt;01-10-2018"),IF(AND(A826='CP %'!$F$1,B826='CP %'!$F$27,Master!J826="CP",G826&gt;=DATE(2018,10,1),G826&lt;=DATE(2018,12,31)),COUNTIFS($K$2:$K$999,K826,$A$2:$A$999,'CP %'!$F$1,$B$2:$B$999,'CP %'!$F$27,$G$2:$G$999,"&gt;=01-10-2018",$G$2:$G$999,"&lt;=31-12-2018"),IF(AND(A826='CP %'!$M$1,Master!J826="CP",G826&gt;=DATE(2018,4,1),G826&lt;DATE(2018,10,1)),COUNTIFS($K$2:$K$999,K826,$A$2:$A$999,'CP %'!$M$1,$G$2:$G$999,"&gt;=1-04-2018",$G$2:$G$999,"&lt;1-10-2018"),IF(AND(A826='CP %'!$M$1,Master!J826="CP",G826&gt;=DATE(2018,10,1),G826&lt;=DATE(2018,12,31)),COUNTIFS($K$2:$K$999,K826,$A$2:$A$999,'CP %'!$M$1,$G$2:$G$999,"&gt;=1-10-2018",$G$2:$G$999,"&lt;=31-12-2018"),"")))))))</f>
        <v/>
      </c>
    </row>
    <row r="827" spans="19:20" hidden="1" x14ac:dyDescent="0.25">
      <c r="S827" s="17" t="str">
        <f>IF(AND(A827='CP %'!$B$1,J827="CP"),
IF(AND(G827&gt;=DATE(2018,4,1),G827&lt;=DATE(2018,7,25)),2%,IF(AND(G827&gt;=DATE(2018,7,26),G827&lt;=DATE(2018,12,31),R827='CP %'!$I$2),IF(T827=1,'CP %'!$C$8,IF(AND(T827&gt;=2,T827&lt;=3),'CP %'!$C$9,IF(AND(T827&gt;=4,T827&lt;=5),'CP %'!$C$10,IF(AND(T827&gt;=6,T827&lt;=8),'CP %'!$C$11,IF(T827&gt;=9,'CP %'!$C$12,""))))),IF(AND(G827&gt;=DATE(2018,7,26),G827&lt;=DATE(2018,12,31),R827='CP %'!$I$3),IF(T827=1,'CP %'!$D$8,IF(AND(T827&gt;=2,T827&lt;=3),'CP %'!$D$9,IF(AND(T827&gt;=4,T827&lt;=5),'CP %'!$D$10,IF(AND(T827&gt;=6,T827&lt;=8),'CP %'!$D$11,IF(T827&gt;=9,'CP %'!$D$12,""))))),""))),
IF(AND(A827='CP %'!$F$1,J827="CP"),
IF(AND(G827&gt;=DATE(2018,4,1),G827&lt;DATE(2018,5,1)),IF(AND(T827&gt;=1,T827&lt;=3),'CP %'!$G$4,IF(AND(T827&gt;=4,T827&lt;=9),'CP %'!$G$5,IF(T827&gt;=10,'CP %'!$G$6,""))),
IF(AND(G827&gt;=DATE(2018,5,1),G827&lt;DATE(2018,7,1)),'CP %'!$G$8,
IF(AND(G827&gt;=DATE(2018,7,1),G827&lt;DATE(2018,8,1)),IF(AND(T827&gt;=1,T827&lt;=2),'CP %'!$G$11,IF(AND(T827&gt;=3,T827&lt;=5),'CP %'!$G$12,IF(T827&gt;=6,'CP %'!$G$13,""))),
IF(AND(G827&gt;=DATE(2018,8,1),G827&lt;DATE(2018,10,1)),IF(K827='CP %'!$F$18,'CP %'!$G$18,IF(B827='CP %'!$F$15,'CP %'!$G$15,IF(B827='CP %'!$F$16,'CP %'!$G$16,IF(AND(B827='CP %'!$F$17,T827=1),'CP %'!$G$20,IF(AND(B827='CP %'!$F$17,T827&gt;=2,T827&lt;=5),'CP %'!$G$21,IF(AND(B827='CP %'!$F$17,T827&gt;=6),'CP %'!$G$22,"")))))),
IF(AND(G827&gt;=DATE(2018,10,1),G827&lt;=DATE(2018,12,31)),IF(B827='CP %'!$F$25,'CP %'!$G$25,IF(B827='CP %'!$F$26,'CP %'!$G$26,IF(AND(B827='CP %'!$F$27,T827=1),'CP %'!$G$29,IF(AND(B827='CP %'!$F$27,T827&gt;=2,T827&lt;=5),'CP %'!$G$30,IF(AND(B827='CP %'!$F$27,T827&gt;=6),'CP %'!$G$31,"")))))))))),
IF(AND(A827='CP %'!$M$1,J827="CP"),
IF(AND(G827&gt;=DATE(2018,4,1),G827&lt;DATE(2018,10,1)),IF(AND(T827&gt;=1,T827&lt;=3),'CP %'!$N$4,IF(AND(T827&gt;=4,T827&lt;=6),'CP %'!$N$5,IF(T827&gt;=7,'CP %'!$N$6,""))),
IF(AND(G827&gt;=DATE(2018,10,1),G827&lt;=DATE(2018,12,31)),IF(AND(T827&gt;=1,T827&lt;=3),'CP %'!$N$9,IF(AND(T827&gt;=4,T827&lt;=6),'CP %'!$N$10,IF(T827&gt;=7,'CP %'!$N$11,""))),"")),"")))</f>
        <v/>
      </c>
      <c r="T827" s="29" t="str">
        <f>IF(AND(A827='CP %'!$B$1,Master!J827="CP",G827&gt;=DATE(2018,7,26),G827&lt;=DATE(2018,12,31)),COUNTIFS($K$2:$K$999,K827,$A$2:$A$999,'CP %'!$B$1,$G$2:$G$999,"&gt;=26-07-2018",$G$2:$G$999,"&lt;=31-12-2018"),IF(AND(A827='CP %'!$F$1,Master!J827="CP",G827&gt;=DATE(2018,4,1),G827&lt;DATE(2018,5,1)),COUNTIFS($K$2:$K$999,K827,$A$2:$A$999,'CP %'!$F$1,$G$2:$G$999,"&gt;=01-04-2018",$G$2:$G$999,"&lt;01-05-2018"),IF(AND(A827='CP %'!$F$1,Master!J827="CP",G827&gt;=DATE(2018,7,1),G827&lt;DATE(2018,8,1)),COUNTIFS($K$2:$K$999,K827,$A$2:$A$999,'CP %'!$F$1,$G$2:$G$999,"&gt;=01-07-2018",$G$2:$G$999,"&lt;01-08-2018"),IF(AND(A827='CP %'!$F$1,B827='CP %'!$F$17,Master!J827="CP",G827&gt;=DATE(2018,8,1),G827&lt;DATE(2018,10,1)),COUNTIFS($K$2:$K$999,K827,$A$2:$A$999,'CP %'!$F$1,$B$2:$B$999,'CP %'!$F$17,$G$2:$G$999,"&gt;=01-08-2018",$G$2:$G$999,"&lt;01-10-2018"),IF(AND(A827='CP %'!$F$1,B827='CP %'!$F$27,Master!J827="CP",G827&gt;=DATE(2018,10,1),G827&lt;=DATE(2018,12,31)),COUNTIFS($K$2:$K$999,K827,$A$2:$A$999,'CP %'!$F$1,$B$2:$B$999,'CP %'!$F$27,$G$2:$G$999,"&gt;=01-10-2018",$G$2:$G$999,"&lt;=31-12-2018"),IF(AND(A827='CP %'!$M$1,Master!J827="CP",G827&gt;=DATE(2018,4,1),G827&lt;DATE(2018,10,1)),COUNTIFS($K$2:$K$999,K827,$A$2:$A$999,'CP %'!$M$1,$G$2:$G$999,"&gt;=1-04-2018",$G$2:$G$999,"&lt;1-10-2018"),IF(AND(A827='CP %'!$M$1,Master!J827="CP",G827&gt;=DATE(2018,10,1),G827&lt;=DATE(2018,12,31)),COUNTIFS($K$2:$K$999,K827,$A$2:$A$999,'CP %'!$M$1,$G$2:$G$999,"&gt;=1-10-2018",$G$2:$G$999,"&lt;=31-12-2018"),"")))))))</f>
        <v/>
      </c>
    </row>
    <row r="828" spans="19:20" hidden="1" x14ac:dyDescent="0.25">
      <c r="S828" s="17" t="str">
        <f>IF(AND(A828='CP %'!$B$1,J828="CP"),
IF(AND(G828&gt;=DATE(2018,4,1),G828&lt;=DATE(2018,7,25)),2%,IF(AND(G828&gt;=DATE(2018,7,26),G828&lt;=DATE(2018,12,31),R828='CP %'!$I$2),IF(T828=1,'CP %'!$C$8,IF(AND(T828&gt;=2,T828&lt;=3),'CP %'!$C$9,IF(AND(T828&gt;=4,T828&lt;=5),'CP %'!$C$10,IF(AND(T828&gt;=6,T828&lt;=8),'CP %'!$C$11,IF(T828&gt;=9,'CP %'!$C$12,""))))),IF(AND(G828&gt;=DATE(2018,7,26),G828&lt;=DATE(2018,12,31),R828='CP %'!$I$3),IF(T828=1,'CP %'!$D$8,IF(AND(T828&gt;=2,T828&lt;=3),'CP %'!$D$9,IF(AND(T828&gt;=4,T828&lt;=5),'CP %'!$D$10,IF(AND(T828&gt;=6,T828&lt;=8),'CP %'!$D$11,IF(T828&gt;=9,'CP %'!$D$12,""))))),""))),
IF(AND(A828='CP %'!$F$1,J828="CP"),
IF(AND(G828&gt;=DATE(2018,4,1),G828&lt;DATE(2018,5,1)),IF(AND(T828&gt;=1,T828&lt;=3),'CP %'!$G$4,IF(AND(T828&gt;=4,T828&lt;=9),'CP %'!$G$5,IF(T828&gt;=10,'CP %'!$G$6,""))),
IF(AND(G828&gt;=DATE(2018,5,1),G828&lt;DATE(2018,7,1)),'CP %'!$G$8,
IF(AND(G828&gt;=DATE(2018,7,1),G828&lt;DATE(2018,8,1)),IF(AND(T828&gt;=1,T828&lt;=2),'CP %'!$G$11,IF(AND(T828&gt;=3,T828&lt;=5),'CP %'!$G$12,IF(T828&gt;=6,'CP %'!$G$13,""))),
IF(AND(G828&gt;=DATE(2018,8,1),G828&lt;DATE(2018,10,1)),IF(K828='CP %'!$F$18,'CP %'!$G$18,IF(B828='CP %'!$F$15,'CP %'!$G$15,IF(B828='CP %'!$F$16,'CP %'!$G$16,IF(AND(B828='CP %'!$F$17,T828=1),'CP %'!$G$20,IF(AND(B828='CP %'!$F$17,T828&gt;=2,T828&lt;=5),'CP %'!$G$21,IF(AND(B828='CP %'!$F$17,T828&gt;=6),'CP %'!$G$22,"")))))),
IF(AND(G828&gt;=DATE(2018,10,1),G828&lt;=DATE(2018,12,31)),IF(B828='CP %'!$F$25,'CP %'!$G$25,IF(B828='CP %'!$F$26,'CP %'!$G$26,IF(AND(B828='CP %'!$F$27,T828=1),'CP %'!$G$29,IF(AND(B828='CP %'!$F$27,T828&gt;=2,T828&lt;=5),'CP %'!$G$30,IF(AND(B828='CP %'!$F$27,T828&gt;=6),'CP %'!$G$31,"")))))))))),
IF(AND(A828='CP %'!$M$1,J828="CP"),
IF(AND(G828&gt;=DATE(2018,4,1),G828&lt;DATE(2018,10,1)),IF(AND(T828&gt;=1,T828&lt;=3),'CP %'!$N$4,IF(AND(T828&gt;=4,T828&lt;=6),'CP %'!$N$5,IF(T828&gt;=7,'CP %'!$N$6,""))),
IF(AND(G828&gt;=DATE(2018,10,1),G828&lt;=DATE(2018,12,31)),IF(AND(T828&gt;=1,T828&lt;=3),'CP %'!$N$9,IF(AND(T828&gt;=4,T828&lt;=6),'CP %'!$N$10,IF(T828&gt;=7,'CP %'!$N$11,""))),"")),"")))</f>
        <v/>
      </c>
      <c r="T828" s="29" t="str">
        <f>IF(AND(A828='CP %'!$B$1,Master!J828="CP",G828&gt;=DATE(2018,7,26),G828&lt;=DATE(2018,12,31)),COUNTIFS($K$2:$K$999,K828,$A$2:$A$999,'CP %'!$B$1,$G$2:$G$999,"&gt;=26-07-2018",$G$2:$G$999,"&lt;=31-12-2018"),IF(AND(A828='CP %'!$F$1,Master!J828="CP",G828&gt;=DATE(2018,4,1),G828&lt;DATE(2018,5,1)),COUNTIFS($K$2:$K$999,K828,$A$2:$A$999,'CP %'!$F$1,$G$2:$G$999,"&gt;=01-04-2018",$G$2:$G$999,"&lt;01-05-2018"),IF(AND(A828='CP %'!$F$1,Master!J828="CP",G828&gt;=DATE(2018,7,1),G828&lt;DATE(2018,8,1)),COUNTIFS($K$2:$K$999,K828,$A$2:$A$999,'CP %'!$F$1,$G$2:$G$999,"&gt;=01-07-2018",$G$2:$G$999,"&lt;01-08-2018"),IF(AND(A828='CP %'!$F$1,B828='CP %'!$F$17,Master!J828="CP",G828&gt;=DATE(2018,8,1),G828&lt;DATE(2018,10,1)),COUNTIFS($K$2:$K$999,K828,$A$2:$A$999,'CP %'!$F$1,$B$2:$B$999,'CP %'!$F$17,$G$2:$G$999,"&gt;=01-08-2018",$G$2:$G$999,"&lt;01-10-2018"),IF(AND(A828='CP %'!$F$1,B828='CP %'!$F$27,Master!J828="CP",G828&gt;=DATE(2018,10,1),G828&lt;=DATE(2018,12,31)),COUNTIFS($K$2:$K$999,K828,$A$2:$A$999,'CP %'!$F$1,$B$2:$B$999,'CP %'!$F$27,$G$2:$G$999,"&gt;=01-10-2018",$G$2:$G$999,"&lt;=31-12-2018"),IF(AND(A828='CP %'!$M$1,Master!J828="CP",G828&gt;=DATE(2018,4,1),G828&lt;DATE(2018,10,1)),COUNTIFS($K$2:$K$999,K828,$A$2:$A$999,'CP %'!$M$1,$G$2:$G$999,"&gt;=1-04-2018",$G$2:$G$999,"&lt;1-10-2018"),IF(AND(A828='CP %'!$M$1,Master!J828="CP",G828&gt;=DATE(2018,10,1),G828&lt;=DATE(2018,12,31)),COUNTIFS($K$2:$K$999,K828,$A$2:$A$999,'CP %'!$M$1,$G$2:$G$999,"&gt;=1-10-2018",$G$2:$G$999,"&lt;=31-12-2018"),"")))))))</f>
        <v/>
      </c>
    </row>
    <row r="829" spans="19:20" hidden="1" x14ac:dyDescent="0.25">
      <c r="S829" s="17" t="str">
        <f>IF(AND(A829='CP %'!$B$1,J829="CP"),
IF(AND(G829&gt;=DATE(2018,4,1),G829&lt;=DATE(2018,7,25)),2%,IF(AND(G829&gt;=DATE(2018,7,26),G829&lt;=DATE(2018,12,31),R829='CP %'!$I$2),IF(T829=1,'CP %'!$C$8,IF(AND(T829&gt;=2,T829&lt;=3),'CP %'!$C$9,IF(AND(T829&gt;=4,T829&lt;=5),'CP %'!$C$10,IF(AND(T829&gt;=6,T829&lt;=8),'CP %'!$C$11,IF(T829&gt;=9,'CP %'!$C$12,""))))),IF(AND(G829&gt;=DATE(2018,7,26),G829&lt;=DATE(2018,12,31),R829='CP %'!$I$3),IF(T829=1,'CP %'!$D$8,IF(AND(T829&gt;=2,T829&lt;=3),'CP %'!$D$9,IF(AND(T829&gt;=4,T829&lt;=5),'CP %'!$D$10,IF(AND(T829&gt;=6,T829&lt;=8),'CP %'!$D$11,IF(T829&gt;=9,'CP %'!$D$12,""))))),""))),
IF(AND(A829='CP %'!$F$1,J829="CP"),
IF(AND(G829&gt;=DATE(2018,4,1),G829&lt;DATE(2018,5,1)),IF(AND(T829&gt;=1,T829&lt;=3),'CP %'!$G$4,IF(AND(T829&gt;=4,T829&lt;=9),'CP %'!$G$5,IF(T829&gt;=10,'CP %'!$G$6,""))),
IF(AND(G829&gt;=DATE(2018,5,1),G829&lt;DATE(2018,7,1)),'CP %'!$G$8,
IF(AND(G829&gt;=DATE(2018,7,1),G829&lt;DATE(2018,8,1)),IF(AND(T829&gt;=1,T829&lt;=2),'CP %'!$G$11,IF(AND(T829&gt;=3,T829&lt;=5),'CP %'!$G$12,IF(T829&gt;=6,'CP %'!$G$13,""))),
IF(AND(G829&gt;=DATE(2018,8,1),G829&lt;DATE(2018,10,1)),IF(K829='CP %'!$F$18,'CP %'!$G$18,IF(B829='CP %'!$F$15,'CP %'!$G$15,IF(B829='CP %'!$F$16,'CP %'!$G$16,IF(AND(B829='CP %'!$F$17,T829=1),'CP %'!$G$20,IF(AND(B829='CP %'!$F$17,T829&gt;=2,T829&lt;=5),'CP %'!$G$21,IF(AND(B829='CP %'!$F$17,T829&gt;=6),'CP %'!$G$22,"")))))),
IF(AND(G829&gt;=DATE(2018,10,1),G829&lt;=DATE(2018,12,31)),IF(B829='CP %'!$F$25,'CP %'!$G$25,IF(B829='CP %'!$F$26,'CP %'!$G$26,IF(AND(B829='CP %'!$F$27,T829=1),'CP %'!$G$29,IF(AND(B829='CP %'!$F$27,T829&gt;=2,T829&lt;=5),'CP %'!$G$30,IF(AND(B829='CP %'!$F$27,T829&gt;=6),'CP %'!$G$31,"")))))))))),
IF(AND(A829='CP %'!$M$1,J829="CP"),
IF(AND(G829&gt;=DATE(2018,4,1),G829&lt;DATE(2018,10,1)),IF(AND(T829&gt;=1,T829&lt;=3),'CP %'!$N$4,IF(AND(T829&gt;=4,T829&lt;=6),'CP %'!$N$5,IF(T829&gt;=7,'CP %'!$N$6,""))),
IF(AND(G829&gt;=DATE(2018,10,1),G829&lt;=DATE(2018,12,31)),IF(AND(T829&gt;=1,T829&lt;=3),'CP %'!$N$9,IF(AND(T829&gt;=4,T829&lt;=6),'CP %'!$N$10,IF(T829&gt;=7,'CP %'!$N$11,""))),"")),"")))</f>
        <v/>
      </c>
      <c r="T829" s="29" t="str">
        <f>IF(AND(A829='CP %'!$B$1,Master!J829="CP",G829&gt;=DATE(2018,7,26),G829&lt;=DATE(2018,12,31)),COUNTIFS($K$2:$K$999,K829,$A$2:$A$999,'CP %'!$B$1,$G$2:$G$999,"&gt;=26-07-2018",$G$2:$G$999,"&lt;=31-12-2018"),IF(AND(A829='CP %'!$F$1,Master!J829="CP",G829&gt;=DATE(2018,4,1),G829&lt;DATE(2018,5,1)),COUNTIFS($K$2:$K$999,K829,$A$2:$A$999,'CP %'!$F$1,$G$2:$G$999,"&gt;=01-04-2018",$G$2:$G$999,"&lt;01-05-2018"),IF(AND(A829='CP %'!$F$1,Master!J829="CP",G829&gt;=DATE(2018,7,1),G829&lt;DATE(2018,8,1)),COUNTIFS($K$2:$K$999,K829,$A$2:$A$999,'CP %'!$F$1,$G$2:$G$999,"&gt;=01-07-2018",$G$2:$G$999,"&lt;01-08-2018"),IF(AND(A829='CP %'!$F$1,B829='CP %'!$F$17,Master!J829="CP",G829&gt;=DATE(2018,8,1),G829&lt;DATE(2018,10,1)),COUNTIFS($K$2:$K$999,K829,$A$2:$A$999,'CP %'!$F$1,$B$2:$B$999,'CP %'!$F$17,$G$2:$G$999,"&gt;=01-08-2018",$G$2:$G$999,"&lt;01-10-2018"),IF(AND(A829='CP %'!$F$1,B829='CP %'!$F$27,Master!J829="CP",G829&gt;=DATE(2018,10,1),G829&lt;=DATE(2018,12,31)),COUNTIFS($K$2:$K$999,K829,$A$2:$A$999,'CP %'!$F$1,$B$2:$B$999,'CP %'!$F$27,$G$2:$G$999,"&gt;=01-10-2018",$G$2:$G$999,"&lt;=31-12-2018"),IF(AND(A829='CP %'!$M$1,Master!J829="CP",G829&gt;=DATE(2018,4,1),G829&lt;DATE(2018,10,1)),COUNTIFS($K$2:$K$999,K829,$A$2:$A$999,'CP %'!$M$1,$G$2:$G$999,"&gt;=1-04-2018",$G$2:$G$999,"&lt;1-10-2018"),IF(AND(A829='CP %'!$M$1,Master!J829="CP",G829&gt;=DATE(2018,10,1),G829&lt;=DATE(2018,12,31)),COUNTIFS($K$2:$K$999,K829,$A$2:$A$999,'CP %'!$M$1,$G$2:$G$999,"&gt;=1-10-2018",$G$2:$G$999,"&lt;=31-12-2018"),"")))))))</f>
        <v/>
      </c>
    </row>
    <row r="830" spans="19:20" hidden="1" x14ac:dyDescent="0.25">
      <c r="S830" s="17" t="str">
        <f>IF(AND(A830='CP %'!$B$1,J830="CP"),
IF(AND(G830&gt;=DATE(2018,4,1),G830&lt;=DATE(2018,7,25)),2%,IF(AND(G830&gt;=DATE(2018,7,26),G830&lt;=DATE(2018,12,31),R830='CP %'!$I$2),IF(T830=1,'CP %'!$C$8,IF(AND(T830&gt;=2,T830&lt;=3),'CP %'!$C$9,IF(AND(T830&gt;=4,T830&lt;=5),'CP %'!$C$10,IF(AND(T830&gt;=6,T830&lt;=8),'CP %'!$C$11,IF(T830&gt;=9,'CP %'!$C$12,""))))),IF(AND(G830&gt;=DATE(2018,7,26),G830&lt;=DATE(2018,12,31),R830='CP %'!$I$3),IF(T830=1,'CP %'!$D$8,IF(AND(T830&gt;=2,T830&lt;=3),'CP %'!$D$9,IF(AND(T830&gt;=4,T830&lt;=5),'CP %'!$D$10,IF(AND(T830&gt;=6,T830&lt;=8),'CP %'!$D$11,IF(T830&gt;=9,'CP %'!$D$12,""))))),""))),
IF(AND(A830='CP %'!$F$1,J830="CP"),
IF(AND(G830&gt;=DATE(2018,4,1),G830&lt;DATE(2018,5,1)),IF(AND(T830&gt;=1,T830&lt;=3),'CP %'!$G$4,IF(AND(T830&gt;=4,T830&lt;=9),'CP %'!$G$5,IF(T830&gt;=10,'CP %'!$G$6,""))),
IF(AND(G830&gt;=DATE(2018,5,1),G830&lt;DATE(2018,7,1)),'CP %'!$G$8,
IF(AND(G830&gt;=DATE(2018,7,1),G830&lt;DATE(2018,8,1)),IF(AND(T830&gt;=1,T830&lt;=2),'CP %'!$G$11,IF(AND(T830&gt;=3,T830&lt;=5),'CP %'!$G$12,IF(T830&gt;=6,'CP %'!$G$13,""))),
IF(AND(G830&gt;=DATE(2018,8,1),G830&lt;DATE(2018,10,1)),IF(K830='CP %'!$F$18,'CP %'!$G$18,IF(B830='CP %'!$F$15,'CP %'!$G$15,IF(B830='CP %'!$F$16,'CP %'!$G$16,IF(AND(B830='CP %'!$F$17,T830=1),'CP %'!$G$20,IF(AND(B830='CP %'!$F$17,T830&gt;=2,T830&lt;=5),'CP %'!$G$21,IF(AND(B830='CP %'!$F$17,T830&gt;=6),'CP %'!$G$22,"")))))),
IF(AND(G830&gt;=DATE(2018,10,1),G830&lt;=DATE(2018,12,31)),IF(B830='CP %'!$F$25,'CP %'!$G$25,IF(B830='CP %'!$F$26,'CP %'!$G$26,IF(AND(B830='CP %'!$F$27,T830=1),'CP %'!$G$29,IF(AND(B830='CP %'!$F$27,T830&gt;=2,T830&lt;=5),'CP %'!$G$30,IF(AND(B830='CP %'!$F$27,T830&gt;=6),'CP %'!$G$31,"")))))))))),
IF(AND(A830='CP %'!$M$1,J830="CP"),
IF(AND(G830&gt;=DATE(2018,4,1),G830&lt;DATE(2018,10,1)),IF(AND(T830&gt;=1,T830&lt;=3),'CP %'!$N$4,IF(AND(T830&gt;=4,T830&lt;=6),'CP %'!$N$5,IF(T830&gt;=7,'CP %'!$N$6,""))),
IF(AND(G830&gt;=DATE(2018,10,1),G830&lt;=DATE(2018,12,31)),IF(AND(T830&gt;=1,T830&lt;=3),'CP %'!$N$9,IF(AND(T830&gt;=4,T830&lt;=6),'CP %'!$N$10,IF(T830&gt;=7,'CP %'!$N$11,""))),"")),"")))</f>
        <v/>
      </c>
      <c r="T830" s="29" t="str">
        <f>IF(AND(A830='CP %'!$B$1,Master!J830="CP",G830&gt;=DATE(2018,7,26),G830&lt;=DATE(2018,12,31)),COUNTIFS($K$2:$K$999,K830,$A$2:$A$999,'CP %'!$B$1,$G$2:$G$999,"&gt;=26-07-2018",$G$2:$G$999,"&lt;=31-12-2018"),IF(AND(A830='CP %'!$F$1,Master!J830="CP",G830&gt;=DATE(2018,4,1),G830&lt;DATE(2018,5,1)),COUNTIFS($K$2:$K$999,K830,$A$2:$A$999,'CP %'!$F$1,$G$2:$G$999,"&gt;=01-04-2018",$G$2:$G$999,"&lt;01-05-2018"),IF(AND(A830='CP %'!$F$1,Master!J830="CP",G830&gt;=DATE(2018,7,1),G830&lt;DATE(2018,8,1)),COUNTIFS($K$2:$K$999,K830,$A$2:$A$999,'CP %'!$F$1,$G$2:$G$999,"&gt;=01-07-2018",$G$2:$G$999,"&lt;01-08-2018"),IF(AND(A830='CP %'!$F$1,B830='CP %'!$F$17,Master!J830="CP",G830&gt;=DATE(2018,8,1),G830&lt;DATE(2018,10,1)),COUNTIFS($K$2:$K$999,K830,$A$2:$A$999,'CP %'!$F$1,$B$2:$B$999,'CP %'!$F$17,$G$2:$G$999,"&gt;=01-08-2018",$G$2:$G$999,"&lt;01-10-2018"),IF(AND(A830='CP %'!$F$1,B830='CP %'!$F$27,Master!J830="CP",G830&gt;=DATE(2018,10,1),G830&lt;=DATE(2018,12,31)),COUNTIFS($K$2:$K$999,K830,$A$2:$A$999,'CP %'!$F$1,$B$2:$B$999,'CP %'!$F$27,$G$2:$G$999,"&gt;=01-10-2018",$G$2:$G$999,"&lt;=31-12-2018"),IF(AND(A830='CP %'!$M$1,Master!J830="CP",G830&gt;=DATE(2018,4,1),G830&lt;DATE(2018,10,1)),COUNTIFS($K$2:$K$999,K830,$A$2:$A$999,'CP %'!$M$1,$G$2:$G$999,"&gt;=1-04-2018",$G$2:$G$999,"&lt;1-10-2018"),IF(AND(A830='CP %'!$M$1,Master!J830="CP",G830&gt;=DATE(2018,10,1),G830&lt;=DATE(2018,12,31)),COUNTIFS($K$2:$K$999,K830,$A$2:$A$999,'CP %'!$M$1,$G$2:$G$999,"&gt;=1-10-2018",$G$2:$G$999,"&lt;=31-12-2018"),"")))))))</f>
        <v/>
      </c>
    </row>
    <row r="831" spans="19:20" hidden="1" x14ac:dyDescent="0.25">
      <c r="S831" s="17" t="str">
        <f>IF(AND(A831='CP %'!$B$1,J831="CP"),
IF(AND(G831&gt;=DATE(2018,4,1),G831&lt;=DATE(2018,7,25)),2%,IF(AND(G831&gt;=DATE(2018,7,26),G831&lt;=DATE(2018,12,31),R831='CP %'!$I$2),IF(T831=1,'CP %'!$C$8,IF(AND(T831&gt;=2,T831&lt;=3),'CP %'!$C$9,IF(AND(T831&gt;=4,T831&lt;=5),'CP %'!$C$10,IF(AND(T831&gt;=6,T831&lt;=8),'CP %'!$C$11,IF(T831&gt;=9,'CP %'!$C$12,""))))),IF(AND(G831&gt;=DATE(2018,7,26),G831&lt;=DATE(2018,12,31),R831='CP %'!$I$3),IF(T831=1,'CP %'!$D$8,IF(AND(T831&gt;=2,T831&lt;=3),'CP %'!$D$9,IF(AND(T831&gt;=4,T831&lt;=5),'CP %'!$D$10,IF(AND(T831&gt;=6,T831&lt;=8),'CP %'!$D$11,IF(T831&gt;=9,'CP %'!$D$12,""))))),""))),
IF(AND(A831='CP %'!$F$1,J831="CP"),
IF(AND(G831&gt;=DATE(2018,4,1),G831&lt;DATE(2018,5,1)),IF(AND(T831&gt;=1,T831&lt;=3),'CP %'!$G$4,IF(AND(T831&gt;=4,T831&lt;=9),'CP %'!$G$5,IF(T831&gt;=10,'CP %'!$G$6,""))),
IF(AND(G831&gt;=DATE(2018,5,1),G831&lt;DATE(2018,7,1)),'CP %'!$G$8,
IF(AND(G831&gt;=DATE(2018,7,1),G831&lt;DATE(2018,8,1)),IF(AND(T831&gt;=1,T831&lt;=2),'CP %'!$G$11,IF(AND(T831&gt;=3,T831&lt;=5),'CP %'!$G$12,IF(T831&gt;=6,'CP %'!$G$13,""))),
IF(AND(G831&gt;=DATE(2018,8,1),G831&lt;DATE(2018,10,1)),IF(K831='CP %'!$F$18,'CP %'!$G$18,IF(B831='CP %'!$F$15,'CP %'!$G$15,IF(B831='CP %'!$F$16,'CP %'!$G$16,IF(AND(B831='CP %'!$F$17,T831=1),'CP %'!$G$20,IF(AND(B831='CP %'!$F$17,T831&gt;=2,T831&lt;=5),'CP %'!$G$21,IF(AND(B831='CP %'!$F$17,T831&gt;=6),'CP %'!$G$22,"")))))),
IF(AND(G831&gt;=DATE(2018,10,1),G831&lt;=DATE(2018,12,31)),IF(B831='CP %'!$F$25,'CP %'!$G$25,IF(B831='CP %'!$F$26,'CP %'!$G$26,IF(AND(B831='CP %'!$F$27,T831=1),'CP %'!$G$29,IF(AND(B831='CP %'!$F$27,T831&gt;=2,T831&lt;=5),'CP %'!$G$30,IF(AND(B831='CP %'!$F$27,T831&gt;=6),'CP %'!$G$31,"")))))))))),
IF(AND(A831='CP %'!$M$1,J831="CP"),
IF(AND(G831&gt;=DATE(2018,4,1),G831&lt;DATE(2018,10,1)),IF(AND(T831&gt;=1,T831&lt;=3),'CP %'!$N$4,IF(AND(T831&gt;=4,T831&lt;=6),'CP %'!$N$5,IF(T831&gt;=7,'CP %'!$N$6,""))),
IF(AND(G831&gt;=DATE(2018,10,1),G831&lt;=DATE(2018,12,31)),IF(AND(T831&gt;=1,T831&lt;=3),'CP %'!$N$9,IF(AND(T831&gt;=4,T831&lt;=6),'CP %'!$N$10,IF(T831&gt;=7,'CP %'!$N$11,""))),"")),"")))</f>
        <v/>
      </c>
      <c r="T831" s="29" t="str">
        <f>IF(AND(A831='CP %'!$B$1,Master!J831="CP",G831&gt;=DATE(2018,7,26),G831&lt;=DATE(2018,12,31)),COUNTIFS($K$2:$K$999,K831,$A$2:$A$999,'CP %'!$B$1,$G$2:$G$999,"&gt;=26-07-2018",$G$2:$G$999,"&lt;=31-12-2018"),IF(AND(A831='CP %'!$F$1,Master!J831="CP",G831&gt;=DATE(2018,4,1),G831&lt;DATE(2018,5,1)),COUNTIFS($K$2:$K$999,K831,$A$2:$A$999,'CP %'!$F$1,$G$2:$G$999,"&gt;=01-04-2018",$G$2:$G$999,"&lt;01-05-2018"),IF(AND(A831='CP %'!$F$1,Master!J831="CP",G831&gt;=DATE(2018,7,1),G831&lt;DATE(2018,8,1)),COUNTIFS($K$2:$K$999,K831,$A$2:$A$999,'CP %'!$F$1,$G$2:$G$999,"&gt;=01-07-2018",$G$2:$G$999,"&lt;01-08-2018"),IF(AND(A831='CP %'!$F$1,B831='CP %'!$F$17,Master!J831="CP",G831&gt;=DATE(2018,8,1),G831&lt;DATE(2018,10,1)),COUNTIFS($K$2:$K$999,K831,$A$2:$A$999,'CP %'!$F$1,$B$2:$B$999,'CP %'!$F$17,$G$2:$G$999,"&gt;=01-08-2018",$G$2:$G$999,"&lt;01-10-2018"),IF(AND(A831='CP %'!$F$1,B831='CP %'!$F$27,Master!J831="CP",G831&gt;=DATE(2018,10,1),G831&lt;=DATE(2018,12,31)),COUNTIFS($K$2:$K$999,K831,$A$2:$A$999,'CP %'!$F$1,$B$2:$B$999,'CP %'!$F$27,$G$2:$G$999,"&gt;=01-10-2018",$G$2:$G$999,"&lt;=31-12-2018"),IF(AND(A831='CP %'!$M$1,Master!J831="CP",G831&gt;=DATE(2018,4,1),G831&lt;DATE(2018,10,1)),COUNTIFS($K$2:$K$999,K831,$A$2:$A$999,'CP %'!$M$1,$G$2:$G$999,"&gt;=1-04-2018",$G$2:$G$999,"&lt;1-10-2018"),IF(AND(A831='CP %'!$M$1,Master!J831="CP",G831&gt;=DATE(2018,10,1),G831&lt;=DATE(2018,12,31)),COUNTIFS($K$2:$K$999,K831,$A$2:$A$999,'CP %'!$M$1,$G$2:$G$999,"&gt;=1-10-2018",$G$2:$G$999,"&lt;=31-12-2018"),"")))))))</f>
        <v/>
      </c>
    </row>
    <row r="832" spans="19:20" hidden="1" x14ac:dyDescent="0.25">
      <c r="S832" s="17" t="str">
        <f>IF(AND(A832='CP %'!$B$1,J832="CP"),
IF(AND(G832&gt;=DATE(2018,4,1),G832&lt;=DATE(2018,7,25)),2%,IF(AND(G832&gt;=DATE(2018,7,26),G832&lt;=DATE(2018,12,31),R832='CP %'!$I$2),IF(T832=1,'CP %'!$C$8,IF(AND(T832&gt;=2,T832&lt;=3),'CP %'!$C$9,IF(AND(T832&gt;=4,T832&lt;=5),'CP %'!$C$10,IF(AND(T832&gt;=6,T832&lt;=8),'CP %'!$C$11,IF(T832&gt;=9,'CP %'!$C$12,""))))),IF(AND(G832&gt;=DATE(2018,7,26),G832&lt;=DATE(2018,12,31),R832='CP %'!$I$3),IF(T832=1,'CP %'!$D$8,IF(AND(T832&gt;=2,T832&lt;=3),'CP %'!$D$9,IF(AND(T832&gt;=4,T832&lt;=5),'CP %'!$D$10,IF(AND(T832&gt;=6,T832&lt;=8),'CP %'!$D$11,IF(T832&gt;=9,'CP %'!$D$12,""))))),""))),
IF(AND(A832='CP %'!$F$1,J832="CP"),
IF(AND(G832&gt;=DATE(2018,4,1),G832&lt;DATE(2018,5,1)),IF(AND(T832&gt;=1,T832&lt;=3),'CP %'!$G$4,IF(AND(T832&gt;=4,T832&lt;=9),'CP %'!$G$5,IF(T832&gt;=10,'CP %'!$G$6,""))),
IF(AND(G832&gt;=DATE(2018,5,1),G832&lt;DATE(2018,7,1)),'CP %'!$G$8,
IF(AND(G832&gt;=DATE(2018,7,1),G832&lt;DATE(2018,8,1)),IF(AND(T832&gt;=1,T832&lt;=2),'CP %'!$G$11,IF(AND(T832&gt;=3,T832&lt;=5),'CP %'!$G$12,IF(T832&gt;=6,'CP %'!$G$13,""))),
IF(AND(G832&gt;=DATE(2018,8,1),G832&lt;DATE(2018,10,1)),IF(K832='CP %'!$F$18,'CP %'!$G$18,IF(B832='CP %'!$F$15,'CP %'!$G$15,IF(B832='CP %'!$F$16,'CP %'!$G$16,IF(AND(B832='CP %'!$F$17,T832=1),'CP %'!$G$20,IF(AND(B832='CP %'!$F$17,T832&gt;=2,T832&lt;=5),'CP %'!$G$21,IF(AND(B832='CP %'!$F$17,T832&gt;=6),'CP %'!$G$22,"")))))),
IF(AND(G832&gt;=DATE(2018,10,1),G832&lt;=DATE(2018,12,31)),IF(B832='CP %'!$F$25,'CP %'!$G$25,IF(B832='CP %'!$F$26,'CP %'!$G$26,IF(AND(B832='CP %'!$F$27,T832=1),'CP %'!$G$29,IF(AND(B832='CP %'!$F$27,T832&gt;=2,T832&lt;=5),'CP %'!$G$30,IF(AND(B832='CP %'!$F$27,T832&gt;=6),'CP %'!$G$31,"")))))))))),
IF(AND(A832='CP %'!$M$1,J832="CP"),
IF(AND(G832&gt;=DATE(2018,4,1),G832&lt;DATE(2018,10,1)),IF(AND(T832&gt;=1,T832&lt;=3),'CP %'!$N$4,IF(AND(T832&gt;=4,T832&lt;=6),'CP %'!$N$5,IF(T832&gt;=7,'CP %'!$N$6,""))),
IF(AND(G832&gt;=DATE(2018,10,1),G832&lt;=DATE(2018,12,31)),IF(AND(T832&gt;=1,T832&lt;=3),'CP %'!$N$9,IF(AND(T832&gt;=4,T832&lt;=6),'CP %'!$N$10,IF(T832&gt;=7,'CP %'!$N$11,""))),"")),"")))</f>
        <v/>
      </c>
      <c r="T832" s="29" t="str">
        <f>IF(AND(A832='CP %'!$B$1,Master!J832="CP",G832&gt;=DATE(2018,7,26),G832&lt;=DATE(2018,12,31)),COUNTIFS($K$2:$K$999,K832,$A$2:$A$999,'CP %'!$B$1,$G$2:$G$999,"&gt;=26-07-2018",$G$2:$G$999,"&lt;=31-12-2018"),IF(AND(A832='CP %'!$F$1,Master!J832="CP",G832&gt;=DATE(2018,4,1),G832&lt;DATE(2018,5,1)),COUNTIFS($K$2:$K$999,K832,$A$2:$A$999,'CP %'!$F$1,$G$2:$G$999,"&gt;=01-04-2018",$G$2:$G$999,"&lt;01-05-2018"),IF(AND(A832='CP %'!$F$1,Master!J832="CP",G832&gt;=DATE(2018,7,1),G832&lt;DATE(2018,8,1)),COUNTIFS($K$2:$K$999,K832,$A$2:$A$999,'CP %'!$F$1,$G$2:$G$999,"&gt;=01-07-2018",$G$2:$G$999,"&lt;01-08-2018"),IF(AND(A832='CP %'!$F$1,B832='CP %'!$F$17,Master!J832="CP",G832&gt;=DATE(2018,8,1),G832&lt;DATE(2018,10,1)),COUNTIFS($K$2:$K$999,K832,$A$2:$A$999,'CP %'!$F$1,$B$2:$B$999,'CP %'!$F$17,$G$2:$G$999,"&gt;=01-08-2018",$G$2:$G$999,"&lt;01-10-2018"),IF(AND(A832='CP %'!$F$1,B832='CP %'!$F$27,Master!J832="CP",G832&gt;=DATE(2018,10,1),G832&lt;=DATE(2018,12,31)),COUNTIFS($K$2:$K$999,K832,$A$2:$A$999,'CP %'!$F$1,$B$2:$B$999,'CP %'!$F$27,$G$2:$G$999,"&gt;=01-10-2018",$G$2:$G$999,"&lt;=31-12-2018"),IF(AND(A832='CP %'!$M$1,Master!J832="CP",G832&gt;=DATE(2018,4,1),G832&lt;DATE(2018,10,1)),COUNTIFS($K$2:$K$999,K832,$A$2:$A$999,'CP %'!$M$1,$G$2:$G$999,"&gt;=1-04-2018",$G$2:$G$999,"&lt;1-10-2018"),IF(AND(A832='CP %'!$M$1,Master!J832="CP",G832&gt;=DATE(2018,10,1),G832&lt;=DATE(2018,12,31)),COUNTIFS($K$2:$K$999,K832,$A$2:$A$999,'CP %'!$M$1,$G$2:$G$999,"&gt;=1-10-2018",$G$2:$G$999,"&lt;=31-12-2018"),"")))))))</f>
        <v/>
      </c>
    </row>
    <row r="833" spans="19:20" hidden="1" x14ac:dyDescent="0.25">
      <c r="S833" s="17" t="str">
        <f>IF(AND(A833='CP %'!$B$1,J833="CP"),
IF(AND(G833&gt;=DATE(2018,4,1),G833&lt;=DATE(2018,7,25)),2%,IF(AND(G833&gt;=DATE(2018,7,26),G833&lt;=DATE(2018,12,31),R833='CP %'!$I$2),IF(T833=1,'CP %'!$C$8,IF(AND(T833&gt;=2,T833&lt;=3),'CP %'!$C$9,IF(AND(T833&gt;=4,T833&lt;=5),'CP %'!$C$10,IF(AND(T833&gt;=6,T833&lt;=8),'CP %'!$C$11,IF(T833&gt;=9,'CP %'!$C$12,""))))),IF(AND(G833&gt;=DATE(2018,7,26),G833&lt;=DATE(2018,12,31),R833='CP %'!$I$3),IF(T833=1,'CP %'!$D$8,IF(AND(T833&gt;=2,T833&lt;=3),'CP %'!$D$9,IF(AND(T833&gt;=4,T833&lt;=5),'CP %'!$D$10,IF(AND(T833&gt;=6,T833&lt;=8),'CP %'!$D$11,IF(T833&gt;=9,'CP %'!$D$12,""))))),""))),
IF(AND(A833='CP %'!$F$1,J833="CP"),
IF(AND(G833&gt;=DATE(2018,4,1),G833&lt;DATE(2018,5,1)),IF(AND(T833&gt;=1,T833&lt;=3),'CP %'!$G$4,IF(AND(T833&gt;=4,T833&lt;=9),'CP %'!$G$5,IF(T833&gt;=10,'CP %'!$G$6,""))),
IF(AND(G833&gt;=DATE(2018,5,1),G833&lt;DATE(2018,7,1)),'CP %'!$G$8,
IF(AND(G833&gt;=DATE(2018,7,1),G833&lt;DATE(2018,8,1)),IF(AND(T833&gt;=1,T833&lt;=2),'CP %'!$G$11,IF(AND(T833&gt;=3,T833&lt;=5),'CP %'!$G$12,IF(T833&gt;=6,'CP %'!$G$13,""))),
IF(AND(G833&gt;=DATE(2018,8,1),G833&lt;DATE(2018,10,1)),IF(K833='CP %'!$F$18,'CP %'!$G$18,IF(B833='CP %'!$F$15,'CP %'!$G$15,IF(B833='CP %'!$F$16,'CP %'!$G$16,IF(AND(B833='CP %'!$F$17,T833=1),'CP %'!$G$20,IF(AND(B833='CP %'!$F$17,T833&gt;=2,T833&lt;=5),'CP %'!$G$21,IF(AND(B833='CP %'!$F$17,T833&gt;=6),'CP %'!$G$22,"")))))),
IF(AND(G833&gt;=DATE(2018,10,1),G833&lt;=DATE(2018,12,31)),IF(B833='CP %'!$F$25,'CP %'!$G$25,IF(B833='CP %'!$F$26,'CP %'!$G$26,IF(AND(B833='CP %'!$F$27,T833=1),'CP %'!$G$29,IF(AND(B833='CP %'!$F$27,T833&gt;=2,T833&lt;=5),'CP %'!$G$30,IF(AND(B833='CP %'!$F$27,T833&gt;=6),'CP %'!$G$31,"")))))))))),
IF(AND(A833='CP %'!$M$1,J833="CP"),
IF(AND(G833&gt;=DATE(2018,4,1),G833&lt;DATE(2018,10,1)),IF(AND(T833&gt;=1,T833&lt;=3),'CP %'!$N$4,IF(AND(T833&gt;=4,T833&lt;=6),'CP %'!$N$5,IF(T833&gt;=7,'CP %'!$N$6,""))),
IF(AND(G833&gt;=DATE(2018,10,1),G833&lt;=DATE(2018,12,31)),IF(AND(T833&gt;=1,T833&lt;=3),'CP %'!$N$9,IF(AND(T833&gt;=4,T833&lt;=6),'CP %'!$N$10,IF(T833&gt;=7,'CP %'!$N$11,""))),"")),"")))</f>
        <v/>
      </c>
      <c r="T833" s="29" t="str">
        <f>IF(AND(A833='CP %'!$B$1,Master!J833="CP",G833&gt;=DATE(2018,7,26),G833&lt;=DATE(2018,12,31)),COUNTIFS($K$2:$K$999,K833,$A$2:$A$999,'CP %'!$B$1,$G$2:$G$999,"&gt;=26-07-2018",$G$2:$G$999,"&lt;=31-12-2018"),IF(AND(A833='CP %'!$F$1,Master!J833="CP",G833&gt;=DATE(2018,4,1),G833&lt;DATE(2018,5,1)),COUNTIFS($K$2:$K$999,K833,$A$2:$A$999,'CP %'!$F$1,$G$2:$G$999,"&gt;=01-04-2018",$G$2:$G$999,"&lt;01-05-2018"),IF(AND(A833='CP %'!$F$1,Master!J833="CP",G833&gt;=DATE(2018,7,1),G833&lt;DATE(2018,8,1)),COUNTIFS($K$2:$K$999,K833,$A$2:$A$999,'CP %'!$F$1,$G$2:$G$999,"&gt;=01-07-2018",$G$2:$G$999,"&lt;01-08-2018"),IF(AND(A833='CP %'!$F$1,B833='CP %'!$F$17,Master!J833="CP",G833&gt;=DATE(2018,8,1),G833&lt;DATE(2018,10,1)),COUNTIFS($K$2:$K$999,K833,$A$2:$A$999,'CP %'!$F$1,$B$2:$B$999,'CP %'!$F$17,$G$2:$G$999,"&gt;=01-08-2018",$G$2:$G$999,"&lt;01-10-2018"),IF(AND(A833='CP %'!$F$1,B833='CP %'!$F$27,Master!J833="CP",G833&gt;=DATE(2018,10,1),G833&lt;=DATE(2018,12,31)),COUNTIFS($K$2:$K$999,K833,$A$2:$A$999,'CP %'!$F$1,$B$2:$B$999,'CP %'!$F$27,$G$2:$G$999,"&gt;=01-10-2018",$G$2:$G$999,"&lt;=31-12-2018"),IF(AND(A833='CP %'!$M$1,Master!J833="CP",G833&gt;=DATE(2018,4,1),G833&lt;DATE(2018,10,1)),COUNTIFS($K$2:$K$999,K833,$A$2:$A$999,'CP %'!$M$1,$G$2:$G$999,"&gt;=1-04-2018",$G$2:$G$999,"&lt;1-10-2018"),IF(AND(A833='CP %'!$M$1,Master!J833="CP",G833&gt;=DATE(2018,10,1),G833&lt;=DATE(2018,12,31)),COUNTIFS($K$2:$K$999,K833,$A$2:$A$999,'CP %'!$M$1,$G$2:$G$999,"&gt;=1-10-2018",$G$2:$G$999,"&lt;=31-12-2018"),"")))))))</f>
        <v/>
      </c>
    </row>
    <row r="834" spans="19:20" hidden="1" x14ac:dyDescent="0.25">
      <c r="S834" s="17" t="str">
        <f>IF(AND(A834='CP %'!$B$1,J834="CP"),
IF(AND(G834&gt;=DATE(2018,4,1),G834&lt;=DATE(2018,7,25)),2%,IF(AND(G834&gt;=DATE(2018,7,26),G834&lt;=DATE(2018,12,31),R834='CP %'!$I$2),IF(T834=1,'CP %'!$C$8,IF(AND(T834&gt;=2,T834&lt;=3),'CP %'!$C$9,IF(AND(T834&gt;=4,T834&lt;=5),'CP %'!$C$10,IF(AND(T834&gt;=6,T834&lt;=8),'CP %'!$C$11,IF(T834&gt;=9,'CP %'!$C$12,""))))),IF(AND(G834&gt;=DATE(2018,7,26),G834&lt;=DATE(2018,12,31),R834='CP %'!$I$3),IF(T834=1,'CP %'!$D$8,IF(AND(T834&gt;=2,T834&lt;=3),'CP %'!$D$9,IF(AND(T834&gt;=4,T834&lt;=5),'CP %'!$D$10,IF(AND(T834&gt;=6,T834&lt;=8),'CP %'!$D$11,IF(T834&gt;=9,'CP %'!$D$12,""))))),""))),
IF(AND(A834='CP %'!$F$1,J834="CP"),
IF(AND(G834&gt;=DATE(2018,4,1),G834&lt;DATE(2018,5,1)),IF(AND(T834&gt;=1,T834&lt;=3),'CP %'!$G$4,IF(AND(T834&gt;=4,T834&lt;=9),'CP %'!$G$5,IF(T834&gt;=10,'CP %'!$G$6,""))),
IF(AND(G834&gt;=DATE(2018,5,1),G834&lt;DATE(2018,7,1)),'CP %'!$G$8,
IF(AND(G834&gt;=DATE(2018,7,1),G834&lt;DATE(2018,8,1)),IF(AND(T834&gt;=1,T834&lt;=2),'CP %'!$G$11,IF(AND(T834&gt;=3,T834&lt;=5),'CP %'!$G$12,IF(T834&gt;=6,'CP %'!$G$13,""))),
IF(AND(G834&gt;=DATE(2018,8,1),G834&lt;DATE(2018,10,1)),IF(K834='CP %'!$F$18,'CP %'!$G$18,IF(B834='CP %'!$F$15,'CP %'!$G$15,IF(B834='CP %'!$F$16,'CP %'!$G$16,IF(AND(B834='CP %'!$F$17,T834=1),'CP %'!$G$20,IF(AND(B834='CP %'!$F$17,T834&gt;=2,T834&lt;=5),'CP %'!$G$21,IF(AND(B834='CP %'!$F$17,T834&gt;=6),'CP %'!$G$22,"")))))),
IF(AND(G834&gt;=DATE(2018,10,1),G834&lt;=DATE(2018,12,31)),IF(B834='CP %'!$F$25,'CP %'!$G$25,IF(B834='CP %'!$F$26,'CP %'!$G$26,IF(AND(B834='CP %'!$F$27,T834=1),'CP %'!$G$29,IF(AND(B834='CP %'!$F$27,T834&gt;=2,T834&lt;=5),'CP %'!$G$30,IF(AND(B834='CP %'!$F$27,T834&gt;=6),'CP %'!$G$31,"")))))))))),
IF(AND(A834='CP %'!$M$1,J834="CP"),
IF(AND(G834&gt;=DATE(2018,4,1),G834&lt;DATE(2018,10,1)),IF(AND(T834&gt;=1,T834&lt;=3),'CP %'!$N$4,IF(AND(T834&gt;=4,T834&lt;=6),'CP %'!$N$5,IF(T834&gt;=7,'CP %'!$N$6,""))),
IF(AND(G834&gt;=DATE(2018,10,1),G834&lt;=DATE(2018,12,31)),IF(AND(T834&gt;=1,T834&lt;=3),'CP %'!$N$9,IF(AND(T834&gt;=4,T834&lt;=6),'CP %'!$N$10,IF(T834&gt;=7,'CP %'!$N$11,""))),"")),"")))</f>
        <v/>
      </c>
      <c r="T834" s="29" t="str">
        <f>IF(AND(A834='CP %'!$B$1,Master!J834="CP",G834&gt;=DATE(2018,7,26),G834&lt;=DATE(2018,12,31)),COUNTIFS($K$2:$K$999,K834,$A$2:$A$999,'CP %'!$B$1,$G$2:$G$999,"&gt;=26-07-2018",$G$2:$G$999,"&lt;=31-12-2018"),IF(AND(A834='CP %'!$F$1,Master!J834="CP",G834&gt;=DATE(2018,4,1),G834&lt;DATE(2018,5,1)),COUNTIFS($K$2:$K$999,K834,$A$2:$A$999,'CP %'!$F$1,$G$2:$G$999,"&gt;=01-04-2018",$G$2:$G$999,"&lt;01-05-2018"),IF(AND(A834='CP %'!$F$1,Master!J834="CP",G834&gt;=DATE(2018,7,1),G834&lt;DATE(2018,8,1)),COUNTIFS($K$2:$K$999,K834,$A$2:$A$999,'CP %'!$F$1,$G$2:$G$999,"&gt;=01-07-2018",$G$2:$G$999,"&lt;01-08-2018"),IF(AND(A834='CP %'!$F$1,B834='CP %'!$F$17,Master!J834="CP",G834&gt;=DATE(2018,8,1),G834&lt;DATE(2018,10,1)),COUNTIFS($K$2:$K$999,K834,$A$2:$A$999,'CP %'!$F$1,$B$2:$B$999,'CP %'!$F$17,$G$2:$G$999,"&gt;=01-08-2018",$G$2:$G$999,"&lt;01-10-2018"),IF(AND(A834='CP %'!$F$1,B834='CP %'!$F$27,Master!J834="CP",G834&gt;=DATE(2018,10,1),G834&lt;=DATE(2018,12,31)),COUNTIFS($K$2:$K$999,K834,$A$2:$A$999,'CP %'!$F$1,$B$2:$B$999,'CP %'!$F$27,$G$2:$G$999,"&gt;=01-10-2018",$G$2:$G$999,"&lt;=31-12-2018"),IF(AND(A834='CP %'!$M$1,Master!J834="CP",G834&gt;=DATE(2018,4,1),G834&lt;DATE(2018,10,1)),COUNTIFS($K$2:$K$999,K834,$A$2:$A$999,'CP %'!$M$1,$G$2:$G$999,"&gt;=1-04-2018",$G$2:$G$999,"&lt;1-10-2018"),IF(AND(A834='CP %'!$M$1,Master!J834="CP",G834&gt;=DATE(2018,10,1),G834&lt;=DATE(2018,12,31)),COUNTIFS($K$2:$K$999,K834,$A$2:$A$999,'CP %'!$M$1,$G$2:$G$999,"&gt;=1-10-2018",$G$2:$G$999,"&lt;=31-12-2018"),"")))))))</f>
        <v/>
      </c>
    </row>
    <row r="835" spans="19:20" hidden="1" x14ac:dyDescent="0.25">
      <c r="S835" s="17" t="str">
        <f>IF(AND(A835='CP %'!$B$1,J835="CP"),
IF(AND(G835&gt;=DATE(2018,4,1),G835&lt;=DATE(2018,7,25)),2%,IF(AND(G835&gt;=DATE(2018,7,26),G835&lt;=DATE(2018,12,31),R835='CP %'!$I$2),IF(T835=1,'CP %'!$C$8,IF(AND(T835&gt;=2,T835&lt;=3),'CP %'!$C$9,IF(AND(T835&gt;=4,T835&lt;=5),'CP %'!$C$10,IF(AND(T835&gt;=6,T835&lt;=8),'CP %'!$C$11,IF(T835&gt;=9,'CP %'!$C$12,""))))),IF(AND(G835&gt;=DATE(2018,7,26),G835&lt;=DATE(2018,12,31),R835='CP %'!$I$3),IF(T835=1,'CP %'!$D$8,IF(AND(T835&gt;=2,T835&lt;=3),'CP %'!$D$9,IF(AND(T835&gt;=4,T835&lt;=5),'CP %'!$D$10,IF(AND(T835&gt;=6,T835&lt;=8),'CP %'!$D$11,IF(T835&gt;=9,'CP %'!$D$12,""))))),""))),
IF(AND(A835='CP %'!$F$1,J835="CP"),
IF(AND(G835&gt;=DATE(2018,4,1),G835&lt;DATE(2018,5,1)),IF(AND(T835&gt;=1,T835&lt;=3),'CP %'!$G$4,IF(AND(T835&gt;=4,T835&lt;=9),'CP %'!$G$5,IF(T835&gt;=10,'CP %'!$G$6,""))),
IF(AND(G835&gt;=DATE(2018,5,1),G835&lt;DATE(2018,7,1)),'CP %'!$G$8,
IF(AND(G835&gt;=DATE(2018,7,1),G835&lt;DATE(2018,8,1)),IF(AND(T835&gt;=1,T835&lt;=2),'CP %'!$G$11,IF(AND(T835&gt;=3,T835&lt;=5),'CP %'!$G$12,IF(T835&gt;=6,'CP %'!$G$13,""))),
IF(AND(G835&gt;=DATE(2018,8,1),G835&lt;DATE(2018,10,1)),IF(K835='CP %'!$F$18,'CP %'!$G$18,IF(B835='CP %'!$F$15,'CP %'!$G$15,IF(B835='CP %'!$F$16,'CP %'!$G$16,IF(AND(B835='CP %'!$F$17,T835=1),'CP %'!$G$20,IF(AND(B835='CP %'!$F$17,T835&gt;=2,T835&lt;=5),'CP %'!$G$21,IF(AND(B835='CP %'!$F$17,T835&gt;=6),'CP %'!$G$22,"")))))),
IF(AND(G835&gt;=DATE(2018,10,1),G835&lt;=DATE(2018,12,31)),IF(B835='CP %'!$F$25,'CP %'!$G$25,IF(B835='CP %'!$F$26,'CP %'!$G$26,IF(AND(B835='CP %'!$F$27,T835=1),'CP %'!$G$29,IF(AND(B835='CP %'!$F$27,T835&gt;=2,T835&lt;=5),'CP %'!$G$30,IF(AND(B835='CP %'!$F$27,T835&gt;=6),'CP %'!$G$31,"")))))))))),
IF(AND(A835='CP %'!$M$1,J835="CP"),
IF(AND(G835&gt;=DATE(2018,4,1),G835&lt;DATE(2018,10,1)),IF(AND(T835&gt;=1,T835&lt;=3),'CP %'!$N$4,IF(AND(T835&gt;=4,T835&lt;=6),'CP %'!$N$5,IF(T835&gt;=7,'CP %'!$N$6,""))),
IF(AND(G835&gt;=DATE(2018,10,1),G835&lt;=DATE(2018,12,31)),IF(AND(T835&gt;=1,T835&lt;=3),'CP %'!$N$9,IF(AND(T835&gt;=4,T835&lt;=6),'CP %'!$N$10,IF(T835&gt;=7,'CP %'!$N$11,""))),"")),"")))</f>
        <v/>
      </c>
      <c r="T835" s="29" t="str">
        <f>IF(AND(A835='CP %'!$B$1,Master!J835="CP",G835&gt;=DATE(2018,7,26),G835&lt;=DATE(2018,12,31)),COUNTIFS($K$2:$K$999,K835,$A$2:$A$999,'CP %'!$B$1,$G$2:$G$999,"&gt;=26-07-2018",$G$2:$G$999,"&lt;=31-12-2018"),IF(AND(A835='CP %'!$F$1,Master!J835="CP",G835&gt;=DATE(2018,4,1),G835&lt;DATE(2018,5,1)),COUNTIFS($K$2:$K$999,K835,$A$2:$A$999,'CP %'!$F$1,$G$2:$G$999,"&gt;=01-04-2018",$G$2:$G$999,"&lt;01-05-2018"),IF(AND(A835='CP %'!$F$1,Master!J835="CP",G835&gt;=DATE(2018,7,1),G835&lt;DATE(2018,8,1)),COUNTIFS($K$2:$K$999,K835,$A$2:$A$999,'CP %'!$F$1,$G$2:$G$999,"&gt;=01-07-2018",$G$2:$G$999,"&lt;01-08-2018"),IF(AND(A835='CP %'!$F$1,B835='CP %'!$F$17,Master!J835="CP",G835&gt;=DATE(2018,8,1),G835&lt;DATE(2018,10,1)),COUNTIFS($K$2:$K$999,K835,$A$2:$A$999,'CP %'!$F$1,$B$2:$B$999,'CP %'!$F$17,$G$2:$G$999,"&gt;=01-08-2018",$G$2:$G$999,"&lt;01-10-2018"),IF(AND(A835='CP %'!$F$1,B835='CP %'!$F$27,Master!J835="CP",G835&gt;=DATE(2018,10,1),G835&lt;=DATE(2018,12,31)),COUNTIFS($K$2:$K$999,K835,$A$2:$A$999,'CP %'!$F$1,$B$2:$B$999,'CP %'!$F$27,$G$2:$G$999,"&gt;=01-10-2018",$G$2:$G$999,"&lt;=31-12-2018"),IF(AND(A835='CP %'!$M$1,Master!J835="CP",G835&gt;=DATE(2018,4,1),G835&lt;DATE(2018,10,1)),COUNTIFS($K$2:$K$999,K835,$A$2:$A$999,'CP %'!$M$1,$G$2:$G$999,"&gt;=1-04-2018",$G$2:$G$999,"&lt;1-10-2018"),IF(AND(A835='CP %'!$M$1,Master!J835="CP",G835&gt;=DATE(2018,10,1),G835&lt;=DATE(2018,12,31)),COUNTIFS($K$2:$K$999,K835,$A$2:$A$999,'CP %'!$M$1,$G$2:$G$999,"&gt;=1-10-2018",$G$2:$G$999,"&lt;=31-12-2018"),"")))))))</f>
        <v/>
      </c>
    </row>
    <row r="836" spans="19:20" hidden="1" x14ac:dyDescent="0.25">
      <c r="S836" s="17" t="str">
        <f>IF(AND(A836='CP %'!$B$1,J836="CP"),
IF(AND(G836&gt;=DATE(2018,4,1),G836&lt;=DATE(2018,7,25)),2%,IF(AND(G836&gt;=DATE(2018,7,26),G836&lt;=DATE(2018,12,31),R836='CP %'!$I$2),IF(T836=1,'CP %'!$C$8,IF(AND(T836&gt;=2,T836&lt;=3),'CP %'!$C$9,IF(AND(T836&gt;=4,T836&lt;=5),'CP %'!$C$10,IF(AND(T836&gt;=6,T836&lt;=8),'CP %'!$C$11,IF(T836&gt;=9,'CP %'!$C$12,""))))),IF(AND(G836&gt;=DATE(2018,7,26),G836&lt;=DATE(2018,12,31),R836='CP %'!$I$3),IF(T836=1,'CP %'!$D$8,IF(AND(T836&gt;=2,T836&lt;=3),'CP %'!$D$9,IF(AND(T836&gt;=4,T836&lt;=5),'CP %'!$D$10,IF(AND(T836&gt;=6,T836&lt;=8),'CP %'!$D$11,IF(T836&gt;=9,'CP %'!$D$12,""))))),""))),
IF(AND(A836='CP %'!$F$1,J836="CP"),
IF(AND(G836&gt;=DATE(2018,4,1),G836&lt;DATE(2018,5,1)),IF(AND(T836&gt;=1,T836&lt;=3),'CP %'!$G$4,IF(AND(T836&gt;=4,T836&lt;=9),'CP %'!$G$5,IF(T836&gt;=10,'CP %'!$G$6,""))),
IF(AND(G836&gt;=DATE(2018,5,1),G836&lt;DATE(2018,7,1)),'CP %'!$G$8,
IF(AND(G836&gt;=DATE(2018,7,1),G836&lt;DATE(2018,8,1)),IF(AND(T836&gt;=1,T836&lt;=2),'CP %'!$G$11,IF(AND(T836&gt;=3,T836&lt;=5),'CP %'!$G$12,IF(T836&gt;=6,'CP %'!$G$13,""))),
IF(AND(G836&gt;=DATE(2018,8,1),G836&lt;DATE(2018,10,1)),IF(K836='CP %'!$F$18,'CP %'!$G$18,IF(B836='CP %'!$F$15,'CP %'!$G$15,IF(B836='CP %'!$F$16,'CP %'!$G$16,IF(AND(B836='CP %'!$F$17,T836=1),'CP %'!$G$20,IF(AND(B836='CP %'!$F$17,T836&gt;=2,T836&lt;=5),'CP %'!$G$21,IF(AND(B836='CP %'!$F$17,T836&gt;=6),'CP %'!$G$22,"")))))),
IF(AND(G836&gt;=DATE(2018,10,1),G836&lt;=DATE(2018,12,31)),IF(B836='CP %'!$F$25,'CP %'!$G$25,IF(B836='CP %'!$F$26,'CP %'!$G$26,IF(AND(B836='CP %'!$F$27,T836=1),'CP %'!$G$29,IF(AND(B836='CP %'!$F$27,T836&gt;=2,T836&lt;=5),'CP %'!$G$30,IF(AND(B836='CP %'!$F$27,T836&gt;=6),'CP %'!$G$31,"")))))))))),
IF(AND(A836='CP %'!$M$1,J836="CP"),
IF(AND(G836&gt;=DATE(2018,4,1),G836&lt;DATE(2018,10,1)),IF(AND(T836&gt;=1,T836&lt;=3),'CP %'!$N$4,IF(AND(T836&gt;=4,T836&lt;=6),'CP %'!$N$5,IF(T836&gt;=7,'CP %'!$N$6,""))),
IF(AND(G836&gt;=DATE(2018,10,1),G836&lt;=DATE(2018,12,31)),IF(AND(T836&gt;=1,T836&lt;=3),'CP %'!$N$9,IF(AND(T836&gt;=4,T836&lt;=6),'CP %'!$N$10,IF(T836&gt;=7,'CP %'!$N$11,""))),"")),"")))</f>
        <v/>
      </c>
      <c r="T836" s="29" t="str">
        <f>IF(AND(A836='CP %'!$B$1,Master!J836="CP",G836&gt;=DATE(2018,7,26),G836&lt;=DATE(2018,12,31)),COUNTIFS($K$2:$K$999,K836,$A$2:$A$999,'CP %'!$B$1,$G$2:$G$999,"&gt;=26-07-2018",$G$2:$G$999,"&lt;=31-12-2018"),IF(AND(A836='CP %'!$F$1,Master!J836="CP",G836&gt;=DATE(2018,4,1),G836&lt;DATE(2018,5,1)),COUNTIFS($K$2:$K$999,K836,$A$2:$A$999,'CP %'!$F$1,$G$2:$G$999,"&gt;=01-04-2018",$G$2:$G$999,"&lt;01-05-2018"),IF(AND(A836='CP %'!$F$1,Master!J836="CP",G836&gt;=DATE(2018,7,1),G836&lt;DATE(2018,8,1)),COUNTIFS($K$2:$K$999,K836,$A$2:$A$999,'CP %'!$F$1,$G$2:$G$999,"&gt;=01-07-2018",$G$2:$G$999,"&lt;01-08-2018"),IF(AND(A836='CP %'!$F$1,B836='CP %'!$F$17,Master!J836="CP",G836&gt;=DATE(2018,8,1),G836&lt;DATE(2018,10,1)),COUNTIFS($K$2:$K$999,K836,$A$2:$A$999,'CP %'!$F$1,$B$2:$B$999,'CP %'!$F$17,$G$2:$G$999,"&gt;=01-08-2018",$G$2:$G$999,"&lt;01-10-2018"),IF(AND(A836='CP %'!$F$1,B836='CP %'!$F$27,Master!J836="CP",G836&gt;=DATE(2018,10,1),G836&lt;=DATE(2018,12,31)),COUNTIFS($K$2:$K$999,K836,$A$2:$A$999,'CP %'!$F$1,$B$2:$B$999,'CP %'!$F$27,$G$2:$G$999,"&gt;=01-10-2018",$G$2:$G$999,"&lt;=31-12-2018"),IF(AND(A836='CP %'!$M$1,Master!J836="CP",G836&gt;=DATE(2018,4,1),G836&lt;DATE(2018,10,1)),COUNTIFS($K$2:$K$999,K836,$A$2:$A$999,'CP %'!$M$1,$G$2:$G$999,"&gt;=1-04-2018",$G$2:$G$999,"&lt;1-10-2018"),IF(AND(A836='CP %'!$M$1,Master!J836="CP",G836&gt;=DATE(2018,10,1),G836&lt;=DATE(2018,12,31)),COUNTIFS($K$2:$K$999,K836,$A$2:$A$999,'CP %'!$M$1,$G$2:$G$999,"&gt;=1-10-2018",$G$2:$G$999,"&lt;=31-12-2018"),"")))))))</f>
        <v/>
      </c>
    </row>
    <row r="837" spans="19:20" hidden="1" x14ac:dyDescent="0.25">
      <c r="S837" s="17" t="str">
        <f>IF(AND(A837='CP %'!$B$1,J837="CP"),
IF(AND(G837&gt;=DATE(2018,4,1),G837&lt;=DATE(2018,7,25)),2%,IF(AND(G837&gt;=DATE(2018,7,26),G837&lt;=DATE(2018,12,31),R837='CP %'!$I$2),IF(T837=1,'CP %'!$C$8,IF(AND(T837&gt;=2,T837&lt;=3),'CP %'!$C$9,IF(AND(T837&gt;=4,T837&lt;=5),'CP %'!$C$10,IF(AND(T837&gt;=6,T837&lt;=8),'CP %'!$C$11,IF(T837&gt;=9,'CP %'!$C$12,""))))),IF(AND(G837&gt;=DATE(2018,7,26),G837&lt;=DATE(2018,12,31),R837='CP %'!$I$3),IF(T837=1,'CP %'!$D$8,IF(AND(T837&gt;=2,T837&lt;=3),'CP %'!$D$9,IF(AND(T837&gt;=4,T837&lt;=5),'CP %'!$D$10,IF(AND(T837&gt;=6,T837&lt;=8),'CP %'!$D$11,IF(T837&gt;=9,'CP %'!$D$12,""))))),""))),
IF(AND(A837='CP %'!$F$1,J837="CP"),
IF(AND(G837&gt;=DATE(2018,4,1),G837&lt;DATE(2018,5,1)),IF(AND(T837&gt;=1,T837&lt;=3),'CP %'!$G$4,IF(AND(T837&gt;=4,T837&lt;=9),'CP %'!$G$5,IF(T837&gt;=10,'CP %'!$G$6,""))),
IF(AND(G837&gt;=DATE(2018,5,1),G837&lt;DATE(2018,7,1)),'CP %'!$G$8,
IF(AND(G837&gt;=DATE(2018,7,1),G837&lt;DATE(2018,8,1)),IF(AND(T837&gt;=1,T837&lt;=2),'CP %'!$G$11,IF(AND(T837&gt;=3,T837&lt;=5),'CP %'!$G$12,IF(T837&gt;=6,'CP %'!$G$13,""))),
IF(AND(G837&gt;=DATE(2018,8,1),G837&lt;DATE(2018,10,1)),IF(K837='CP %'!$F$18,'CP %'!$G$18,IF(B837='CP %'!$F$15,'CP %'!$G$15,IF(B837='CP %'!$F$16,'CP %'!$G$16,IF(AND(B837='CP %'!$F$17,T837=1),'CP %'!$G$20,IF(AND(B837='CP %'!$F$17,T837&gt;=2,T837&lt;=5),'CP %'!$G$21,IF(AND(B837='CP %'!$F$17,T837&gt;=6),'CP %'!$G$22,"")))))),
IF(AND(G837&gt;=DATE(2018,10,1),G837&lt;=DATE(2018,12,31)),IF(B837='CP %'!$F$25,'CP %'!$G$25,IF(B837='CP %'!$F$26,'CP %'!$G$26,IF(AND(B837='CP %'!$F$27,T837=1),'CP %'!$G$29,IF(AND(B837='CP %'!$F$27,T837&gt;=2,T837&lt;=5),'CP %'!$G$30,IF(AND(B837='CP %'!$F$27,T837&gt;=6),'CP %'!$G$31,"")))))))))),
IF(AND(A837='CP %'!$M$1,J837="CP"),
IF(AND(G837&gt;=DATE(2018,4,1),G837&lt;DATE(2018,10,1)),IF(AND(T837&gt;=1,T837&lt;=3),'CP %'!$N$4,IF(AND(T837&gt;=4,T837&lt;=6),'CP %'!$N$5,IF(T837&gt;=7,'CP %'!$N$6,""))),
IF(AND(G837&gt;=DATE(2018,10,1),G837&lt;=DATE(2018,12,31)),IF(AND(T837&gt;=1,T837&lt;=3),'CP %'!$N$9,IF(AND(T837&gt;=4,T837&lt;=6),'CP %'!$N$10,IF(T837&gt;=7,'CP %'!$N$11,""))),"")),"")))</f>
        <v/>
      </c>
      <c r="T837" s="29" t="str">
        <f>IF(AND(A837='CP %'!$B$1,Master!J837="CP",G837&gt;=DATE(2018,7,26),G837&lt;=DATE(2018,12,31)),COUNTIFS($K$2:$K$999,K837,$A$2:$A$999,'CP %'!$B$1,$G$2:$G$999,"&gt;=26-07-2018",$G$2:$G$999,"&lt;=31-12-2018"),IF(AND(A837='CP %'!$F$1,Master!J837="CP",G837&gt;=DATE(2018,4,1),G837&lt;DATE(2018,5,1)),COUNTIFS($K$2:$K$999,K837,$A$2:$A$999,'CP %'!$F$1,$G$2:$G$999,"&gt;=01-04-2018",$G$2:$G$999,"&lt;01-05-2018"),IF(AND(A837='CP %'!$F$1,Master!J837="CP",G837&gt;=DATE(2018,7,1),G837&lt;DATE(2018,8,1)),COUNTIFS($K$2:$K$999,K837,$A$2:$A$999,'CP %'!$F$1,$G$2:$G$999,"&gt;=01-07-2018",$G$2:$G$999,"&lt;01-08-2018"),IF(AND(A837='CP %'!$F$1,B837='CP %'!$F$17,Master!J837="CP",G837&gt;=DATE(2018,8,1),G837&lt;DATE(2018,10,1)),COUNTIFS($K$2:$K$999,K837,$A$2:$A$999,'CP %'!$F$1,$B$2:$B$999,'CP %'!$F$17,$G$2:$G$999,"&gt;=01-08-2018",$G$2:$G$999,"&lt;01-10-2018"),IF(AND(A837='CP %'!$F$1,B837='CP %'!$F$27,Master!J837="CP",G837&gt;=DATE(2018,10,1),G837&lt;=DATE(2018,12,31)),COUNTIFS($K$2:$K$999,K837,$A$2:$A$999,'CP %'!$F$1,$B$2:$B$999,'CP %'!$F$27,$G$2:$G$999,"&gt;=01-10-2018",$G$2:$G$999,"&lt;=31-12-2018"),IF(AND(A837='CP %'!$M$1,Master!J837="CP",G837&gt;=DATE(2018,4,1),G837&lt;DATE(2018,10,1)),COUNTIFS($K$2:$K$999,K837,$A$2:$A$999,'CP %'!$M$1,$G$2:$G$999,"&gt;=1-04-2018",$G$2:$G$999,"&lt;1-10-2018"),IF(AND(A837='CP %'!$M$1,Master!J837="CP",G837&gt;=DATE(2018,10,1),G837&lt;=DATE(2018,12,31)),COUNTIFS($K$2:$K$999,K837,$A$2:$A$999,'CP %'!$M$1,$G$2:$G$999,"&gt;=1-10-2018",$G$2:$G$999,"&lt;=31-12-2018"),"")))))))</f>
        <v/>
      </c>
    </row>
    <row r="838" spans="19:20" hidden="1" x14ac:dyDescent="0.25">
      <c r="S838" s="17" t="str">
        <f>IF(AND(A838='CP %'!$B$1,J838="CP"),
IF(AND(G838&gt;=DATE(2018,4,1),G838&lt;=DATE(2018,7,25)),2%,IF(AND(G838&gt;=DATE(2018,7,26),G838&lt;=DATE(2018,12,31),R838='CP %'!$I$2),IF(T838=1,'CP %'!$C$8,IF(AND(T838&gt;=2,T838&lt;=3),'CP %'!$C$9,IF(AND(T838&gt;=4,T838&lt;=5),'CP %'!$C$10,IF(AND(T838&gt;=6,T838&lt;=8),'CP %'!$C$11,IF(T838&gt;=9,'CP %'!$C$12,""))))),IF(AND(G838&gt;=DATE(2018,7,26),G838&lt;=DATE(2018,12,31),R838='CP %'!$I$3),IF(T838=1,'CP %'!$D$8,IF(AND(T838&gt;=2,T838&lt;=3),'CP %'!$D$9,IF(AND(T838&gt;=4,T838&lt;=5),'CP %'!$D$10,IF(AND(T838&gt;=6,T838&lt;=8),'CP %'!$D$11,IF(T838&gt;=9,'CP %'!$D$12,""))))),""))),
IF(AND(A838='CP %'!$F$1,J838="CP"),
IF(AND(G838&gt;=DATE(2018,4,1),G838&lt;DATE(2018,5,1)),IF(AND(T838&gt;=1,T838&lt;=3),'CP %'!$G$4,IF(AND(T838&gt;=4,T838&lt;=9),'CP %'!$G$5,IF(T838&gt;=10,'CP %'!$G$6,""))),
IF(AND(G838&gt;=DATE(2018,5,1),G838&lt;DATE(2018,7,1)),'CP %'!$G$8,
IF(AND(G838&gt;=DATE(2018,7,1),G838&lt;DATE(2018,8,1)),IF(AND(T838&gt;=1,T838&lt;=2),'CP %'!$G$11,IF(AND(T838&gt;=3,T838&lt;=5),'CP %'!$G$12,IF(T838&gt;=6,'CP %'!$G$13,""))),
IF(AND(G838&gt;=DATE(2018,8,1),G838&lt;DATE(2018,10,1)),IF(K838='CP %'!$F$18,'CP %'!$G$18,IF(B838='CP %'!$F$15,'CP %'!$G$15,IF(B838='CP %'!$F$16,'CP %'!$G$16,IF(AND(B838='CP %'!$F$17,T838=1),'CP %'!$G$20,IF(AND(B838='CP %'!$F$17,T838&gt;=2,T838&lt;=5),'CP %'!$G$21,IF(AND(B838='CP %'!$F$17,T838&gt;=6),'CP %'!$G$22,"")))))),
IF(AND(G838&gt;=DATE(2018,10,1),G838&lt;=DATE(2018,12,31)),IF(B838='CP %'!$F$25,'CP %'!$G$25,IF(B838='CP %'!$F$26,'CP %'!$G$26,IF(AND(B838='CP %'!$F$27,T838=1),'CP %'!$G$29,IF(AND(B838='CP %'!$F$27,T838&gt;=2,T838&lt;=5),'CP %'!$G$30,IF(AND(B838='CP %'!$F$27,T838&gt;=6),'CP %'!$G$31,"")))))))))),
IF(AND(A838='CP %'!$M$1,J838="CP"),
IF(AND(G838&gt;=DATE(2018,4,1),G838&lt;DATE(2018,10,1)),IF(AND(T838&gt;=1,T838&lt;=3),'CP %'!$N$4,IF(AND(T838&gt;=4,T838&lt;=6),'CP %'!$N$5,IF(T838&gt;=7,'CP %'!$N$6,""))),
IF(AND(G838&gt;=DATE(2018,10,1),G838&lt;=DATE(2018,12,31)),IF(AND(T838&gt;=1,T838&lt;=3),'CP %'!$N$9,IF(AND(T838&gt;=4,T838&lt;=6),'CP %'!$N$10,IF(T838&gt;=7,'CP %'!$N$11,""))),"")),"")))</f>
        <v/>
      </c>
      <c r="T838" s="29" t="str">
        <f>IF(AND(A838='CP %'!$B$1,Master!J838="CP",G838&gt;=DATE(2018,7,26),G838&lt;=DATE(2018,12,31)),COUNTIFS($K$2:$K$999,K838,$A$2:$A$999,'CP %'!$B$1,$G$2:$G$999,"&gt;=26-07-2018",$G$2:$G$999,"&lt;=31-12-2018"),IF(AND(A838='CP %'!$F$1,Master!J838="CP",G838&gt;=DATE(2018,4,1),G838&lt;DATE(2018,5,1)),COUNTIFS($K$2:$K$999,K838,$A$2:$A$999,'CP %'!$F$1,$G$2:$G$999,"&gt;=01-04-2018",$G$2:$G$999,"&lt;01-05-2018"),IF(AND(A838='CP %'!$F$1,Master!J838="CP",G838&gt;=DATE(2018,7,1),G838&lt;DATE(2018,8,1)),COUNTIFS($K$2:$K$999,K838,$A$2:$A$999,'CP %'!$F$1,$G$2:$G$999,"&gt;=01-07-2018",$G$2:$G$999,"&lt;01-08-2018"),IF(AND(A838='CP %'!$F$1,B838='CP %'!$F$17,Master!J838="CP",G838&gt;=DATE(2018,8,1),G838&lt;DATE(2018,10,1)),COUNTIFS($K$2:$K$999,K838,$A$2:$A$999,'CP %'!$F$1,$B$2:$B$999,'CP %'!$F$17,$G$2:$G$999,"&gt;=01-08-2018",$G$2:$G$999,"&lt;01-10-2018"),IF(AND(A838='CP %'!$F$1,B838='CP %'!$F$27,Master!J838="CP",G838&gt;=DATE(2018,10,1),G838&lt;=DATE(2018,12,31)),COUNTIFS($K$2:$K$999,K838,$A$2:$A$999,'CP %'!$F$1,$B$2:$B$999,'CP %'!$F$27,$G$2:$G$999,"&gt;=01-10-2018",$G$2:$G$999,"&lt;=31-12-2018"),IF(AND(A838='CP %'!$M$1,Master!J838="CP",G838&gt;=DATE(2018,4,1),G838&lt;DATE(2018,10,1)),COUNTIFS($K$2:$K$999,K838,$A$2:$A$999,'CP %'!$M$1,$G$2:$G$999,"&gt;=1-04-2018",$G$2:$G$999,"&lt;1-10-2018"),IF(AND(A838='CP %'!$M$1,Master!J838="CP",G838&gt;=DATE(2018,10,1),G838&lt;=DATE(2018,12,31)),COUNTIFS($K$2:$K$999,K838,$A$2:$A$999,'CP %'!$M$1,$G$2:$G$999,"&gt;=1-10-2018",$G$2:$G$999,"&lt;=31-12-2018"),"")))))))</f>
        <v/>
      </c>
    </row>
    <row r="839" spans="19:20" hidden="1" x14ac:dyDescent="0.25">
      <c r="S839" s="17" t="str">
        <f>IF(AND(A839='CP %'!$B$1,J839="CP"),
IF(AND(G839&gt;=DATE(2018,4,1),G839&lt;=DATE(2018,7,25)),2%,IF(AND(G839&gt;=DATE(2018,7,26),G839&lt;=DATE(2018,12,31),R839='CP %'!$I$2),IF(T839=1,'CP %'!$C$8,IF(AND(T839&gt;=2,T839&lt;=3),'CP %'!$C$9,IF(AND(T839&gt;=4,T839&lt;=5),'CP %'!$C$10,IF(AND(T839&gt;=6,T839&lt;=8),'CP %'!$C$11,IF(T839&gt;=9,'CP %'!$C$12,""))))),IF(AND(G839&gt;=DATE(2018,7,26),G839&lt;=DATE(2018,12,31),R839='CP %'!$I$3),IF(T839=1,'CP %'!$D$8,IF(AND(T839&gt;=2,T839&lt;=3),'CP %'!$D$9,IF(AND(T839&gt;=4,T839&lt;=5),'CP %'!$D$10,IF(AND(T839&gt;=6,T839&lt;=8),'CP %'!$D$11,IF(T839&gt;=9,'CP %'!$D$12,""))))),""))),
IF(AND(A839='CP %'!$F$1,J839="CP"),
IF(AND(G839&gt;=DATE(2018,4,1),G839&lt;DATE(2018,5,1)),IF(AND(T839&gt;=1,T839&lt;=3),'CP %'!$G$4,IF(AND(T839&gt;=4,T839&lt;=9),'CP %'!$G$5,IF(T839&gt;=10,'CP %'!$G$6,""))),
IF(AND(G839&gt;=DATE(2018,5,1),G839&lt;DATE(2018,7,1)),'CP %'!$G$8,
IF(AND(G839&gt;=DATE(2018,7,1),G839&lt;DATE(2018,8,1)),IF(AND(T839&gt;=1,T839&lt;=2),'CP %'!$G$11,IF(AND(T839&gt;=3,T839&lt;=5),'CP %'!$G$12,IF(T839&gt;=6,'CP %'!$G$13,""))),
IF(AND(G839&gt;=DATE(2018,8,1),G839&lt;DATE(2018,10,1)),IF(K839='CP %'!$F$18,'CP %'!$G$18,IF(B839='CP %'!$F$15,'CP %'!$G$15,IF(B839='CP %'!$F$16,'CP %'!$G$16,IF(AND(B839='CP %'!$F$17,T839=1),'CP %'!$G$20,IF(AND(B839='CP %'!$F$17,T839&gt;=2,T839&lt;=5),'CP %'!$G$21,IF(AND(B839='CP %'!$F$17,T839&gt;=6),'CP %'!$G$22,"")))))),
IF(AND(G839&gt;=DATE(2018,10,1),G839&lt;=DATE(2018,12,31)),IF(B839='CP %'!$F$25,'CP %'!$G$25,IF(B839='CP %'!$F$26,'CP %'!$G$26,IF(AND(B839='CP %'!$F$27,T839=1),'CP %'!$G$29,IF(AND(B839='CP %'!$F$27,T839&gt;=2,T839&lt;=5),'CP %'!$G$30,IF(AND(B839='CP %'!$F$27,T839&gt;=6),'CP %'!$G$31,"")))))))))),
IF(AND(A839='CP %'!$M$1,J839="CP"),
IF(AND(G839&gt;=DATE(2018,4,1),G839&lt;DATE(2018,10,1)),IF(AND(T839&gt;=1,T839&lt;=3),'CP %'!$N$4,IF(AND(T839&gt;=4,T839&lt;=6),'CP %'!$N$5,IF(T839&gt;=7,'CP %'!$N$6,""))),
IF(AND(G839&gt;=DATE(2018,10,1),G839&lt;=DATE(2018,12,31)),IF(AND(T839&gt;=1,T839&lt;=3),'CP %'!$N$9,IF(AND(T839&gt;=4,T839&lt;=6),'CP %'!$N$10,IF(T839&gt;=7,'CP %'!$N$11,""))),"")),"")))</f>
        <v/>
      </c>
      <c r="T839" s="29" t="str">
        <f>IF(AND(A839='CP %'!$B$1,Master!J839="CP",G839&gt;=DATE(2018,7,26),G839&lt;=DATE(2018,12,31)),COUNTIFS($K$2:$K$999,K839,$A$2:$A$999,'CP %'!$B$1,$G$2:$G$999,"&gt;=26-07-2018",$G$2:$G$999,"&lt;=31-12-2018"),IF(AND(A839='CP %'!$F$1,Master!J839="CP",G839&gt;=DATE(2018,4,1),G839&lt;DATE(2018,5,1)),COUNTIFS($K$2:$K$999,K839,$A$2:$A$999,'CP %'!$F$1,$G$2:$G$999,"&gt;=01-04-2018",$G$2:$G$999,"&lt;01-05-2018"),IF(AND(A839='CP %'!$F$1,Master!J839="CP",G839&gt;=DATE(2018,7,1),G839&lt;DATE(2018,8,1)),COUNTIFS($K$2:$K$999,K839,$A$2:$A$999,'CP %'!$F$1,$G$2:$G$999,"&gt;=01-07-2018",$G$2:$G$999,"&lt;01-08-2018"),IF(AND(A839='CP %'!$F$1,B839='CP %'!$F$17,Master!J839="CP",G839&gt;=DATE(2018,8,1),G839&lt;DATE(2018,10,1)),COUNTIFS($K$2:$K$999,K839,$A$2:$A$999,'CP %'!$F$1,$B$2:$B$999,'CP %'!$F$17,$G$2:$G$999,"&gt;=01-08-2018",$G$2:$G$999,"&lt;01-10-2018"),IF(AND(A839='CP %'!$F$1,B839='CP %'!$F$27,Master!J839="CP",G839&gt;=DATE(2018,10,1),G839&lt;=DATE(2018,12,31)),COUNTIFS($K$2:$K$999,K839,$A$2:$A$999,'CP %'!$F$1,$B$2:$B$999,'CP %'!$F$27,$G$2:$G$999,"&gt;=01-10-2018",$G$2:$G$999,"&lt;=31-12-2018"),IF(AND(A839='CP %'!$M$1,Master!J839="CP",G839&gt;=DATE(2018,4,1),G839&lt;DATE(2018,10,1)),COUNTIFS($K$2:$K$999,K839,$A$2:$A$999,'CP %'!$M$1,$G$2:$G$999,"&gt;=1-04-2018",$G$2:$G$999,"&lt;1-10-2018"),IF(AND(A839='CP %'!$M$1,Master!J839="CP",G839&gt;=DATE(2018,10,1),G839&lt;=DATE(2018,12,31)),COUNTIFS($K$2:$K$999,K839,$A$2:$A$999,'CP %'!$M$1,$G$2:$G$999,"&gt;=1-10-2018",$G$2:$G$999,"&lt;=31-12-2018"),"")))))))</f>
        <v/>
      </c>
    </row>
    <row r="840" spans="19:20" hidden="1" x14ac:dyDescent="0.25">
      <c r="S840" s="17" t="str">
        <f>IF(AND(A840='CP %'!$B$1,J840="CP"),
IF(AND(G840&gt;=DATE(2018,4,1),G840&lt;=DATE(2018,7,25)),2%,IF(AND(G840&gt;=DATE(2018,7,26),G840&lt;=DATE(2018,12,31),R840='CP %'!$I$2),IF(T840=1,'CP %'!$C$8,IF(AND(T840&gt;=2,T840&lt;=3),'CP %'!$C$9,IF(AND(T840&gt;=4,T840&lt;=5),'CP %'!$C$10,IF(AND(T840&gt;=6,T840&lt;=8),'CP %'!$C$11,IF(T840&gt;=9,'CP %'!$C$12,""))))),IF(AND(G840&gt;=DATE(2018,7,26),G840&lt;=DATE(2018,12,31),R840='CP %'!$I$3),IF(T840=1,'CP %'!$D$8,IF(AND(T840&gt;=2,T840&lt;=3),'CP %'!$D$9,IF(AND(T840&gt;=4,T840&lt;=5),'CP %'!$D$10,IF(AND(T840&gt;=6,T840&lt;=8),'CP %'!$D$11,IF(T840&gt;=9,'CP %'!$D$12,""))))),""))),
IF(AND(A840='CP %'!$F$1,J840="CP"),
IF(AND(G840&gt;=DATE(2018,4,1),G840&lt;DATE(2018,5,1)),IF(AND(T840&gt;=1,T840&lt;=3),'CP %'!$G$4,IF(AND(T840&gt;=4,T840&lt;=9),'CP %'!$G$5,IF(T840&gt;=10,'CP %'!$G$6,""))),
IF(AND(G840&gt;=DATE(2018,5,1),G840&lt;DATE(2018,7,1)),'CP %'!$G$8,
IF(AND(G840&gt;=DATE(2018,7,1),G840&lt;DATE(2018,8,1)),IF(AND(T840&gt;=1,T840&lt;=2),'CP %'!$G$11,IF(AND(T840&gt;=3,T840&lt;=5),'CP %'!$G$12,IF(T840&gt;=6,'CP %'!$G$13,""))),
IF(AND(G840&gt;=DATE(2018,8,1),G840&lt;DATE(2018,10,1)),IF(K840='CP %'!$F$18,'CP %'!$G$18,IF(B840='CP %'!$F$15,'CP %'!$G$15,IF(B840='CP %'!$F$16,'CP %'!$G$16,IF(AND(B840='CP %'!$F$17,T840=1),'CP %'!$G$20,IF(AND(B840='CP %'!$F$17,T840&gt;=2,T840&lt;=5),'CP %'!$G$21,IF(AND(B840='CP %'!$F$17,T840&gt;=6),'CP %'!$G$22,"")))))),
IF(AND(G840&gt;=DATE(2018,10,1),G840&lt;=DATE(2018,12,31)),IF(B840='CP %'!$F$25,'CP %'!$G$25,IF(B840='CP %'!$F$26,'CP %'!$G$26,IF(AND(B840='CP %'!$F$27,T840=1),'CP %'!$G$29,IF(AND(B840='CP %'!$F$27,T840&gt;=2,T840&lt;=5),'CP %'!$G$30,IF(AND(B840='CP %'!$F$27,T840&gt;=6),'CP %'!$G$31,"")))))))))),
IF(AND(A840='CP %'!$M$1,J840="CP"),
IF(AND(G840&gt;=DATE(2018,4,1),G840&lt;DATE(2018,10,1)),IF(AND(T840&gt;=1,T840&lt;=3),'CP %'!$N$4,IF(AND(T840&gt;=4,T840&lt;=6),'CP %'!$N$5,IF(T840&gt;=7,'CP %'!$N$6,""))),
IF(AND(G840&gt;=DATE(2018,10,1),G840&lt;=DATE(2018,12,31)),IF(AND(T840&gt;=1,T840&lt;=3),'CP %'!$N$9,IF(AND(T840&gt;=4,T840&lt;=6),'CP %'!$N$10,IF(T840&gt;=7,'CP %'!$N$11,""))),"")),"")))</f>
        <v/>
      </c>
      <c r="T840" s="29" t="str">
        <f>IF(AND(A840='CP %'!$B$1,Master!J840="CP",G840&gt;=DATE(2018,7,26),G840&lt;=DATE(2018,12,31)),COUNTIFS($K$2:$K$999,K840,$A$2:$A$999,'CP %'!$B$1,$G$2:$G$999,"&gt;=26-07-2018",$G$2:$G$999,"&lt;=31-12-2018"),IF(AND(A840='CP %'!$F$1,Master!J840="CP",G840&gt;=DATE(2018,4,1),G840&lt;DATE(2018,5,1)),COUNTIFS($K$2:$K$999,K840,$A$2:$A$999,'CP %'!$F$1,$G$2:$G$999,"&gt;=01-04-2018",$G$2:$G$999,"&lt;01-05-2018"),IF(AND(A840='CP %'!$F$1,Master!J840="CP",G840&gt;=DATE(2018,7,1),G840&lt;DATE(2018,8,1)),COUNTIFS($K$2:$K$999,K840,$A$2:$A$999,'CP %'!$F$1,$G$2:$G$999,"&gt;=01-07-2018",$G$2:$G$999,"&lt;01-08-2018"),IF(AND(A840='CP %'!$F$1,B840='CP %'!$F$17,Master!J840="CP",G840&gt;=DATE(2018,8,1),G840&lt;DATE(2018,10,1)),COUNTIFS($K$2:$K$999,K840,$A$2:$A$999,'CP %'!$F$1,$B$2:$B$999,'CP %'!$F$17,$G$2:$G$999,"&gt;=01-08-2018",$G$2:$G$999,"&lt;01-10-2018"),IF(AND(A840='CP %'!$F$1,B840='CP %'!$F$27,Master!J840="CP",G840&gt;=DATE(2018,10,1),G840&lt;=DATE(2018,12,31)),COUNTIFS($K$2:$K$999,K840,$A$2:$A$999,'CP %'!$F$1,$B$2:$B$999,'CP %'!$F$27,$G$2:$G$999,"&gt;=01-10-2018",$G$2:$G$999,"&lt;=31-12-2018"),IF(AND(A840='CP %'!$M$1,Master!J840="CP",G840&gt;=DATE(2018,4,1),G840&lt;DATE(2018,10,1)),COUNTIFS($K$2:$K$999,K840,$A$2:$A$999,'CP %'!$M$1,$G$2:$G$999,"&gt;=1-04-2018",$G$2:$G$999,"&lt;1-10-2018"),IF(AND(A840='CP %'!$M$1,Master!J840="CP",G840&gt;=DATE(2018,10,1),G840&lt;=DATE(2018,12,31)),COUNTIFS($K$2:$K$999,K840,$A$2:$A$999,'CP %'!$M$1,$G$2:$G$999,"&gt;=1-10-2018",$G$2:$G$999,"&lt;=31-12-2018"),"")))))))</f>
        <v/>
      </c>
    </row>
    <row r="841" spans="19:20" hidden="1" x14ac:dyDescent="0.25">
      <c r="S841" s="17" t="str">
        <f>IF(AND(A841='CP %'!$B$1,J841="CP"),
IF(AND(G841&gt;=DATE(2018,4,1),G841&lt;=DATE(2018,7,25)),2%,IF(AND(G841&gt;=DATE(2018,7,26),G841&lt;=DATE(2018,12,31),R841='CP %'!$I$2),IF(T841=1,'CP %'!$C$8,IF(AND(T841&gt;=2,T841&lt;=3),'CP %'!$C$9,IF(AND(T841&gt;=4,T841&lt;=5),'CP %'!$C$10,IF(AND(T841&gt;=6,T841&lt;=8),'CP %'!$C$11,IF(T841&gt;=9,'CP %'!$C$12,""))))),IF(AND(G841&gt;=DATE(2018,7,26),G841&lt;=DATE(2018,12,31),R841='CP %'!$I$3),IF(T841=1,'CP %'!$D$8,IF(AND(T841&gt;=2,T841&lt;=3),'CP %'!$D$9,IF(AND(T841&gt;=4,T841&lt;=5),'CP %'!$D$10,IF(AND(T841&gt;=6,T841&lt;=8),'CP %'!$D$11,IF(T841&gt;=9,'CP %'!$D$12,""))))),""))),
IF(AND(A841='CP %'!$F$1,J841="CP"),
IF(AND(G841&gt;=DATE(2018,4,1),G841&lt;DATE(2018,5,1)),IF(AND(T841&gt;=1,T841&lt;=3),'CP %'!$G$4,IF(AND(T841&gt;=4,T841&lt;=9),'CP %'!$G$5,IF(T841&gt;=10,'CP %'!$G$6,""))),
IF(AND(G841&gt;=DATE(2018,5,1),G841&lt;DATE(2018,7,1)),'CP %'!$G$8,
IF(AND(G841&gt;=DATE(2018,7,1),G841&lt;DATE(2018,8,1)),IF(AND(T841&gt;=1,T841&lt;=2),'CP %'!$G$11,IF(AND(T841&gt;=3,T841&lt;=5),'CP %'!$G$12,IF(T841&gt;=6,'CP %'!$G$13,""))),
IF(AND(G841&gt;=DATE(2018,8,1),G841&lt;DATE(2018,10,1)),IF(K841='CP %'!$F$18,'CP %'!$G$18,IF(B841='CP %'!$F$15,'CP %'!$G$15,IF(B841='CP %'!$F$16,'CP %'!$G$16,IF(AND(B841='CP %'!$F$17,T841=1),'CP %'!$G$20,IF(AND(B841='CP %'!$F$17,T841&gt;=2,T841&lt;=5),'CP %'!$G$21,IF(AND(B841='CP %'!$F$17,T841&gt;=6),'CP %'!$G$22,"")))))),
IF(AND(G841&gt;=DATE(2018,10,1),G841&lt;=DATE(2018,12,31)),IF(B841='CP %'!$F$25,'CP %'!$G$25,IF(B841='CP %'!$F$26,'CP %'!$G$26,IF(AND(B841='CP %'!$F$27,T841=1),'CP %'!$G$29,IF(AND(B841='CP %'!$F$27,T841&gt;=2,T841&lt;=5),'CP %'!$G$30,IF(AND(B841='CP %'!$F$27,T841&gt;=6),'CP %'!$G$31,"")))))))))),
IF(AND(A841='CP %'!$M$1,J841="CP"),
IF(AND(G841&gt;=DATE(2018,4,1),G841&lt;DATE(2018,10,1)),IF(AND(T841&gt;=1,T841&lt;=3),'CP %'!$N$4,IF(AND(T841&gt;=4,T841&lt;=6),'CP %'!$N$5,IF(T841&gt;=7,'CP %'!$N$6,""))),
IF(AND(G841&gt;=DATE(2018,10,1),G841&lt;=DATE(2018,12,31)),IF(AND(T841&gt;=1,T841&lt;=3),'CP %'!$N$9,IF(AND(T841&gt;=4,T841&lt;=6),'CP %'!$N$10,IF(T841&gt;=7,'CP %'!$N$11,""))),"")),"")))</f>
        <v/>
      </c>
      <c r="T841" s="29" t="str">
        <f>IF(AND(A841='CP %'!$B$1,Master!J841="CP",G841&gt;=DATE(2018,7,26),G841&lt;=DATE(2018,12,31)),COUNTIFS($K$2:$K$999,K841,$A$2:$A$999,'CP %'!$B$1,$G$2:$G$999,"&gt;=26-07-2018",$G$2:$G$999,"&lt;=31-12-2018"),IF(AND(A841='CP %'!$F$1,Master!J841="CP",G841&gt;=DATE(2018,4,1),G841&lt;DATE(2018,5,1)),COUNTIFS($K$2:$K$999,K841,$A$2:$A$999,'CP %'!$F$1,$G$2:$G$999,"&gt;=01-04-2018",$G$2:$G$999,"&lt;01-05-2018"),IF(AND(A841='CP %'!$F$1,Master!J841="CP",G841&gt;=DATE(2018,7,1),G841&lt;DATE(2018,8,1)),COUNTIFS($K$2:$K$999,K841,$A$2:$A$999,'CP %'!$F$1,$G$2:$G$999,"&gt;=01-07-2018",$G$2:$G$999,"&lt;01-08-2018"),IF(AND(A841='CP %'!$F$1,B841='CP %'!$F$17,Master!J841="CP",G841&gt;=DATE(2018,8,1),G841&lt;DATE(2018,10,1)),COUNTIFS($K$2:$K$999,K841,$A$2:$A$999,'CP %'!$F$1,$B$2:$B$999,'CP %'!$F$17,$G$2:$G$999,"&gt;=01-08-2018",$G$2:$G$999,"&lt;01-10-2018"),IF(AND(A841='CP %'!$F$1,B841='CP %'!$F$27,Master!J841="CP",G841&gt;=DATE(2018,10,1),G841&lt;=DATE(2018,12,31)),COUNTIFS($K$2:$K$999,K841,$A$2:$A$999,'CP %'!$F$1,$B$2:$B$999,'CP %'!$F$27,$G$2:$G$999,"&gt;=01-10-2018",$G$2:$G$999,"&lt;=31-12-2018"),IF(AND(A841='CP %'!$M$1,Master!J841="CP",G841&gt;=DATE(2018,4,1),G841&lt;DATE(2018,10,1)),COUNTIFS($K$2:$K$999,K841,$A$2:$A$999,'CP %'!$M$1,$G$2:$G$999,"&gt;=1-04-2018",$G$2:$G$999,"&lt;1-10-2018"),IF(AND(A841='CP %'!$M$1,Master!J841="CP",G841&gt;=DATE(2018,10,1),G841&lt;=DATE(2018,12,31)),COUNTIFS($K$2:$K$999,K841,$A$2:$A$999,'CP %'!$M$1,$G$2:$G$999,"&gt;=1-10-2018",$G$2:$G$999,"&lt;=31-12-2018"),"")))))))</f>
        <v/>
      </c>
    </row>
    <row r="842" spans="19:20" hidden="1" x14ac:dyDescent="0.25">
      <c r="S842" s="17" t="str">
        <f>IF(AND(A842='CP %'!$B$1,J842="CP"),
IF(AND(G842&gt;=DATE(2018,4,1),G842&lt;=DATE(2018,7,25)),2%,IF(AND(G842&gt;=DATE(2018,7,26),G842&lt;=DATE(2018,12,31),R842='CP %'!$I$2),IF(T842=1,'CP %'!$C$8,IF(AND(T842&gt;=2,T842&lt;=3),'CP %'!$C$9,IF(AND(T842&gt;=4,T842&lt;=5),'CP %'!$C$10,IF(AND(T842&gt;=6,T842&lt;=8),'CP %'!$C$11,IF(T842&gt;=9,'CP %'!$C$12,""))))),IF(AND(G842&gt;=DATE(2018,7,26),G842&lt;=DATE(2018,12,31),R842='CP %'!$I$3),IF(T842=1,'CP %'!$D$8,IF(AND(T842&gt;=2,T842&lt;=3),'CP %'!$D$9,IF(AND(T842&gt;=4,T842&lt;=5),'CP %'!$D$10,IF(AND(T842&gt;=6,T842&lt;=8),'CP %'!$D$11,IF(T842&gt;=9,'CP %'!$D$12,""))))),""))),
IF(AND(A842='CP %'!$F$1,J842="CP"),
IF(AND(G842&gt;=DATE(2018,4,1),G842&lt;DATE(2018,5,1)),IF(AND(T842&gt;=1,T842&lt;=3),'CP %'!$G$4,IF(AND(T842&gt;=4,T842&lt;=9),'CP %'!$G$5,IF(T842&gt;=10,'CP %'!$G$6,""))),
IF(AND(G842&gt;=DATE(2018,5,1),G842&lt;DATE(2018,7,1)),'CP %'!$G$8,
IF(AND(G842&gt;=DATE(2018,7,1),G842&lt;DATE(2018,8,1)),IF(AND(T842&gt;=1,T842&lt;=2),'CP %'!$G$11,IF(AND(T842&gt;=3,T842&lt;=5),'CP %'!$G$12,IF(T842&gt;=6,'CP %'!$G$13,""))),
IF(AND(G842&gt;=DATE(2018,8,1),G842&lt;DATE(2018,10,1)),IF(K842='CP %'!$F$18,'CP %'!$G$18,IF(B842='CP %'!$F$15,'CP %'!$G$15,IF(B842='CP %'!$F$16,'CP %'!$G$16,IF(AND(B842='CP %'!$F$17,T842=1),'CP %'!$G$20,IF(AND(B842='CP %'!$F$17,T842&gt;=2,T842&lt;=5),'CP %'!$G$21,IF(AND(B842='CP %'!$F$17,T842&gt;=6),'CP %'!$G$22,"")))))),
IF(AND(G842&gt;=DATE(2018,10,1),G842&lt;=DATE(2018,12,31)),IF(B842='CP %'!$F$25,'CP %'!$G$25,IF(B842='CP %'!$F$26,'CP %'!$G$26,IF(AND(B842='CP %'!$F$27,T842=1),'CP %'!$G$29,IF(AND(B842='CP %'!$F$27,T842&gt;=2,T842&lt;=5),'CP %'!$G$30,IF(AND(B842='CP %'!$F$27,T842&gt;=6),'CP %'!$G$31,"")))))))))),
IF(AND(A842='CP %'!$M$1,J842="CP"),
IF(AND(G842&gt;=DATE(2018,4,1),G842&lt;DATE(2018,10,1)),IF(AND(T842&gt;=1,T842&lt;=3),'CP %'!$N$4,IF(AND(T842&gt;=4,T842&lt;=6),'CP %'!$N$5,IF(T842&gt;=7,'CP %'!$N$6,""))),
IF(AND(G842&gt;=DATE(2018,10,1),G842&lt;=DATE(2018,12,31)),IF(AND(T842&gt;=1,T842&lt;=3),'CP %'!$N$9,IF(AND(T842&gt;=4,T842&lt;=6),'CP %'!$N$10,IF(T842&gt;=7,'CP %'!$N$11,""))),"")),"")))</f>
        <v/>
      </c>
      <c r="T842" s="29" t="str">
        <f>IF(AND(A842='CP %'!$B$1,Master!J842="CP",G842&gt;=DATE(2018,7,26),G842&lt;=DATE(2018,12,31)),COUNTIFS($K$2:$K$999,K842,$A$2:$A$999,'CP %'!$B$1,$G$2:$G$999,"&gt;=26-07-2018",$G$2:$G$999,"&lt;=31-12-2018"),IF(AND(A842='CP %'!$F$1,Master!J842="CP",G842&gt;=DATE(2018,4,1),G842&lt;DATE(2018,5,1)),COUNTIFS($K$2:$K$999,K842,$A$2:$A$999,'CP %'!$F$1,$G$2:$G$999,"&gt;=01-04-2018",$G$2:$G$999,"&lt;01-05-2018"),IF(AND(A842='CP %'!$F$1,Master!J842="CP",G842&gt;=DATE(2018,7,1),G842&lt;DATE(2018,8,1)),COUNTIFS($K$2:$K$999,K842,$A$2:$A$999,'CP %'!$F$1,$G$2:$G$999,"&gt;=01-07-2018",$G$2:$G$999,"&lt;01-08-2018"),IF(AND(A842='CP %'!$F$1,B842='CP %'!$F$17,Master!J842="CP",G842&gt;=DATE(2018,8,1),G842&lt;DATE(2018,10,1)),COUNTIFS($K$2:$K$999,K842,$A$2:$A$999,'CP %'!$F$1,$B$2:$B$999,'CP %'!$F$17,$G$2:$G$999,"&gt;=01-08-2018",$G$2:$G$999,"&lt;01-10-2018"),IF(AND(A842='CP %'!$F$1,B842='CP %'!$F$27,Master!J842="CP",G842&gt;=DATE(2018,10,1),G842&lt;=DATE(2018,12,31)),COUNTIFS($K$2:$K$999,K842,$A$2:$A$999,'CP %'!$F$1,$B$2:$B$999,'CP %'!$F$27,$G$2:$G$999,"&gt;=01-10-2018",$G$2:$G$999,"&lt;=31-12-2018"),IF(AND(A842='CP %'!$M$1,Master!J842="CP",G842&gt;=DATE(2018,4,1),G842&lt;DATE(2018,10,1)),COUNTIFS($K$2:$K$999,K842,$A$2:$A$999,'CP %'!$M$1,$G$2:$G$999,"&gt;=1-04-2018",$G$2:$G$999,"&lt;1-10-2018"),IF(AND(A842='CP %'!$M$1,Master!J842="CP",G842&gt;=DATE(2018,10,1),G842&lt;=DATE(2018,12,31)),COUNTIFS($K$2:$K$999,K842,$A$2:$A$999,'CP %'!$M$1,$G$2:$G$999,"&gt;=1-10-2018",$G$2:$G$999,"&lt;=31-12-2018"),"")))))))</f>
        <v/>
      </c>
    </row>
    <row r="843" spans="19:20" hidden="1" x14ac:dyDescent="0.25">
      <c r="S843" s="17" t="str">
        <f>IF(AND(A843='CP %'!$B$1,J843="CP"),
IF(AND(G843&gt;=DATE(2018,4,1),G843&lt;=DATE(2018,7,25)),2%,IF(AND(G843&gt;=DATE(2018,7,26),G843&lt;=DATE(2018,12,31),R843='CP %'!$I$2),IF(T843=1,'CP %'!$C$8,IF(AND(T843&gt;=2,T843&lt;=3),'CP %'!$C$9,IF(AND(T843&gt;=4,T843&lt;=5),'CP %'!$C$10,IF(AND(T843&gt;=6,T843&lt;=8),'CP %'!$C$11,IF(T843&gt;=9,'CP %'!$C$12,""))))),IF(AND(G843&gt;=DATE(2018,7,26),G843&lt;=DATE(2018,12,31),R843='CP %'!$I$3),IF(T843=1,'CP %'!$D$8,IF(AND(T843&gt;=2,T843&lt;=3),'CP %'!$D$9,IF(AND(T843&gt;=4,T843&lt;=5),'CP %'!$D$10,IF(AND(T843&gt;=6,T843&lt;=8),'CP %'!$D$11,IF(T843&gt;=9,'CP %'!$D$12,""))))),""))),
IF(AND(A843='CP %'!$F$1,J843="CP"),
IF(AND(G843&gt;=DATE(2018,4,1),G843&lt;DATE(2018,5,1)),IF(AND(T843&gt;=1,T843&lt;=3),'CP %'!$G$4,IF(AND(T843&gt;=4,T843&lt;=9),'CP %'!$G$5,IF(T843&gt;=10,'CP %'!$G$6,""))),
IF(AND(G843&gt;=DATE(2018,5,1),G843&lt;DATE(2018,7,1)),'CP %'!$G$8,
IF(AND(G843&gt;=DATE(2018,7,1),G843&lt;DATE(2018,8,1)),IF(AND(T843&gt;=1,T843&lt;=2),'CP %'!$G$11,IF(AND(T843&gt;=3,T843&lt;=5),'CP %'!$G$12,IF(T843&gt;=6,'CP %'!$G$13,""))),
IF(AND(G843&gt;=DATE(2018,8,1),G843&lt;DATE(2018,10,1)),IF(K843='CP %'!$F$18,'CP %'!$G$18,IF(B843='CP %'!$F$15,'CP %'!$G$15,IF(B843='CP %'!$F$16,'CP %'!$G$16,IF(AND(B843='CP %'!$F$17,T843=1),'CP %'!$G$20,IF(AND(B843='CP %'!$F$17,T843&gt;=2,T843&lt;=5),'CP %'!$G$21,IF(AND(B843='CP %'!$F$17,T843&gt;=6),'CP %'!$G$22,"")))))),
IF(AND(G843&gt;=DATE(2018,10,1),G843&lt;=DATE(2018,12,31)),IF(B843='CP %'!$F$25,'CP %'!$G$25,IF(B843='CP %'!$F$26,'CP %'!$G$26,IF(AND(B843='CP %'!$F$27,T843=1),'CP %'!$G$29,IF(AND(B843='CP %'!$F$27,T843&gt;=2,T843&lt;=5),'CP %'!$G$30,IF(AND(B843='CP %'!$F$27,T843&gt;=6),'CP %'!$G$31,"")))))))))),
IF(AND(A843='CP %'!$M$1,J843="CP"),
IF(AND(G843&gt;=DATE(2018,4,1),G843&lt;DATE(2018,10,1)),IF(AND(T843&gt;=1,T843&lt;=3),'CP %'!$N$4,IF(AND(T843&gt;=4,T843&lt;=6),'CP %'!$N$5,IF(T843&gt;=7,'CP %'!$N$6,""))),
IF(AND(G843&gt;=DATE(2018,10,1),G843&lt;=DATE(2018,12,31)),IF(AND(T843&gt;=1,T843&lt;=3),'CP %'!$N$9,IF(AND(T843&gt;=4,T843&lt;=6),'CP %'!$N$10,IF(T843&gt;=7,'CP %'!$N$11,""))),"")),"")))</f>
        <v/>
      </c>
      <c r="T843" s="29" t="str">
        <f>IF(AND(A843='CP %'!$B$1,Master!J843="CP",G843&gt;=DATE(2018,7,26),G843&lt;=DATE(2018,12,31)),COUNTIFS($K$2:$K$999,K843,$A$2:$A$999,'CP %'!$B$1,$G$2:$G$999,"&gt;=26-07-2018",$G$2:$G$999,"&lt;=31-12-2018"),IF(AND(A843='CP %'!$F$1,Master!J843="CP",G843&gt;=DATE(2018,4,1),G843&lt;DATE(2018,5,1)),COUNTIFS($K$2:$K$999,K843,$A$2:$A$999,'CP %'!$F$1,$G$2:$G$999,"&gt;=01-04-2018",$G$2:$G$999,"&lt;01-05-2018"),IF(AND(A843='CP %'!$F$1,Master!J843="CP",G843&gt;=DATE(2018,7,1),G843&lt;DATE(2018,8,1)),COUNTIFS($K$2:$K$999,K843,$A$2:$A$999,'CP %'!$F$1,$G$2:$G$999,"&gt;=01-07-2018",$G$2:$G$999,"&lt;01-08-2018"),IF(AND(A843='CP %'!$F$1,B843='CP %'!$F$17,Master!J843="CP",G843&gt;=DATE(2018,8,1),G843&lt;DATE(2018,10,1)),COUNTIFS($K$2:$K$999,K843,$A$2:$A$999,'CP %'!$F$1,$B$2:$B$999,'CP %'!$F$17,$G$2:$G$999,"&gt;=01-08-2018",$G$2:$G$999,"&lt;01-10-2018"),IF(AND(A843='CP %'!$F$1,B843='CP %'!$F$27,Master!J843="CP",G843&gt;=DATE(2018,10,1),G843&lt;=DATE(2018,12,31)),COUNTIFS($K$2:$K$999,K843,$A$2:$A$999,'CP %'!$F$1,$B$2:$B$999,'CP %'!$F$27,$G$2:$G$999,"&gt;=01-10-2018",$G$2:$G$999,"&lt;=31-12-2018"),IF(AND(A843='CP %'!$M$1,Master!J843="CP",G843&gt;=DATE(2018,4,1),G843&lt;DATE(2018,10,1)),COUNTIFS($K$2:$K$999,K843,$A$2:$A$999,'CP %'!$M$1,$G$2:$G$999,"&gt;=1-04-2018",$G$2:$G$999,"&lt;1-10-2018"),IF(AND(A843='CP %'!$M$1,Master!J843="CP",G843&gt;=DATE(2018,10,1),G843&lt;=DATE(2018,12,31)),COUNTIFS($K$2:$K$999,K843,$A$2:$A$999,'CP %'!$M$1,$G$2:$G$999,"&gt;=1-10-2018",$G$2:$G$999,"&lt;=31-12-2018"),"")))))))</f>
        <v/>
      </c>
    </row>
    <row r="844" spans="19:20" hidden="1" x14ac:dyDescent="0.25">
      <c r="S844" s="17" t="str">
        <f>IF(AND(A844='CP %'!$B$1,J844="CP"),
IF(AND(G844&gt;=DATE(2018,4,1),G844&lt;=DATE(2018,7,25)),2%,IF(AND(G844&gt;=DATE(2018,7,26),G844&lt;=DATE(2018,12,31),R844='CP %'!$I$2),IF(T844=1,'CP %'!$C$8,IF(AND(T844&gt;=2,T844&lt;=3),'CP %'!$C$9,IF(AND(T844&gt;=4,T844&lt;=5),'CP %'!$C$10,IF(AND(T844&gt;=6,T844&lt;=8),'CP %'!$C$11,IF(T844&gt;=9,'CP %'!$C$12,""))))),IF(AND(G844&gt;=DATE(2018,7,26),G844&lt;=DATE(2018,12,31),R844='CP %'!$I$3),IF(T844=1,'CP %'!$D$8,IF(AND(T844&gt;=2,T844&lt;=3),'CP %'!$D$9,IF(AND(T844&gt;=4,T844&lt;=5),'CP %'!$D$10,IF(AND(T844&gt;=6,T844&lt;=8),'CP %'!$D$11,IF(T844&gt;=9,'CP %'!$D$12,""))))),""))),
IF(AND(A844='CP %'!$F$1,J844="CP"),
IF(AND(G844&gt;=DATE(2018,4,1),G844&lt;DATE(2018,5,1)),IF(AND(T844&gt;=1,T844&lt;=3),'CP %'!$G$4,IF(AND(T844&gt;=4,T844&lt;=9),'CP %'!$G$5,IF(T844&gt;=10,'CP %'!$G$6,""))),
IF(AND(G844&gt;=DATE(2018,5,1),G844&lt;DATE(2018,7,1)),'CP %'!$G$8,
IF(AND(G844&gt;=DATE(2018,7,1),G844&lt;DATE(2018,8,1)),IF(AND(T844&gt;=1,T844&lt;=2),'CP %'!$G$11,IF(AND(T844&gt;=3,T844&lt;=5),'CP %'!$G$12,IF(T844&gt;=6,'CP %'!$G$13,""))),
IF(AND(G844&gt;=DATE(2018,8,1),G844&lt;DATE(2018,10,1)),IF(K844='CP %'!$F$18,'CP %'!$G$18,IF(B844='CP %'!$F$15,'CP %'!$G$15,IF(B844='CP %'!$F$16,'CP %'!$G$16,IF(AND(B844='CP %'!$F$17,T844=1),'CP %'!$G$20,IF(AND(B844='CP %'!$F$17,T844&gt;=2,T844&lt;=5),'CP %'!$G$21,IF(AND(B844='CP %'!$F$17,T844&gt;=6),'CP %'!$G$22,"")))))),
IF(AND(G844&gt;=DATE(2018,10,1),G844&lt;=DATE(2018,12,31)),IF(B844='CP %'!$F$25,'CP %'!$G$25,IF(B844='CP %'!$F$26,'CP %'!$G$26,IF(AND(B844='CP %'!$F$27,T844=1),'CP %'!$G$29,IF(AND(B844='CP %'!$F$27,T844&gt;=2,T844&lt;=5),'CP %'!$G$30,IF(AND(B844='CP %'!$F$27,T844&gt;=6),'CP %'!$G$31,"")))))))))),
IF(AND(A844='CP %'!$M$1,J844="CP"),
IF(AND(G844&gt;=DATE(2018,4,1),G844&lt;DATE(2018,10,1)),IF(AND(T844&gt;=1,T844&lt;=3),'CP %'!$N$4,IF(AND(T844&gt;=4,T844&lt;=6),'CP %'!$N$5,IF(T844&gt;=7,'CP %'!$N$6,""))),
IF(AND(G844&gt;=DATE(2018,10,1),G844&lt;=DATE(2018,12,31)),IF(AND(T844&gt;=1,T844&lt;=3),'CP %'!$N$9,IF(AND(T844&gt;=4,T844&lt;=6),'CP %'!$N$10,IF(T844&gt;=7,'CP %'!$N$11,""))),"")),"")))</f>
        <v/>
      </c>
      <c r="T844" s="29" t="str">
        <f>IF(AND(A844='CP %'!$B$1,Master!J844="CP",G844&gt;=DATE(2018,7,26),G844&lt;=DATE(2018,12,31)),COUNTIFS($K$2:$K$999,K844,$A$2:$A$999,'CP %'!$B$1,$G$2:$G$999,"&gt;=26-07-2018",$G$2:$G$999,"&lt;=31-12-2018"),IF(AND(A844='CP %'!$F$1,Master!J844="CP",G844&gt;=DATE(2018,4,1),G844&lt;DATE(2018,5,1)),COUNTIFS($K$2:$K$999,K844,$A$2:$A$999,'CP %'!$F$1,$G$2:$G$999,"&gt;=01-04-2018",$G$2:$G$999,"&lt;01-05-2018"),IF(AND(A844='CP %'!$F$1,Master!J844="CP",G844&gt;=DATE(2018,7,1),G844&lt;DATE(2018,8,1)),COUNTIFS($K$2:$K$999,K844,$A$2:$A$999,'CP %'!$F$1,$G$2:$G$999,"&gt;=01-07-2018",$G$2:$G$999,"&lt;01-08-2018"),IF(AND(A844='CP %'!$F$1,B844='CP %'!$F$17,Master!J844="CP",G844&gt;=DATE(2018,8,1),G844&lt;DATE(2018,10,1)),COUNTIFS($K$2:$K$999,K844,$A$2:$A$999,'CP %'!$F$1,$B$2:$B$999,'CP %'!$F$17,$G$2:$G$999,"&gt;=01-08-2018",$G$2:$G$999,"&lt;01-10-2018"),IF(AND(A844='CP %'!$F$1,B844='CP %'!$F$27,Master!J844="CP",G844&gt;=DATE(2018,10,1),G844&lt;=DATE(2018,12,31)),COUNTIFS($K$2:$K$999,K844,$A$2:$A$999,'CP %'!$F$1,$B$2:$B$999,'CP %'!$F$27,$G$2:$G$999,"&gt;=01-10-2018",$G$2:$G$999,"&lt;=31-12-2018"),IF(AND(A844='CP %'!$M$1,Master!J844="CP",G844&gt;=DATE(2018,4,1),G844&lt;DATE(2018,10,1)),COUNTIFS($K$2:$K$999,K844,$A$2:$A$999,'CP %'!$M$1,$G$2:$G$999,"&gt;=1-04-2018",$G$2:$G$999,"&lt;1-10-2018"),IF(AND(A844='CP %'!$M$1,Master!J844="CP",G844&gt;=DATE(2018,10,1),G844&lt;=DATE(2018,12,31)),COUNTIFS($K$2:$K$999,K844,$A$2:$A$999,'CP %'!$M$1,$G$2:$G$999,"&gt;=1-10-2018",$G$2:$G$999,"&lt;=31-12-2018"),"")))))))</f>
        <v/>
      </c>
    </row>
    <row r="845" spans="19:20" hidden="1" x14ac:dyDescent="0.25">
      <c r="S845" s="17" t="str">
        <f>IF(AND(A845='CP %'!$B$1,J845="CP"),
IF(AND(G845&gt;=DATE(2018,4,1),G845&lt;=DATE(2018,7,25)),2%,IF(AND(G845&gt;=DATE(2018,7,26),G845&lt;=DATE(2018,12,31),R845='CP %'!$I$2),IF(T845=1,'CP %'!$C$8,IF(AND(T845&gt;=2,T845&lt;=3),'CP %'!$C$9,IF(AND(T845&gt;=4,T845&lt;=5),'CP %'!$C$10,IF(AND(T845&gt;=6,T845&lt;=8),'CP %'!$C$11,IF(T845&gt;=9,'CP %'!$C$12,""))))),IF(AND(G845&gt;=DATE(2018,7,26),G845&lt;=DATE(2018,12,31),R845='CP %'!$I$3),IF(T845=1,'CP %'!$D$8,IF(AND(T845&gt;=2,T845&lt;=3),'CP %'!$D$9,IF(AND(T845&gt;=4,T845&lt;=5),'CP %'!$D$10,IF(AND(T845&gt;=6,T845&lt;=8),'CP %'!$D$11,IF(T845&gt;=9,'CP %'!$D$12,""))))),""))),
IF(AND(A845='CP %'!$F$1,J845="CP"),
IF(AND(G845&gt;=DATE(2018,4,1),G845&lt;DATE(2018,5,1)),IF(AND(T845&gt;=1,T845&lt;=3),'CP %'!$G$4,IF(AND(T845&gt;=4,T845&lt;=9),'CP %'!$G$5,IF(T845&gt;=10,'CP %'!$G$6,""))),
IF(AND(G845&gt;=DATE(2018,5,1),G845&lt;DATE(2018,7,1)),'CP %'!$G$8,
IF(AND(G845&gt;=DATE(2018,7,1),G845&lt;DATE(2018,8,1)),IF(AND(T845&gt;=1,T845&lt;=2),'CP %'!$G$11,IF(AND(T845&gt;=3,T845&lt;=5),'CP %'!$G$12,IF(T845&gt;=6,'CP %'!$G$13,""))),
IF(AND(G845&gt;=DATE(2018,8,1),G845&lt;DATE(2018,10,1)),IF(K845='CP %'!$F$18,'CP %'!$G$18,IF(B845='CP %'!$F$15,'CP %'!$G$15,IF(B845='CP %'!$F$16,'CP %'!$G$16,IF(AND(B845='CP %'!$F$17,T845=1),'CP %'!$G$20,IF(AND(B845='CP %'!$F$17,T845&gt;=2,T845&lt;=5),'CP %'!$G$21,IF(AND(B845='CP %'!$F$17,T845&gt;=6),'CP %'!$G$22,"")))))),
IF(AND(G845&gt;=DATE(2018,10,1),G845&lt;=DATE(2018,12,31)),IF(B845='CP %'!$F$25,'CP %'!$G$25,IF(B845='CP %'!$F$26,'CP %'!$G$26,IF(AND(B845='CP %'!$F$27,T845=1),'CP %'!$G$29,IF(AND(B845='CP %'!$F$27,T845&gt;=2,T845&lt;=5),'CP %'!$G$30,IF(AND(B845='CP %'!$F$27,T845&gt;=6),'CP %'!$G$31,"")))))))))),
IF(AND(A845='CP %'!$M$1,J845="CP"),
IF(AND(G845&gt;=DATE(2018,4,1),G845&lt;DATE(2018,10,1)),IF(AND(T845&gt;=1,T845&lt;=3),'CP %'!$N$4,IF(AND(T845&gt;=4,T845&lt;=6),'CP %'!$N$5,IF(T845&gt;=7,'CP %'!$N$6,""))),
IF(AND(G845&gt;=DATE(2018,10,1),G845&lt;=DATE(2018,12,31)),IF(AND(T845&gt;=1,T845&lt;=3),'CP %'!$N$9,IF(AND(T845&gt;=4,T845&lt;=6),'CP %'!$N$10,IF(T845&gt;=7,'CP %'!$N$11,""))),"")),"")))</f>
        <v/>
      </c>
      <c r="T845" s="29" t="str">
        <f>IF(AND(A845='CP %'!$B$1,Master!J845="CP",G845&gt;=DATE(2018,7,26),G845&lt;=DATE(2018,12,31)),COUNTIFS($K$2:$K$999,K845,$A$2:$A$999,'CP %'!$B$1,$G$2:$G$999,"&gt;=26-07-2018",$G$2:$G$999,"&lt;=31-12-2018"),IF(AND(A845='CP %'!$F$1,Master!J845="CP",G845&gt;=DATE(2018,4,1),G845&lt;DATE(2018,5,1)),COUNTIFS($K$2:$K$999,K845,$A$2:$A$999,'CP %'!$F$1,$G$2:$G$999,"&gt;=01-04-2018",$G$2:$G$999,"&lt;01-05-2018"),IF(AND(A845='CP %'!$F$1,Master!J845="CP",G845&gt;=DATE(2018,7,1),G845&lt;DATE(2018,8,1)),COUNTIFS($K$2:$K$999,K845,$A$2:$A$999,'CP %'!$F$1,$G$2:$G$999,"&gt;=01-07-2018",$G$2:$G$999,"&lt;01-08-2018"),IF(AND(A845='CP %'!$F$1,B845='CP %'!$F$17,Master!J845="CP",G845&gt;=DATE(2018,8,1),G845&lt;DATE(2018,10,1)),COUNTIFS($K$2:$K$999,K845,$A$2:$A$999,'CP %'!$F$1,$B$2:$B$999,'CP %'!$F$17,$G$2:$G$999,"&gt;=01-08-2018",$G$2:$G$999,"&lt;01-10-2018"),IF(AND(A845='CP %'!$F$1,B845='CP %'!$F$27,Master!J845="CP",G845&gt;=DATE(2018,10,1),G845&lt;=DATE(2018,12,31)),COUNTIFS($K$2:$K$999,K845,$A$2:$A$999,'CP %'!$F$1,$B$2:$B$999,'CP %'!$F$27,$G$2:$G$999,"&gt;=01-10-2018",$G$2:$G$999,"&lt;=31-12-2018"),IF(AND(A845='CP %'!$M$1,Master!J845="CP",G845&gt;=DATE(2018,4,1),G845&lt;DATE(2018,10,1)),COUNTIFS($K$2:$K$999,K845,$A$2:$A$999,'CP %'!$M$1,$G$2:$G$999,"&gt;=1-04-2018",$G$2:$G$999,"&lt;1-10-2018"),IF(AND(A845='CP %'!$M$1,Master!J845="CP",G845&gt;=DATE(2018,10,1),G845&lt;=DATE(2018,12,31)),COUNTIFS($K$2:$K$999,K845,$A$2:$A$999,'CP %'!$M$1,$G$2:$G$999,"&gt;=1-10-2018",$G$2:$G$999,"&lt;=31-12-2018"),"")))))))</f>
        <v/>
      </c>
    </row>
    <row r="846" spans="19:20" hidden="1" x14ac:dyDescent="0.25">
      <c r="S846" s="17" t="str">
        <f>IF(AND(A846='CP %'!$B$1,J846="CP"),
IF(AND(G846&gt;=DATE(2018,4,1),G846&lt;=DATE(2018,7,25)),2%,IF(AND(G846&gt;=DATE(2018,7,26),G846&lt;=DATE(2018,12,31),R846='CP %'!$I$2),IF(T846=1,'CP %'!$C$8,IF(AND(T846&gt;=2,T846&lt;=3),'CP %'!$C$9,IF(AND(T846&gt;=4,T846&lt;=5),'CP %'!$C$10,IF(AND(T846&gt;=6,T846&lt;=8),'CP %'!$C$11,IF(T846&gt;=9,'CP %'!$C$12,""))))),IF(AND(G846&gt;=DATE(2018,7,26),G846&lt;=DATE(2018,12,31),R846='CP %'!$I$3),IF(T846=1,'CP %'!$D$8,IF(AND(T846&gt;=2,T846&lt;=3),'CP %'!$D$9,IF(AND(T846&gt;=4,T846&lt;=5),'CP %'!$D$10,IF(AND(T846&gt;=6,T846&lt;=8),'CP %'!$D$11,IF(T846&gt;=9,'CP %'!$D$12,""))))),""))),
IF(AND(A846='CP %'!$F$1,J846="CP"),
IF(AND(G846&gt;=DATE(2018,4,1),G846&lt;DATE(2018,5,1)),IF(AND(T846&gt;=1,T846&lt;=3),'CP %'!$G$4,IF(AND(T846&gt;=4,T846&lt;=9),'CP %'!$G$5,IF(T846&gt;=10,'CP %'!$G$6,""))),
IF(AND(G846&gt;=DATE(2018,5,1),G846&lt;DATE(2018,7,1)),'CP %'!$G$8,
IF(AND(G846&gt;=DATE(2018,7,1),G846&lt;DATE(2018,8,1)),IF(AND(T846&gt;=1,T846&lt;=2),'CP %'!$G$11,IF(AND(T846&gt;=3,T846&lt;=5),'CP %'!$G$12,IF(T846&gt;=6,'CP %'!$G$13,""))),
IF(AND(G846&gt;=DATE(2018,8,1),G846&lt;DATE(2018,10,1)),IF(K846='CP %'!$F$18,'CP %'!$G$18,IF(B846='CP %'!$F$15,'CP %'!$G$15,IF(B846='CP %'!$F$16,'CP %'!$G$16,IF(AND(B846='CP %'!$F$17,T846=1),'CP %'!$G$20,IF(AND(B846='CP %'!$F$17,T846&gt;=2,T846&lt;=5),'CP %'!$G$21,IF(AND(B846='CP %'!$F$17,T846&gt;=6),'CP %'!$G$22,"")))))),
IF(AND(G846&gt;=DATE(2018,10,1),G846&lt;=DATE(2018,12,31)),IF(B846='CP %'!$F$25,'CP %'!$G$25,IF(B846='CP %'!$F$26,'CP %'!$G$26,IF(AND(B846='CP %'!$F$27,T846=1),'CP %'!$G$29,IF(AND(B846='CP %'!$F$27,T846&gt;=2,T846&lt;=5),'CP %'!$G$30,IF(AND(B846='CP %'!$F$27,T846&gt;=6),'CP %'!$G$31,"")))))))))),
IF(AND(A846='CP %'!$M$1,J846="CP"),
IF(AND(G846&gt;=DATE(2018,4,1),G846&lt;DATE(2018,10,1)),IF(AND(T846&gt;=1,T846&lt;=3),'CP %'!$N$4,IF(AND(T846&gt;=4,T846&lt;=6),'CP %'!$N$5,IF(T846&gt;=7,'CP %'!$N$6,""))),
IF(AND(G846&gt;=DATE(2018,10,1),G846&lt;=DATE(2018,12,31)),IF(AND(T846&gt;=1,T846&lt;=3),'CP %'!$N$9,IF(AND(T846&gt;=4,T846&lt;=6),'CP %'!$N$10,IF(T846&gt;=7,'CP %'!$N$11,""))),"")),"")))</f>
        <v/>
      </c>
      <c r="T846" s="29" t="str">
        <f>IF(AND(A846='CP %'!$B$1,Master!J846="CP",G846&gt;=DATE(2018,7,26),G846&lt;=DATE(2018,12,31)),COUNTIFS($K$2:$K$999,K846,$A$2:$A$999,'CP %'!$B$1,$G$2:$G$999,"&gt;=26-07-2018",$G$2:$G$999,"&lt;=31-12-2018"),IF(AND(A846='CP %'!$F$1,Master!J846="CP",G846&gt;=DATE(2018,4,1),G846&lt;DATE(2018,5,1)),COUNTIFS($K$2:$K$999,K846,$A$2:$A$999,'CP %'!$F$1,$G$2:$G$999,"&gt;=01-04-2018",$G$2:$G$999,"&lt;01-05-2018"),IF(AND(A846='CP %'!$F$1,Master!J846="CP",G846&gt;=DATE(2018,7,1),G846&lt;DATE(2018,8,1)),COUNTIFS($K$2:$K$999,K846,$A$2:$A$999,'CP %'!$F$1,$G$2:$G$999,"&gt;=01-07-2018",$G$2:$G$999,"&lt;01-08-2018"),IF(AND(A846='CP %'!$F$1,B846='CP %'!$F$17,Master!J846="CP",G846&gt;=DATE(2018,8,1),G846&lt;DATE(2018,10,1)),COUNTIFS($K$2:$K$999,K846,$A$2:$A$999,'CP %'!$F$1,$B$2:$B$999,'CP %'!$F$17,$G$2:$G$999,"&gt;=01-08-2018",$G$2:$G$999,"&lt;01-10-2018"),IF(AND(A846='CP %'!$F$1,B846='CP %'!$F$27,Master!J846="CP",G846&gt;=DATE(2018,10,1),G846&lt;=DATE(2018,12,31)),COUNTIFS($K$2:$K$999,K846,$A$2:$A$999,'CP %'!$F$1,$B$2:$B$999,'CP %'!$F$27,$G$2:$G$999,"&gt;=01-10-2018",$G$2:$G$999,"&lt;=31-12-2018"),IF(AND(A846='CP %'!$M$1,Master!J846="CP",G846&gt;=DATE(2018,4,1),G846&lt;DATE(2018,10,1)),COUNTIFS($K$2:$K$999,K846,$A$2:$A$999,'CP %'!$M$1,$G$2:$G$999,"&gt;=1-04-2018",$G$2:$G$999,"&lt;1-10-2018"),IF(AND(A846='CP %'!$M$1,Master!J846="CP",G846&gt;=DATE(2018,10,1),G846&lt;=DATE(2018,12,31)),COUNTIFS($K$2:$K$999,K846,$A$2:$A$999,'CP %'!$M$1,$G$2:$G$999,"&gt;=1-10-2018",$G$2:$G$999,"&lt;=31-12-2018"),"")))))))</f>
        <v/>
      </c>
    </row>
    <row r="847" spans="19:20" hidden="1" x14ac:dyDescent="0.25">
      <c r="S847" s="17" t="str">
        <f>IF(AND(A847='CP %'!$B$1,J847="CP"),
IF(AND(G847&gt;=DATE(2018,4,1),G847&lt;=DATE(2018,7,25)),2%,IF(AND(G847&gt;=DATE(2018,7,26),G847&lt;=DATE(2018,12,31),R847='CP %'!$I$2),IF(T847=1,'CP %'!$C$8,IF(AND(T847&gt;=2,T847&lt;=3),'CP %'!$C$9,IF(AND(T847&gt;=4,T847&lt;=5),'CP %'!$C$10,IF(AND(T847&gt;=6,T847&lt;=8),'CP %'!$C$11,IF(T847&gt;=9,'CP %'!$C$12,""))))),IF(AND(G847&gt;=DATE(2018,7,26),G847&lt;=DATE(2018,12,31),R847='CP %'!$I$3),IF(T847=1,'CP %'!$D$8,IF(AND(T847&gt;=2,T847&lt;=3),'CP %'!$D$9,IF(AND(T847&gt;=4,T847&lt;=5),'CP %'!$D$10,IF(AND(T847&gt;=6,T847&lt;=8),'CP %'!$D$11,IF(T847&gt;=9,'CP %'!$D$12,""))))),""))),
IF(AND(A847='CP %'!$F$1,J847="CP"),
IF(AND(G847&gt;=DATE(2018,4,1),G847&lt;DATE(2018,5,1)),IF(AND(T847&gt;=1,T847&lt;=3),'CP %'!$G$4,IF(AND(T847&gt;=4,T847&lt;=9),'CP %'!$G$5,IF(T847&gt;=10,'CP %'!$G$6,""))),
IF(AND(G847&gt;=DATE(2018,5,1),G847&lt;DATE(2018,7,1)),'CP %'!$G$8,
IF(AND(G847&gt;=DATE(2018,7,1),G847&lt;DATE(2018,8,1)),IF(AND(T847&gt;=1,T847&lt;=2),'CP %'!$G$11,IF(AND(T847&gt;=3,T847&lt;=5),'CP %'!$G$12,IF(T847&gt;=6,'CP %'!$G$13,""))),
IF(AND(G847&gt;=DATE(2018,8,1),G847&lt;DATE(2018,10,1)),IF(K847='CP %'!$F$18,'CP %'!$G$18,IF(B847='CP %'!$F$15,'CP %'!$G$15,IF(B847='CP %'!$F$16,'CP %'!$G$16,IF(AND(B847='CP %'!$F$17,T847=1),'CP %'!$G$20,IF(AND(B847='CP %'!$F$17,T847&gt;=2,T847&lt;=5),'CP %'!$G$21,IF(AND(B847='CP %'!$F$17,T847&gt;=6),'CP %'!$G$22,"")))))),
IF(AND(G847&gt;=DATE(2018,10,1),G847&lt;=DATE(2018,12,31)),IF(B847='CP %'!$F$25,'CP %'!$G$25,IF(B847='CP %'!$F$26,'CP %'!$G$26,IF(AND(B847='CP %'!$F$27,T847=1),'CP %'!$G$29,IF(AND(B847='CP %'!$F$27,T847&gt;=2,T847&lt;=5),'CP %'!$G$30,IF(AND(B847='CP %'!$F$27,T847&gt;=6),'CP %'!$G$31,"")))))))))),
IF(AND(A847='CP %'!$M$1,J847="CP"),
IF(AND(G847&gt;=DATE(2018,4,1),G847&lt;DATE(2018,10,1)),IF(AND(T847&gt;=1,T847&lt;=3),'CP %'!$N$4,IF(AND(T847&gt;=4,T847&lt;=6),'CP %'!$N$5,IF(T847&gt;=7,'CP %'!$N$6,""))),
IF(AND(G847&gt;=DATE(2018,10,1),G847&lt;=DATE(2018,12,31)),IF(AND(T847&gt;=1,T847&lt;=3),'CP %'!$N$9,IF(AND(T847&gt;=4,T847&lt;=6),'CP %'!$N$10,IF(T847&gt;=7,'CP %'!$N$11,""))),"")),"")))</f>
        <v/>
      </c>
      <c r="T847" s="29" t="str">
        <f>IF(AND(A847='CP %'!$B$1,Master!J847="CP",G847&gt;=DATE(2018,7,26),G847&lt;=DATE(2018,12,31)),COUNTIFS($K$2:$K$999,K847,$A$2:$A$999,'CP %'!$B$1,$G$2:$G$999,"&gt;=26-07-2018",$G$2:$G$999,"&lt;=31-12-2018"),IF(AND(A847='CP %'!$F$1,Master!J847="CP",G847&gt;=DATE(2018,4,1),G847&lt;DATE(2018,5,1)),COUNTIFS($K$2:$K$999,K847,$A$2:$A$999,'CP %'!$F$1,$G$2:$G$999,"&gt;=01-04-2018",$G$2:$G$999,"&lt;01-05-2018"),IF(AND(A847='CP %'!$F$1,Master!J847="CP",G847&gt;=DATE(2018,7,1),G847&lt;DATE(2018,8,1)),COUNTIFS($K$2:$K$999,K847,$A$2:$A$999,'CP %'!$F$1,$G$2:$G$999,"&gt;=01-07-2018",$G$2:$G$999,"&lt;01-08-2018"),IF(AND(A847='CP %'!$F$1,B847='CP %'!$F$17,Master!J847="CP",G847&gt;=DATE(2018,8,1),G847&lt;DATE(2018,10,1)),COUNTIFS($K$2:$K$999,K847,$A$2:$A$999,'CP %'!$F$1,$B$2:$B$999,'CP %'!$F$17,$G$2:$G$999,"&gt;=01-08-2018",$G$2:$G$999,"&lt;01-10-2018"),IF(AND(A847='CP %'!$F$1,B847='CP %'!$F$27,Master!J847="CP",G847&gt;=DATE(2018,10,1),G847&lt;=DATE(2018,12,31)),COUNTIFS($K$2:$K$999,K847,$A$2:$A$999,'CP %'!$F$1,$B$2:$B$999,'CP %'!$F$27,$G$2:$G$999,"&gt;=01-10-2018",$G$2:$G$999,"&lt;=31-12-2018"),IF(AND(A847='CP %'!$M$1,Master!J847="CP",G847&gt;=DATE(2018,4,1),G847&lt;DATE(2018,10,1)),COUNTIFS($K$2:$K$999,K847,$A$2:$A$999,'CP %'!$M$1,$G$2:$G$999,"&gt;=1-04-2018",$G$2:$G$999,"&lt;1-10-2018"),IF(AND(A847='CP %'!$M$1,Master!J847="CP",G847&gt;=DATE(2018,10,1),G847&lt;=DATE(2018,12,31)),COUNTIFS($K$2:$K$999,K847,$A$2:$A$999,'CP %'!$M$1,$G$2:$G$999,"&gt;=1-10-2018",$G$2:$G$999,"&lt;=31-12-2018"),"")))))))</f>
        <v/>
      </c>
    </row>
    <row r="848" spans="19:20" hidden="1" x14ac:dyDescent="0.25">
      <c r="S848" s="17" t="str">
        <f>IF(AND(A848='CP %'!$B$1,J848="CP"),
IF(AND(G848&gt;=DATE(2018,4,1),G848&lt;=DATE(2018,7,25)),2%,IF(AND(G848&gt;=DATE(2018,7,26),G848&lt;=DATE(2018,12,31),R848='CP %'!$I$2),IF(T848=1,'CP %'!$C$8,IF(AND(T848&gt;=2,T848&lt;=3),'CP %'!$C$9,IF(AND(T848&gt;=4,T848&lt;=5),'CP %'!$C$10,IF(AND(T848&gt;=6,T848&lt;=8),'CP %'!$C$11,IF(T848&gt;=9,'CP %'!$C$12,""))))),IF(AND(G848&gt;=DATE(2018,7,26),G848&lt;=DATE(2018,12,31),R848='CP %'!$I$3),IF(T848=1,'CP %'!$D$8,IF(AND(T848&gt;=2,T848&lt;=3),'CP %'!$D$9,IF(AND(T848&gt;=4,T848&lt;=5),'CP %'!$D$10,IF(AND(T848&gt;=6,T848&lt;=8),'CP %'!$D$11,IF(T848&gt;=9,'CP %'!$D$12,""))))),""))),
IF(AND(A848='CP %'!$F$1,J848="CP"),
IF(AND(G848&gt;=DATE(2018,4,1),G848&lt;DATE(2018,5,1)),IF(AND(T848&gt;=1,T848&lt;=3),'CP %'!$G$4,IF(AND(T848&gt;=4,T848&lt;=9),'CP %'!$G$5,IF(T848&gt;=10,'CP %'!$G$6,""))),
IF(AND(G848&gt;=DATE(2018,5,1),G848&lt;DATE(2018,7,1)),'CP %'!$G$8,
IF(AND(G848&gt;=DATE(2018,7,1),G848&lt;DATE(2018,8,1)),IF(AND(T848&gt;=1,T848&lt;=2),'CP %'!$G$11,IF(AND(T848&gt;=3,T848&lt;=5),'CP %'!$G$12,IF(T848&gt;=6,'CP %'!$G$13,""))),
IF(AND(G848&gt;=DATE(2018,8,1),G848&lt;DATE(2018,10,1)),IF(K848='CP %'!$F$18,'CP %'!$G$18,IF(B848='CP %'!$F$15,'CP %'!$G$15,IF(B848='CP %'!$F$16,'CP %'!$G$16,IF(AND(B848='CP %'!$F$17,T848=1),'CP %'!$G$20,IF(AND(B848='CP %'!$F$17,T848&gt;=2,T848&lt;=5),'CP %'!$G$21,IF(AND(B848='CP %'!$F$17,T848&gt;=6),'CP %'!$G$22,"")))))),
IF(AND(G848&gt;=DATE(2018,10,1),G848&lt;=DATE(2018,12,31)),IF(B848='CP %'!$F$25,'CP %'!$G$25,IF(B848='CP %'!$F$26,'CP %'!$G$26,IF(AND(B848='CP %'!$F$27,T848=1),'CP %'!$G$29,IF(AND(B848='CP %'!$F$27,T848&gt;=2,T848&lt;=5),'CP %'!$G$30,IF(AND(B848='CP %'!$F$27,T848&gt;=6),'CP %'!$G$31,"")))))))))),
IF(AND(A848='CP %'!$M$1,J848="CP"),
IF(AND(G848&gt;=DATE(2018,4,1),G848&lt;DATE(2018,10,1)),IF(AND(T848&gt;=1,T848&lt;=3),'CP %'!$N$4,IF(AND(T848&gt;=4,T848&lt;=6),'CP %'!$N$5,IF(T848&gt;=7,'CP %'!$N$6,""))),
IF(AND(G848&gt;=DATE(2018,10,1),G848&lt;=DATE(2018,12,31)),IF(AND(T848&gt;=1,T848&lt;=3),'CP %'!$N$9,IF(AND(T848&gt;=4,T848&lt;=6),'CP %'!$N$10,IF(T848&gt;=7,'CP %'!$N$11,""))),"")),"")))</f>
        <v/>
      </c>
      <c r="T848" s="29" t="str">
        <f>IF(AND(A848='CP %'!$B$1,Master!J848="CP",G848&gt;=DATE(2018,7,26),G848&lt;=DATE(2018,12,31)),COUNTIFS($K$2:$K$999,K848,$A$2:$A$999,'CP %'!$B$1,$G$2:$G$999,"&gt;=26-07-2018",$G$2:$G$999,"&lt;=31-12-2018"),IF(AND(A848='CP %'!$F$1,Master!J848="CP",G848&gt;=DATE(2018,4,1),G848&lt;DATE(2018,5,1)),COUNTIFS($K$2:$K$999,K848,$A$2:$A$999,'CP %'!$F$1,$G$2:$G$999,"&gt;=01-04-2018",$G$2:$G$999,"&lt;01-05-2018"),IF(AND(A848='CP %'!$F$1,Master!J848="CP",G848&gt;=DATE(2018,7,1),G848&lt;DATE(2018,8,1)),COUNTIFS($K$2:$K$999,K848,$A$2:$A$999,'CP %'!$F$1,$G$2:$G$999,"&gt;=01-07-2018",$G$2:$G$999,"&lt;01-08-2018"),IF(AND(A848='CP %'!$F$1,B848='CP %'!$F$17,Master!J848="CP",G848&gt;=DATE(2018,8,1),G848&lt;DATE(2018,10,1)),COUNTIFS($K$2:$K$999,K848,$A$2:$A$999,'CP %'!$F$1,$B$2:$B$999,'CP %'!$F$17,$G$2:$G$999,"&gt;=01-08-2018",$G$2:$G$999,"&lt;01-10-2018"),IF(AND(A848='CP %'!$F$1,B848='CP %'!$F$27,Master!J848="CP",G848&gt;=DATE(2018,10,1),G848&lt;=DATE(2018,12,31)),COUNTIFS($K$2:$K$999,K848,$A$2:$A$999,'CP %'!$F$1,$B$2:$B$999,'CP %'!$F$27,$G$2:$G$999,"&gt;=01-10-2018",$G$2:$G$999,"&lt;=31-12-2018"),IF(AND(A848='CP %'!$M$1,Master!J848="CP",G848&gt;=DATE(2018,4,1),G848&lt;DATE(2018,10,1)),COUNTIFS($K$2:$K$999,K848,$A$2:$A$999,'CP %'!$M$1,$G$2:$G$999,"&gt;=1-04-2018",$G$2:$G$999,"&lt;1-10-2018"),IF(AND(A848='CP %'!$M$1,Master!J848="CP",G848&gt;=DATE(2018,10,1),G848&lt;=DATE(2018,12,31)),COUNTIFS($K$2:$K$999,K848,$A$2:$A$999,'CP %'!$M$1,$G$2:$G$999,"&gt;=1-10-2018",$G$2:$G$999,"&lt;=31-12-2018"),"")))))))</f>
        <v/>
      </c>
    </row>
    <row r="849" spans="19:20" hidden="1" x14ac:dyDescent="0.25">
      <c r="S849" s="17" t="str">
        <f>IF(AND(A849='CP %'!$B$1,J849="CP"),
IF(AND(G849&gt;=DATE(2018,4,1),G849&lt;=DATE(2018,7,25)),2%,IF(AND(G849&gt;=DATE(2018,7,26),G849&lt;=DATE(2018,12,31),R849='CP %'!$I$2),IF(T849=1,'CP %'!$C$8,IF(AND(T849&gt;=2,T849&lt;=3),'CP %'!$C$9,IF(AND(T849&gt;=4,T849&lt;=5),'CP %'!$C$10,IF(AND(T849&gt;=6,T849&lt;=8),'CP %'!$C$11,IF(T849&gt;=9,'CP %'!$C$12,""))))),IF(AND(G849&gt;=DATE(2018,7,26),G849&lt;=DATE(2018,12,31),R849='CP %'!$I$3),IF(T849=1,'CP %'!$D$8,IF(AND(T849&gt;=2,T849&lt;=3),'CP %'!$D$9,IF(AND(T849&gt;=4,T849&lt;=5),'CP %'!$D$10,IF(AND(T849&gt;=6,T849&lt;=8),'CP %'!$D$11,IF(T849&gt;=9,'CP %'!$D$12,""))))),""))),
IF(AND(A849='CP %'!$F$1,J849="CP"),
IF(AND(G849&gt;=DATE(2018,4,1),G849&lt;DATE(2018,5,1)),IF(AND(T849&gt;=1,T849&lt;=3),'CP %'!$G$4,IF(AND(T849&gt;=4,T849&lt;=9),'CP %'!$G$5,IF(T849&gt;=10,'CP %'!$G$6,""))),
IF(AND(G849&gt;=DATE(2018,5,1),G849&lt;DATE(2018,7,1)),'CP %'!$G$8,
IF(AND(G849&gt;=DATE(2018,7,1),G849&lt;DATE(2018,8,1)),IF(AND(T849&gt;=1,T849&lt;=2),'CP %'!$G$11,IF(AND(T849&gt;=3,T849&lt;=5),'CP %'!$G$12,IF(T849&gt;=6,'CP %'!$G$13,""))),
IF(AND(G849&gt;=DATE(2018,8,1),G849&lt;DATE(2018,10,1)),IF(K849='CP %'!$F$18,'CP %'!$G$18,IF(B849='CP %'!$F$15,'CP %'!$G$15,IF(B849='CP %'!$F$16,'CP %'!$G$16,IF(AND(B849='CP %'!$F$17,T849=1),'CP %'!$G$20,IF(AND(B849='CP %'!$F$17,T849&gt;=2,T849&lt;=5),'CP %'!$G$21,IF(AND(B849='CP %'!$F$17,T849&gt;=6),'CP %'!$G$22,"")))))),
IF(AND(G849&gt;=DATE(2018,10,1),G849&lt;=DATE(2018,12,31)),IF(B849='CP %'!$F$25,'CP %'!$G$25,IF(B849='CP %'!$F$26,'CP %'!$G$26,IF(AND(B849='CP %'!$F$27,T849=1),'CP %'!$G$29,IF(AND(B849='CP %'!$F$27,T849&gt;=2,T849&lt;=5),'CP %'!$G$30,IF(AND(B849='CP %'!$F$27,T849&gt;=6),'CP %'!$G$31,"")))))))))),
IF(AND(A849='CP %'!$M$1,J849="CP"),
IF(AND(G849&gt;=DATE(2018,4,1),G849&lt;DATE(2018,10,1)),IF(AND(T849&gt;=1,T849&lt;=3),'CP %'!$N$4,IF(AND(T849&gt;=4,T849&lt;=6),'CP %'!$N$5,IF(T849&gt;=7,'CP %'!$N$6,""))),
IF(AND(G849&gt;=DATE(2018,10,1),G849&lt;=DATE(2018,12,31)),IF(AND(T849&gt;=1,T849&lt;=3),'CP %'!$N$9,IF(AND(T849&gt;=4,T849&lt;=6),'CP %'!$N$10,IF(T849&gt;=7,'CP %'!$N$11,""))),"")),"")))</f>
        <v/>
      </c>
      <c r="T849" s="29" t="str">
        <f>IF(AND(A849='CP %'!$B$1,Master!J849="CP",G849&gt;=DATE(2018,7,26),G849&lt;=DATE(2018,12,31)),COUNTIFS($K$2:$K$999,K849,$A$2:$A$999,'CP %'!$B$1,$G$2:$G$999,"&gt;=26-07-2018",$G$2:$G$999,"&lt;=31-12-2018"),IF(AND(A849='CP %'!$F$1,Master!J849="CP",G849&gt;=DATE(2018,4,1),G849&lt;DATE(2018,5,1)),COUNTIFS($K$2:$K$999,K849,$A$2:$A$999,'CP %'!$F$1,$G$2:$G$999,"&gt;=01-04-2018",$G$2:$G$999,"&lt;01-05-2018"),IF(AND(A849='CP %'!$F$1,Master!J849="CP",G849&gt;=DATE(2018,7,1),G849&lt;DATE(2018,8,1)),COUNTIFS($K$2:$K$999,K849,$A$2:$A$999,'CP %'!$F$1,$G$2:$G$999,"&gt;=01-07-2018",$G$2:$G$999,"&lt;01-08-2018"),IF(AND(A849='CP %'!$F$1,B849='CP %'!$F$17,Master!J849="CP",G849&gt;=DATE(2018,8,1),G849&lt;DATE(2018,10,1)),COUNTIFS($K$2:$K$999,K849,$A$2:$A$999,'CP %'!$F$1,$B$2:$B$999,'CP %'!$F$17,$G$2:$G$999,"&gt;=01-08-2018",$G$2:$G$999,"&lt;01-10-2018"),IF(AND(A849='CP %'!$F$1,B849='CP %'!$F$27,Master!J849="CP",G849&gt;=DATE(2018,10,1),G849&lt;=DATE(2018,12,31)),COUNTIFS($K$2:$K$999,K849,$A$2:$A$999,'CP %'!$F$1,$B$2:$B$999,'CP %'!$F$27,$G$2:$G$999,"&gt;=01-10-2018",$G$2:$G$999,"&lt;=31-12-2018"),IF(AND(A849='CP %'!$M$1,Master!J849="CP",G849&gt;=DATE(2018,4,1),G849&lt;DATE(2018,10,1)),COUNTIFS($K$2:$K$999,K849,$A$2:$A$999,'CP %'!$M$1,$G$2:$G$999,"&gt;=1-04-2018",$G$2:$G$999,"&lt;1-10-2018"),IF(AND(A849='CP %'!$M$1,Master!J849="CP",G849&gt;=DATE(2018,10,1),G849&lt;=DATE(2018,12,31)),COUNTIFS($K$2:$K$999,K849,$A$2:$A$999,'CP %'!$M$1,$G$2:$G$999,"&gt;=1-10-2018",$G$2:$G$999,"&lt;=31-12-2018"),"")))))))</f>
        <v/>
      </c>
    </row>
    <row r="850" spans="19:20" hidden="1" x14ac:dyDescent="0.25">
      <c r="S850" s="17" t="str">
        <f>IF(AND(A850='CP %'!$B$1,J850="CP"),
IF(AND(G850&gt;=DATE(2018,4,1),G850&lt;=DATE(2018,7,25)),2%,IF(AND(G850&gt;=DATE(2018,7,26),G850&lt;=DATE(2018,12,31),R850='CP %'!$I$2),IF(T850=1,'CP %'!$C$8,IF(AND(T850&gt;=2,T850&lt;=3),'CP %'!$C$9,IF(AND(T850&gt;=4,T850&lt;=5),'CP %'!$C$10,IF(AND(T850&gt;=6,T850&lt;=8),'CP %'!$C$11,IF(T850&gt;=9,'CP %'!$C$12,""))))),IF(AND(G850&gt;=DATE(2018,7,26),G850&lt;=DATE(2018,12,31),R850='CP %'!$I$3),IF(T850=1,'CP %'!$D$8,IF(AND(T850&gt;=2,T850&lt;=3),'CP %'!$D$9,IF(AND(T850&gt;=4,T850&lt;=5),'CP %'!$D$10,IF(AND(T850&gt;=6,T850&lt;=8),'CP %'!$D$11,IF(T850&gt;=9,'CP %'!$D$12,""))))),""))),
IF(AND(A850='CP %'!$F$1,J850="CP"),
IF(AND(G850&gt;=DATE(2018,4,1),G850&lt;DATE(2018,5,1)),IF(AND(T850&gt;=1,T850&lt;=3),'CP %'!$G$4,IF(AND(T850&gt;=4,T850&lt;=9),'CP %'!$G$5,IF(T850&gt;=10,'CP %'!$G$6,""))),
IF(AND(G850&gt;=DATE(2018,5,1),G850&lt;DATE(2018,7,1)),'CP %'!$G$8,
IF(AND(G850&gt;=DATE(2018,7,1),G850&lt;DATE(2018,8,1)),IF(AND(T850&gt;=1,T850&lt;=2),'CP %'!$G$11,IF(AND(T850&gt;=3,T850&lt;=5),'CP %'!$G$12,IF(T850&gt;=6,'CP %'!$G$13,""))),
IF(AND(G850&gt;=DATE(2018,8,1),G850&lt;DATE(2018,10,1)),IF(K850='CP %'!$F$18,'CP %'!$G$18,IF(B850='CP %'!$F$15,'CP %'!$G$15,IF(B850='CP %'!$F$16,'CP %'!$G$16,IF(AND(B850='CP %'!$F$17,T850=1),'CP %'!$G$20,IF(AND(B850='CP %'!$F$17,T850&gt;=2,T850&lt;=5),'CP %'!$G$21,IF(AND(B850='CP %'!$F$17,T850&gt;=6),'CP %'!$G$22,"")))))),
IF(AND(G850&gt;=DATE(2018,10,1),G850&lt;=DATE(2018,12,31)),IF(B850='CP %'!$F$25,'CP %'!$G$25,IF(B850='CP %'!$F$26,'CP %'!$G$26,IF(AND(B850='CP %'!$F$27,T850=1),'CP %'!$G$29,IF(AND(B850='CP %'!$F$27,T850&gt;=2,T850&lt;=5),'CP %'!$G$30,IF(AND(B850='CP %'!$F$27,T850&gt;=6),'CP %'!$G$31,"")))))))))),
IF(AND(A850='CP %'!$M$1,J850="CP"),
IF(AND(G850&gt;=DATE(2018,4,1),G850&lt;DATE(2018,10,1)),IF(AND(T850&gt;=1,T850&lt;=3),'CP %'!$N$4,IF(AND(T850&gt;=4,T850&lt;=6),'CP %'!$N$5,IF(T850&gt;=7,'CP %'!$N$6,""))),
IF(AND(G850&gt;=DATE(2018,10,1),G850&lt;=DATE(2018,12,31)),IF(AND(T850&gt;=1,T850&lt;=3),'CP %'!$N$9,IF(AND(T850&gt;=4,T850&lt;=6),'CP %'!$N$10,IF(T850&gt;=7,'CP %'!$N$11,""))),"")),"")))</f>
        <v/>
      </c>
      <c r="T850" s="29" t="str">
        <f>IF(AND(A850='CP %'!$B$1,Master!J850="CP",G850&gt;=DATE(2018,7,26),G850&lt;=DATE(2018,12,31)),COUNTIFS($K$2:$K$999,K850,$A$2:$A$999,'CP %'!$B$1,$G$2:$G$999,"&gt;=26-07-2018",$G$2:$G$999,"&lt;=31-12-2018"),IF(AND(A850='CP %'!$F$1,Master!J850="CP",G850&gt;=DATE(2018,4,1),G850&lt;DATE(2018,5,1)),COUNTIFS($K$2:$K$999,K850,$A$2:$A$999,'CP %'!$F$1,$G$2:$G$999,"&gt;=01-04-2018",$G$2:$G$999,"&lt;01-05-2018"),IF(AND(A850='CP %'!$F$1,Master!J850="CP",G850&gt;=DATE(2018,7,1),G850&lt;DATE(2018,8,1)),COUNTIFS($K$2:$K$999,K850,$A$2:$A$999,'CP %'!$F$1,$G$2:$G$999,"&gt;=01-07-2018",$G$2:$G$999,"&lt;01-08-2018"),IF(AND(A850='CP %'!$F$1,B850='CP %'!$F$17,Master!J850="CP",G850&gt;=DATE(2018,8,1),G850&lt;DATE(2018,10,1)),COUNTIFS($K$2:$K$999,K850,$A$2:$A$999,'CP %'!$F$1,$B$2:$B$999,'CP %'!$F$17,$G$2:$G$999,"&gt;=01-08-2018",$G$2:$G$999,"&lt;01-10-2018"),IF(AND(A850='CP %'!$F$1,B850='CP %'!$F$27,Master!J850="CP",G850&gt;=DATE(2018,10,1),G850&lt;=DATE(2018,12,31)),COUNTIFS($K$2:$K$999,K850,$A$2:$A$999,'CP %'!$F$1,$B$2:$B$999,'CP %'!$F$27,$G$2:$G$999,"&gt;=01-10-2018",$G$2:$G$999,"&lt;=31-12-2018"),IF(AND(A850='CP %'!$M$1,Master!J850="CP",G850&gt;=DATE(2018,4,1),G850&lt;DATE(2018,10,1)),COUNTIFS($K$2:$K$999,K850,$A$2:$A$999,'CP %'!$M$1,$G$2:$G$999,"&gt;=1-04-2018",$G$2:$G$999,"&lt;1-10-2018"),IF(AND(A850='CP %'!$M$1,Master!J850="CP",G850&gt;=DATE(2018,10,1),G850&lt;=DATE(2018,12,31)),COUNTIFS($K$2:$K$999,K850,$A$2:$A$999,'CP %'!$M$1,$G$2:$G$999,"&gt;=1-10-2018",$G$2:$G$999,"&lt;=31-12-2018"),"")))))))</f>
        <v/>
      </c>
    </row>
    <row r="851" spans="19:20" hidden="1" x14ac:dyDescent="0.25">
      <c r="S851" s="17" t="str">
        <f>IF(AND(A851='CP %'!$B$1,J851="CP"),
IF(AND(G851&gt;=DATE(2018,4,1),G851&lt;=DATE(2018,7,25)),2%,IF(AND(G851&gt;=DATE(2018,7,26),G851&lt;=DATE(2018,12,31),R851='CP %'!$I$2),IF(T851=1,'CP %'!$C$8,IF(AND(T851&gt;=2,T851&lt;=3),'CP %'!$C$9,IF(AND(T851&gt;=4,T851&lt;=5),'CP %'!$C$10,IF(AND(T851&gt;=6,T851&lt;=8),'CP %'!$C$11,IF(T851&gt;=9,'CP %'!$C$12,""))))),IF(AND(G851&gt;=DATE(2018,7,26),G851&lt;=DATE(2018,12,31),R851='CP %'!$I$3),IF(T851=1,'CP %'!$D$8,IF(AND(T851&gt;=2,T851&lt;=3),'CP %'!$D$9,IF(AND(T851&gt;=4,T851&lt;=5),'CP %'!$D$10,IF(AND(T851&gt;=6,T851&lt;=8),'CP %'!$D$11,IF(T851&gt;=9,'CP %'!$D$12,""))))),""))),
IF(AND(A851='CP %'!$F$1,J851="CP"),
IF(AND(G851&gt;=DATE(2018,4,1),G851&lt;DATE(2018,5,1)),IF(AND(T851&gt;=1,T851&lt;=3),'CP %'!$G$4,IF(AND(T851&gt;=4,T851&lt;=9),'CP %'!$G$5,IF(T851&gt;=10,'CP %'!$G$6,""))),
IF(AND(G851&gt;=DATE(2018,5,1),G851&lt;DATE(2018,7,1)),'CP %'!$G$8,
IF(AND(G851&gt;=DATE(2018,7,1),G851&lt;DATE(2018,8,1)),IF(AND(T851&gt;=1,T851&lt;=2),'CP %'!$G$11,IF(AND(T851&gt;=3,T851&lt;=5),'CP %'!$G$12,IF(T851&gt;=6,'CP %'!$G$13,""))),
IF(AND(G851&gt;=DATE(2018,8,1),G851&lt;DATE(2018,10,1)),IF(K851='CP %'!$F$18,'CP %'!$G$18,IF(B851='CP %'!$F$15,'CP %'!$G$15,IF(B851='CP %'!$F$16,'CP %'!$G$16,IF(AND(B851='CP %'!$F$17,T851=1),'CP %'!$G$20,IF(AND(B851='CP %'!$F$17,T851&gt;=2,T851&lt;=5),'CP %'!$G$21,IF(AND(B851='CP %'!$F$17,T851&gt;=6),'CP %'!$G$22,"")))))),
IF(AND(G851&gt;=DATE(2018,10,1),G851&lt;=DATE(2018,12,31)),IF(B851='CP %'!$F$25,'CP %'!$G$25,IF(B851='CP %'!$F$26,'CP %'!$G$26,IF(AND(B851='CP %'!$F$27,T851=1),'CP %'!$G$29,IF(AND(B851='CP %'!$F$27,T851&gt;=2,T851&lt;=5),'CP %'!$G$30,IF(AND(B851='CP %'!$F$27,T851&gt;=6),'CP %'!$G$31,"")))))))))),
IF(AND(A851='CP %'!$M$1,J851="CP"),
IF(AND(G851&gt;=DATE(2018,4,1),G851&lt;DATE(2018,10,1)),IF(AND(T851&gt;=1,T851&lt;=3),'CP %'!$N$4,IF(AND(T851&gt;=4,T851&lt;=6),'CP %'!$N$5,IF(T851&gt;=7,'CP %'!$N$6,""))),
IF(AND(G851&gt;=DATE(2018,10,1),G851&lt;=DATE(2018,12,31)),IF(AND(T851&gt;=1,T851&lt;=3),'CP %'!$N$9,IF(AND(T851&gt;=4,T851&lt;=6),'CP %'!$N$10,IF(T851&gt;=7,'CP %'!$N$11,""))),"")),"")))</f>
        <v/>
      </c>
      <c r="T851" s="29" t="str">
        <f>IF(AND(A851='CP %'!$B$1,Master!J851="CP",G851&gt;=DATE(2018,7,26),G851&lt;=DATE(2018,12,31)),COUNTIFS($K$2:$K$999,K851,$A$2:$A$999,'CP %'!$B$1,$G$2:$G$999,"&gt;=26-07-2018",$G$2:$G$999,"&lt;=31-12-2018"),IF(AND(A851='CP %'!$F$1,Master!J851="CP",G851&gt;=DATE(2018,4,1),G851&lt;DATE(2018,5,1)),COUNTIFS($K$2:$K$999,K851,$A$2:$A$999,'CP %'!$F$1,$G$2:$G$999,"&gt;=01-04-2018",$G$2:$G$999,"&lt;01-05-2018"),IF(AND(A851='CP %'!$F$1,Master!J851="CP",G851&gt;=DATE(2018,7,1),G851&lt;DATE(2018,8,1)),COUNTIFS($K$2:$K$999,K851,$A$2:$A$999,'CP %'!$F$1,$G$2:$G$999,"&gt;=01-07-2018",$G$2:$G$999,"&lt;01-08-2018"),IF(AND(A851='CP %'!$F$1,B851='CP %'!$F$17,Master!J851="CP",G851&gt;=DATE(2018,8,1),G851&lt;DATE(2018,10,1)),COUNTIFS($K$2:$K$999,K851,$A$2:$A$999,'CP %'!$F$1,$B$2:$B$999,'CP %'!$F$17,$G$2:$G$999,"&gt;=01-08-2018",$G$2:$G$999,"&lt;01-10-2018"),IF(AND(A851='CP %'!$F$1,B851='CP %'!$F$27,Master!J851="CP",G851&gt;=DATE(2018,10,1),G851&lt;=DATE(2018,12,31)),COUNTIFS($K$2:$K$999,K851,$A$2:$A$999,'CP %'!$F$1,$B$2:$B$999,'CP %'!$F$27,$G$2:$G$999,"&gt;=01-10-2018",$G$2:$G$999,"&lt;=31-12-2018"),IF(AND(A851='CP %'!$M$1,Master!J851="CP",G851&gt;=DATE(2018,4,1),G851&lt;DATE(2018,10,1)),COUNTIFS($K$2:$K$999,K851,$A$2:$A$999,'CP %'!$M$1,$G$2:$G$999,"&gt;=1-04-2018",$G$2:$G$999,"&lt;1-10-2018"),IF(AND(A851='CP %'!$M$1,Master!J851="CP",G851&gt;=DATE(2018,10,1),G851&lt;=DATE(2018,12,31)),COUNTIFS($K$2:$K$999,K851,$A$2:$A$999,'CP %'!$M$1,$G$2:$G$999,"&gt;=1-10-2018",$G$2:$G$999,"&lt;=31-12-2018"),"")))))))</f>
        <v/>
      </c>
    </row>
    <row r="852" spans="19:20" hidden="1" x14ac:dyDescent="0.25">
      <c r="S852" s="17" t="str">
        <f>IF(AND(A852='CP %'!$B$1,J852="CP"),
IF(AND(G852&gt;=DATE(2018,4,1),G852&lt;=DATE(2018,7,25)),2%,IF(AND(G852&gt;=DATE(2018,7,26),G852&lt;=DATE(2018,12,31),R852='CP %'!$I$2),IF(T852=1,'CP %'!$C$8,IF(AND(T852&gt;=2,T852&lt;=3),'CP %'!$C$9,IF(AND(T852&gt;=4,T852&lt;=5),'CP %'!$C$10,IF(AND(T852&gt;=6,T852&lt;=8),'CP %'!$C$11,IF(T852&gt;=9,'CP %'!$C$12,""))))),IF(AND(G852&gt;=DATE(2018,7,26),G852&lt;=DATE(2018,12,31),R852='CP %'!$I$3),IF(T852=1,'CP %'!$D$8,IF(AND(T852&gt;=2,T852&lt;=3),'CP %'!$D$9,IF(AND(T852&gt;=4,T852&lt;=5),'CP %'!$D$10,IF(AND(T852&gt;=6,T852&lt;=8),'CP %'!$D$11,IF(T852&gt;=9,'CP %'!$D$12,""))))),""))),
IF(AND(A852='CP %'!$F$1,J852="CP"),
IF(AND(G852&gt;=DATE(2018,4,1),G852&lt;DATE(2018,5,1)),IF(AND(T852&gt;=1,T852&lt;=3),'CP %'!$G$4,IF(AND(T852&gt;=4,T852&lt;=9),'CP %'!$G$5,IF(T852&gt;=10,'CP %'!$G$6,""))),
IF(AND(G852&gt;=DATE(2018,5,1),G852&lt;DATE(2018,7,1)),'CP %'!$G$8,
IF(AND(G852&gt;=DATE(2018,7,1),G852&lt;DATE(2018,8,1)),IF(AND(T852&gt;=1,T852&lt;=2),'CP %'!$G$11,IF(AND(T852&gt;=3,T852&lt;=5),'CP %'!$G$12,IF(T852&gt;=6,'CP %'!$G$13,""))),
IF(AND(G852&gt;=DATE(2018,8,1),G852&lt;DATE(2018,10,1)),IF(K852='CP %'!$F$18,'CP %'!$G$18,IF(B852='CP %'!$F$15,'CP %'!$G$15,IF(B852='CP %'!$F$16,'CP %'!$G$16,IF(AND(B852='CP %'!$F$17,T852=1),'CP %'!$G$20,IF(AND(B852='CP %'!$F$17,T852&gt;=2,T852&lt;=5),'CP %'!$G$21,IF(AND(B852='CP %'!$F$17,T852&gt;=6),'CP %'!$G$22,"")))))),
IF(AND(G852&gt;=DATE(2018,10,1),G852&lt;=DATE(2018,12,31)),IF(B852='CP %'!$F$25,'CP %'!$G$25,IF(B852='CP %'!$F$26,'CP %'!$G$26,IF(AND(B852='CP %'!$F$27,T852=1),'CP %'!$G$29,IF(AND(B852='CP %'!$F$27,T852&gt;=2,T852&lt;=5),'CP %'!$G$30,IF(AND(B852='CP %'!$F$27,T852&gt;=6),'CP %'!$G$31,"")))))))))),
IF(AND(A852='CP %'!$M$1,J852="CP"),
IF(AND(G852&gt;=DATE(2018,4,1),G852&lt;DATE(2018,10,1)),IF(AND(T852&gt;=1,T852&lt;=3),'CP %'!$N$4,IF(AND(T852&gt;=4,T852&lt;=6),'CP %'!$N$5,IF(T852&gt;=7,'CP %'!$N$6,""))),
IF(AND(G852&gt;=DATE(2018,10,1),G852&lt;=DATE(2018,12,31)),IF(AND(T852&gt;=1,T852&lt;=3),'CP %'!$N$9,IF(AND(T852&gt;=4,T852&lt;=6),'CP %'!$N$10,IF(T852&gt;=7,'CP %'!$N$11,""))),"")),"")))</f>
        <v/>
      </c>
      <c r="T852" s="29" t="str">
        <f>IF(AND(A852='CP %'!$B$1,Master!J852="CP",G852&gt;=DATE(2018,7,26),G852&lt;=DATE(2018,12,31)),COUNTIFS($K$2:$K$999,K852,$A$2:$A$999,'CP %'!$B$1,$G$2:$G$999,"&gt;=26-07-2018",$G$2:$G$999,"&lt;=31-12-2018"),IF(AND(A852='CP %'!$F$1,Master!J852="CP",G852&gt;=DATE(2018,4,1),G852&lt;DATE(2018,5,1)),COUNTIFS($K$2:$K$999,K852,$A$2:$A$999,'CP %'!$F$1,$G$2:$G$999,"&gt;=01-04-2018",$G$2:$G$999,"&lt;01-05-2018"),IF(AND(A852='CP %'!$F$1,Master!J852="CP",G852&gt;=DATE(2018,7,1),G852&lt;DATE(2018,8,1)),COUNTIFS($K$2:$K$999,K852,$A$2:$A$999,'CP %'!$F$1,$G$2:$G$999,"&gt;=01-07-2018",$G$2:$G$999,"&lt;01-08-2018"),IF(AND(A852='CP %'!$F$1,B852='CP %'!$F$17,Master!J852="CP",G852&gt;=DATE(2018,8,1),G852&lt;DATE(2018,10,1)),COUNTIFS($K$2:$K$999,K852,$A$2:$A$999,'CP %'!$F$1,$B$2:$B$999,'CP %'!$F$17,$G$2:$G$999,"&gt;=01-08-2018",$G$2:$G$999,"&lt;01-10-2018"),IF(AND(A852='CP %'!$F$1,B852='CP %'!$F$27,Master!J852="CP",G852&gt;=DATE(2018,10,1),G852&lt;=DATE(2018,12,31)),COUNTIFS($K$2:$K$999,K852,$A$2:$A$999,'CP %'!$F$1,$B$2:$B$999,'CP %'!$F$27,$G$2:$G$999,"&gt;=01-10-2018",$G$2:$G$999,"&lt;=31-12-2018"),IF(AND(A852='CP %'!$M$1,Master!J852="CP",G852&gt;=DATE(2018,4,1),G852&lt;DATE(2018,10,1)),COUNTIFS($K$2:$K$999,K852,$A$2:$A$999,'CP %'!$M$1,$G$2:$G$999,"&gt;=1-04-2018",$G$2:$G$999,"&lt;1-10-2018"),IF(AND(A852='CP %'!$M$1,Master!J852="CP",G852&gt;=DATE(2018,10,1),G852&lt;=DATE(2018,12,31)),COUNTIFS($K$2:$K$999,K852,$A$2:$A$999,'CP %'!$M$1,$G$2:$G$999,"&gt;=1-10-2018",$G$2:$G$999,"&lt;=31-12-2018"),"")))))))</f>
        <v/>
      </c>
    </row>
    <row r="853" spans="19:20" hidden="1" x14ac:dyDescent="0.25">
      <c r="S853" s="17" t="str">
        <f>IF(AND(A853='CP %'!$B$1,J853="CP"),
IF(AND(G853&gt;=DATE(2018,4,1),G853&lt;=DATE(2018,7,25)),2%,IF(AND(G853&gt;=DATE(2018,7,26),G853&lt;=DATE(2018,12,31),R853='CP %'!$I$2),IF(T853=1,'CP %'!$C$8,IF(AND(T853&gt;=2,T853&lt;=3),'CP %'!$C$9,IF(AND(T853&gt;=4,T853&lt;=5),'CP %'!$C$10,IF(AND(T853&gt;=6,T853&lt;=8),'CP %'!$C$11,IF(T853&gt;=9,'CP %'!$C$12,""))))),IF(AND(G853&gt;=DATE(2018,7,26),G853&lt;=DATE(2018,12,31),R853='CP %'!$I$3),IF(T853=1,'CP %'!$D$8,IF(AND(T853&gt;=2,T853&lt;=3),'CP %'!$D$9,IF(AND(T853&gt;=4,T853&lt;=5),'CP %'!$D$10,IF(AND(T853&gt;=6,T853&lt;=8),'CP %'!$D$11,IF(T853&gt;=9,'CP %'!$D$12,""))))),""))),
IF(AND(A853='CP %'!$F$1,J853="CP"),
IF(AND(G853&gt;=DATE(2018,4,1),G853&lt;DATE(2018,5,1)),IF(AND(T853&gt;=1,T853&lt;=3),'CP %'!$G$4,IF(AND(T853&gt;=4,T853&lt;=9),'CP %'!$G$5,IF(T853&gt;=10,'CP %'!$G$6,""))),
IF(AND(G853&gt;=DATE(2018,5,1),G853&lt;DATE(2018,7,1)),'CP %'!$G$8,
IF(AND(G853&gt;=DATE(2018,7,1),G853&lt;DATE(2018,8,1)),IF(AND(T853&gt;=1,T853&lt;=2),'CP %'!$G$11,IF(AND(T853&gt;=3,T853&lt;=5),'CP %'!$G$12,IF(T853&gt;=6,'CP %'!$G$13,""))),
IF(AND(G853&gt;=DATE(2018,8,1),G853&lt;DATE(2018,10,1)),IF(K853='CP %'!$F$18,'CP %'!$G$18,IF(B853='CP %'!$F$15,'CP %'!$G$15,IF(B853='CP %'!$F$16,'CP %'!$G$16,IF(AND(B853='CP %'!$F$17,T853=1),'CP %'!$G$20,IF(AND(B853='CP %'!$F$17,T853&gt;=2,T853&lt;=5),'CP %'!$G$21,IF(AND(B853='CP %'!$F$17,T853&gt;=6),'CP %'!$G$22,"")))))),
IF(AND(G853&gt;=DATE(2018,10,1),G853&lt;=DATE(2018,12,31)),IF(B853='CP %'!$F$25,'CP %'!$G$25,IF(B853='CP %'!$F$26,'CP %'!$G$26,IF(AND(B853='CP %'!$F$27,T853=1),'CP %'!$G$29,IF(AND(B853='CP %'!$F$27,T853&gt;=2,T853&lt;=5),'CP %'!$G$30,IF(AND(B853='CP %'!$F$27,T853&gt;=6),'CP %'!$G$31,"")))))))))),
IF(AND(A853='CP %'!$M$1,J853="CP"),
IF(AND(G853&gt;=DATE(2018,4,1),G853&lt;DATE(2018,10,1)),IF(AND(T853&gt;=1,T853&lt;=3),'CP %'!$N$4,IF(AND(T853&gt;=4,T853&lt;=6),'CP %'!$N$5,IF(T853&gt;=7,'CP %'!$N$6,""))),
IF(AND(G853&gt;=DATE(2018,10,1),G853&lt;=DATE(2018,12,31)),IF(AND(T853&gt;=1,T853&lt;=3),'CP %'!$N$9,IF(AND(T853&gt;=4,T853&lt;=6),'CP %'!$N$10,IF(T853&gt;=7,'CP %'!$N$11,""))),"")),"")))</f>
        <v/>
      </c>
      <c r="T853" s="29" t="str">
        <f>IF(AND(A853='CP %'!$B$1,Master!J853="CP",G853&gt;=DATE(2018,7,26),G853&lt;=DATE(2018,12,31)),COUNTIFS($K$2:$K$999,K853,$A$2:$A$999,'CP %'!$B$1,$G$2:$G$999,"&gt;=26-07-2018",$G$2:$G$999,"&lt;=31-12-2018"),IF(AND(A853='CP %'!$F$1,Master!J853="CP",G853&gt;=DATE(2018,4,1),G853&lt;DATE(2018,5,1)),COUNTIFS($K$2:$K$999,K853,$A$2:$A$999,'CP %'!$F$1,$G$2:$G$999,"&gt;=01-04-2018",$G$2:$G$999,"&lt;01-05-2018"),IF(AND(A853='CP %'!$F$1,Master!J853="CP",G853&gt;=DATE(2018,7,1),G853&lt;DATE(2018,8,1)),COUNTIFS($K$2:$K$999,K853,$A$2:$A$999,'CP %'!$F$1,$G$2:$G$999,"&gt;=01-07-2018",$G$2:$G$999,"&lt;01-08-2018"),IF(AND(A853='CP %'!$F$1,B853='CP %'!$F$17,Master!J853="CP",G853&gt;=DATE(2018,8,1),G853&lt;DATE(2018,10,1)),COUNTIFS($K$2:$K$999,K853,$A$2:$A$999,'CP %'!$F$1,$B$2:$B$999,'CP %'!$F$17,$G$2:$G$999,"&gt;=01-08-2018",$G$2:$G$999,"&lt;01-10-2018"),IF(AND(A853='CP %'!$F$1,B853='CP %'!$F$27,Master!J853="CP",G853&gt;=DATE(2018,10,1),G853&lt;=DATE(2018,12,31)),COUNTIFS($K$2:$K$999,K853,$A$2:$A$999,'CP %'!$F$1,$B$2:$B$999,'CP %'!$F$27,$G$2:$G$999,"&gt;=01-10-2018",$G$2:$G$999,"&lt;=31-12-2018"),IF(AND(A853='CP %'!$M$1,Master!J853="CP",G853&gt;=DATE(2018,4,1),G853&lt;DATE(2018,10,1)),COUNTIFS($K$2:$K$999,K853,$A$2:$A$999,'CP %'!$M$1,$G$2:$G$999,"&gt;=1-04-2018",$G$2:$G$999,"&lt;1-10-2018"),IF(AND(A853='CP %'!$M$1,Master!J853="CP",G853&gt;=DATE(2018,10,1),G853&lt;=DATE(2018,12,31)),COUNTIFS($K$2:$K$999,K853,$A$2:$A$999,'CP %'!$M$1,$G$2:$G$999,"&gt;=1-10-2018",$G$2:$G$999,"&lt;=31-12-2018"),"")))))))</f>
        <v/>
      </c>
    </row>
    <row r="854" spans="19:20" hidden="1" x14ac:dyDescent="0.25">
      <c r="S854" s="17" t="str">
        <f>IF(AND(A854='CP %'!$B$1,J854="CP"),
IF(AND(G854&gt;=DATE(2018,4,1),G854&lt;=DATE(2018,7,25)),2%,IF(AND(G854&gt;=DATE(2018,7,26),G854&lt;=DATE(2018,12,31),R854='CP %'!$I$2),IF(T854=1,'CP %'!$C$8,IF(AND(T854&gt;=2,T854&lt;=3),'CP %'!$C$9,IF(AND(T854&gt;=4,T854&lt;=5),'CP %'!$C$10,IF(AND(T854&gt;=6,T854&lt;=8),'CP %'!$C$11,IF(T854&gt;=9,'CP %'!$C$12,""))))),IF(AND(G854&gt;=DATE(2018,7,26),G854&lt;=DATE(2018,12,31),R854='CP %'!$I$3),IF(T854=1,'CP %'!$D$8,IF(AND(T854&gt;=2,T854&lt;=3),'CP %'!$D$9,IF(AND(T854&gt;=4,T854&lt;=5),'CP %'!$D$10,IF(AND(T854&gt;=6,T854&lt;=8),'CP %'!$D$11,IF(T854&gt;=9,'CP %'!$D$12,""))))),""))),
IF(AND(A854='CP %'!$F$1,J854="CP"),
IF(AND(G854&gt;=DATE(2018,4,1),G854&lt;DATE(2018,5,1)),IF(AND(T854&gt;=1,T854&lt;=3),'CP %'!$G$4,IF(AND(T854&gt;=4,T854&lt;=9),'CP %'!$G$5,IF(T854&gt;=10,'CP %'!$G$6,""))),
IF(AND(G854&gt;=DATE(2018,5,1),G854&lt;DATE(2018,7,1)),'CP %'!$G$8,
IF(AND(G854&gt;=DATE(2018,7,1),G854&lt;DATE(2018,8,1)),IF(AND(T854&gt;=1,T854&lt;=2),'CP %'!$G$11,IF(AND(T854&gt;=3,T854&lt;=5),'CP %'!$G$12,IF(T854&gt;=6,'CP %'!$G$13,""))),
IF(AND(G854&gt;=DATE(2018,8,1),G854&lt;DATE(2018,10,1)),IF(K854='CP %'!$F$18,'CP %'!$G$18,IF(B854='CP %'!$F$15,'CP %'!$G$15,IF(B854='CP %'!$F$16,'CP %'!$G$16,IF(AND(B854='CP %'!$F$17,T854=1),'CP %'!$G$20,IF(AND(B854='CP %'!$F$17,T854&gt;=2,T854&lt;=5),'CP %'!$G$21,IF(AND(B854='CP %'!$F$17,T854&gt;=6),'CP %'!$G$22,"")))))),
IF(AND(G854&gt;=DATE(2018,10,1),G854&lt;=DATE(2018,12,31)),IF(B854='CP %'!$F$25,'CP %'!$G$25,IF(B854='CP %'!$F$26,'CP %'!$G$26,IF(AND(B854='CP %'!$F$27,T854=1),'CP %'!$G$29,IF(AND(B854='CP %'!$F$27,T854&gt;=2,T854&lt;=5),'CP %'!$G$30,IF(AND(B854='CP %'!$F$27,T854&gt;=6),'CP %'!$G$31,"")))))))))),
IF(AND(A854='CP %'!$M$1,J854="CP"),
IF(AND(G854&gt;=DATE(2018,4,1),G854&lt;DATE(2018,10,1)),IF(AND(T854&gt;=1,T854&lt;=3),'CP %'!$N$4,IF(AND(T854&gt;=4,T854&lt;=6),'CP %'!$N$5,IF(T854&gt;=7,'CP %'!$N$6,""))),
IF(AND(G854&gt;=DATE(2018,10,1),G854&lt;=DATE(2018,12,31)),IF(AND(T854&gt;=1,T854&lt;=3),'CP %'!$N$9,IF(AND(T854&gt;=4,T854&lt;=6),'CP %'!$N$10,IF(T854&gt;=7,'CP %'!$N$11,""))),"")),"")))</f>
        <v/>
      </c>
      <c r="T854" s="29" t="str">
        <f>IF(AND(A854='CP %'!$B$1,Master!J854="CP",G854&gt;=DATE(2018,7,26),G854&lt;=DATE(2018,12,31)),COUNTIFS($K$2:$K$999,K854,$A$2:$A$999,'CP %'!$B$1,$G$2:$G$999,"&gt;=26-07-2018",$G$2:$G$999,"&lt;=31-12-2018"),IF(AND(A854='CP %'!$F$1,Master!J854="CP",G854&gt;=DATE(2018,4,1),G854&lt;DATE(2018,5,1)),COUNTIFS($K$2:$K$999,K854,$A$2:$A$999,'CP %'!$F$1,$G$2:$G$999,"&gt;=01-04-2018",$G$2:$G$999,"&lt;01-05-2018"),IF(AND(A854='CP %'!$F$1,Master!J854="CP",G854&gt;=DATE(2018,7,1),G854&lt;DATE(2018,8,1)),COUNTIFS($K$2:$K$999,K854,$A$2:$A$999,'CP %'!$F$1,$G$2:$G$999,"&gt;=01-07-2018",$G$2:$G$999,"&lt;01-08-2018"),IF(AND(A854='CP %'!$F$1,B854='CP %'!$F$17,Master!J854="CP",G854&gt;=DATE(2018,8,1),G854&lt;DATE(2018,10,1)),COUNTIFS($K$2:$K$999,K854,$A$2:$A$999,'CP %'!$F$1,$B$2:$B$999,'CP %'!$F$17,$G$2:$G$999,"&gt;=01-08-2018",$G$2:$G$999,"&lt;01-10-2018"),IF(AND(A854='CP %'!$F$1,B854='CP %'!$F$27,Master!J854="CP",G854&gt;=DATE(2018,10,1),G854&lt;=DATE(2018,12,31)),COUNTIFS($K$2:$K$999,K854,$A$2:$A$999,'CP %'!$F$1,$B$2:$B$999,'CP %'!$F$27,$G$2:$G$999,"&gt;=01-10-2018",$G$2:$G$999,"&lt;=31-12-2018"),IF(AND(A854='CP %'!$M$1,Master!J854="CP",G854&gt;=DATE(2018,4,1),G854&lt;DATE(2018,10,1)),COUNTIFS($K$2:$K$999,K854,$A$2:$A$999,'CP %'!$M$1,$G$2:$G$999,"&gt;=1-04-2018",$G$2:$G$999,"&lt;1-10-2018"),IF(AND(A854='CP %'!$M$1,Master!J854="CP",G854&gt;=DATE(2018,10,1),G854&lt;=DATE(2018,12,31)),COUNTIFS($K$2:$K$999,K854,$A$2:$A$999,'CP %'!$M$1,$G$2:$G$999,"&gt;=1-10-2018",$G$2:$G$999,"&lt;=31-12-2018"),"")))))))</f>
        <v/>
      </c>
    </row>
    <row r="855" spans="19:20" hidden="1" x14ac:dyDescent="0.25">
      <c r="S855" s="17" t="str">
        <f>IF(AND(A855='CP %'!$B$1,J855="CP"),
IF(AND(G855&gt;=DATE(2018,4,1),G855&lt;=DATE(2018,7,25)),2%,IF(AND(G855&gt;=DATE(2018,7,26),G855&lt;=DATE(2018,12,31),R855='CP %'!$I$2),IF(T855=1,'CP %'!$C$8,IF(AND(T855&gt;=2,T855&lt;=3),'CP %'!$C$9,IF(AND(T855&gt;=4,T855&lt;=5),'CP %'!$C$10,IF(AND(T855&gt;=6,T855&lt;=8),'CP %'!$C$11,IF(T855&gt;=9,'CP %'!$C$12,""))))),IF(AND(G855&gt;=DATE(2018,7,26),G855&lt;=DATE(2018,12,31),R855='CP %'!$I$3),IF(T855=1,'CP %'!$D$8,IF(AND(T855&gt;=2,T855&lt;=3),'CP %'!$D$9,IF(AND(T855&gt;=4,T855&lt;=5),'CP %'!$D$10,IF(AND(T855&gt;=6,T855&lt;=8),'CP %'!$D$11,IF(T855&gt;=9,'CP %'!$D$12,""))))),""))),
IF(AND(A855='CP %'!$F$1,J855="CP"),
IF(AND(G855&gt;=DATE(2018,4,1),G855&lt;DATE(2018,5,1)),IF(AND(T855&gt;=1,T855&lt;=3),'CP %'!$G$4,IF(AND(T855&gt;=4,T855&lt;=9),'CP %'!$G$5,IF(T855&gt;=10,'CP %'!$G$6,""))),
IF(AND(G855&gt;=DATE(2018,5,1),G855&lt;DATE(2018,7,1)),'CP %'!$G$8,
IF(AND(G855&gt;=DATE(2018,7,1),G855&lt;DATE(2018,8,1)),IF(AND(T855&gt;=1,T855&lt;=2),'CP %'!$G$11,IF(AND(T855&gt;=3,T855&lt;=5),'CP %'!$G$12,IF(T855&gt;=6,'CP %'!$G$13,""))),
IF(AND(G855&gt;=DATE(2018,8,1),G855&lt;DATE(2018,10,1)),IF(K855='CP %'!$F$18,'CP %'!$G$18,IF(B855='CP %'!$F$15,'CP %'!$G$15,IF(B855='CP %'!$F$16,'CP %'!$G$16,IF(AND(B855='CP %'!$F$17,T855=1),'CP %'!$G$20,IF(AND(B855='CP %'!$F$17,T855&gt;=2,T855&lt;=5),'CP %'!$G$21,IF(AND(B855='CP %'!$F$17,T855&gt;=6),'CP %'!$G$22,"")))))),
IF(AND(G855&gt;=DATE(2018,10,1),G855&lt;=DATE(2018,12,31)),IF(B855='CP %'!$F$25,'CP %'!$G$25,IF(B855='CP %'!$F$26,'CP %'!$G$26,IF(AND(B855='CP %'!$F$27,T855=1),'CP %'!$G$29,IF(AND(B855='CP %'!$F$27,T855&gt;=2,T855&lt;=5),'CP %'!$G$30,IF(AND(B855='CP %'!$F$27,T855&gt;=6),'CP %'!$G$31,"")))))))))),
IF(AND(A855='CP %'!$M$1,J855="CP"),
IF(AND(G855&gt;=DATE(2018,4,1),G855&lt;DATE(2018,10,1)),IF(AND(T855&gt;=1,T855&lt;=3),'CP %'!$N$4,IF(AND(T855&gt;=4,T855&lt;=6),'CP %'!$N$5,IF(T855&gt;=7,'CP %'!$N$6,""))),
IF(AND(G855&gt;=DATE(2018,10,1),G855&lt;=DATE(2018,12,31)),IF(AND(T855&gt;=1,T855&lt;=3),'CP %'!$N$9,IF(AND(T855&gt;=4,T855&lt;=6),'CP %'!$N$10,IF(T855&gt;=7,'CP %'!$N$11,""))),"")),"")))</f>
        <v/>
      </c>
      <c r="T855" s="29" t="str">
        <f>IF(AND(A855='CP %'!$B$1,Master!J855="CP",G855&gt;=DATE(2018,7,26),G855&lt;=DATE(2018,12,31)),COUNTIFS($K$2:$K$999,K855,$A$2:$A$999,'CP %'!$B$1,$G$2:$G$999,"&gt;=26-07-2018",$G$2:$G$999,"&lt;=31-12-2018"),IF(AND(A855='CP %'!$F$1,Master!J855="CP",G855&gt;=DATE(2018,4,1),G855&lt;DATE(2018,5,1)),COUNTIFS($K$2:$K$999,K855,$A$2:$A$999,'CP %'!$F$1,$G$2:$G$999,"&gt;=01-04-2018",$G$2:$G$999,"&lt;01-05-2018"),IF(AND(A855='CP %'!$F$1,Master!J855="CP",G855&gt;=DATE(2018,7,1),G855&lt;DATE(2018,8,1)),COUNTIFS($K$2:$K$999,K855,$A$2:$A$999,'CP %'!$F$1,$G$2:$G$999,"&gt;=01-07-2018",$G$2:$G$999,"&lt;01-08-2018"),IF(AND(A855='CP %'!$F$1,B855='CP %'!$F$17,Master!J855="CP",G855&gt;=DATE(2018,8,1),G855&lt;DATE(2018,10,1)),COUNTIFS($K$2:$K$999,K855,$A$2:$A$999,'CP %'!$F$1,$B$2:$B$999,'CP %'!$F$17,$G$2:$G$999,"&gt;=01-08-2018",$G$2:$G$999,"&lt;01-10-2018"),IF(AND(A855='CP %'!$F$1,B855='CP %'!$F$27,Master!J855="CP",G855&gt;=DATE(2018,10,1),G855&lt;=DATE(2018,12,31)),COUNTIFS($K$2:$K$999,K855,$A$2:$A$999,'CP %'!$F$1,$B$2:$B$999,'CP %'!$F$27,$G$2:$G$999,"&gt;=01-10-2018",$G$2:$G$999,"&lt;=31-12-2018"),IF(AND(A855='CP %'!$M$1,Master!J855="CP",G855&gt;=DATE(2018,4,1),G855&lt;DATE(2018,10,1)),COUNTIFS($K$2:$K$999,K855,$A$2:$A$999,'CP %'!$M$1,$G$2:$G$999,"&gt;=1-04-2018",$G$2:$G$999,"&lt;1-10-2018"),IF(AND(A855='CP %'!$M$1,Master!J855="CP",G855&gt;=DATE(2018,10,1),G855&lt;=DATE(2018,12,31)),COUNTIFS($K$2:$K$999,K855,$A$2:$A$999,'CP %'!$M$1,$G$2:$G$999,"&gt;=1-10-2018",$G$2:$G$999,"&lt;=31-12-2018"),"")))))))</f>
        <v/>
      </c>
    </row>
    <row r="856" spans="19:20" hidden="1" x14ac:dyDescent="0.25">
      <c r="S856" s="17" t="str">
        <f>IF(AND(A856='CP %'!$B$1,J856="CP"),
IF(AND(G856&gt;=DATE(2018,4,1),G856&lt;=DATE(2018,7,25)),2%,IF(AND(G856&gt;=DATE(2018,7,26),G856&lt;=DATE(2018,12,31),R856='CP %'!$I$2),IF(T856=1,'CP %'!$C$8,IF(AND(T856&gt;=2,T856&lt;=3),'CP %'!$C$9,IF(AND(T856&gt;=4,T856&lt;=5),'CP %'!$C$10,IF(AND(T856&gt;=6,T856&lt;=8),'CP %'!$C$11,IF(T856&gt;=9,'CP %'!$C$12,""))))),IF(AND(G856&gt;=DATE(2018,7,26),G856&lt;=DATE(2018,12,31),R856='CP %'!$I$3),IF(T856=1,'CP %'!$D$8,IF(AND(T856&gt;=2,T856&lt;=3),'CP %'!$D$9,IF(AND(T856&gt;=4,T856&lt;=5),'CP %'!$D$10,IF(AND(T856&gt;=6,T856&lt;=8),'CP %'!$D$11,IF(T856&gt;=9,'CP %'!$D$12,""))))),""))),
IF(AND(A856='CP %'!$F$1,J856="CP"),
IF(AND(G856&gt;=DATE(2018,4,1),G856&lt;DATE(2018,5,1)),IF(AND(T856&gt;=1,T856&lt;=3),'CP %'!$G$4,IF(AND(T856&gt;=4,T856&lt;=9),'CP %'!$G$5,IF(T856&gt;=10,'CP %'!$G$6,""))),
IF(AND(G856&gt;=DATE(2018,5,1),G856&lt;DATE(2018,7,1)),'CP %'!$G$8,
IF(AND(G856&gt;=DATE(2018,7,1),G856&lt;DATE(2018,8,1)),IF(AND(T856&gt;=1,T856&lt;=2),'CP %'!$G$11,IF(AND(T856&gt;=3,T856&lt;=5),'CP %'!$G$12,IF(T856&gt;=6,'CP %'!$G$13,""))),
IF(AND(G856&gt;=DATE(2018,8,1),G856&lt;DATE(2018,10,1)),IF(K856='CP %'!$F$18,'CP %'!$G$18,IF(B856='CP %'!$F$15,'CP %'!$G$15,IF(B856='CP %'!$F$16,'CP %'!$G$16,IF(AND(B856='CP %'!$F$17,T856=1),'CP %'!$G$20,IF(AND(B856='CP %'!$F$17,T856&gt;=2,T856&lt;=5),'CP %'!$G$21,IF(AND(B856='CP %'!$F$17,T856&gt;=6),'CP %'!$G$22,"")))))),
IF(AND(G856&gt;=DATE(2018,10,1),G856&lt;=DATE(2018,12,31)),IF(B856='CP %'!$F$25,'CP %'!$G$25,IF(B856='CP %'!$F$26,'CP %'!$G$26,IF(AND(B856='CP %'!$F$27,T856=1),'CP %'!$G$29,IF(AND(B856='CP %'!$F$27,T856&gt;=2,T856&lt;=5),'CP %'!$G$30,IF(AND(B856='CP %'!$F$27,T856&gt;=6),'CP %'!$G$31,"")))))))))),
IF(AND(A856='CP %'!$M$1,J856="CP"),
IF(AND(G856&gt;=DATE(2018,4,1),G856&lt;DATE(2018,10,1)),IF(AND(T856&gt;=1,T856&lt;=3),'CP %'!$N$4,IF(AND(T856&gt;=4,T856&lt;=6),'CP %'!$N$5,IF(T856&gt;=7,'CP %'!$N$6,""))),
IF(AND(G856&gt;=DATE(2018,10,1),G856&lt;=DATE(2018,12,31)),IF(AND(T856&gt;=1,T856&lt;=3),'CP %'!$N$9,IF(AND(T856&gt;=4,T856&lt;=6),'CP %'!$N$10,IF(T856&gt;=7,'CP %'!$N$11,""))),"")),"")))</f>
        <v/>
      </c>
      <c r="T856" s="29" t="str">
        <f>IF(AND(A856='CP %'!$B$1,Master!J856="CP",G856&gt;=DATE(2018,7,26),G856&lt;=DATE(2018,12,31)),COUNTIFS($K$2:$K$999,K856,$A$2:$A$999,'CP %'!$B$1,$G$2:$G$999,"&gt;=26-07-2018",$G$2:$G$999,"&lt;=31-12-2018"),IF(AND(A856='CP %'!$F$1,Master!J856="CP",G856&gt;=DATE(2018,4,1),G856&lt;DATE(2018,5,1)),COUNTIFS($K$2:$K$999,K856,$A$2:$A$999,'CP %'!$F$1,$G$2:$G$999,"&gt;=01-04-2018",$G$2:$G$999,"&lt;01-05-2018"),IF(AND(A856='CP %'!$F$1,Master!J856="CP",G856&gt;=DATE(2018,7,1),G856&lt;DATE(2018,8,1)),COUNTIFS($K$2:$K$999,K856,$A$2:$A$999,'CP %'!$F$1,$G$2:$G$999,"&gt;=01-07-2018",$G$2:$G$999,"&lt;01-08-2018"),IF(AND(A856='CP %'!$F$1,B856='CP %'!$F$17,Master!J856="CP",G856&gt;=DATE(2018,8,1),G856&lt;DATE(2018,10,1)),COUNTIFS($K$2:$K$999,K856,$A$2:$A$999,'CP %'!$F$1,$B$2:$B$999,'CP %'!$F$17,$G$2:$G$999,"&gt;=01-08-2018",$G$2:$G$999,"&lt;01-10-2018"),IF(AND(A856='CP %'!$F$1,B856='CP %'!$F$27,Master!J856="CP",G856&gt;=DATE(2018,10,1),G856&lt;=DATE(2018,12,31)),COUNTIFS($K$2:$K$999,K856,$A$2:$A$999,'CP %'!$F$1,$B$2:$B$999,'CP %'!$F$27,$G$2:$G$999,"&gt;=01-10-2018",$G$2:$G$999,"&lt;=31-12-2018"),IF(AND(A856='CP %'!$M$1,Master!J856="CP",G856&gt;=DATE(2018,4,1),G856&lt;DATE(2018,10,1)),COUNTIFS($K$2:$K$999,K856,$A$2:$A$999,'CP %'!$M$1,$G$2:$G$999,"&gt;=1-04-2018",$G$2:$G$999,"&lt;1-10-2018"),IF(AND(A856='CP %'!$M$1,Master!J856="CP",G856&gt;=DATE(2018,10,1),G856&lt;=DATE(2018,12,31)),COUNTIFS($K$2:$K$999,K856,$A$2:$A$999,'CP %'!$M$1,$G$2:$G$999,"&gt;=1-10-2018",$G$2:$G$999,"&lt;=31-12-2018"),"")))))))</f>
        <v/>
      </c>
    </row>
    <row r="857" spans="19:20" hidden="1" x14ac:dyDescent="0.25">
      <c r="S857" s="17" t="str">
        <f>IF(AND(A857='CP %'!$B$1,J857="CP"),
IF(AND(G857&gt;=DATE(2018,4,1),G857&lt;=DATE(2018,7,25)),2%,IF(AND(G857&gt;=DATE(2018,7,26),G857&lt;=DATE(2018,12,31),R857='CP %'!$I$2),IF(T857=1,'CP %'!$C$8,IF(AND(T857&gt;=2,T857&lt;=3),'CP %'!$C$9,IF(AND(T857&gt;=4,T857&lt;=5),'CP %'!$C$10,IF(AND(T857&gt;=6,T857&lt;=8),'CP %'!$C$11,IF(T857&gt;=9,'CP %'!$C$12,""))))),IF(AND(G857&gt;=DATE(2018,7,26),G857&lt;=DATE(2018,12,31),R857='CP %'!$I$3),IF(T857=1,'CP %'!$D$8,IF(AND(T857&gt;=2,T857&lt;=3),'CP %'!$D$9,IF(AND(T857&gt;=4,T857&lt;=5),'CP %'!$D$10,IF(AND(T857&gt;=6,T857&lt;=8),'CP %'!$D$11,IF(T857&gt;=9,'CP %'!$D$12,""))))),""))),
IF(AND(A857='CP %'!$F$1,J857="CP"),
IF(AND(G857&gt;=DATE(2018,4,1),G857&lt;DATE(2018,5,1)),IF(AND(T857&gt;=1,T857&lt;=3),'CP %'!$G$4,IF(AND(T857&gt;=4,T857&lt;=9),'CP %'!$G$5,IF(T857&gt;=10,'CP %'!$G$6,""))),
IF(AND(G857&gt;=DATE(2018,5,1),G857&lt;DATE(2018,7,1)),'CP %'!$G$8,
IF(AND(G857&gt;=DATE(2018,7,1),G857&lt;DATE(2018,8,1)),IF(AND(T857&gt;=1,T857&lt;=2),'CP %'!$G$11,IF(AND(T857&gt;=3,T857&lt;=5),'CP %'!$G$12,IF(T857&gt;=6,'CP %'!$G$13,""))),
IF(AND(G857&gt;=DATE(2018,8,1),G857&lt;DATE(2018,10,1)),IF(K857='CP %'!$F$18,'CP %'!$G$18,IF(B857='CP %'!$F$15,'CP %'!$G$15,IF(B857='CP %'!$F$16,'CP %'!$G$16,IF(AND(B857='CP %'!$F$17,T857=1),'CP %'!$G$20,IF(AND(B857='CP %'!$F$17,T857&gt;=2,T857&lt;=5),'CP %'!$G$21,IF(AND(B857='CP %'!$F$17,T857&gt;=6),'CP %'!$G$22,"")))))),
IF(AND(G857&gt;=DATE(2018,10,1),G857&lt;=DATE(2018,12,31)),IF(B857='CP %'!$F$25,'CP %'!$G$25,IF(B857='CP %'!$F$26,'CP %'!$G$26,IF(AND(B857='CP %'!$F$27,T857=1),'CP %'!$G$29,IF(AND(B857='CP %'!$F$27,T857&gt;=2,T857&lt;=5),'CP %'!$G$30,IF(AND(B857='CP %'!$F$27,T857&gt;=6),'CP %'!$G$31,"")))))))))),
IF(AND(A857='CP %'!$M$1,J857="CP"),
IF(AND(G857&gt;=DATE(2018,4,1),G857&lt;DATE(2018,10,1)),IF(AND(T857&gt;=1,T857&lt;=3),'CP %'!$N$4,IF(AND(T857&gt;=4,T857&lt;=6),'CP %'!$N$5,IF(T857&gt;=7,'CP %'!$N$6,""))),
IF(AND(G857&gt;=DATE(2018,10,1),G857&lt;=DATE(2018,12,31)),IF(AND(T857&gt;=1,T857&lt;=3),'CP %'!$N$9,IF(AND(T857&gt;=4,T857&lt;=6),'CP %'!$N$10,IF(T857&gt;=7,'CP %'!$N$11,""))),"")),"")))</f>
        <v/>
      </c>
      <c r="T857" s="29" t="str">
        <f>IF(AND(A857='CP %'!$B$1,Master!J857="CP",G857&gt;=DATE(2018,7,26),G857&lt;=DATE(2018,12,31)),COUNTIFS($K$2:$K$999,K857,$A$2:$A$999,'CP %'!$B$1,$G$2:$G$999,"&gt;=26-07-2018",$G$2:$G$999,"&lt;=31-12-2018"),IF(AND(A857='CP %'!$F$1,Master!J857="CP",G857&gt;=DATE(2018,4,1),G857&lt;DATE(2018,5,1)),COUNTIFS($K$2:$K$999,K857,$A$2:$A$999,'CP %'!$F$1,$G$2:$G$999,"&gt;=01-04-2018",$G$2:$G$999,"&lt;01-05-2018"),IF(AND(A857='CP %'!$F$1,Master!J857="CP",G857&gt;=DATE(2018,7,1),G857&lt;DATE(2018,8,1)),COUNTIFS($K$2:$K$999,K857,$A$2:$A$999,'CP %'!$F$1,$G$2:$G$999,"&gt;=01-07-2018",$G$2:$G$999,"&lt;01-08-2018"),IF(AND(A857='CP %'!$F$1,B857='CP %'!$F$17,Master!J857="CP",G857&gt;=DATE(2018,8,1),G857&lt;DATE(2018,10,1)),COUNTIFS($K$2:$K$999,K857,$A$2:$A$999,'CP %'!$F$1,$B$2:$B$999,'CP %'!$F$17,$G$2:$G$999,"&gt;=01-08-2018",$G$2:$G$999,"&lt;01-10-2018"),IF(AND(A857='CP %'!$F$1,B857='CP %'!$F$27,Master!J857="CP",G857&gt;=DATE(2018,10,1),G857&lt;=DATE(2018,12,31)),COUNTIFS($K$2:$K$999,K857,$A$2:$A$999,'CP %'!$F$1,$B$2:$B$999,'CP %'!$F$27,$G$2:$G$999,"&gt;=01-10-2018",$G$2:$G$999,"&lt;=31-12-2018"),IF(AND(A857='CP %'!$M$1,Master!J857="CP",G857&gt;=DATE(2018,4,1),G857&lt;DATE(2018,10,1)),COUNTIFS($K$2:$K$999,K857,$A$2:$A$999,'CP %'!$M$1,$G$2:$G$999,"&gt;=1-04-2018",$G$2:$G$999,"&lt;1-10-2018"),IF(AND(A857='CP %'!$M$1,Master!J857="CP",G857&gt;=DATE(2018,10,1),G857&lt;=DATE(2018,12,31)),COUNTIFS($K$2:$K$999,K857,$A$2:$A$999,'CP %'!$M$1,$G$2:$G$999,"&gt;=1-10-2018",$G$2:$G$999,"&lt;=31-12-2018"),"")))))))</f>
        <v/>
      </c>
    </row>
    <row r="858" spans="19:20" hidden="1" x14ac:dyDescent="0.25">
      <c r="S858" s="17" t="str">
        <f>IF(AND(A858='CP %'!$B$1,J858="CP"),
IF(AND(G858&gt;=DATE(2018,4,1),G858&lt;=DATE(2018,7,25)),2%,IF(AND(G858&gt;=DATE(2018,7,26),G858&lt;=DATE(2018,12,31),R858='CP %'!$I$2),IF(T858=1,'CP %'!$C$8,IF(AND(T858&gt;=2,T858&lt;=3),'CP %'!$C$9,IF(AND(T858&gt;=4,T858&lt;=5),'CP %'!$C$10,IF(AND(T858&gt;=6,T858&lt;=8),'CP %'!$C$11,IF(T858&gt;=9,'CP %'!$C$12,""))))),IF(AND(G858&gt;=DATE(2018,7,26),G858&lt;=DATE(2018,12,31),R858='CP %'!$I$3),IF(T858=1,'CP %'!$D$8,IF(AND(T858&gt;=2,T858&lt;=3),'CP %'!$D$9,IF(AND(T858&gt;=4,T858&lt;=5),'CP %'!$D$10,IF(AND(T858&gt;=6,T858&lt;=8),'CP %'!$D$11,IF(T858&gt;=9,'CP %'!$D$12,""))))),""))),
IF(AND(A858='CP %'!$F$1,J858="CP"),
IF(AND(G858&gt;=DATE(2018,4,1),G858&lt;DATE(2018,5,1)),IF(AND(T858&gt;=1,T858&lt;=3),'CP %'!$G$4,IF(AND(T858&gt;=4,T858&lt;=9),'CP %'!$G$5,IF(T858&gt;=10,'CP %'!$G$6,""))),
IF(AND(G858&gt;=DATE(2018,5,1),G858&lt;DATE(2018,7,1)),'CP %'!$G$8,
IF(AND(G858&gt;=DATE(2018,7,1),G858&lt;DATE(2018,8,1)),IF(AND(T858&gt;=1,T858&lt;=2),'CP %'!$G$11,IF(AND(T858&gt;=3,T858&lt;=5),'CP %'!$G$12,IF(T858&gt;=6,'CP %'!$G$13,""))),
IF(AND(G858&gt;=DATE(2018,8,1),G858&lt;DATE(2018,10,1)),IF(K858='CP %'!$F$18,'CP %'!$G$18,IF(B858='CP %'!$F$15,'CP %'!$G$15,IF(B858='CP %'!$F$16,'CP %'!$G$16,IF(AND(B858='CP %'!$F$17,T858=1),'CP %'!$G$20,IF(AND(B858='CP %'!$F$17,T858&gt;=2,T858&lt;=5),'CP %'!$G$21,IF(AND(B858='CP %'!$F$17,T858&gt;=6),'CP %'!$G$22,"")))))),
IF(AND(G858&gt;=DATE(2018,10,1),G858&lt;=DATE(2018,12,31)),IF(B858='CP %'!$F$25,'CP %'!$G$25,IF(B858='CP %'!$F$26,'CP %'!$G$26,IF(AND(B858='CP %'!$F$27,T858=1),'CP %'!$G$29,IF(AND(B858='CP %'!$F$27,T858&gt;=2,T858&lt;=5),'CP %'!$G$30,IF(AND(B858='CP %'!$F$27,T858&gt;=6),'CP %'!$G$31,"")))))))))),
IF(AND(A858='CP %'!$M$1,J858="CP"),
IF(AND(G858&gt;=DATE(2018,4,1),G858&lt;DATE(2018,10,1)),IF(AND(T858&gt;=1,T858&lt;=3),'CP %'!$N$4,IF(AND(T858&gt;=4,T858&lt;=6),'CP %'!$N$5,IF(T858&gt;=7,'CP %'!$N$6,""))),
IF(AND(G858&gt;=DATE(2018,10,1),G858&lt;=DATE(2018,12,31)),IF(AND(T858&gt;=1,T858&lt;=3),'CP %'!$N$9,IF(AND(T858&gt;=4,T858&lt;=6),'CP %'!$N$10,IF(T858&gt;=7,'CP %'!$N$11,""))),"")),"")))</f>
        <v/>
      </c>
      <c r="T858" s="29" t="str">
        <f>IF(AND(A858='CP %'!$B$1,Master!J858="CP",G858&gt;=DATE(2018,7,26),G858&lt;=DATE(2018,12,31)),COUNTIFS($K$2:$K$999,K858,$A$2:$A$999,'CP %'!$B$1,$G$2:$G$999,"&gt;=26-07-2018",$G$2:$G$999,"&lt;=31-12-2018"),IF(AND(A858='CP %'!$F$1,Master!J858="CP",G858&gt;=DATE(2018,4,1),G858&lt;DATE(2018,5,1)),COUNTIFS($K$2:$K$999,K858,$A$2:$A$999,'CP %'!$F$1,$G$2:$G$999,"&gt;=01-04-2018",$G$2:$G$999,"&lt;01-05-2018"),IF(AND(A858='CP %'!$F$1,Master!J858="CP",G858&gt;=DATE(2018,7,1),G858&lt;DATE(2018,8,1)),COUNTIFS($K$2:$K$999,K858,$A$2:$A$999,'CP %'!$F$1,$G$2:$G$999,"&gt;=01-07-2018",$G$2:$G$999,"&lt;01-08-2018"),IF(AND(A858='CP %'!$F$1,B858='CP %'!$F$17,Master!J858="CP",G858&gt;=DATE(2018,8,1),G858&lt;DATE(2018,10,1)),COUNTIFS($K$2:$K$999,K858,$A$2:$A$999,'CP %'!$F$1,$B$2:$B$999,'CP %'!$F$17,$G$2:$G$999,"&gt;=01-08-2018",$G$2:$G$999,"&lt;01-10-2018"),IF(AND(A858='CP %'!$F$1,B858='CP %'!$F$27,Master!J858="CP",G858&gt;=DATE(2018,10,1),G858&lt;=DATE(2018,12,31)),COUNTIFS($K$2:$K$999,K858,$A$2:$A$999,'CP %'!$F$1,$B$2:$B$999,'CP %'!$F$27,$G$2:$G$999,"&gt;=01-10-2018",$G$2:$G$999,"&lt;=31-12-2018"),IF(AND(A858='CP %'!$M$1,Master!J858="CP",G858&gt;=DATE(2018,4,1),G858&lt;DATE(2018,10,1)),COUNTIFS($K$2:$K$999,K858,$A$2:$A$999,'CP %'!$M$1,$G$2:$G$999,"&gt;=1-04-2018",$G$2:$G$999,"&lt;1-10-2018"),IF(AND(A858='CP %'!$M$1,Master!J858="CP",G858&gt;=DATE(2018,10,1),G858&lt;=DATE(2018,12,31)),COUNTIFS($K$2:$K$999,K858,$A$2:$A$999,'CP %'!$M$1,$G$2:$G$999,"&gt;=1-10-2018",$G$2:$G$999,"&lt;=31-12-2018"),"")))))))</f>
        <v/>
      </c>
    </row>
    <row r="859" spans="19:20" hidden="1" x14ac:dyDescent="0.25">
      <c r="S859" s="17" t="str">
        <f>IF(AND(A859='CP %'!$B$1,J859="CP"),
IF(AND(G859&gt;=DATE(2018,4,1),G859&lt;=DATE(2018,7,25)),2%,IF(AND(G859&gt;=DATE(2018,7,26),G859&lt;=DATE(2018,12,31),R859='CP %'!$I$2),IF(T859=1,'CP %'!$C$8,IF(AND(T859&gt;=2,T859&lt;=3),'CP %'!$C$9,IF(AND(T859&gt;=4,T859&lt;=5),'CP %'!$C$10,IF(AND(T859&gt;=6,T859&lt;=8),'CP %'!$C$11,IF(T859&gt;=9,'CP %'!$C$12,""))))),IF(AND(G859&gt;=DATE(2018,7,26),G859&lt;=DATE(2018,12,31),R859='CP %'!$I$3),IF(T859=1,'CP %'!$D$8,IF(AND(T859&gt;=2,T859&lt;=3),'CP %'!$D$9,IF(AND(T859&gt;=4,T859&lt;=5),'CP %'!$D$10,IF(AND(T859&gt;=6,T859&lt;=8),'CP %'!$D$11,IF(T859&gt;=9,'CP %'!$D$12,""))))),""))),
IF(AND(A859='CP %'!$F$1,J859="CP"),
IF(AND(G859&gt;=DATE(2018,4,1),G859&lt;DATE(2018,5,1)),IF(AND(T859&gt;=1,T859&lt;=3),'CP %'!$G$4,IF(AND(T859&gt;=4,T859&lt;=9),'CP %'!$G$5,IF(T859&gt;=10,'CP %'!$G$6,""))),
IF(AND(G859&gt;=DATE(2018,5,1),G859&lt;DATE(2018,7,1)),'CP %'!$G$8,
IF(AND(G859&gt;=DATE(2018,7,1),G859&lt;DATE(2018,8,1)),IF(AND(T859&gt;=1,T859&lt;=2),'CP %'!$G$11,IF(AND(T859&gt;=3,T859&lt;=5),'CP %'!$G$12,IF(T859&gt;=6,'CP %'!$G$13,""))),
IF(AND(G859&gt;=DATE(2018,8,1),G859&lt;DATE(2018,10,1)),IF(K859='CP %'!$F$18,'CP %'!$G$18,IF(B859='CP %'!$F$15,'CP %'!$G$15,IF(B859='CP %'!$F$16,'CP %'!$G$16,IF(AND(B859='CP %'!$F$17,T859=1),'CP %'!$G$20,IF(AND(B859='CP %'!$F$17,T859&gt;=2,T859&lt;=5),'CP %'!$G$21,IF(AND(B859='CP %'!$F$17,T859&gt;=6),'CP %'!$G$22,"")))))),
IF(AND(G859&gt;=DATE(2018,10,1),G859&lt;=DATE(2018,12,31)),IF(B859='CP %'!$F$25,'CP %'!$G$25,IF(B859='CP %'!$F$26,'CP %'!$G$26,IF(AND(B859='CP %'!$F$27,T859=1),'CP %'!$G$29,IF(AND(B859='CP %'!$F$27,T859&gt;=2,T859&lt;=5),'CP %'!$G$30,IF(AND(B859='CP %'!$F$27,T859&gt;=6),'CP %'!$G$31,"")))))))))),
IF(AND(A859='CP %'!$M$1,J859="CP"),
IF(AND(G859&gt;=DATE(2018,4,1),G859&lt;DATE(2018,10,1)),IF(AND(T859&gt;=1,T859&lt;=3),'CP %'!$N$4,IF(AND(T859&gt;=4,T859&lt;=6),'CP %'!$N$5,IF(T859&gt;=7,'CP %'!$N$6,""))),
IF(AND(G859&gt;=DATE(2018,10,1),G859&lt;=DATE(2018,12,31)),IF(AND(T859&gt;=1,T859&lt;=3),'CP %'!$N$9,IF(AND(T859&gt;=4,T859&lt;=6),'CP %'!$N$10,IF(T859&gt;=7,'CP %'!$N$11,""))),"")),"")))</f>
        <v/>
      </c>
      <c r="T859" s="29" t="str">
        <f>IF(AND(A859='CP %'!$B$1,Master!J859="CP",G859&gt;=DATE(2018,7,26),G859&lt;=DATE(2018,12,31)),COUNTIFS($K$2:$K$999,K859,$A$2:$A$999,'CP %'!$B$1,$G$2:$G$999,"&gt;=26-07-2018",$G$2:$G$999,"&lt;=31-12-2018"),IF(AND(A859='CP %'!$F$1,Master!J859="CP",G859&gt;=DATE(2018,4,1),G859&lt;DATE(2018,5,1)),COUNTIFS($K$2:$K$999,K859,$A$2:$A$999,'CP %'!$F$1,$G$2:$G$999,"&gt;=01-04-2018",$G$2:$G$999,"&lt;01-05-2018"),IF(AND(A859='CP %'!$F$1,Master!J859="CP",G859&gt;=DATE(2018,7,1),G859&lt;DATE(2018,8,1)),COUNTIFS($K$2:$K$999,K859,$A$2:$A$999,'CP %'!$F$1,$G$2:$G$999,"&gt;=01-07-2018",$G$2:$G$999,"&lt;01-08-2018"),IF(AND(A859='CP %'!$F$1,B859='CP %'!$F$17,Master!J859="CP",G859&gt;=DATE(2018,8,1),G859&lt;DATE(2018,10,1)),COUNTIFS($K$2:$K$999,K859,$A$2:$A$999,'CP %'!$F$1,$B$2:$B$999,'CP %'!$F$17,$G$2:$G$999,"&gt;=01-08-2018",$G$2:$G$999,"&lt;01-10-2018"),IF(AND(A859='CP %'!$F$1,B859='CP %'!$F$27,Master!J859="CP",G859&gt;=DATE(2018,10,1),G859&lt;=DATE(2018,12,31)),COUNTIFS($K$2:$K$999,K859,$A$2:$A$999,'CP %'!$F$1,$B$2:$B$999,'CP %'!$F$27,$G$2:$G$999,"&gt;=01-10-2018",$G$2:$G$999,"&lt;=31-12-2018"),IF(AND(A859='CP %'!$M$1,Master!J859="CP",G859&gt;=DATE(2018,4,1),G859&lt;DATE(2018,10,1)),COUNTIFS($K$2:$K$999,K859,$A$2:$A$999,'CP %'!$M$1,$G$2:$G$999,"&gt;=1-04-2018",$G$2:$G$999,"&lt;1-10-2018"),IF(AND(A859='CP %'!$M$1,Master!J859="CP",G859&gt;=DATE(2018,10,1),G859&lt;=DATE(2018,12,31)),COUNTIFS($K$2:$K$999,K859,$A$2:$A$999,'CP %'!$M$1,$G$2:$G$999,"&gt;=1-10-2018",$G$2:$G$999,"&lt;=31-12-2018"),"")))))))</f>
        <v/>
      </c>
    </row>
    <row r="860" spans="19:20" hidden="1" x14ac:dyDescent="0.25">
      <c r="S860" s="17" t="str">
        <f>IF(AND(A860='CP %'!$B$1,J860="CP"),
IF(AND(G860&gt;=DATE(2018,4,1),G860&lt;=DATE(2018,7,25)),2%,IF(AND(G860&gt;=DATE(2018,7,26),G860&lt;=DATE(2018,12,31),R860='CP %'!$I$2),IF(T860=1,'CP %'!$C$8,IF(AND(T860&gt;=2,T860&lt;=3),'CP %'!$C$9,IF(AND(T860&gt;=4,T860&lt;=5),'CP %'!$C$10,IF(AND(T860&gt;=6,T860&lt;=8),'CP %'!$C$11,IF(T860&gt;=9,'CP %'!$C$12,""))))),IF(AND(G860&gt;=DATE(2018,7,26),G860&lt;=DATE(2018,12,31),R860='CP %'!$I$3),IF(T860=1,'CP %'!$D$8,IF(AND(T860&gt;=2,T860&lt;=3),'CP %'!$D$9,IF(AND(T860&gt;=4,T860&lt;=5),'CP %'!$D$10,IF(AND(T860&gt;=6,T860&lt;=8),'CP %'!$D$11,IF(T860&gt;=9,'CP %'!$D$12,""))))),""))),
IF(AND(A860='CP %'!$F$1,J860="CP"),
IF(AND(G860&gt;=DATE(2018,4,1),G860&lt;DATE(2018,5,1)),IF(AND(T860&gt;=1,T860&lt;=3),'CP %'!$G$4,IF(AND(T860&gt;=4,T860&lt;=9),'CP %'!$G$5,IF(T860&gt;=10,'CP %'!$G$6,""))),
IF(AND(G860&gt;=DATE(2018,5,1),G860&lt;DATE(2018,7,1)),'CP %'!$G$8,
IF(AND(G860&gt;=DATE(2018,7,1),G860&lt;DATE(2018,8,1)),IF(AND(T860&gt;=1,T860&lt;=2),'CP %'!$G$11,IF(AND(T860&gt;=3,T860&lt;=5),'CP %'!$G$12,IF(T860&gt;=6,'CP %'!$G$13,""))),
IF(AND(G860&gt;=DATE(2018,8,1),G860&lt;DATE(2018,10,1)),IF(K860='CP %'!$F$18,'CP %'!$G$18,IF(B860='CP %'!$F$15,'CP %'!$G$15,IF(B860='CP %'!$F$16,'CP %'!$G$16,IF(AND(B860='CP %'!$F$17,T860=1),'CP %'!$G$20,IF(AND(B860='CP %'!$F$17,T860&gt;=2,T860&lt;=5),'CP %'!$G$21,IF(AND(B860='CP %'!$F$17,T860&gt;=6),'CP %'!$G$22,"")))))),
IF(AND(G860&gt;=DATE(2018,10,1),G860&lt;=DATE(2018,12,31)),IF(B860='CP %'!$F$25,'CP %'!$G$25,IF(B860='CP %'!$F$26,'CP %'!$G$26,IF(AND(B860='CP %'!$F$27,T860=1),'CP %'!$G$29,IF(AND(B860='CP %'!$F$27,T860&gt;=2,T860&lt;=5),'CP %'!$G$30,IF(AND(B860='CP %'!$F$27,T860&gt;=6),'CP %'!$G$31,"")))))))))),
IF(AND(A860='CP %'!$M$1,J860="CP"),
IF(AND(G860&gt;=DATE(2018,4,1),G860&lt;DATE(2018,10,1)),IF(AND(T860&gt;=1,T860&lt;=3),'CP %'!$N$4,IF(AND(T860&gt;=4,T860&lt;=6),'CP %'!$N$5,IF(T860&gt;=7,'CP %'!$N$6,""))),
IF(AND(G860&gt;=DATE(2018,10,1),G860&lt;=DATE(2018,12,31)),IF(AND(T860&gt;=1,T860&lt;=3),'CP %'!$N$9,IF(AND(T860&gt;=4,T860&lt;=6),'CP %'!$N$10,IF(T860&gt;=7,'CP %'!$N$11,""))),"")),"")))</f>
        <v/>
      </c>
      <c r="T860" s="29" t="str">
        <f>IF(AND(A860='CP %'!$B$1,Master!J860="CP",G860&gt;=DATE(2018,7,26),G860&lt;=DATE(2018,12,31)),COUNTIFS($K$2:$K$999,K860,$A$2:$A$999,'CP %'!$B$1,$G$2:$G$999,"&gt;=26-07-2018",$G$2:$G$999,"&lt;=31-12-2018"),IF(AND(A860='CP %'!$F$1,Master!J860="CP",G860&gt;=DATE(2018,4,1),G860&lt;DATE(2018,5,1)),COUNTIFS($K$2:$K$999,K860,$A$2:$A$999,'CP %'!$F$1,$G$2:$G$999,"&gt;=01-04-2018",$G$2:$G$999,"&lt;01-05-2018"),IF(AND(A860='CP %'!$F$1,Master!J860="CP",G860&gt;=DATE(2018,7,1),G860&lt;DATE(2018,8,1)),COUNTIFS($K$2:$K$999,K860,$A$2:$A$999,'CP %'!$F$1,$G$2:$G$999,"&gt;=01-07-2018",$G$2:$G$999,"&lt;01-08-2018"),IF(AND(A860='CP %'!$F$1,B860='CP %'!$F$17,Master!J860="CP",G860&gt;=DATE(2018,8,1),G860&lt;DATE(2018,10,1)),COUNTIFS($K$2:$K$999,K860,$A$2:$A$999,'CP %'!$F$1,$B$2:$B$999,'CP %'!$F$17,$G$2:$G$999,"&gt;=01-08-2018",$G$2:$G$999,"&lt;01-10-2018"),IF(AND(A860='CP %'!$F$1,B860='CP %'!$F$27,Master!J860="CP",G860&gt;=DATE(2018,10,1),G860&lt;=DATE(2018,12,31)),COUNTIFS($K$2:$K$999,K860,$A$2:$A$999,'CP %'!$F$1,$B$2:$B$999,'CP %'!$F$27,$G$2:$G$999,"&gt;=01-10-2018",$G$2:$G$999,"&lt;=31-12-2018"),IF(AND(A860='CP %'!$M$1,Master!J860="CP",G860&gt;=DATE(2018,4,1),G860&lt;DATE(2018,10,1)),COUNTIFS($K$2:$K$999,K860,$A$2:$A$999,'CP %'!$M$1,$G$2:$G$999,"&gt;=1-04-2018",$G$2:$G$999,"&lt;1-10-2018"),IF(AND(A860='CP %'!$M$1,Master!J860="CP",G860&gt;=DATE(2018,10,1),G860&lt;=DATE(2018,12,31)),COUNTIFS($K$2:$K$999,K860,$A$2:$A$999,'CP %'!$M$1,$G$2:$G$999,"&gt;=1-10-2018",$G$2:$G$999,"&lt;=31-12-2018"),"")))))))</f>
        <v/>
      </c>
    </row>
    <row r="861" spans="19:20" hidden="1" x14ac:dyDescent="0.25">
      <c r="S861" s="17" t="str">
        <f>IF(AND(A861='CP %'!$B$1,J861="CP"),
IF(AND(G861&gt;=DATE(2018,4,1),G861&lt;=DATE(2018,7,25)),2%,IF(AND(G861&gt;=DATE(2018,7,26),G861&lt;=DATE(2018,12,31),R861='CP %'!$I$2),IF(T861=1,'CP %'!$C$8,IF(AND(T861&gt;=2,T861&lt;=3),'CP %'!$C$9,IF(AND(T861&gt;=4,T861&lt;=5),'CP %'!$C$10,IF(AND(T861&gt;=6,T861&lt;=8),'CP %'!$C$11,IF(T861&gt;=9,'CP %'!$C$12,""))))),IF(AND(G861&gt;=DATE(2018,7,26),G861&lt;=DATE(2018,12,31),R861='CP %'!$I$3),IF(T861=1,'CP %'!$D$8,IF(AND(T861&gt;=2,T861&lt;=3),'CP %'!$D$9,IF(AND(T861&gt;=4,T861&lt;=5),'CP %'!$D$10,IF(AND(T861&gt;=6,T861&lt;=8),'CP %'!$D$11,IF(T861&gt;=9,'CP %'!$D$12,""))))),""))),
IF(AND(A861='CP %'!$F$1,J861="CP"),
IF(AND(G861&gt;=DATE(2018,4,1),G861&lt;DATE(2018,5,1)),IF(AND(T861&gt;=1,T861&lt;=3),'CP %'!$G$4,IF(AND(T861&gt;=4,T861&lt;=9),'CP %'!$G$5,IF(T861&gt;=10,'CP %'!$G$6,""))),
IF(AND(G861&gt;=DATE(2018,5,1),G861&lt;DATE(2018,7,1)),'CP %'!$G$8,
IF(AND(G861&gt;=DATE(2018,7,1),G861&lt;DATE(2018,8,1)),IF(AND(T861&gt;=1,T861&lt;=2),'CP %'!$G$11,IF(AND(T861&gt;=3,T861&lt;=5),'CP %'!$G$12,IF(T861&gt;=6,'CP %'!$G$13,""))),
IF(AND(G861&gt;=DATE(2018,8,1),G861&lt;DATE(2018,10,1)),IF(K861='CP %'!$F$18,'CP %'!$G$18,IF(B861='CP %'!$F$15,'CP %'!$G$15,IF(B861='CP %'!$F$16,'CP %'!$G$16,IF(AND(B861='CP %'!$F$17,T861=1),'CP %'!$G$20,IF(AND(B861='CP %'!$F$17,T861&gt;=2,T861&lt;=5),'CP %'!$G$21,IF(AND(B861='CP %'!$F$17,T861&gt;=6),'CP %'!$G$22,"")))))),
IF(AND(G861&gt;=DATE(2018,10,1),G861&lt;=DATE(2018,12,31)),IF(B861='CP %'!$F$25,'CP %'!$G$25,IF(B861='CP %'!$F$26,'CP %'!$G$26,IF(AND(B861='CP %'!$F$27,T861=1),'CP %'!$G$29,IF(AND(B861='CP %'!$F$27,T861&gt;=2,T861&lt;=5),'CP %'!$G$30,IF(AND(B861='CP %'!$F$27,T861&gt;=6),'CP %'!$G$31,"")))))))))),
IF(AND(A861='CP %'!$M$1,J861="CP"),
IF(AND(G861&gt;=DATE(2018,4,1),G861&lt;DATE(2018,10,1)),IF(AND(T861&gt;=1,T861&lt;=3),'CP %'!$N$4,IF(AND(T861&gt;=4,T861&lt;=6),'CP %'!$N$5,IF(T861&gt;=7,'CP %'!$N$6,""))),
IF(AND(G861&gt;=DATE(2018,10,1),G861&lt;=DATE(2018,12,31)),IF(AND(T861&gt;=1,T861&lt;=3),'CP %'!$N$9,IF(AND(T861&gt;=4,T861&lt;=6),'CP %'!$N$10,IF(T861&gt;=7,'CP %'!$N$11,""))),"")),"")))</f>
        <v/>
      </c>
      <c r="T861" s="29" t="str">
        <f>IF(AND(A861='CP %'!$B$1,Master!J861="CP",G861&gt;=DATE(2018,7,26),G861&lt;=DATE(2018,12,31)),COUNTIFS($K$2:$K$999,K861,$A$2:$A$999,'CP %'!$B$1,$G$2:$G$999,"&gt;=26-07-2018",$G$2:$G$999,"&lt;=31-12-2018"),IF(AND(A861='CP %'!$F$1,Master!J861="CP",G861&gt;=DATE(2018,4,1),G861&lt;DATE(2018,5,1)),COUNTIFS($K$2:$K$999,K861,$A$2:$A$999,'CP %'!$F$1,$G$2:$G$999,"&gt;=01-04-2018",$G$2:$G$999,"&lt;01-05-2018"),IF(AND(A861='CP %'!$F$1,Master!J861="CP",G861&gt;=DATE(2018,7,1),G861&lt;DATE(2018,8,1)),COUNTIFS($K$2:$K$999,K861,$A$2:$A$999,'CP %'!$F$1,$G$2:$G$999,"&gt;=01-07-2018",$G$2:$G$999,"&lt;01-08-2018"),IF(AND(A861='CP %'!$F$1,B861='CP %'!$F$17,Master!J861="CP",G861&gt;=DATE(2018,8,1),G861&lt;DATE(2018,10,1)),COUNTIFS($K$2:$K$999,K861,$A$2:$A$999,'CP %'!$F$1,$B$2:$B$999,'CP %'!$F$17,$G$2:$G$999,"&gt;=01-08-2018",$G$2:$G$999,"&lt;01-10-2018"),IF(AND(A861='CP %'!$F$1,B861='CP %'!$F$27,Master!J861="CP",G861&gt;=DATE(2018,10,1),G861&lt;=DATE(2018,12,31)),COUNTIFS($K$2:$K$999,K861,$A$2:$A$999,'CP %'!$F$1,$B$2:$B$999,'CP %'!$F$27,$G$2:$G$999,"&gt;=01-10-2018",$G$2:$G$999,"&lt;=31-12-2018"),IF(AND(A861='CP %'!$M$1,Master!J861="CP",G861&gt;=DATE(2018,4,1),G861&lt;DATE(2018,10,1)),COUNTIFS($K$2:$K$999,K861,$A$2:$A$999,'CP %'!$M$1,$G$2:$G$999,"&gt;=1-04-2018",$G$2:$G$999,"&lt;1-10-2018"),IF(AND(A861='CP %'!$M$1,Master!J861="CP",G861&gt;=DATE(2018,10,1),G861&lt;=DATE(2018,12,31)),COUNTIFS($K$2:$K$999,K861,$A$2:$A$999,'CP %'!$M$1,$G$2:$G$999,"&gt;=1-10-2018",$G$2:$G$999,"&lt;=31-12-2018"),"")))))))</f>
        <v/>
      </c>
    </row>
    <row r="862" spans="19:20" hidden="1" x14ac:dyDescent="0.25">
      <c r="S862" s="17" t="str">
        <f>IF(AND(A862='CP %'!$B$1,J862="CP"),
IF(AND(G862&gt;=DATE(2018,4,1),G862&lt;=DATE(2018,7,25)),2%,IF(AND(G862&gt;=DATE(2018,7,26),G862&lt;=DATE(2018,12,31),R862='CP %'!$I$2),IF(T862=1,'CP %'!$C$8,IF(AND(T862&gt;=2,T862&lt;=3),'CP %'!$C$9,IF(AND(T862&gt;=4,T862&lt;=5),'CP %'!$C$10,IF(AND(T862&gt;=6,T862&lt;=8),'CP %'!$C$11,IF(T862&gt;=9,'CP %'!$C$12,""))))),IF(AND(G862&gt;=DATE(2018,7,26),G862&lt;=DATE(2018,12,31),R862='CP %'!$I$3),IF(T862=1,'CP %'!$D$8,IF(AND(T862&gt;=2,T862&lt;=3),'CP %'!$D$9,IF(AND(T862&gt;=4,T862&lt;=5),'CP %'!$D$10,IF(AND(T862&gt;=6,T862&lt;=8),'CP %'!$D$11,IF(T862&gt;=9,'CP %'!$D$12,""))))),""))),
IF(AND(A862='CP %'!$F$1,J862="CP"),
IF(AND(G862&gt;=DATE(2018,4,1),G862&lt;DATE(2018,5,1)),IF(AND(T862&gt;=1,T862&lt;=3),'CP %'!$G$4,IF(AND(T862&gt;=4,T862&lt;=9),'CP %'!$G$5,IF(T862&gt;=10,'CP %'!$G$6,""))),
IF(AND(G862&gt;=DATE(2018,5,1),G862&lt;DATE(2018,7,1)),'CP %'!$G$8,
IF(AND(G862&gt;=DATE(2018,7,1),G862&lt;DATE(2018,8,1)),IF(AND(T862&gt;=1,T862&lt;=2),'CP %'!$G$11,IF(AND(T862&gt;=3,T862&lt;=5),'CP %'!$G$12,IF(T862&gt;=6,'CP %'!$G$13,""))),
IF(AND(G862&gt;=DATE(2018,8,1),G862&lt;DATE(2018,10,1)),IF(K862='CP %'!$F$18,'CP %'!$G$18,IF(B862='CP %'!$F$15,'CP %'!$G$15,IF(B862='CP %'!$F$16,'CP %'!$G$16,IF(AND(B862='CP %'!$F$17,T862=1),'CP %'!$G$20,IF(AND(B862='CP %'!$F$17,T862&gt;=2,T862&lt;=5),'CP %'!$G$21,IF(AND(B862='CP %'!$F$17,T862&gt;=6),'CP %'!$G$22,"")))))),
IF(AND(G862&gt;=DATE(2018,10,1),G862&lt;=DATE(2018,12,31)),IF(B862='CP %'!$F$25,'CP %'!$G$25,IF(B862='CP %'!$F$26,'CP %'!$G$26,IF(AND(B862='CP %'!$F$27,T862=1),'CP %'!$G$29,IF(AND(B862='CP %'!$F$27,T862&gt;=2,T862&lt;=5),'CP %'!$G$30,IF(AND(B862='CP %'!$F$27,T862&gt;=6),'CP %'!$G$31,"")))))))))),
IF(AND(A862='CP %'!$M$1,J862="CP"),
IF(AND(G862&gt;=DATE(2018,4,1),G862&lt;DATE(2018,10,1)),IF(AND(T862&gt;=1,T862&lt;=3),'CP %'!$N$4,IF(AND(T862&gt;=4,T862&lt;=6),'CP %'!$N$5,IF(T862&gt;=7,'CP %'!$N$6,""))),
IF(AND(G862&gt;=DATE(2018,10,1),G862&lt;=DATE(2018,12,31)),IF(AND(T862&gt;=1,T862&lt;=3),'CP %'!$N$9,IF(AND(T862&gt;=4,T862&lt;=6),'CP %'!$N$10,IF(T862&gt;=7,'CP %'!$N$11,""))),"")),"")))</f>
        <v/>
      </c>
      <c r="T862" s="29" t="str">
        <f>IF(AND(A862='CP %'!$B$1,Master!J862="CP",G862&gt;=DATE(2018,7,26),G862&lt;=DATE(2018,12,31)),COUNTIFS($K$2:$K$999,K862,$A$2:$A$999,'CP %'!$B$1,$G$2:$G$999,"&gt;=26-07-2018",$G$2:$G$999,"&lt;=31-12-2018"),IF(AND(A862='CP %'!$F$1,Master!J862="CP",G862&gt;=DATE(2018,4,1),G862&lt;DATE(2018,5,1)),COUNTIFS($K$2:$K$999,K862,$A$2:$A$999,'CP %'!$F$1,$G$2:$G$999,"&gt;=01-04-2018",$G$2:$G$999,"&lt;01-05-2018"),IF(AND(A862='CP %'!$F$1,Master!J862="CP",G862&gt;=DATE(2018,7,1),G862&lt;DATE(2018,8,1)),COUNTIFS($K$2:$K$999,K862,$A$2:$A$999,'CP %'!$F$1,$G$2:$G$999,"&gt;=01-07-2018",$G$2:$G$999,"&lt;01-08-2018"),IF(AND(A862='CP %'!$F$1,B862='CP %'!$F$17,Master!J862="CP",G862&gt;=DATE(2018,8,1),G862&lt;DATE(2018,10,1)),COUNTIFS($K$2:$K$999,K862,$A$2:$A$999,'CP %'!$F$1,$B$2:$B$999,'CP %'!$F$17,$G$2:$G$999,"&gt;=01-08-2018",$G$2:$G$999,"&lt;01-10-2018"),IF(AND(A862='CP %'!$F$1,B862='CP %'!$F$27,Master!J862="CP",G862&gt;=DATE(2018,10,1),G862&lt;=DATE(2018,12,31)),COUNTIFS($K$2:$K$999,K862,$A$2:$A$999,'CP %'!$F$1,$B$2:$B$999,'CP %'!$F$27,$G$2:$G$999,"&gt;=01-10-2018",$G$2:$G$999,"&lt;=31-12-2018"),IF(AND(A862='CP %'!$M$1,Master!J862="CP",G862&gt;=DATE(2018,4,1),G862&lt;DATE(2018,10,1)),COUNTIFS($K$2:$K$999,K862,$A$2:$A$999,'CP %'!$M$1,$G$2:$G$999,"&gt;=1-04-2018",$G$2:$G$999,"&lt;1-10-2018"),IF(AND(A862='CP %'!$M$1,Master!J862="CP",G862&gt;=DATE(2018,10,1),G862&lt;=DATE(2018,12,31)),COUNTIFS($K$2:$K$999,K862,$A$2:$A$999,'CP %'!$M$1,$G$2:$G$999,"&gt;=1-10-2018",$G$2:$G$999,"&lt;=31-12-2018"),"")))))))</f>
        <v/>
      </c>
    </row>
    <row r="863" spans="19:20" hidden="1" x14ac:dyDescent="0.25">
      <c r="S863" s="17" t="str">
        <f>IF(AND(A863='CP %'!$B$1,J863="CP"),
IF(AND(G863&gt;=DATE(2018,4,1),G863&lt;=DATE(2018,7,25)),2%,IF(AND(G863&gt;=DATE(2018,7,26),G863&lt;=DATE(2018,12,31),R863='CP %'!$I$2),IF(T863=1,'CP %'!$C$8,IF(AND(T863&gt;=2,T863&lt;=3),'CP %'!$C$9,IF(AND(T863&gt;=4,T863&lt;=5),'CP %'!$C$10,IF(AND(T863&gt;=6,T863&lt;=8),'CP %'!$C$11,IF(T863&gt;=9,'CP %'!$C$12,""))))),IF(AND(G863&gt;=DATE(2018,7,26),G863&lt;=DATE(2018,12,31),R863='CP %'!$I$3),IF(T863=1,'CP %'!$D$8,IF(AND(T863&gt;=2,T863&lt;=3),'CP %'!$D$9,IF(AND(T863&gt;=4,T863&lt;=5),'CP %'!$D$10,IF(AND(T863&gt;=6,T863&lt;=8),'CP %'!$D$11,IF(T863&gt;=9,'CP %'!$D$12,""))))),""))),
IF(AND(A863='CP %'!$F$1,J863="CP"),
IF(AND(G863&gt;=DATE(2018,4,1),G863&lt;DATE(2018,5,1)),IF(AND(T863&gt;=1,T863&lt;=3),'CP %'!$G$4,IF(AND(T863&gt;=4,T863&lt;=9),'CP %'!$G$5,IF(T863&gt;=10,'CP %'!$G$6,""))),
IF(AND(G863&gt;=DATE(2018,5,1),G863&lt;DATE(2018,7,1)),'CP %'!$G$8,
IF(AND(G863&gt;=DATE(2018,7,1),G863&lt;DATE(2018,8,1)),IF(AND(T863&gt;=1,T863&lt;=2),'CP %'!$G$11,IF(AND(T863&gt;=3,T863&lt;=5),'CP %'!$G$12,IF(T863&gt;=6,'CP %'!$G$13,""))),
IF(AND(G863&gt;=DATE(2018,8,1),G863&lt;DATE(2018,10,1)),IF(K863='CP %'!$F$18,'CP %'!$G$18,IF(B863='CP %'!$F$15,'CP %'!$G$15,IF(B863='CP %'!$F$16,'CP %'!$G$16,IF(AND(B863='CP %'!$F$17,T863=1),'CP %'!$G$20,IF(AND(B863='CP %'!$F$17,T863&gt;=2,T863&lt;=5),'CP %'!$G$21,IF(AND(B863='CP %'!$F$17,T863&gt;=6),'CP %'!$G$22,"")))))),
IF(AND(G863&gt;=DATE(2018,10,1),G863&lt;=DATE(2018,12,31)),IF(B863='CP %'!$F$25,'CP %'!$G$25,IF(B863='CP %'!$F$26,'CP %'!$G$26,IF(AND(B863='CP %'!$F$27,T863=1),'CP %'!$G$29,IF(AND(B863='CP %'!$F$27,T863&gt;=2,T863&lt;=5),'CP %'!$G$30,IF(AND(B863='CP %'!$F$27,T863&gt;=6),'CP %'!$G$31,"")))))))))),
IF(AND(A863='CP %'!$M$1,J863="CP"),
IF(AND(G863&gt;=DATE(2018,4,1),G863&lt;DATE(2018,10,1)),IF(AND(T863&gt;=1,T863&lt;=3),'CP %'!$N$4,IF(AND(T863&gt;=4,T863&lt;=6),'CP %'!$N$5,IF(T863&gt;=7,'CP %'!$N$6,""))),
IF(AND(G863&gt;=DATE(2018,10,1),G863&lt;=DATE(2018,12,31)),IF(AND(T863&gt;=1,T863&lt;=3),'CP %'!$N$9,IF(AND(T863&gt;=4,T863&lt;=6),'CP %'!$N$10,IF(T863&gt;=7,'CP %'!$N$11,""))),"")),"")))</f>
        <v/>
      </c>
      <c r="T863" s="29" t="str">
        <f>IF(AND(A863='CP %'!$B$1,Master!J863="CP",G863&gt;=DATE(2018,7,26),G863&lt;=DATE(2018,12,31)),COUNTIFS($K$2:$K$999,K863,$A$2:$A$999,'CP %'!$B$1,$G$2:$G$999,"&gt;=26-07-2018",$G$2:$G$999,"&lt;=31-12-2018"),IF(AND(A863='CP %'!$F$1,Master!J863="CP",G863&gt;=DATE(2018,4,1),G863&lt;DATE(2018,5,1)),COUNTIFS($K$2:$K$999,K863,$A$2:$A$999,'CP %'!$F$1,$G$2:$G$999,"&gt;=01-04-2018",$G$2:$G$999,"&lt;01-05-2018"),IF(AND(A863='CP %'!$F$1,Master!J863="CP",G863&gt;=DATE(2018,7,1),G863&lt;DATE(2018,8,1)),COUNTIFS($K$2:$K$999,K863,$A$2:$A$999,'CP %'!$F$1,$G$2:$G$999,"&gt;=01-07-2018",$G$2:$G$999,"&lt;01-08-2018"),IF(AND(A863='CP %'!$F$1,B863='CP %'!$F$17,Master!J863="CP",G863&gt;=DATE(2018,8,1),G863&lt;DATE(2018,10,1)),COUNTIFS($K$2:$K$999,K863,$A$2:$A$999,'CP %'!$F$1,$B$2:$B$999,'CP %'!$F$17,$G$2:$G$999,"&gt;=01-08-2018",$G$2:$G$999,"&lt;01-10-2018"),IF(AND(A863='CP %'!$F$1,B863='CP %'!$F$27,Master!J863="CP",G863&gt;=DATE(2018,10,1),G863&lt;=DATE(2018,12,31)),COUNTIFS($K$2:$K$999,K863,$A$2:$A$999,'CP %'!$F$1,$B$2:$B$999,'CP %'!$F$27,$G$2:$G$999,"&gt;=01-10-2018",$G$2:$G$999,"&lt;=31-12-2018"),IF(AND(A863='CP %'!$M$1,Master!J863="CP",G863&gt;=DATE(2018,4,1),G863&lt;DATE(2018,10,1)),COUNTIFS($K$2:$K$999,K863,$A$2:$A$999,'CP %'!$M$1,$G$2:$G$999,"&gt;=1-04-2018",$G$2:$G$999,"&lt;1-10-2018"),IF(AND(A863='CP %'!$M$1,Master!J863="CP",G863&gt;=DATE(2018,10,1),G863&lt;=DATE(2018,12,31)),COUNTIFS($K$2:$K$999,K863,$A$2:$A$999,'CP %'!$M$1,$G$2:$G$999,"&gt;=1-10-2018",$G$2:$G$999,"&lt;=31-12-2018"),"")))))))</f>
        <v/>
      </c>
    </row>
    <row r="864" spans="19:20" hidden="1" x14ac:dyDescent="0.25">
      <c r="S864" s="17" t="str">
        <f>IF(AND(A864='CP %'!$B$1,J864="CP"),
IF(AND(G864&gt;=DATE(2018,4,1),G864&lt;=DATE(2018,7,25)),2%,IF(AND(G864&gt;=DATE(2018,7,26),G864&lt;=DATE(2018,12,31),R864='CP %'!$I$2),IF(T864=1,'CP %'!$C$8,IF(AND(T864&gt;=2,T864&lt;=3),'CP %'!$C$9,IF(AND(T864&gt;=4,T864&lt;=5),'CP %'!$C$10,IF(AND(T864&gt;=6,T864&lt;=8),'CP %'!$C$11,IF(T864&gt;=9,'CP %'!$C$12,""))))),IF(AND(G864&gt;=DATE(2018,7,26),G864&lt;=DATE(2018,12,31),R864='CP %'!$I$3),IF(T864=1,'CP %'!$D$8,IF(AND(T864&gt;=2,T864&lt;=3),'CP %'!$D$9,IF(AND(T864&gt;=4,T864&lt;=5),'CP %'!$D$10,IF(AND(T864&gt;=6,T864&lt;=8),'CP %'!$D$11,IF(T864&gt;=9,'CP %'!$D$12,""))))),""))),
IF(AND(A864='CP %'!$F$1,J864="CP"),
IF(AND(G864&gt;=DATE(2018,4,1),G864&lt;DATE(2018,5,1)),IF(AND(T864&gt;=1,T864&lt;=3),'CP %'!$G$4,IF(AND(T864&gt;=4,T864&lt;=9),'CP %'!$G$5,IF(T864&gt;=10,'CP %'!$G$6,""))),
IF(AND(G864&gt;=DATE(2018,5,1),G864&lt;DATE(2018,7,1)),'CP %'!$G$8,
IF(AND(G864&gt;=DATE(2018,7,1),G864&lt;DATE(2018,8,1)),IF(AND(T864&gt;=1,T864&lt;=2),'CP %'!$G$11,IF(AND(T864&gt;=3,T864&lt;=5),'CP %'!$G$12,IF(T864&gt;=6,'CP %'!$G$13,""))),
IF(AND(G864&gt;=DATE(2018,8,1),G864&lt;DATE(2018,10,1)),IF(K864='CP %'!$F$18,'CP %'!$G$18,IF(B864='CP %'!$F$15,'CP %'!$G$15,IF(B864='CP %'!$F$16,'CP %'!$G$16,IF(AND(B864='CP %'!$F$17,T864=1),'CP %'!$G$20,IF(AND(B864='CP %'!$F$17,T864&gt;=2,T864&lt;=5),'CP %'!$G$21,IF(AND(B864='CP %'!$F$17,T864&gt;=6),'CP %'!$G$22,"")))))),
IF(AND(G864&gt;=DATE(2018,10,1),G864&lt;=DATE(2018,12,31)),IF(B864='CP %'!$F$25,'CP %'!$G$25,IF(B864='CP %'!$F$26,'CP %'!$G$26,IF(AND(B864='CP %'!$F$27,T864=1),'CP %'!$G$29,IF(AND(B864='CP %'!$F$27,T864&gt;=2,T864&lt;=5),'CP %'!$G$30,IF(AND(B864='CP %'!$F$27,T864&gt;=6),'CP %'!$G$31,"")))))))))),
IF(AND(A864='CP %'!$M$1,J864="CP"),
IF(AND(G864&gt;=DATE(2018,4,1),G864&lt;DATE(2018,10,1)),IF(AND(T864&gt;=1,T864&lt;=3),'CP %'!$N$4,IF(AND(T864&gt;=4,T864&lt;=6),'CP %'!$N$5,IF(T864&gt;=7,'CP %'!$N$6,""))),
IF(AND(G864&gt;=DATE(2018,10,1),G864&lt;=DATE(2018,12,31)),IF(AND(T864&gt;=1,T864&lt;=3),'CP %'!$N$9,IF(AND(T864&gt;=4,T864&lt;=6),'CP %'!$N$10,IF(T864&gt;=7,'CP %'!$N$11,""))),"")),"")))</f>
        <v/>
      </c>
      <c r="T864" s="29" t="str">
        <f>IF(AND(A864='CP %'!$B$1,Master!J864="CP",G864&gt;=DATE(2018,7,26),G864&lt;=DATE(2018,12,31)),COUNTIFS($K$2:$K$999,K864,$A$2:$A$999,'CP %'!$B$1,$G$2:$G$999,"&gt;=26-07-2018",$G$2:$G$999,"&lt;=31-12-2018"),IF(AND(A864='CP %'!$F$1,Master!J864="CP",G864&gt;=DATE(2018,4,1),G864&lt;DATE(2018,5,1)),COUNTIFS($K$2:$K$999,K864,$A$2:$A$999,'CP %'!$F$1,$G$2:$G$999,"&gt;=01-04-2018",$G$2:$G$999,"&lt;01-05-2018"),IF(AND(A864='CP %'!$F$1,Master!J864="CP",G864&gt;=DATE(2018,7,1),G864&lt;DATE(2018,8,1)),COUNTIFS($K$2:$K$999,K864,$A$2:$A$999,'CP %'!$F$1,$G$2:$G$999,"&gt;=01-07-2018",$G$2:$G$999,"&lt;01-08-2018"),IF(AND(A864='CP %'!$F$1,B864='CP %'!$F$17,Master!J864="CP",G864&gt;=DATE(2018,8,1),G864&lt;DATE(2018,10,1)),COUNTIFS($K$2:$K$999,K864,$A$2:$A$999,'CP %'!$F$1,$B$2:$B$999,'CP %'!$F$17,$G$2:$G$999,"&gt;=01-08-2018",$G$2:$G$999,"&lt;01-10-2018"),IF(AND(A864='CP %'!$F$1,B864='CP %'!$F$27,Master!J864="CP",G864&gt;=DATE(2018,10,1),G864&lt;=DATE(2018,12,31)),COUNTIFS($K$2:$K$999,K864,$A$2:$A$999,'CP %'!$F$1,$B$2:$B$999,'CP %'!$F$27,$G$2:$G$999,"&gt;=01-10-2018",$G$2:$G$999,"&lt;=31-12-2018"),IF(AND(A864='CP %'!$M$1,Master!J864="CP",G864&gt;=DATE(2018,4,1),G864&lt;DATE(2018,10,1)),COUNTIFS($K$2:$K$999,K864,$A$2:$A$999,'CP %'!$M$1,$G$2:$G$999,"&gt;=1-04-2018",$G$2:$G$999,"&lt;1-10-2018"),IF(AND(A864='CP %'!$M$1,Master!J864="CP",G864&gt;=DATE(2018,10,1),G864&lt;=DATE(2018,12,31)),COUNTIFS($K$2:$K$999,K864,$A$2:$A$999,'CP %'!$M$1,$G$2:$G$999,"&gt;=1-10-2018",$G$2:$G$999,"&lt;=31-12-2018"),"")))))))</f>
        <v/>
      </c>
    </row>
    <row r="865" spans="19:20" hidden="1" x14ac:dyDescent="0.25">
      <c r="S865" s="17" t="str">
        <f>IF(AND(A865='CP %'!$B$1,J865="CP"),
IF(AND(G865&gt;=DATE(2018,4,1),G865&lt;=DATE(2018,7,25)),2%,IF(AND(G865&gt;=DATE(2018,7,26),G865&lt;=DATE(2018,12,31),R865='CP %'!$I$2),IF(T865=1,'CP %'!$C$8,IF(AND(T865&gt;=2,T865&lt;=3),'CP %'!$C$9,IF(AND(T865&gt;=4,T865&lt;=5),'CP %'!$C$10,IF(AND(T865&gt;=6,T865&lt;=8),'CP %'!$C$11,IF(T865&gt;=9,'CP %'!$C$12,""))))),IF(AND(G865&gt;=DATE(2018,7,26),G865&lt;=DATE(2018,12,31),R865='CP %'!$I$3),IF(T865=1,'CP %'!$D$8,IF(AND(T865&gt;=2,T865&lt;=3),'CP %'!$D$9,IF(AND(T865&gt;=4,T865&lt;=5),'CP %'!$D$10,IF(AND(T865&gt;=6,T865&lt;=8),'CP %'!$D$11,IF(T865&gt;=9,'CP %'!$D$12,""))))),""))),
IF(AND(A865='CP %'!$F$1,J865="CP"),
IF(AND(G865&gt;=DATE(2018,4,1),G865&lt;DATE(2018,5,1)),IF(AND(T865&gt;=1,T865&lt;=3),'CP %'!$G$4,IF(AND(T865&gt;=4,T865&lt;=9),'CP %'!$G$5,IF(T865&gt;=10,'CP %'!$G$6,""))),
IF(AND(G865&gt;=DATE(2018,5,1),G865&lt;DATE(2018,7,1)),'CP %'!$G$8,
IF(AND(G865&gt;=DATE(2018,7,1),G865&lt;DATE(2018,8,1)),IF(AND(T865&gt;=1,T865&lt;=2),'CP %'!$G$11,IF(AND(T865&gt;=3,T865&lt;=5),'CP %'!$G$12,IF(T865&gt;=6,'CP %'!$G$13,""))),
IF(AND(G865&gt;=DATE(2018,8,1),G865&lt;DATE(2018,10,1)),IF(K865='CP %'!$F$18,'CP %'!$G$18,IF(B865='CP %'!$F$15,'CP %'!$G$15,IF(B865='CP %'!$F$16,'CP %'!$G$16,IF(AND(B865='CP %'!$F$17,T865=1),'CP %'!$G$20,IF(AND(B865='CP %'!$F$17,T865&gt;=2,T865&lt;=5),'CP %'!$G$21,IF(AND(B865='CP %'!$F$17,T865&gt;=6),'CP %'!$G$22,"")))))),
IF(AND(G865&gt;=DATE(2018,10,1),G865&lt;=DATE(2018,12,31)),IF(B865='CP %'!$F$25,'CP %'!$G$25,IF(B865='CP %'!$F$26,'CP %'!$G$26,IF(AND(B865='CP %'!$F$27,T865=1),'CP %'!$G$29,IF(AND(B865='CP %'!$F$27,T865&gt;=2,T865&lt;=5),'CP %'!$G$30,IF(AND(B865='CP %'!$F$27,T865&gt;=6),'CP %'!$G$31,"")))))))))),
IF(AND(A865='CP %'!$M$1,J865="CP"),
IF(AND(G865&gt;=DATE(2018,4,1),G865&lt;DATE(2018,10,1)),IF(AND(T865&gt;=1,T865&lt;=3),'CP %'!$N$4,IF(AND(T865&gt;=4,T865&lt;=6),'CP %'!$N$5,IF(T865&gt;=7,'CP %'!$N$6,""))),
IF(AND(G865&gt;=DATE(2018,10,1),G865&lt;=DATE(2018,12,31)),IF(AND(T865&gt;=1,T865&lt;=3),'CP %'!$N$9,IF(AND(T865&gt;=4,T865&lt;=6),'CP %'!$N$10,IF(T865&gt;=7,'CP %'!$N$11,""))),"")),"")))</f>
        <v/>
      </c>
      <c r="T865" s="29" t="str">
        <f>IF(AND(A865='CP %'!$B$1,Master!J865="CP",G865&gt;=DATE(2018,7,26),G865&lt;=DATE(2018,12,31)),COUNTIFS($K$2:$K$999,K865,$A$2:$A$999,'CP %'!$B$1,$G$2:$G$999,"&gt;=26-07-2018",$G$2:$G$999,"&lt;=31-12-2018"),IF(AND(A865='CP %'!$F$1,Master!J865="CP",G865&gt;=DATE(2018,4,1),G865&lt;DATE(2018,5,1)),COUNTIFS($K$2:$K$999,K865,$A$2:$A$999,'CP %'!$F$1,$G$2:$G$999,"&gt;=01-04-2018",$G$2:$G$999,"&lt;01-05-2018"),IF(AND(A865='CP %'!$F$1,Master!J865="CP",G865&gt;=DATE(2018,7,1),G865&lt;DATE(2018,8,1)),COUNTIFS($K$2:$K$999,K865,$A$2:$A$999,'CP %'!$F$1,$G$2:$G$999,"&gt;=01-07-2018",$G$2:$G$999,"&lt;01-08-2018"),IF(AND(A865='CP %'!$F$1,B865='CP %'!$F$17,Master!J865="CP",G865&gt;=DATE(2018,8,1),G865&lt;DATE(2018,10,1)),COUNTIFS($K$2:$K$999,K865,$A$2:$A$999,'CP %'!$F$1,$B$2:$B$999,'CP %'!$F$17,$G$2:$G$999,"&gt;=01-08-2018",$G$2:$G$999,"&lt;01-10-2018"),IF(AND(A865='CP %'!$F$1,B865='CP %'!$F$27,Master!J865="CP",G865&gt;=DATE(2018,10,1),G865&lt;=DATE(2018,12,31)),COUNTIFS($K$2:$K$999,K865,$A$2:$A$999,'CP %'!$F$1,$B$2:$B$999,'CP %'!$F$27,$G$2:$G$999,"&gt;=01-10-2018",$G$2:$G$999,"&lt;=31-12-2018"),IF(AND(A865='CP %'!$M$1,Master!J865="CP",G865&gt;=DATE(2018,4,1),G865&lt;DATE(2018,10,1)),COUNTIFS($K$2:$K$999,K865,$A$2:$A$999,'CP %'!$M$1,$G$2:$G$999,"&gt;=1-04-2018",$G$2:$G$999,"&lt;1-10-2018"),IF(AND(A865='CP %'!$M$1,Master!J865="CP",G865&gt;=DATE(2018,10,1),G865&lt;=DATE(2018,12,31)),COUNTIFS($K$2:$K$999,K865,$A$2:$A$999,'CP %'!$M$1,$G$2:$G$999,"&gt;=1-10-2018",$G$2:$G$999,"&lt;=31-12-2018"),"")))))))</f>
        <v/>
      </c>
    </row>
    <row r="866" spans="19:20" hidden="1" x14ac:dyDescent="0.25">
      <c r="S866" s="17" t="str">
        <f>IF(AND(A866='CP %'!$B$1,J866="CP"),
IF(AND(G866&gt;=DATE(2018,4,1),G866&lt;=DATE(2018,7,25)),2%,IF(AND(G866&gt;=DATE(2018,7,26),G866&lt;=DATE(2018,12,31),R866='CP %'!$I$2),IF(T866=1,'CP %'!$C$8,IF(AND(T866&gt;=2,T866&lt;=3),'CP %'!$C$9,IF(AND(T866&gt;=4,T866&lt;=5),'CP %'!$C$10,IF(AND(T866&gt;=6,T866&lt;=8),'CP %'!$C$11,IF(T866&gt;=9,'CP %'!$C$12,""))))),IF(AND(G866&gt;=DATE(2018,7,26),G866&lt;=DATE(2018,12,31),R866='CP %'!$I$3),IF(T866=1,'CP %'!$D$8,IF(AND(T866&gt;=2,T866&lt;=3),'CP %'!$D$9,IF(AND(T866&gt;=4,T866&lt;=5),'CP %'!$D$10,IF(AND(T866&gt;=6,T866&lt;=8),'CP %'!$D$11,IF(T866&gt;=9,'CP %'!$D$12,""))))),""))),
IF(AND(A866='CP %'!$F$1,J866="CP"),
IF(AND(G866&gt;=DATE(2018,4,1),G866&lt;DATE(2018,5,1)),IF(AND(T866&gt;=1,T866&lt;=3),'CP %'!$G$4,IF(AND(T866&gt;=4,T866&lt;=9),'CP %'!$G$5,IF(T866&gt;=10,'CP %'!$G$6,""))),
IF(AND(G866&gt;=DATE(2018,5,1),G866&lt;DATE(2018,7,1)),'CP %'!$G$8,
IF(AND(G866&gt;=DATE(2018,7,1),G866&lt;DATE(2018,8,1)),IF(AND(T866&gt;=1,T866&lt;=2),'CP %'!$G$11,IF(AND(T866&gt;=3,T866&lt;=5),'CP %'!$G$12,IF(T866&gt;=6,'CP %'!$G$13,""))),
IF(AND(G866&gt;=DATE(2018,8,1),G866&lt;DATE(2018,10,1)),IF(K866='CP %'!$F$18,'CP %'!$G$18,IF(B866='CP %'!$F$15,'CP %'!$G$15,IF(B866='CP %'!$F$16,'CP %'!$G$16,IF(AND(B866='CP %'!$F$17,T866=1),'CP %'!$G$20,IF(AND(B866='CP %'!$F$17,T866&gt;=2,T866&lt;=5),'CP %'!$G$21,IF(AND(B866='CP %'!$F$17,T866&gt;=6),'CP %'!$G$22,"")))))),
IF(AND(G866&gt;=DATE(2018,10,1),G866&lt;=DATE(2018,12,31)),IF(B866='CP %'!$F$25,'CP %'!$G$25,IF(B866='CP %'!$F$26,'CP %'!$G$26,IF(AND(B866='CP %'!$F$27,T866=1),'CP %'!$G$29,IF(AND(B866='CP %'!$F$27,T866&gt;=2,T866&lt;=5),'CP %'!$G$30,IF(AND(B866='CP %'!$F$27,T866&gt;=6),'CP %'!$G$31,"")))))))))),
IF(AND(A866='CP %'!$M$1,J866="CP"),
IF(AND(G866&gt;=DATE(2018,4,1),G866&lt;DATE(2018,10,1)),IF(AND(T866&gt;=1,T866&lt;=3),'CP %'!$N$4,IF(AND(T866&gt;=4,T866&lt;=6),'CP %'!$N$5,IF(T866&gt;=7,'CP %'!$N$6,""))),
IF(AND(G866&gt;=DATE(2018,10,1),G866&lt;=DATE(2018,12,31)),IF(AND(T866&gt;=1,T866&lt;=3),'CP %'!$N$9,IF(AND(T866&gt;=4,T866&lt;=6),'CP %'!$N$10,IF(T866&gt;=7,'CP %'!$N$11,""))),"")),"")))</f>
        <v/>
      </c>
      <c r="T866" s="29" t="str">
        <f>IF(AND(A866='CP %'!$B$1,Master!J866="CP",G866&gt;=DATE(2018,7,26),G866&lt;=DATE(2018,12,31)),COUNTIFS($K$2:$K$999,K866,$A$2:$A$999,'CP %'!$B$1,$G$2:$G$999,"&gt;=26-07-2018",$G$2:$G$999,"&lt;=31-12-2018"),IF(AND(A866='CP %'!$F$1,Master!J866="CP",G866&gt;=DATE(2018,4,1),G866&lt;DATE(2018,5,1)),COUNTIFS($K$2:$K$999,K866,$A$2:$A$999,'CP %'!$F$1,$G$2:$G$999,"&gt;=01-04-2018",$G$2:$G$999,"&lt;01-05-2018"),IF(AND(A866='CP %'!$F$1,Master!J866="CP",G866&gt;=DATE(2018,7,1),G866&lt;DATE(2018,8,1)),COUNTIFS($K$2:$K$999,K866,$A$2:$A$999,'CP %'!$F$1,$G$2:$G$999,"&gt;=01-07-2018",$G$2:$G$999,"&lt;01-08-2018"),IF(AND(A866='CP %'!$F$1,B866='CP %'!$F$17,Master!J866="CP",G866&gt;=DATE(2018,8,1),G866&lt;DATE(2018,10,1)),COUNTIFS($K$2:$K$999,K866,$A$2:$A$999,'CP %'!$F$1,$B$2:$B$999,'CP %'!$F$17,$G$2:$G$999,"&gt;=01-08-2018",$G$2:$G$999,"&lt;01-10-2018"),IF(AND(A866='CP %'!$F$1,B866='CP %'!$F$27,Master!J866="CP",G866&gt;=DATE(2018,10,1),G866&lt;=DATE(2018,12,31)),COUNTIFS($K$2:$K$999,K866,$A$2:$A$999,'CP %'!$F$1,$B$2:$B$999,'CP %'!$F$27,$G$2:$G$999,"&gt;=01-10-2018",$G$2:$G$999,"&lt;=31-12-2018"),IF(AND(A866='CP %'!$M$1,Master!J866="CP",G866&gt;=DATE(2018,4,1),G866&lt;DATE(2018,10,1)),COUNTIFS($K$2:$K$999,K866,$A$2:$A$999,'CP %'!$M$1,$G$2:$G$999,"&gt;=1-04-2018",$G$2:$G$999,"&lt;1-10-2018"),IF(AND(A866='CP %'!$M$1,Master!J866="CP",G866&gt;=DATE(2018,10,1),G866&lt;=DATE(2018,12,31)),COUNTIFS($K$2:$K$999,K866,$A$2:$A$999,'CP %'!$M$1,$G$2:$G$999,"&gt;=1-10-2018",$G$2:$G$999,"&lt;=31-12-2018"),"")))))))</f>
        <v/>
      </c>
    </row>
    <row r="867" spans="19:20" hidden="1" x14ac:dyDescent="0.25">
      <c r="S867" s="17" t="str">
        <f>IF(AND(A867='CP %'!$B$1,J867="CP"),
IF(AND(G867&gt;=DATE(2018,4,1),G867&lt;=DATE(2018,7,25)),2%,IF(AND(G867&gt;=DATE(2018,7,26),G867&lt;=DATE(2018,12,31),R867='CP %'!$I$2),IF(T867=1,'CP %'!$C$8,IF(AND(T867&gt;=2,T867&lt;=3),'CP %'!$C$9,IF(AND(T867&gt;=4,T867&lt;=5),'CP %'!$C$10,IF(AND(T867&gt;=6,T867&lt;=8),'CP %'!$C$11,IF(T867&gt;=9,'CP %'!$C$12,""))))),IF(AND(G867&gt;=DATE(2018,7,26),G867&lt;=DATE(2018,12,31),R867='CP %'!$I$3),IF(T867=1,'CP %'!$D$8,IF(AND(T867&gt;=2,T867&lt;=3),'CP %'!$D$9,IF(AND(T867&gt;=4,T867&lt;=5),'CP %'!$D$10,IF(AND(T867&gt;=6,T867&lt;=8),'CP %'!$D$11,IF(T867&gt;=9,'CP %'!$D$12,""))))),""))),
IF(AND(A867='CP %'!$F$1,J867="CP"),
IF(AND(G867&gt;=DATE(2018,4,1),G867&lt;DATE(2018,5,1)),IF(AND(T867&gt;=1,T867&lt;=3),'CP %'!$G$4,IF(AND(T867&gt;=4,T867&lt;=9),'CP %'!$G$5,IF(T867&gt;=10,'CP %'!$G$6,""))),
IF(AND(G867&gt;=DATE(2018,5,1),G867&lt;DATE(2018,7,1)),'CP %'!$G$8,
IF(AND(G867&gt;=DATE(2018,7,1),G867&lt;DATE(2018,8,1)),IF(AND(T867&gt;=1,T867&lt;=2),'CP %'!$G$11,IF(AND(T867&gt;=3,T867&lt;=5),'CP %'!$G$12,IF(T867&gt;=6,'CP %'!$G$13,""))),
IF(AND(G867&gt;=DATE(2018,8,1),G867&lt;DATE(2018,10,1)),IF(K867='CP %'!$F$18,'CP %'!$G$18,IF(B867='CP %'!$F$15,'CP %'!$G$15,IF(B867='CP %'!$F$16,'CP %'!$G$16,IF(AND(B867='CP %'!$F$17,T867=1),'CP %'!$G$20,IF(AND(B867='CP %'!$F$17,T867&gt;=2,T867&lt;=5),'CP %'!$G$21,IF(AND(B867='CP %'!$F$17,T867&gt;=6),'CP %'!$G$22,"")))))),
IF(AND(G867&gt;=DATE(2018,10,1),G867&lt;=DATE(2018,12,31)),IF(B867='CP %'!$F$25,'CP %'!$G$25,IF(B867='CP %'!$F$26,'CP %'!$G$26,IF(AND(B867='CP %'!$F$27,T867=1),'CP %'!$G$29,IF(AND(B867='CP %'!$F$27,T867&gt;=2,T867&lt;=5),'CP %'!$G$30,IF(AND(B867='CP %'!$F$27,T867&gt;=6),'CP %'!$G$31,"")))))))))),
IF(AND(A867='CP %'!$M$1,J867="CP"),
IF(AND(G867&gt;=DATE(2018,4,1),G867&lt;DATE(2018,10,1)),IF(AND(T867&gt;=1,T867&lt;=3),'CP %'!$N$4,IF(AND(T867&gt;=4,T867&lt;=6),'CP %'!$N$5,IF(T867&gt;=7,'CP %'!$N$6,""))),
IF(AND(G867&gt;=DATE(2018,10,1),G867&lt;=DATE(2018,12,31)),IF(AND(T867&gt;=1,T867&lt;=3),'CP %'!$N$9,IF(AND(T867&gt;=4,T867&lt;=6),'CP %'!$N$10,IF(T867&gt;=7,'CP %'!$N$11,""))),"")),"")))</f>
        <v/>
      </c>
      <c r="T867" s="29" t="str">
        <f>IF(AND(A867='CP %'!$B$1,Master!J867="CP",G867&gt;=DATE(2018,7,26),G867&lt;=DATE(2018,12,31)),COUNTIFS($K$2:$K$999,K867,$A$2:$A$999,'CP %'!$B$1,$G$2:$G$999,"&gt;=26-07-2018",$G$2:$G$999,"&lt;=31-12-2018"),IF(AND(A867='CP %'!$F$1,Master!J867="CP",G867&gt;=DATE(2018,4,1),G867&lt;DATE(2018,5,1)),COUNTIFS($K$2:$K$999,K867,$A$2:$A$999,'CP %'!$F$1,$G$2:$G$999,"&gt;=01-04-2018",$G$2:$G$999,"&lt;01-05-2018"),IF(AND(A867='CP %'!$F$1,Master!J867="CP",G867&gt;=DATE(2018,7,1),G867&lt;DATE(2018,8,1)),COUNTIFS($K$2:$K$999,K867,$A$2:$A$999,'CP %'!$F$1,$G$2:$G$999,"&gt;=01-07-2018",$G$2:$G$999,"&lt;01-08-2018"),IF(AND(A867='CP %'!$F$1,B867='CP %'!$F$17,Master!J867="CP",G867&gt;=DATE(2018,8,1),G867&lt;DATE(2018,10,1)),COUNTIFS($K$2:$K$999,K867,$A$2:$A$999,'CP %'!$F$1,$B$2:$B$999,'CP %'!$F$17,$G$2:$G$999,"&gt;=01-08-2018",$G$2:$G$999,"&lt;01-10-2018"),IF(AND(A867='CP %'!$F$1,B867='CP %'!$F$27,Master!J867="CP",G867&gt;=DATE(2018,10,1),G867&lt;=DATE(2018,12,31)),COUNTIFS($K$2:$K$999,K867,$A$2:$A$999,'CP %'!$F$1,$B$2:$B$999,'CP %'!$F$27,$G$2:$G$999,"&gt;=01-10-2018",$G$2:$G$999,"&lt;=31-12-2018"),IF(AND(A867='CP %'!$M$1,Master!J867="CP",G867&gt;=DATE(2018,4,1),G867&lt;DATE(2018,10,1)),COUNTIFS($K$2:$K$999,K867,$A$2:$A$999,'CP %'!$M$1,$G$2:$G$999,"&gt;=1-04-2018",$G$2:$G$999,"&lt;1-10-2018"),IF(AND(A867='CP %'!$M$1,Master!J867="CP",G867&gt;=DATE(2018,10,1),G867&lt;=DATE(2018,12,31)),COUNTIFS($K$2:$K$999,K867,$A$2:$A$999,'CP %'!$M$1,$G$2:$G$999,"&gt;=1-10-2018",$G$2:$G$999,"&lt;=31-12-2018"),"")))))))</f>
        <v/>
      </c>
    </row>
    <row r="868" spans="19:20" hidden="1" x14ac:dyDescent="0.25">
      <c r="S868" s="17" t="str">
        <f>IF(AND(A868='CP %'!$B$1,J868="CP"),
IF(AND(G868&gt;=DATE(2018,4,1),G868&lt;=DATE(2018,7,25)),2%,IF(AND(G868&gt;=DATE(2018,7,26),G868&lt;=DATE(2018,12,31),R868='CP %'!$I$2),IF(T868=1,'CP %'!$C$8,IF(AND(T868&gt;=2,T868&lt;=3),'CP %'!$C$9,IF(AND(T868&gt;=4,T868&lt;=5),'CP %'!$C$10,IF(AND(T868&gt;=6,T868&lt;=8),'CP %'!$C$11,IF(T868&gt;=9,'CP %'!$C$12,""))))),IF(AND(G868&gt;=DATE(2018,7,26),G868&lt;=DATE(2018,12,31),R868='CP %'!$I$3),IF(T868=1,'CP %'!$D$8,IF(AND(T868&gt;=2,T868&lt;=3),'CP %'!$D$9,IF(AND(T868&gt;=4,T868&lt;=5),'CP %'!$D$10,IF(AND(T868&gt;=6,T868&lt;=8),'CP %'!$D$11,IF(T868&gt;=9,'CP %'!$D$12,""))))),""))),
IF(AND(A868='CP %'!$F$1,J868="CP"),
IF(AND(G868&gt;=DATE(2018,4,1),G868&lt;DATE(2018,5,1)),IF(AND(T868&gt;=1,T868&lt;=3),'CP %'!$G$4,IF(AND(T868&gt;=4,T868&lt;=9),'CP %'!$G$5,IF(T868&gt;=10,'CP %'!$G$6,""))),
IF(AND(G868&gt;=DATE(2018,5,1),G868&lt;DATE(2018,7,1)),'CP %'!$G$8,
IF(AND(G868&gt;=DATE(2018,7,1),G868&lt;DATE(2018,8,1)),IF(AND(T868&gt;=1,T868&lt;=2),'CP %'!$G$11,IF(AND(T868&gt;=3,T868&lt;=5),'CP %'!$G$12,IF(T868&gt;=6,'CP %'!$G$13,""))),
IF(AND(G868&gt;=DATE(2018,8,1),G868&lt;DATE(2018,10,1)),IF(K868='CP %'!$F$18,'CP %'!$G$18,IF(B868='CP %'!$F$15,'CP %'!$G$15,IF(B868='CP %'!$F$16,'CP %'!$G$16,IF(AND(B868='CP %'!$F$17,T868=1),'CP %'!$G$20,IF(AND(B868='CP %'!$F$17,T868&gt;=2,T868&lt;=5),'CP %'!$G$21,IF(AND(B868='CP %'!$F$17,T868&gt;=6),'CP %'!$G$22,"")))))),
IF(AND(G868&gt;=DATE(2018,10,1),G868&lt;=DATE(2018,12,31)),IF(B868='CP %'!$F$25,'CP %'!$G$25,IF(B868='CP %'!$F$26,'CP %'!$G$26,IF(AND(B868='CP %'!$F$27,T868=1),'CP %'!$G$29,IF(AND(B868='CP %'!$F$27,T868&gt;=2,T868&lt;=5),'CP %'!$G$30,IF(AND(B868='CP %'!$F$27,T868&gt;=6),'CP %'!$G$31,"")))))))))),
IF(AND(A868='CP %'!$M$1,J868="CP"),
IF(AND(G868&gt;=DATE(2018,4,1),G868&lt;DATE(2018,10,1)),IF(AND(T868&gt;=1,T868&lt;=3),'CP %'!$N$4,IF(AND(T868&gt;=4,T868&lt;=6),'CP %'!$N$5,IF(T868&gt;=7,'CP %'!$N$6,""))),
IF(AND(G868&gt;=DATE(2018,10,1),G868&lt;=DATE(2018,12,31)),IF(AND(T868&gt;=1,T868&lt;=3),'CP %'!$N$9,IF(AND(T868&gt;=4,T868&lt;=6),'CP %'!$N$10,IF(T868&gt;=7,'CP %'!$N$11,""))),"")),"")))</f>
        <v/>
      </c>
      <c r="T868" s="29" t="str">
        <f>IF(AND(A868='CP %'!$B$1,Master!J868="CP",G868&gt;=DATE(2018,7,26),G868&lt;=DATE(2018,12,31)),COUNTIFS($K$2:$K$999,K868,$A$2:$A$999,'CP %'!$B$1,$G$2:$G$999,"&gt;=26-07-2018",$G$2:$G$999,"&lt;=31-12-2018"),IF(AND(A868='CP %'!$F$1,Master!J868="CP",G868&gt;=DATE(2018,4,1),G868&lt;DATE(2018,5,1)),COUNTIFS($K$2:$K$999,K868,$A$2:$A$999,'CP %'!$F$1,$G$2:$G$999,"&gt;=01-04-2018",$G$2:$G$999,"&lt;01-05-2018"),IF(AND(A868='CP %'!$F$1,Master!J868="CP",G868&gt;=DATE(2018,7,1),G868&lt;DATE(2018,8,1)),COUNTIFS($K$2:$K$999,K868,$A$2:$A$999,'CP %'!$F$1,$G$2:$G$999,"&gt;=01-07-2018",$G$2:$G$999,"&lt;01-08-2018"),IF(AND(A868='CP %'!$F$1,B868='CP %'!$F$17,Master!J868="CP",G868&gt;=DATE(2018,8,1),G868&lt;DATE(2018,10,1)),COUNTIFS($K$2:$K$999,K868,$A$2:$A$999,'CP %'!$F$1,$B$2:$B$999,'CP %'!$F$17,$G$2:$G$999,"&gt;=01-08-2018",$G$2:$G$999,"&lt;01-10-2018"),IF(AND(A868='CP %'!$F$1,B868='CP %'!$F$27,Master!J868="CP",G868&gt;=DATE(2018,10,1),G868&lt;=DATE(2018,12,31)),COUNTIFS($K$2:$K$999,K868,$A$2:$A$999,'CP %'!$F$1,$B$2:$B$999,'CP %'!$F$27,$G$2:$G$999,"&gt;=01-10-2018",$G$2:$G$999,"&lt;=31-12-2018"),IF(AND(A868='CP %'!$M$1,Master!J868="CP",G868&gt;=DATE(2018,4,1),G868&lt;DATE(2018,10,1)),COUNTIFS($K$2:$K$999,K868,$A$2:$A$999,'CP %'!$M$1,$G$2:$G$999,"&gt;=1-04-2018",$G$2:$G$999,"&lt;1-10-2018"),IF(AND(A868='CP %'!$M$1,Master!J868="CP",G868&gt;=DATE(2018,10,1),G868&lt;=DATE(2018,12,31)),COUNTIFS($K$2:$K$999,K868,$A$2:$A$999,'CP %'!$M$1,$G$2:$G$999,"&gt;=1-10-2018",$G$2:$G$999,"&lt;=31-12-2018"),"")))))))</f>
        <v/>
      </c>
    </row>
    <row r="869" spans="19:20" hidden="1" x14ac:dyDescent="0.25">
      <c r="S869" s="17" t="str">
        <f>IF(AND(A869='CP %'!$B$1,J869="CP"),
IF(AND(G869&gt;=DATE(2018,4,1),G869&lt;=DATE(2018,7,25)),2%,IF(AND(G869&gt;=DATE(2018,7,26),G869&lt;=DATE(2018,12,31),R869='CP %'!$I$2),IF(T869=1,'CP %'!$C$8,IF(AND(T869&gt;=2,T869&lt;=3),'CP %'!$C$9,IF(AND(T869&gt;=4,T869&lt;=5),'CP %'!$C$10,IF(AND(T869&gt;=6,T869&lt;=8),'CP %'!$C$11,IF(T869&gt;=9,'CP %'!$C$12,""))))),IF(AND(G869&gt;=DATE(2018,7,26),G869&lt;=DATE(2018,12,31),R869='CP %'!$I$3),IF(T869=1,'CP %'!$D$8,IF(AND(T869&gt;=2,T869&lt;=3),'CP %'!$D$9,IF(AND(T869&gt;=4,T869&lt;=5),'CP %'!$D$10,IF(AND(T869&gt;=6,T869&lt;=8),'CP %'!$D$11,IF(T869&gt;=9,'CP %'!$D$12,""))))),""))),
IF(AND(A869='CP %'!$F$1,J869="CP"),
IF(AND(G869&gt;=DATE(2018,4,1),G869&lt;DATE(2018,5,1)),IF(AND(T869&gt;=1,T869&lt;=3),'CP %'!$G$4,IF(AND(T869&gt;=4,T869&lt;=9),'CP %'!$G$5,IF(T869&gt;=10,'CP %'!$G$6,""))),
IF(AND(G869&gt;=DATE(2018,5,1),G869&lt;DATE(2018,7,1)),'CP %'!$G$8,
IF(AND(G869&gt;=DATE(2018,7,1),G869&lt;DATE(2018,8,1)),IF(AND(T869&gt;=1,T869&lt;=2),'CP %'!$G$11,IF(AND(T869&gt;=3,T869&lt;=5),'CP %'!$G$12,IF(T869&gt;=6,'CP %'!$G$13,""))),
IF(AND(G869&gt;=DATE(2018,8,1),G869&lt;DATE(2018,10,1)),IF(K869='CP %'!$F$18,'CP %'!$G$18,IF(B869='CP %'!$F$15,'CP %'!$G$15,IF(B869='CP %'!$F$16,'CP %'!$G$16,IF(AND(B869='CP %'!$F$17,T869=1),'CP %'!$G$20,IF(AND(B869='CP %'!$F$17,T869&gt;=2,T869&lt;=5),'CP %'!$G$21,IF(AND(B869='CP %'!$F$17,T869&gt;=6),'CP %'!$G$22,"")))))),
IF(AND(G869&gt;=DATE(2018,10,1),G869&lt;=DATE(2018,12,31)),IF(B869='CP %'!$F$25,'CP %'!$G$25,IF(B869='CP %'!$F$26,'CP %'!$G$26,IF(AND(B869='CP %'!$F$27,T869=1),'CP %'!$G$29,IF(AND(B869='CP %'!$F$27,T869&gt;=2,T869&lt;=5),'CP %'!$G$30,IF(AND(B869='CP %'!$F$27,T869&gt;=6),'CP %'!$G$31,"")))))))))),
IF(AND(A869='CP %'!$M$1,J869="CP"),
IF(AND(G869&gt;=DATE(2018,4,1),G869&lt;DATE(2018,10,1)),IF(AND(T869&gt;=1,T869&lt;=3),'CP %'!$N$4,IF(AND(T869&gt;=4,T869&lt;=6),'CP %'!$N$5,IF(T869&gt;=7,'CP %'!$N$6,""))),
IF(AND(G869&gt;=DATE(2018,10,1),G869&lt;=DATE(2018,12,31)),IF(AND(T869&gt;=1,T869&lt;=3),'CP %'!$N$9,IF(AND(T869&gt;=4,T869&lt;=6),'CP %'!$N$10,IF(T869&gt;=7,'CP %'!$N$11,""))),"")),"")))</f>
        <v/>
      </c>
      <c r="T869" s="29" t="str">
        <f>IF(AND(A869='CP %'!$B$1,Master!J869="CP",G869&gt;=DATE(2018,7,26),G869&lt;=DATE(2018,12,31)),COUNTIFS($K$2:$K$999,K869,$A$2:$A$999,'CP %'!$B$1,$G$2:$G$999,"&gt;=26-07-2018",$G$2:$G$999,"&lt;=31-12-2018"),IF(AND(A869='CP %'!$F$1,Master!J869="CP",G869&gt;=DATE(2018,4,1),G869&lt;DATE(2018,5,1)),COUNTIFS($K$2:$K$999,K869,$A$2:$A$999,'CP %'!$F$1,$G$2:$G$999,"&gt;=01-04-2018",$G$2:$G$999,"&lt;01-05-2018"),IF(AND(A869='CP %'!$F$1,Master!J869="CP",G869&gt;=DATE(2018,7,1),G869&lt;DATE(2018,8,1)),COUNTIFS($K$2:$K$999,K869,$A$2:$A$999,'CP %'!$F$1,$G$2:$G$999,"&gt;=01-07-2018",$G$2:$G$999,"&lt;01-08-2018"),IF(AND(A869='CP %'!$F$1,B869='CP %'!$F$17,Master!J869="CP",G869&gt;=DATE(2018,8,1),G869&lt;DATE(2018,10,1)),COUNTIFS($K$2:$K$999,K869,$A$2:$A$999,'CP %'!$F$1,$B$2:$B$999,'CP %'!$F$17,$G$2:$G$999,"&gt;=01-08-2018",$G$2:$G$999,"&lt;01-10-2018"),IF(AND(A869='CP %'!$F$1,B869='CP %'!$F$27,Master!J869="CP",G869&gt;=DATE(2018,10,1),G869&lt;=DATE(2018,12,31)),COUNTIFS($K$2:$K$999,K869,$A$2:$A$999,'CP %'!$F$1,$B$2:$B$999,'CP %'!$F$27,$G$2:$G$999,"&gt;=01-10-2018",$G$2:$G$999,"&lt;=31-12-2018"),IF(AND(A869='CP %'!$M$1,Master!J869="CP",G869&gt;=DATE(2018,4,1),G869&lt;DATE(2018,10,1)),COUNTIFS($K$2:$K$999,K869,$A$2:$A$999,'CP %'!$M$1,$G$2:$G$999,"&gt;=1-04-2018",$G$2:$G$999,"&lt;1-10-2018"),IF(AND(A869='CP %'!$M$1,Master!J869="CP",G869&gt;=DATE(2018,10,1),G869&lt;=DATE(2018,12,31)),COUNTIFS($K$2:$K$999,K869,$A$2:$A$999,'CP %'!$M$1,$G$2:$G$999,"&gt;=1-10-2018",$G$2:$G$999,"&lt;=31-12-2018"),"")))))))</f>
        <v/>
      </c>
    </row>
    <row r="870" spans="19:20" hidden="1" x14ac:dyDescent="0.25">
      <c r="S870" s="17" t="str">
        <f>IF(AND(A870='CP %'!$B$1,J870="CP"),
IF(AND(G870&gt;=DATE(2018,4,1),G870&lt;=DATE(2018,7,25)),2%,IF(AND(G870&gt;=DATE(2018,7,26),G870&lt;=DATE(2018,12,31),R870='CP %'!$I$2),IF(T870=1,'CP %'!$C$8,IF(AND(T870&gt;=2,T870&lt;=3),'CP %'!$C$9,IF(AND(T870&gt;=4,T870&lt;=5),'CP %'!$C$10,IF(AND(T870&gt;=6,T870&lt;=8),'CP %'!$C$11,IF(T870&gt;=9,'CP %'!$C$12,""))))),IF(AND(G870&gt;=DATE(2018,7,26),G870&lt;=DATE(2018,12,31),R870='CP %'!$I$3),IF(T870=1,'CP %'!$D$8,IF(AND(T870&gt;=2,T870&lt;=3),'CP %'!$D$9,IF(AND(T870&gt;=4,T870&lt;=5),'CP %'!$D$10,IF(AND(T870&gt;=6,T870&lt;=8),'CP %'!$D$11,IF(T870&gt;=9,'CP %'!$D$12,""))))),""))),
IF(AND(A870='CP %'!$F$1,J870="CP"),
IF(AND(G870&gt;=DATE(2018,4,1),G870&lt;DATE(2018,5,1)),IF(AND(T870&gt;=1,T870&lt;=3),'CP %'!$G$4,IF(AND(T870&gt;=4,T870&lt;=9),'CP %'!$G$5,IF(T870&gt;=10,'CP %'!$G$6,""))),
IF(AND(G870&gt;=DATE(2018,5,1),G870&lt;DATE(2018,7,1)),'CP %'!$G$8,
IF(AND(G870&gt;=DATE(2018,7,1),G870&lt;DATE(2018,8,1)),IF(AND(T870&gt;=1,T870&lt;=2),'CP %'!$G$11,IF(AND(T870&gt;=3,T870&lt;=5),'CP %'!$G$12,IF(T870&gt;=6,'CP %'!$G$13,""))),
IF(AND(G870&gt;=DATE(2018,8,1),G870&lt;DATE(2018,10,1)),IF(K870='CP %'!$F$18,'CP %'!$G$18,IF(B870='CP %'!$F$15,'CP %'!$G$15,IF(B870='CP %'!$F$16,'CP %'!$G$16,IF(AND(B870='CP %'!$F$17,T870=1),'CP %'!$G$20,IF(AND(B870='CP %'!$F$17,T870&gt;=2,T870&lt;=5),'CP %'!$G$21,IF(AND(B870='CP %'!$F$17,T870&gt;=6),'CP %'!$G$22,"")))))),
IF(AND(G870&gt;=DATE(2018,10,1),G870&lt;=DATE(2018,12,31)),IF(B870='CP %'!$F$25,'CP %'!$G$25,IF(B870='CP %'!$F$26,'CP %'!$G$26,IF(AND(B870='CP %'!$F$27,T870=1),'CP %'!$G$29,IF(AND(B870='CP %'!$F$27,T870&gt;=2,T870&lt;=5),'CP %'!$G$30,IF(AND(B870='CP %'!$F$27,T870&gt;=6),'CP %'!$G$31,"")))))))))),
IF(AND(A870='CP %'!$M$1,J870="CP"),
IF(AND(G870&gt;=DATE(2018,4,1),G870&lt;DATE(2018,10,1)),IF(AND(T870&gt;=1,T870&lt;=3),'CP %'!$N$4,IF(AND(T870&gt;=4,T870&lt;=6),'CP %'!$N$5,IF(T870&gt;=7,'CP %'!$N$6,""))),
IF(AND(G870&gt;=DATE(2018,10,1),G870&lt;=DATE(2018,12,31)),IF(AND(T870&gt;=1,T870&lt;=3),'CP %'!$N$9,IF(AND(T870&gt;=4,T870&lt;=6),'CP %'!$N$10,IF(T870&gt;=7,'CP %'!$N$11,""))),"")),"")))</f>
        <v/>
      </c>
      <c r="T870" s="29" t="str">
        <f>IF(AND(A870='CP %'!$B$1,Master!J870="CP",G870&gt;=DATE(2018,7,26),G870&lt;=DATE(2018,12,31)),COUNTIFS($K$2:$K$999,K870,$A$2:$A$999,'CP %'!$B$1,$G$2:$G$999,"&gt;=26-07-2018",$G$2:$G$999,"&lt;=31-12-2018"),IF(AND(A870='CP %'!$F$1,Master!J870="CP",G870&gt;=DATE(2018,4,1),G870&lt;DATE(2018,5,1)),COUNTIFS($K$2:$K$999,K870,$A$2:$A$999,'CP %'!$F$1,$G$2:$G$999,"&gt;=01-04-2018",$G$2:$G$999,"&lt;01-05-2018"),IF(AND(A870='CP %'!$F$1,Master!J870="CP",G870&gt;=DATE(2018,7,1),G870&lt;DATE(2018,8,1)),COUNTIFS($K$2:$K$999,K870,$A$2:$A$999,'CP %'!$F$1,$G$2:$G$999,"&gt;=01-07-2018",$G$2:$G$999,"&lt;01-08-2018"),IF(AND(A870='CP %'!$F$1,B870='CP %'!$F$17,Master!J870="CP",G870&gt;=DATE(2018,8,1),G870&lt;DATE(2018,10,1)),COUNTIFS($K$2:$K$999,K870,$A$2:$A$999,'CP %'!$F$1,$B$2:$B$999,'CP %'!$F$17,$G$2:$G$999,"&gt;=01-08-2018",$G$2:$G$999,"&lt;01-10-2018"),IF(AND(A870='CP %'!$F$1,B870='CP %'!$F$27,Master!J870="CP",G870&gt;=DATE(2018,10,1),G870&lt;=DATE(2018,12,31)),COUNTIFS($K$2:$K$999,K870,$A$2:$A$999,'CP %'!$F$1,$B$2:$B$999,'CP %'!$F$27,$G$2:$G$999,"&gt;=01-10-2018",$G$2:$G$999,"&lt;=31-12-2018"),IF(AND(A870='CP %'!$M$1,Master!J870="CP",G870&gt;=DATE(2018,4,1),G870&lt;DATE(2018,10,1)),COUNTIFS($K$2:$K$999,K870,$A$2:$A$999,'CP %'!$M$1,$G$2:$G$999,"&gt;=1-04-2018",$G$2:$G$999,"&lt;1-10-2018"),IF(AND(A870='CP %'!$M$1,Master!J870="CP",G870&gt;=DATE(2018,10,1),G870&lt;=DATE(2018,12,31)),COUNTIFS($K$2:$K$999,K870,$A$2:$A$999,'CP %'!$M$1,$G$2:$G$999,"&gt;=1-10-2018",$G$2:$G$999,"&lt;=31-12-2018"),"")))))))</f>
        <v/>
      </c>
    </row>
    <row r="871" spans="19:20" hidden="1" x14ac:dyDescent="0.25">
      <c r="S871" s="17" t="str">
        <f>IF(AND(A871='CP %'!$B$1,J871="CP"),
IF(AND(G871&gt;=DATE(2018,4,1),G871&lt;=DATE(2018,7,25)),2%,IF(AND(G871&gt;=DATE(2018,7,26),G871&lt;=DATE(2018,12,31),R871='CP %'!$I$2),IF(T871=1,'CP %'!$C$8,IF(AND(T871&gt;=2,T871&lt;=3),'CP %'!$C$9,IF(AND(T871&gt;=4,T871&lt;=5),'CP %'!$C$10,IF(AND(T871&gt;=6,T871&lt;=8),'CP %'!$C$11,IF(T871&gt;=9,'CP %'!$C$12,""))))),IF(AND(G871&gt;=DATE(2018,7,26),G871&lt;=DATE(2018,12,31),R871='CP %'!$I$3),IF(T871=1,'CP %'!$D$8,IF(AND(T871&gt;=2,T871&lt;=3),'CP %'!$D$9,IF(AND(T871&gt;=4,T871&lt;=5),'CP %'!$D$10,IF(AND(T871&gt;=6,T871&lt;=8),'CP %'!$D$11,IF(T871&gt;=9,'CP %'!$D$12,""))))),""))),
IF(AND(A871='CP %'!$F$1,J871="CP"),
IF(AND(G871&gt;=DATE(2018,4,1),G871&lt;DATE(2018,5,1)),IF(AND(T871&gt;=1,T871&lt;=3),'CP %'!$G$4,IF(AND(T871&gt;=4,T871&lt;=9),'CP %'!$G$5,IF(T871&gt;=10,'CP %'!$G$6,""))),
IF(AND(G871&gt;=DATE(2018,5,1),G871&lt;DATE(2018,7,1)),'CP %'!$G$8,
IF(AND(G871&gt;=DATE(2018,7,1),G871&lt;DATE(2018,8,1)),IF(AND(T871&gt;=1,T871&lt;=2),'CP %'!$G$11,IF(AND(T871&gt;=3,T871&lt;=5),'CP %'!$G$12,IF(T871&gt;=6,'CP %'!$G$13,""))),
IF(AND(G871&gt;=DATE(2018,8,1),G871&lt;DATE(2018,10,1)),IF(K871='CP %'!$F$18,'CP %'!$G$18,IF(B871='CP %'!$F$15,'CP %'!$G$15,IF(B871='CP %'!$F$16,'CP %'!$G$16,IF(AND(B871='CP %'!$F$17,T871=1),'CP %'!$G$20,IF(AND(B871='CP %'!$F$17,T871&gt;=2,T871&lt;=5),'CP %'!$G$21,IF(AND(B871='CP %'!$F$17,T871&gt;=6),'CP %'!$G$22,"")))))),
IF(AND(G871&gt;=DATE(2018,10,1),G871&lt;=DATE(2018,12,31)),IF(B871='CP %'!$F$25,'CP %'!$G$25,IF(B871='CP %'!$F$26,'CP %'!$G$26,IF(AND(B871='CP %'!$F$27,T871=1),'CP %'!$G$29,IF(AND(B871='CP %'!$F$27,T871&gt;=2,T871&lt;=5),'CP %'!$G$30,IF(AND(B871='CP %'!$F$27,T871&gt;=6),'CP %'!$G$31,"")))))))))),
IF(AND(A871='CP %'!$M$1,J871="CP"),
IF(AND(G871&gt;=DATE(2018,4,1),G871&lt;DATE(2018,10,1)),IF(AND(T871&gt;=1,T871&lt;=3),'CP %'!$N$4,IF(AND(T871&gt;=4,T871&lt;=6),'CP %'!$N$5,IF(T871&gt;=7,'CP %'!$N$6,""))),
IF(AND(G871&gt;=DATE(2018,10,1),G871&lt;=DATE(2018,12,31)),IF(AND(T871&gt;=1,T871&lt;=3),'CP %'!$N$9,IF(AND(T871&gt;=4,T871&lt;=6),'CP %'!$N$10,IF(T871&gt;=7,'CP %'!$N$11,""))),"")),"")))</f>
        <v/>
      </c>
      <c r="T871" s="29" t="str">
        <f>IF(AND(A871='CP %'!$B$1,Master!J871="CP",G871&gt;=DATE(2018,7,26),G871&lt;=DATE(2018,12,31)),COUNTIFS($K$2:$K$999,K871,$A$2:$A$999,'CP %'!$B$1,$G$2:$G$999,"&gt;=26-07-2018",$G$2:$G$999,"&lt;=31-12-2018"),IF(AND(A871='CP %'!$F$1,Master!J871="CP",G871&gt;=DATE(2018,4,1),G871&lt;DATE(2018,5,1)),COUNTIFS($K$2:$K$999,K871,$A$2:$A$999,'CP %'!$F$1,$G$2:$G$999,"&gt;=01-04-2018",$G$2:$G$999,"&lt;01-05-2018"),IF(AND(A871='CP %'!$F$1,Master!J871="CP",G871&gt;=DATE(2018,7,1),G871&lt;DATE(2018,8,1)),COUNTIFS($K$2:$K$999,K871,$A$2:$A$999,'CP %'!$F$1,$G$2:$G$999,"&gt;=01-07-2018",$G$2:$G$999,"&lt;01-08-2018"),IF(AND(A871='CP %'!$F$1,B871='CP %'!$F$17,Master!J871="CP",G871&gt;=DATE(2018,8,1),G871&lt;DATE(2018,10,1)),COUNTIFS($K$2:$K$999,K871,$A$2:$A$999,'CP %'!$F$1,$B$2:$B$999,'CP %'!$F$17,$G$2:$G$999,"&gt;=01-08-2018",$G$2:$G$999,"&lt;01-10-2018"),IF(AND(A871='CP %'!$F$1,B871='CP %'!$F$27,Master!J871="CP",G871&gt;=DATE(2018,10,1),G871&lt;=DATE(2018,12,31)),COUNTIFS($K$2:$K$999,K871,$A$2:$A$999,'CP %'!$F$1,$B$2:$B$999,'CP %'!$F$27,$G$2:$G$999,"&gt;=01-10-2018",$G$2:$G$999,"&lt;=31-12-2018"),IF(AND(A871='CP %'!$M$1,Master!J871="CP",G871&gt;=DATE(2018,4,1),G871&lt;DATE(2018,10,1)),COUNTIFS($K$2:$K$999,K871,$A$2:$A$999,'CP %'!$M$1,$G$2:$G$999,"&gt;=1-04-2018",$G$2:$G$999,"&lt;1-10-2018"),IF(AND(A871='CP %'!$M$1,Master!J871="CP",G871&gt;=DATE(2018,10,1),G871&lt;=DATE(2018,12,31)),COUNTIFS($K$2:$K$999,K871,$A$2:$A$999,'CP %'!$M$1,$G$2:$G$999,"&gt;=1-10-2018",$G$2:$G$999,"&lt;=31-12-2018"),"")))))))</f>
        <v/>
      </c>
    </row>
    <row r="872" spans="19:20" hidden="1" x14ac:dyDescent="0.25">
      <c r="S872" s="17" t="str">
        <f>IF(AND(A872='CP %'!$B$1,J872="CP"),
IF(AND(G872&gt;=DATE(2018,4,1),G872&lt;=DATE(2018,7,25)),2%,IF(AND(G872&gt;=DATE(2018,7,26),G872&lt;=DATE(2018,12,31),R872='CP %'!$I$2),IF(T872=1,'CP %'!$C$8,IF(AND(T872&gt;=2,T872&lt;=3),'CP %'!$C$9,IF(AND(T872&gt;=4,T872&lt;=5),'CP %'!$C$10,IF(AND(T872&gt;=6,T872&lt;=8),'CP %'!$C$11,IF(T872&gt;=9,'CP %'!$C$12,""))))),IF(AND(G872&gt;=DATE(2018,7,26),G872&lt;=DATE(2018,12,31),R872='CP %'!$I$3),IF(T872=1,'CP %'!$D$8,IF(AND(T872&gt;=2,T872&lt;=3),'CP %'!$D$9,IF(AND(T872&gt;=4,T872&lt;=5),'CP %'!$D$10,IF(AND(T872&gt;=6,T872&lt;=8),'CP %'!$D$11,IF(T872&gt;=9,'CP %'!$D$12,""))))),""))),
IF(AND(A872='CP %'!$F$1,J872="CP"),
IF(AND(G872&gt;=DATE(2018,4,1),G872&lt;DATE(2018,5,1)),IF(AND(T872&gt;=1,T872&lt;=3),'CP %'!$G$4,IF(AND(T872&gt;=4,T872&lt;=9),'CP %'!$G$5,IF(T872&gt;=10,'CP %'!$G$6,""))),
IF(AND(G872&gt;=DATE(2018,5,1),G872&lt;DATE(2018,7,1)),'CP %'!$G$8,
IF(AND(G872&gt;=DATE(2018,7,1),G872&lt;DATE(2018,8,1)),IF(AND(T872&gt;=1,T872&lt;=2),'CP %'!$G$11,IF(AND(T872&gt;=3,T872&lt;=5),'CP %'!$G$12,IF(T872&gt;=6,'CP %'!$G$13,""))),
IF(AND(G872&gt;=DATE(2018,8,1),G872&lt;DATE(2018,10,1)),IF(K872='CP %'!$F$18,'CP %'!$G$18,IF(B872='CP %'!$F$15,'CP %'!$G$15,IF(B872='CP %'!$F$16,'CP %'!$G$16,IF(AND(B872='CP %'!$F$17,T872=1),'CP %'!$G$20,IF(AND(B872='CP %'!$F$17,T872&gt;=2,T872&lt;=5),'CP %'!$G$21,IF(AND(B872='CP %'!$F$17,T872&gt;=6),'CP %'!$G$22,"")))))),
IF(AND(G872&gt;=DATE(2018,10,1),G872&lt;=DATE(2018,12,31)),IF(B872='CP %'!$F$25,'CP %'!$G$25,IF(B872='CP %'!$F$26,'CP %'!$G$26,IF(AND(B872='CP %'!$F$27,T872=1),'CP %'!$G$29,IF(AND(B872='CP %'!$F$27,T872&gt;=2,T872&lt;=5),'CP %'!$G$30,IF(AND(B872='CP %'!$F$27,T872&gt;=6),'CP %'!$G$31,"")))))))))),
IF(AND(A872='CP %'!$M$1,J872="CP"),
IF(AND(G872&gt;=DATE(2018,4,1),G872&lt;DATE(2018,10,1)),IF(AND(T872&gt;=1,T872&lt;=3),'CP %'!$N$4,IF(AND(T872&gt;=4,T872&lt;=6),'CP %'!$N$5,IF(T872&gt;=7,'CP %'!$N$6,""))),
IF(AND(G872&gt;=DATE(2018,10,1),G872&lt;=DATE(2018,12,31)),IF(AND(T872&gt;=1,T872&lt;=3),'CP %'!$N$9,IF(AND(T872&gt;=4,T872&lt;=6),'CP %'!$N$10,IF(T872&gt;=7,'CP %'!$N$11,""))),"")),"")))</f>
        <v/>
      </c>
      <c r="T872" s="29" t="str">
        <f>IF(AND(A872='CP %'!$B$1,Master!J872="CP",G872&gt;=DATE(2018,7,26),G872&lt;=DATE(2018,12,31)),COUNTIFS($K$2:$K$999,K872,$A$2:$A$999,'CP %'!$B$1,$G$2:$G$999,"&gt;=26-07-2018",$G$2:$G$999,"&lt;=31-12-2018"),IF(AND(A872='CP %'!$F$1,Master!J872="CP",G872&gt;=DATE(2018,4,1),G872&lt;DATE(2018,5,1)),COUNTIFS($K$2:$K$999,K872,$A$2:$A$999,'CP %'!$F$1,$G$2:$G$999,"&gt;=01-04-2018",$G$2:$G$999,"&lt;01-05-2018"),IF(AND(A872='CP %'!$F$1,Master!J872="CP",G872&gt;=DATE(2018,7,1),G872&lt;DATE(2018,8,1)),COUNTIFS($K$2:$K$999,K872,$A$2:$A$999,'CP %'!$F$1,$G$2:$G$999,"&gt;=01-07-2018",$G$2:$G$999,"&lt;01-08-2018"),IF(AND(A872='CP %'!$F$1,B872='CP %'!$F$17,Master!J872="CP",G872&gt;=DATE(2018,8,1),G872&lt;DATE(2018,10,1)),COUNTIFS($K$2:$K$999,K872,$A$2:$A$999,'CP %'!$F$1,$B$2:$B$999,'CP %'!$F$17,$G$2:$G$999,"&gt;=01-08-2018",$G$2:$G$999,"&lt;01-10-2018"),IF(AND(A872='CP %'!$F$1,B872='CP %'!$F$27,Master!J872="CP",G872&gt;=DATE(2018,10,1),G872&lt;=DATE(2018,12,31)),COUNTIFS($K$2:$K$999,K872,$A$2:$A$999,'CP %'!$F$1,$B$2:$B$999,'CP %'!$F$27,$G$2:$G$999,"&gt;=01-10-2018",$G$2:$G$999,"&lt;=31-12-2018"),IF(AND(A872='CP %'!$M$1,Master!J872="CP",G872&gt;=DATE(2018,4,1),G872&lt;DATE(2018,10,1)),COUNTIFS($K$2:$K$999,K872,$A$2:$A$999,'CP %'!$M$1,$G$2:$G$999,"&gt;=1-04-2018",$G$2:$G$999,"&lt;1-10-2018"),IF(AND(A872='CP %'!$M$1,Master!J872="CP",G872&gt;=DATE(2018,10,1),G872&lt;=DATE(2018,12,31)),COUNTIFS($K$2:$K$999,K872,$A$2:$A$999,'CP %'!$M$1,$G$2:$G$999,"&gt;=1-10-2018",$G$2:$G$999,"&lt;=31-12-2018"),"")))))))</f>
        <v/>
      </c>
    </row>
    <row r="873" spans="19:20" hidden="1" x14ac:dyDescent="0.25">
      <c r="S873" s="17" t="str">
        <f>IF(AND(A873='CP %'!$B$1,J873="CP"),
IF(AND(G873&gt;=DATE(2018,4,1),G873&lt;=DATE(2018,7,25)),2%,IF(AND(G873&gt;=DATE(2018,7,26),G873&lt;=DATE(2018,12,31),R873='CP %'!$I$2),IF(T873=1,'CP %'!$C$8,IF(AND(T873&gt;=2,T873&lt;=3),'CP %'!$C$9,IF(AND(T873&gt;=4,T873&lt;=5),'CP %'!$C$10,IF(AND(T873&gt;=6,T873&lt;=8),'CP %'!$C$11,IF(T873&gt;=9,'CP %'!$C$12,""))))),IF(AND(G873&gt;=DATE(2018,7,26),G873&lt;=DATE(2018,12,31),R873='CP %'!$I$3),IF(T873=1,'CP %'!$D$8,IF(AND(T873&gt;=2,T873&lt;=3),'CP %'!$D$9,IF(AND(T873&gt;=4,T873&lt;=5),'CP %'!$D$10,IF(AND(T873&gt;=6,T873&lt;=8),'CP %'!$D$11,IF(T873&gt;=9,'CP %'!$D$12,""))))),""))),
IF(AND(A873='CP %'!$F$1,J873="CP"),
IF(AND(G873&gt;=DATE(2018,4,1),G873&lt;DATE(2018,5,1)),IF(AND(T873&gt;=1,T873&lt;=3),'CP %'!$G$4,IF(AND(T873&gt;=4,T873&lt;=9),'CP %'!$G$5,IF(T873&gt;=10,'CP %'!$G$6,""))),
IF(AND(G873&gt;=DATE(2018,5,1),G873&lt;DATE(2018,7,1)),'CP %'!$G$8,
IF(AND(G873&gt;=DATE(2018,7,1),G873&lt;DATE(2018,8,1)),IF(AND(T873&gt;=1,T873&lt;=2),'CP %'!$G$11,IF(AND(T873&gt;=3,T873&lt;=5),'CP %'!$G$12,IF(T873&gt;=6,'CP %'!$G$13,""))),
IF(AND(G873&gt;=DATE(2018,8,1),G873&lt;DATE(2018,10,1)),IF(K873='CP %'!$F$18,'CP %'!$G$18,IF(B873='CP %'!$F$15,'CP %'!$G$15,IF(B873='CP %'!$F$16,'CP %'!$G$16,IF(AND(B873='CP %'!$F$17,T873=1),'CP %'!$G$20,IF(AND(B873='CP %'!$F$17,T873&gt;=2,T873&lt;=5),'CP %'!$G$21,IF(AND(B873='CP %'!$F$17,T873&gt;=6),'CP %'!$G$22,"")))))),
IF(AND(G873&gt;=DATE(2018,10,1),G873&lt;=DATE(2018,12,31)),IF(B873='CP %'!$F$25,'CP %'!$G$25,IF(B873='CP %'!$F$26,'CP %'!$G$26,IF(AND(B873='CP %'!$F$27,T873=1),'CP %'!$G$29,IF(AND(B873='CP %'!$F$27,T873&gt;=2,T873&lt;=5),'CP %'!$G$30,IF(AND(B873='CP %'!$F$27,T873&gt;=6),'CP %'!$G$31,"")))))))))),
IF(AND(A873='CP %'!$M$1,J873="CP"),
IF(AND(G873&gt;=DATE(2018,4,1),G873&lt;DATE(2018,10,1)),IF(AND(T873&gt;=1,T873&lt;=3),'CP %'!$N$4,IF(AND(T873&gt;=4,T873&lt;=6),'CP %'!$N$5,IF(T873&gt;=7,'CP %'!$N$6,""))),
IF(AND(G873&gt;=DATE(2018,10,1),G873&lt;=DATE(2018,12,31)),IF(AND(T873&gt;=1,T873&lt;=3),'CP %'!$N$9,IF(AND(T873&gt;=4,T873&lt;=6),'CP %'!$N$10,IF(T873&gt;=7,'CP %'!$N$11,""))),"")),"")))</f>
        <v/>
      </c>
      <c r="T873" s="29" t="str">
        <f>IF(AND(A873='CP %'!$B$1,Master!J873="CP",G873&gt;=DATE(2018,7,26),G873&lt;=DATE(2018,12,31)),COUNTIFS($K$2:$K$999,K873,$A$2:$A$999,'CP %'!$B$1,$G$2:$G$999,"&gt;=26-07-2018",$G$2:$G$999,"&lt;=31-12-2018"),IF(AND(A873='CP %'!$F$1,Master!J873="CP",G873&gt;=DATE(2018,4,1),G873&lt;DATE(2018,5,1)),COUNTIFS($K$2:$K$999,K873,$A$2:$A$999,'CP %'!$F$1,$G$2:$G$999,"&gt;=01-04-2018",$G$2:$G$999,"&lt;01-05-2018"),IF(AND(A873='CP %'!$F$1,Master!J873="CP",G873&gt;=DATE(2018,7,1),G873&lt;DATE(2018,8,1)),COUNTIFS($K$2:$K$999,K873,$A$2:$A$999,'CP %'!$F$1,$G$2:$G$999,"&gt;=01-07-2018",$G$2:$G$999,"&lt;01-08-2018"),IF(AND(A873='CP %'!$F$1,B873='CP %'!$F$17,Master!J873="CP",G873&gt;=DATE(2018,8,1),G873&lt;DATE(2018,10,1)),COUNTIFS($K$2:$K$999,K873,$A$2:$A$999,'CP %'!$F$1,$B$2:$B$999,'CP %'!$F$17,$G$2:$G$999,"&gt;=01-08-2018",$G$2:$G$999,"&lt;01-10-2018"),IF(AND(A873='CP %'!$F$1,B873='CP %'!$F$27,Master!J873="CP",G873&gt;=DATE(2018,10,1),G873&lt;=DATE(2018,12,31)),COUNTIFS($K$2:$K$999,K873,$A$2:$A$999,'CP %'!$F$1,$B$2:$B$999,'CP %'!$F$27,$G$2:$G$999,"&gt;=01-10-2018",$G$2:$G$999,"&lt;=31-12-2018"),IF(AND(A873='CP %'!$M$1,Master!J873="CP",G873&gt;=DATE(2018,4,1),G873&lt;DATE(2018,10,1)),COUNTIFS($K$2:$K$999,K873,$A$2:$A$999,'CP %'!$M$1,$G$2:$G$999,"&gt;=1-04-2018",$G$2:$G$999,"&lt;1-10-2018"),IF(AND(A873='CP %'!$M$1,Master!J873="CP",G873&gt;=DATE(2018,10,1),G873&lt;=DATE(2018,12,31)),COUNTIFS($K$2:$K$999,K873,$A$2:$A$999,'CP %'!$M$1,$G$2:$G$999,"&gt;=1-10-2018",$G$2:$G$999,"&lt;=31-12-2018"),"")))))))</f>
        <v/>
      </c>
    </row>
    <row r="874" spans="19:20" hidden="1" x14ac:dyDescent="0.25">
      <c r="S874" s="17" t="str">
        <f>IF(AND(A874='CP %'!$B$1,J874="CP"),
IF(AND(G874&gt;=DATE(2018,4,1),G874&lt;=DATE(2018,7,25)),2%,IF(AND(G874&gt;=DATE(2018,7,26),G874&lt;=DATE(2018,12,31),R874='CP %'!$I$2),IF(T874=1,'CP %'!$C$8,IF(AND(T874&gt;=2,T874&lt;=3),'CP %'!$C$9,IF(AND(T874&gt;=4,T874&lt;=5),'CP %'!$C$10,IF(AND(T874&gt;=6,T874&lt;=8),'CP %'!$C$11,IF(T874&gt;=9,'CP %'!$C$12,""))))),IF(AND(G874&gt;=DATE(2018,7,26),G874&lt;=DATE(2018,12,31),R874='CP %'!$I$3),IF(T874=1,'CP %'!$D$8,IF(AND(T874&gt;=2,T874&lt;=3),'CP %'!$D$9,IF(AND(T874&gt;=4,T874&lt;=5),'CP %'!$D$10,IF(AND(T874&gt;=6,T874&lt;=8),'CP %'!$D$11,IF(T874&gt;=9,'CP %'!$D$12,""))))),""))),
IF(AND(A874='CP %'!$F$1,J874="CP"),
IF(AND(G874&gt;=DATE(2018,4,1),G874&lt;DATE(2018,5,1)),IF(AND(T874&gt;=1,T874&lt;=3),'CP %'!$G$4,IF(AND(T874&gt;=4,T874&lt;=9),'CP %'!$G$5,IF(T874&gt;=10,'CP %'!$G$6,""))),
IF(AND(G874&gt;=DATE(2018,5,1),G874&lt;DATE(2018,7,1)),'CP %'!$G$8,
IF(AND(G874&gt;=DATE(2018,7,1),G874&lt;DATE(2018,8,1)),IF(AND(T874&gt;=1,T874&lt;=2),'CP %'!$G$11,IF(AND(T874&gt;=3,T874&lt;=5),'CP %'!$G$12,IF(T874&gt;=6,'CP %'!$G$13,""))),
IF(AND(G874&gt;=DATE(2018,8,1),G874&lt;DATE(2018,10,1)),IF(K874='CP %'!$F$18,'CP %'!$G$18,IF(B874='CP %'!$F$15,'CP %'!$G$15,IF(B874='CP %'!$F$16,'CP %'!$G$16,IF(AND(B874='CP %'!$F$17,T874=1),'CP %'!$G$20,IF(AND(B874='CP %'!$F$17,T874&gt;=2,T874&lt;=5),'CP %'!$G$21,IF(AND(B874='CP %'!$F$17,T874&gt;=6),'CP %'!$G$22,"")))))),
IF(AND(G874&gt;=DATE(2018,10,1),G874&lt;=DATE(2018,12,31)),IF(B874='CP %'!$F$25,'CP %'!$G$25,IF(B874='CP %'!$F$26,'CP %'!$G$26,IF(AND(B874='CP %'!$F$27,T874=1),'CP %'!$G$29,IF(AND(B874='CP %'!$F$27,T874&gt;=2,T874&lt;=5),'CP %'!$G$30,IF(AND(B874='CP %'!$F$27,T874&gt;=6),'CP %'!$G$31,"")))))))))),
IF(AND(A874='CP %'!$M$1,J874="CP"),
IF(AND(G874&gt;=DATE(2018,4,1),G874&lt;DATE(2018,10,1)),IF(AND(T874&gt;=1,T874&lt;=3),'CP %'!$N$4,IF(AND(T874&gt;=4,T874&lt;=6),'CP %'!$N$5,IF(T874&gt;=7,'CP %'!$N$6,""))),
IF(AND(G874&gt;=DATE(2018,10,1),G874&lt;=DATE(2018,12,31)),IF(AND(T874&gt;=1,T874&lt;=3),'CP %'!$N$9,IF(AND(T874&gt;=4,T874&lt;=6),'CP %'!$N$10,IF(T874&gt;=7,'CP %'!$N$11,""))),"")),"")))</f>
        <v/>
      </c>
      <c r="T874" s="29" t="str">
        <f>IF(AND(A874='CP %'!$B$1,Master!J874="CP",G874&gt;=DATE(2018,7,26),G874&lt;=DATE(2018,12,31)),COUNTIFS($K$2:$K$999,K874,$A$2:$A$999,'CP %'!$B$1,$G$2:$G$999,"&gt;=26-07-2018",$G$2:$G$999,"&lt;=31-12-2018"),IF(AND(A874='CP %'!$F$1,Master!J874="CP",G874&gt;=DATE(2018,4,1),G874&lt;DATE(2018,5,1)),COUNTIFS($K$2:$K$999,K874,$A$2:$A$999,'CP %'!$F$1,$G$2:$G$999,"&gt;=01-04-2018",$G$2:$G$999,"&lt;01-05-2018"),IF(AND(A874='CP %'!$F$1,Master!J874="CP",G874&gt;=DATE(2018,7,1),G874&lt;DATE(2018,8,1)),COUNTIFS($K$2:$K$999,K874,$A$2:$A$999,'CP %'!$F$1,$G$2:$G$999,"&gt;=01-07-2018",$G$2:$G$999,"&lt;01-08-2018"),IF(AND(A874='CP %'!$F$1,B874='CP %'!$F$17,Master!J874="CP",G874&gt;=DATE(2018,8,1),G874&lt;DATE(2018,10,1)),COUNTIFS($K$2:$K$999,K874,$A$2:$A$999,'CP %'!$F$1,$B$2:$B$999,'CP %'!$F$17,$G$2:$G$999,"&gt;=01-08-2018",$G$2:$G$999,"&lt;01-10-2018"),IF(AND(A874='CP %'!$F$1,B874='CP %'!$F$27,Master!J874="CP",G874&gt;=DATE(2018,10,1),G874&lt;=DATE(2018,12,31)),COUNTIFS($K$2:$K$999,K874,$A$2:$A$999,'CP %'!$F$1,$B$2:$B$999,'CP %'!$F$27,$G$2:$G$999,"&gt;=01-10-2018",$G$2:$G$999,"&lt;=31-12-2018"),IF(AND(A874='CP %'!$M$1,Master!J874="CP",G874&gt;=DATE(2018,4,1),G874&lt;DATE(2018,10,1)),COUNTIFS($K$2:$K$999,K874,$A$2:$A$999,'CP %'!$M$1,$G$2:$G$999,"&gt;=1-04-2018",$G$2:$G$999,"&lt;1-10-2018"),IF(AND(A874='CP %'!$M$1,Master!J874="CP",G874&gt;=DATE(2018,10,1),G874&lt;=DATE(2018,12,31)),COUNTIFS($K$2:$K$999,K874,$A$2:$A$999,'CP %'!$M$1,$G$2:$G$999,"&gt;=1-10-2018",$G$2:$G$999,"&lt;=31-12-2018"),"")))))))</f>
        <v/>
      </c>
    </row>
    <row r="875" spans="19:20" hidden="1" x14ac:dyDescent="0.25">
      <c r="S875" s="17" t="str">
        <f>IF(AND(A875='CP %'!$B$1,J875="CP"),
IF(AND(G875&gt;=DATE(2018,4,1),G875&lt;=DATE(2018,7,25)),2%,IF(AND(G875&gt;=DATE(2018,7,26),G875&lt;=DATE(2018,12,31),R875='CP %'!$I$2),IF(T875=1,'CP %'!$C$8,IF(AND(T875&gt;=2,T875&lt;=3),'CP %'!$C$9,IF(AND(T875&gt;=4,T875&lt;=5),'CP %'!$C$10,IF(AND(T875&gt;=6,T875&lt;=8),'CP %'!$C$11,IF(T875&gt;=9,'CP %'!$C$12,""))))),IF(AND(G875&gt;=DATE(2018,7,26),G875&lt;=DATE(2018,12,31),R875='CP %'!$I$3),IF(T875=1,'CP %'!$D$8,IF(AND(T875&gt;=2,T875&lt;=3),'CP %'!$D$9,IF(AND(T875&gt;=4,T875&lt;=5),'CP %'!$D$10,IF(AND(T875&gt;=6,T875&lt;=8),'CP %'!$D$11,IF(T875&gt;=9,'CP %'!$D$12,""))))),""))),
IF(AND(A875='CP %'!$F$1,J875="CP"),
IF(AND(G875&gt;=DATE(2018,4,1),G875&lt;DATE(2018,5,1)),IF(AND(T875&gt;=1,T875&lt;=3),'CP %'!$G$4,IF(AND(T875&gt;=4,T875&lt;=9),'CP %'!$G$5,IF(T875&gt;=10,'CP %'!$G$6,""))),
IF(AND(G875&gt;=DATE(2018,5,1),G875&lt;DATE(2018,7,1)),'CP %'!$G$8,
IF(AND(G875&gt;=DATE(2018,7,1),G875&lt;DATE(2018,8,1)),IF(AND(T875&gt;=1,T875&lt;=2),'CP %'!$G$11,IF(AND(T875&gt;=3,T875&lt;=5),'CP %'!$G$12,IF(T875&gt;=6,'CP %'!$G$13,""))),
IF(AND(G875&gt;=DATE(2018,8,1),G875&lt;DATE(2018,10,1)),IF(K875='CP %'!$F$18,'CP %'!$G$18,IF(B875='CP %'!$F$15,'CP %'!$G$15,IF(B875='CP %'!$F$16,'CP %'!$G$16,IF(AND(B875='CP %'!$F$17,T875=1),'CP %'!$G$20,IF(AND(B875='CP %'!$F$17,T875&gt;=2,T875&lt;=5),'CP %'!$G$21,IF(AND(B875='CP %'!$F$17,T875&gt;=6),'CP %'!$G$22,"")))))),
IF(AND(G875&gt;=DATE(2018,10,1),G875&lt;=DATE(2018,12,31)),IF(B875='CP %'!$F$25,'CP %'!$G$25,IF(B875='CP %'!$F$26,'CP %'!$G$26,IF(AND(B875='CP %'!$F$27,T875=1),'CP %'!$G$29,IF(AND(B875='CP %'!$F$27,T875&gt;=2,T875&lt;=5),'CP %'!$G$30,IF(AND(B875='CP %'!$F$27,T875&gt;=6),'CP %'!$G$31,"")))))))))),
IF(AND(A875='CP %'!$M$1,J875="CP"),
IF(AND(G875&gt;=DATE(2018,4,1),G875&lt;DATE(2018,10,1)),IF(AND(T875&gt;=1,T875&lt;=3),'CP %'!$N$4,IF(AND(T875&gt;=4,T875&lt;=6),'CP %'!$N$5,IF(T875&gt;=7,'CP %'!$N$6,""))),
IF(AND(G875&gt;=DATE(2018,10,1),G875&lt;=DATE(2018,12,31)),IF(AND(T875&gt;=1,T875&lt;=3),'CP %'!$N$9,IF(AND(T875&gt;=4,T875&lt;=6),'CP %'!$N$10,IF(T875&gt;=7,'CP %'!$N$11,""))),"")),"")))</f>
        <v/>
      </c>
      <c r="T875" s="29" t="str">
        <f>IF(AND(A875='CP %'!$B$1,Master!J875="CP",G875&gt;=DATE(2018,7,26),G875&lt;=DATE(2018,12,31)),COUNTIFS($K$2:$K$999,K875,$A$2:$A$999,'CP %'!$B$1,$G$2:$G$999,"&gt;=26-07-2018",$G$2:$G$999,"&lt;=31-12-2018"),IF(AND(A875='CP %'!$F$1,Master!J875="CP",G875&gt;=DATE(2018,4,1),G875&lt;DATE(2018,5,1)),COUNTIFS($K$2:$K$999,K875,$A$2:$A$999,'CP %'!$F$1,$G$2:$G$999,"&gt;=01-04-2018",$G$2:$G$999,"&lt;01-05-2018"),IF(AND(A875='CP %'!$F$1,Master!J875="CP",G875&gt;=DATE(2018,7,1),G875&lt;DATE(2018,8,1)),COUNTIFS($K$2:$K$999,K875,$A$2:$A$999,'CP %'!$F$1,$G$2:$G$999,"&gt;=01-07-2018",$G$2:$G$999,"&lt;01-08-2018"),IF(AND(A875='CP %'!$F$1,B875='CP %'!$F$17,Master!J875="CP",G875&gt;=DATE(2018,8,1),G875&lt;DATE(2018,10,1)),COUNTIFS($K$2:$K$999,K875,$A$2:$A$999,'CP %'!$F$1,$B$2:$B$999,'CP %'!$F$17,$G$2:$G$999,"&gt;=01-08-2018",$G$2:$G$999,"&lt;01-10-2018"),IF(AND(A875='CP %'!$F$1,B875='CP %'!$F$27,Master!J875="CP",G875&gt;=DATE(2018,10,1),G875&lt;=DATE(2018,12,31)),COUNTIFS($K$2:$K$999,K875,$A$2:$A$999,'CP %'!$F$1,$B$2:$B$999,'CP %'!$F$27,$G$2:$G$999,"&gt;=01-10-2018",$G$2:$G$999,"&lt;=31-12-2018"),IF(AND(A875='CP %'!$M$1,Master!J875="CP",G875&gt;=DATE(2018,4,1),G875&lt;DATE(2018,10,1)),COUNTIFS($K$2:$K$999,K875,$A$2:$A$999,'CP %'!$M$1,$G$2:$G$999,"&gt;=1-04-2018",$G$2:$G$999,"&lt;1-10-2018"),IF(AND(A875='CP %'!$M$1,Master!J875="CP",G875&gt;=DATE(2018,10,1),G875&lt;=DATE(2018,12,31)),COUNTIFS($K$2:$K$999,K875,$A$2:$A$999,'CP %'!$M$1,$G$2:$G$999,"&gt;=1-10-2018",$G$2:$G$999,"&lt;=31-12-2018"),"")))))))</f>
        <v/>
      </c>
    </row>
    <row r="876" spans="19:20" hidden="1" x14ac:dyDescent="0.25">
      <c r="S876" s="17" t="str">
        <f>IF(AND(A876='CP %'!$B$1,J876="CP"),
IF(AND(G876&gt;=DATE(2018,4,1),G876&lt;=DATE(2018,7,25)),2%,IF(AND(G876&gt;=DATE(2018,7,26),G876&lt;=DATE(2018,12,31),R876='CP %'!$I$2),IF(T876=1,'CP %'!$C$8,IF(AND(T876&gt;=2,T876&lt;=3),'CP %'!$C$9,IF(AND(T876&gt;=4,T876&lt;=5),'CP %'!$C$10,IF(AND(T876&gt;=6,T876&lt;=8),'CP %'!$C$11,IF(T876&gt;=9,'CP %'!$C$12,""))))),IF(AND(G876&gt;=DATE(2018,7,26),G876&lt;=DATE(2018,12,31),R876='CP %'!$I$3),IF(T876=1,'CP %'!$D$8,IF(AND(T876&gt;=2,T876&lt;=3),'CP %'!$D$9,IF(AND(T876&gt;=4,T876&lt;=5),'CP %'!$D$10,IF(AND(T876&gt;=6,T876&lt;=8),'CP %'!$D$11,IF(T876&gt;=9,'CP %'!$D$12,""))))),""))),
IF(AND(A876='CP %'!$F$1,J876="CP"),
IF(AND(G876&gt;=DATE(2018,4,1),G876&lt;DATE(2018,5,1)),IF(AND(T876&gt;=1,T876&lt;=3),'CP %'!$G$4,IF(AND(T876&gt;=4,T876&lt;=9),'CP %'!$G$5,IF(T876&gt;=10,'CP %'!$G$6,""))),
IF(AND(G876&gt;=DATE(2018,5,1),G876&lt;DATE(2018,7,1)),'CP %'!$G$8,
IF(AND(G876&gt;=DATE(2018,7,1),G876&lt;DATE(2018,8,1)),IF(AND(T876&gt;=1,T876&lt;=2),'CP %'!$G$11,IF(AND(T876&gt;=3,T876&lt;=5),'CP %'!$G$12,IF(T876&gt;=6,'CP %'!$G$13,""))),
IF(AND(G876&gt;=DATE(2018,8,1),G876&lt;DATE(2018,10,1)),IF(K876='CP %'!$F$18,'CP %'!$G$18,IF(B876='CP %'!$F$15,'CP %'!$G$15,IF(B876='CP %'!$F$16,'CP %'!$G$16,IF(AND(B876='CP %'!$F$17,T876=1),'CP %'!$G$20,IF(AND(B876='CP %'!$F$17,T876&gt;=2,T876&lt;=5),'CP %'!$G$21,IF(AND(B876='CP %'!$F$17,T876&gt;=6),'CP %'!$G$22,"")))))),
IF(AND(G876&gt;=DATE(2018,10,1),G876&lt;=DATE(2018,12,31)),IF(B876='CP %'!$F$25,'CP %'!$G$25,IF(B876='CP %'!$F$26,'CP %'!$G$26,IF(AND(B876='CP %'!$F$27,T876=1),'CP %'!$G$29,IF(AND(B876='CP %'!$F$27,T876&gt;=2,T876&lt;=5),'CP %'!$G$30,IF(AND(B876='CP %'!$F$27,T876&gt;=6),'CP %'!$G$31,"")))))))))),
IF(AND(A876='CP %'!$M$1,J876="CP"),
IF(AND(G876&gt;=DATE(2018,4,1),G876&lt;DATE(2018,10,1)),IF(AND(T876&gt;=1,T876&lt;=3),'CP %'!$N$4,IF(AND(T876&gt;=4,T876&lt;=6),'CP %'!$N$5,IF(T876&gt;=7,'CP %'!$N$6,""))),
IF(AND(G876&gt;=DATE(2018,10,1),G876&lt;=DATE(2018,12,31)),IF(AND(T876&gt;=1,T876&lt;=3),'CP %'!$N$9,IF(AND(T876&gt;=4,T876&lt;=6),'CP %'!$N$10,IF(T876&gt;=7,'CP %'!$N$11,""))),"")),"")))</f>
        <v/>
      </c>
      <c r="T876" s="29" t="str">
        <f>IF(AND(A876='CP %'!$B$1,Master!J876="CP",G876&gt;=DATE(2018,7,26),G876&lt;=DATE(2018,12,31)),COUNTIFS($K$2:$K$999,K876,$A$2:$A$999,'CP %'!$B$1,$G$2:$G$999,"&gt;=26-07-2018",$G$2:$G$999,"&lt;=31-12-2018"),IF(AND(A876='CP %'!$F$1,Master!J876="CP",G876&gt;=DATE(2018,4,1),G876&lt;DATE(2018,5,1)),COUNTIFS($K$2:$K$999,K876,$A$2:$A$999,'CP %'!$F$1,$G$2:$G$999,"&gt;=01-04-2018",$G$2:$G$999,"&lt;01-05-2018"),IF(AND(A876='CP %'!$F$1,Master!J876="CP",G876&gt;=DATE(2018,7,1),G876&lt;DATE(2018,8,1)),COUNTIFS($K$2:$K$999,K876,$A$2:$A$999,'CP %'!$F$1,$G$2:$G$999,"&gt;=01-07-2018",$G$2:$G$999,"&lt;01-08-2018"),IF(AND(A876='CP %'!$F$1,B876='CP %'!$F$17,Master!J876="CP",G876&gt;=DATE(2018,8,1),G876&lt;DATE(2018,10,1)),COUNTIFS($K$2:$K$999,K876,$A$2:$A$999,'CP %'!$F$1,$B$2:$B$999,'CP %'!$F$17,$G$2:$G$999,"&gt;=01-08-2018",$G$2:$G$999,"&lt;01-10-2018"),IF(AND(A876='CP %'!$F$1,B876='CP %'!$F$27,Master!J876="CP",G876&gt;=DATE(2018,10,1),G876&lt;=DATE(2018,12,31)),COUNTIFS($K$2:$K$999,K876,$A$2:$A$999,'CP %'!$F$1,$B$2:$B$999,'CP %'!$F$27,$G$2:$G$999,"&gt;=01-10-2018",$G$2:$G$999,"&lt;=31-12-2018"),IF(AND(A876='CP %'!$M$1,Master!J876="CP",G876&gt;=DATE(2018,4,1),G876&lt;DATE(2018,10,1)),COUNTIFS($K$2:$K$999,K876,$A$2:$A$999,'CP %'!$M$1,$G$2:$G$999,"&gt;=1-04-2018",$G$2:$G$999,"&lt;1-10-2018"),IF(AND(A876='CP %'!$M$1,Master!J876="CP",G876&gt;=DATE(2018,10,1),G876&lt;=DATE(2018,12,31)),COUNTIFS($K$2:$K$999,K876,$A$2:$A$999,'CP %'!$M$1,$G$2:$G$999,"&gt;=1-10-2018",$G$2:$G$999,"&lt;=31-12-2018"),"")))))))</f>
        <v/>
      </c>
    </row>
    <row r="877" spans="19:20" hidden="1" x14ac:dyDescent="0.25">
      <c r="S877" s="17" t="str">
        <f>IF(AND(A877='CP %'!$B$1,J877="CP"),
IF(AND(G877&gt;=DATE(2018,4,1),G877&lt;=DATE(2018,7,25)),2%,IF(AND(G877&gt;=DATE(2018,7,26),G877&lt;=DATE(2018,12,31),R877='CP %'!$I$2),IF(T877=1,'CP %'!$C$8,IF(AND(T877&gt;=2,T877&lt;=3),'CP %'!$C$9,IF(AND(T877&gt;=4,T877&lt;=5),'CP %'!$C$10,IF(AND(T877&gt;=6,T877&lt;=8),'CP %'!$C$11,IF(T877&gt;=9,'CP %'!$C$12,""))))),IF(AND(G877&gt;=DATE(2018,7,26),G877&lt;=DATE(2018,12,31),R877='CP %'!$I$3),IF(T877=1,'CP %'!$D$8,IF(AND(T877&gt;=2,T877&lt;=3),'CP %'!$D$9,IF(AND(T877&gt;=4,T877&lt;=5),'CP %'!$D$10,IF(AND(T877&gt;=6,T877&lt;=8),'CP %'!$D$11,IF(T877&gt;=9,'CP %'!$D$12,""))))),""))),
IF(AND(A877='CP %'!$F$1,J877="CP"),
IF(AND(G877&gt;=DATE(2018,4,1),G877&lt;DATE(2018,5,1)),IF(AND(T877&gt;=1,T877&lt;=3),'CP %'!$G$4,IF(AND(T877&gt;=4,T877&lt;=9),'CP %'!$G$5,IF(T877&gt;=10,'CP %'!$G$6,""))),
IF(AND(G877&gt;=DATE(2018,5,1),G877&lt;DATE(2018,7,1)),'CP %'!$G$8,
IF(AND(G877&gt;=DATE(2018,7,1),G877&lt;DATE(2018,8,1)),IF(AND(T877&gt;=1,T877&lt;=2),'CP %'!$G$11,IF(AND(T877&gt;=3,T877&lt;=5),'CP %'!$G$12,IF(T877&gt;=6,'CP %'!$G$13,""))),
IF(AND(G877&gt;=DATE(2018,8,1),G877&lt;DATE(2018,10,1)),IF(K877='CP %'!$F$18,'CP %'!$G$18,IF(B877='CP %'!$F$15,'CP %'!$G$15,IF(B877='CP %'!$F$16,'CP %'!$G$16,IF(AND(B877='CP %'!$F$17,T877=1),'CP %'!$G$20,IF(AND(B877='CP %'!$F$17,T877&gt;=2,T877&lt;=5),'CP %'!$G$21,IF(AND(B877='CP %'!$F$17,T877&gt;=6),'CP %'!$G$22,"")))))),
IF(AND(G877&gt;=DATE(2018,10,1),G877&lt;=DATE(2018,12,31)),IF(B877='CP %'!$F$25,'CP %'!$G$25,IF(B877='CP %'!$F$26,'CP %'!$G$26,IF(AND(B877='CP %'!$F$27,T877=1),'CP %'!$G$29,IF(AND(B877='CP %'!$F$27,T877&gt;=2,T877&lt;=5),'CP %'!$G$30,IF(AND(B877='CP %'!$F$27,T877&gt;=6),'CP %'!$G$31,"")))))))))),
IF(AND(A877='CP %'!$M$1,J877="CP"),
IF(AND(G877&gt;=DATE(2018,4,1),G877&lt;DATE(2018,10,1)),IF(AND(T877&gt;=1,T877&lt;=3),'CP %'!$N$4,IF(AND(T877&gt;=4,T877&lt;=6),'CP %'!$N$5,IF(T877&gt;=7,'CP %'!$N$6,""))),
IF(AND(G877&gt;=DATE(2018,10,1),G877&lt;=DATE(2018,12,31)),IF(AND(T877&gt;=1,T877&lt;=3),'CP %'!$N$9,IF(AND(T877&gt;=4,T877&lt;=6),'CP %'!$N$10,IF(T877&gt;=7,'CP %'!$N$11,""))),"")),"")))</f>
        <v/>
      </c>
      <c r="T877" s="29" t="str">
        <f>IF(AND(A877='CP %'!$B$1,Master!J877="CP",G877&gt;=DATE(2018,7,26),G877&lt;=DATE(2018,12,31)),COUNTIFS($K$2:$K$999,K877,$A$2:$A$999,'CP %'!$B$1,$G$2:$G$999,"&gt;=26-07-2018",$G$2:$G$999,"&lt;=31-12-2018"),IF(AND(A877='CP %'!$F$1,Master!J877="CP",G877&gt;=DATE(2018,4,1),G877&lt;DATE(2018,5,1)),COUNTIFS($K$2:$K$999,K877,$A$2:$A$999,'CP %'!$F$1,$G$2:$G$999,"&gt;=01-04-2018",$G$2:$G$999,"&lt;01-05-2018"),IF(AND(A877='CP %'!$F$1,Master!J877="CP",G877&gt;=DATE(2018,7,1),G877&lt;DATE(2018,8,1)),COUNTIFS($K$2:$K$999,K877,$A$2:$A$999,'CP %'!$F$1,$G$2:$G$999,"&gt;=01-07-2018",$G$2:$G$999,"&lt;01-08-2018"),IF(AND(A877='CP %'!$F$1,B877='CP %'!$F$17,Master!J877="CP",G877&gt;=DATE(2018,8,1),G877&lt;DATE(2018,10,1)),COUNTIFS($K$2:$K$999,K877,$A$2:$A$999,'CP %'!$F$1,$B$2:$B$999,'CP %'!$F$17,$G$2:$G$999,"&gt;=01-08-2018",$G$2:$G$999,"&lt;01-10-2018"),IF(AND(A877='CP %'!$F$1,B877='CP %'!$F$27,Master!J877="CP",G877&gt;=DATE(2018,10,1),G877&lt;=DATE(2018,12,31)),COUNTIFS($K$2:$K$999,K877,$A$2:$A$999,'CP %'!$F$1,$B$2:$B$999,'CP %'!$F$27,$G$2:$G$999,"&gt;=01-10-2018",$G$2:$G$999,"&lt;=31-12-2018"),IF(AND(A877='CP %'!$M$1,Master!J877="CP",G877&gt;=DATE(2018,4,1),G877&lt;DATE(2018,10,1)),COUNTIFS($K$2:$K$999,K877,$A$2:$A$999,'CP %'!$M$1,$G$2:$G$999,"&gt;=1-04-2018",$G$2:$G$999,"&lt;1-10-2018"),IF(AND(A877='CP %'!$M$1,Master!J877="CP",G877&gt;=DATE(2018,10,1),G877&lt;=DATE(2018,12,31)),COUNTIFS($K$2:$K$999,K877,$A$2:$A$999,'CP %'!$M$1,$G$2:$G$999,"&gt;=1-10-2018",$G$2:$G$999,"&lt;=31-12-2018"),"")))))))</f>
        <v/>
      </c>
    </row>
    <row r="878" spans="19:20" hidden="1" x14ac:dyDescent="0.25">
      <c r="S878" s="17" t="str">
        <f>IF(AND(A878='CP %'!$B$1,J878="CP"),
IF(AND(G878&gt;=DATE(2018,4,1),G878&lt;=DATE(2018,7,25)),2%,IF(AND(G878&gt;=DATE(2018,7,26),G878&lt;=DATE(2018,12,31),R878='CP %'!$I$2),IF(T878=1,'CP %'!$C$8,IF(AND(T878&gt;=2,T878&lt;=3),'CP %'!$C$9,IF(AND(T878&gt;=4,T878&lt;=5),'CP %'!$C$10,IF(AND(T878&gt;=6,T878&lt;=8),'CP %'!$C$11,IF(T878&gt;=9,'CP %'!$C$12,""))))),IF(AND(G878&gt;=DATE(2018,7,26),G878&lt;=DATE(2018,12,31),R878='CP %'!$I$3),IF(T878=1,'CP %'!$D$8,IF(AND(T878&gt;=2,T878&lt;=3),'CP %'!$D$9,IF(AND(T878&gt;=4,T878&lt;=5),'CP %'!$D$10,IF(AND(T878&gt;=6,T878&lt;=8),'CP %'!$D$11,IF(T878&gt;=9,'CP %'!$D$12,""))))),""))),
IF(AND(A878='CP %'!$F$1,J878="CP"),
IF(AND(G878&gt;=DATE(2018,4,1),G878&lt;DATE(2018,5,1)),IF(AND(T878&gt;=1,T878&lt;=3),'CP %'!$G$4,IF(AND(T878&gt;=4,T878&lt;=9),'CP %'!$G$5,IF(T878&gt;=10,'CP %'!$G$6,""))),
IF(AND(G878&gt;=DATE(2018,5,1),G878&lt;DATE(2018,7,1)),'CP %'!$G$8,
IF(AND(G878&gt;=DATE(2018,7,1),G878&lt;DATE(2018,8,1)),IF(AND(T878&gt;=1,T878&lt;=2),'CP %'!$G$11,IF(AND(T878&gt;=3,T878&lt;=5),'CP %'!$G$12,IF(T878&gt;=6,'CP %'!$G$13,""))),
IF(AND(G878&gt;=DATE(2018,8,1),G878&lt;DATE(2018,10,1)),IF(K878='CP %'!$F$18,'CP %'!$G$18,IF(B878='CP %'!$F$15,'CP %'!$G$15,IF(B878='CP %'!$F$16,'CP %'!$G$16,IF(AND(B878='CP %'!$F$17,T878=1),'CP %'!$G$20,IF(AND(B878='CP %'!$F$17,T878&gt;=2,T878&lt;=5),'CP %'!$G$21,IF(AND(B878='CP %'!$F$17,T878&gt;=6),'CP %'!$G$22,"")))))),
IF(AND(G878&gt;=DATE(2018,10,1),G878&lt;=DATE(2018,12,31)),IF(B878='CP %'!$F$25,'CP %'!$G$25,IF(B878='CP %'!$F$26,'CP %'!$G$26,IF(AND(B878='CP %'!$F$27,T878=1),'CP %'!$G$29,IF(AND(B878='CP %'!$F$27,T878&gt;=2,T878&lt;=5),'CP %'!$G$30,IF(AND(B878='CP %'!$F$27,T878&gt;=6),'CP %'!$G$31,"")))))))))),
IF(AND(A878='CP %'!$M$1,J878="CP"),
IF(AND(G878&gt;=DATE(2018,4,1),G878&lt;DATE(2018,10,1)),IF(AND(T878&gt;=1,T878&lt;=3),'CP %'!$N$4,IF(AND(T878&gt;=4,T878&lt;=6),'CP %'!$N$5,IF(T878&gt;=7,'CP %'!$N$6,""))),
IF(AND(G878&gt;=DATE(2018,10,1),G878&lt;=DATE(2018,12,31)),IF(AND(T878&gt;=1,T878&lt;=3),'CP %'!$N$9,IF(AND(T878&gt;=4,T878&lt;=6),'CP %'!$N$10,IF(T878&gt;=7,'CP %'!$N$11,""))),"")),"")))</f>
        <v/>
      </c>
      <c r="T878" s="29" t="str">
        <f>IF(AND(A878='CP %'!$B$1,Master!J878="CP",G878&gt;=DATE(2018,7,26),G878&lt;=DATE(2018,12,31)),COUNTIFS($K$2:$K$999,K878,$A$2:$A$999,'CP %'!$B$1,$G$2:$G$999,"&gt;=26-07-2018",$G$2:$G$999,"&lt;=31-12-2018"),IF(AND(A878='CP %'!$F$1,Master!J878="CP",G878&gt;=DATE(2018,4,1),G878&lt;DATE(2018,5,1)),COUNTIFS($K$2:$K$999,K878,$A$2:$A$999,'CP %'!$F$1,$G$2:$G$999,"&gt;=01-04-2018",$G$2:$G$999,"&lt;01-05-2018"),IF(AND(A878='CP %'!$F$1,Master!J878="CP",G878&gt;=DATE(2018,7,1),G878&lt;DATE(2018,8,1)),COUNTIFS($K$2:$K$999,K878,$A$2:$A$999,'CP %'!$F$1,$G$2:$G$999,"&gt;=01-07-2018",$G$2:$G$999,"&lt;01-08-2018"),IF(AND(A878='CP %'!$F$1,B878='CP %'!$F$17,Master!J878="CP",G878&gt;=DATE(2018,8,1),G878&lt;DATE(2018,10,1)),COUNTIFS($K$2:$K$999,K878,$A$2:$A$999,'CP %'!$F$1,$B$2:$B$999,'CP %'!$F$17,$G$2:$G$999,"&gt;=01-08-2018",$G$2:$G$999,"&lt;01-10-2018"),IF(AND(A878='CP %'!$F$1,B878='CP %'!$F$27,Master!J878="CP",G878&gt;=DATE(2018,10,1),G878&lt;=DATE(2018,12,31)),COUNTIFS($K$2:$K$999,K878,$A$2:$A$999,'CP %'!$F$1,$B$2:$B$999,'CP %'!$F$27,$G$2:$G$999,"&gt;=01-10-2018",$G$2:$G$999,"&lt;=31-12-2018"),IF(AND(A878='CP %'!$M$1,Master!J878="CP",G878&gt;=DATE(2018,4,1),G878&lt;DATE(2018,10,1)),COUNTIFS($K$2:$K$999,K878,$A$2:$A$999,'CP %'!$M$1,$G$2:$G$999,"&gt;=1-04-2018",$G$2:$G$999,"&lt;1-10-2018"),IF(AND(A878='CP %'!$M$1,Master!J878="CP",G878&gt;=DATE(2018,10,1),G878&lt;=DATE(2018,12,31)),COUNTIFS($K$2:$K$999,K878,$A$2:$A$999,'CP %'!$M$1,$G$2:$G$999,"&gt;=1-10-2018",$G$2:$G$999,"&lt;=31-12-2018"),"")))))))</f>
        <v/>
      </c>
    </row>
    <row r="879" spans="19:20" hidden="1" x14ac:dyDescent="0.25">
      <c r="S879" s="17" t="str">
        <f>IF(AND(A879='CP %'!$B$1,J879="CP"),
IF(AND(G879&gt;=DATE(2018,4,1),G879&lt;=DATE(2018,7,25)),2%,IF(AND(G879&gt;=DATE(2018,7,26),G879&lt;=DATE(2018,12,31),R879='CP %'!$I$2),IF(T879=1,'CP %'!$C$8,IF(AND(T879&gt;=2,T879&lt;=3),'CP %'!$C$9,IF(AND(T879&gt;=4,T879&lt;=5),'CP %'!$C$10,IF(AND(T879&gt;=6,T879&lt;=8),'CP %'!$C$11,IF(T879&gt;=9,'CP %'!$C$12,""))))),IF(AND(G879&gt;=DATE(2018,7,26),G879&lt;=DATE(2018,12,31),R879='CP %'!$I$3),IF(T879=1,'CP %'!$D$8,IF(AND(T879&gt;=2,T879&lt;=3),'CP %'!$D$9,IF(AND(T879&gt;=4,T879&lt;=5),'CP %'!$D$10,IF(AND(T879&gt;=6,T879&lt;=8),'CP %'!$D$11,IF(T879&gt;=9,'CP %'!$D$12,""))))),""))),
IF(AND(A879='CP %'!$F$1,J879="CP"),
IF(AND(G879&gt;=DATE(2018,4,1),G879&lt;DATE(2018,5,1)),IF(AND(T879&gt;=1,T879&lt;=3),'CP %'!$G$4,IF(AND(T879&gt;=4,T879&lt;=9),'CP %'!$G$5,IF(T879&gt;=10,'CP %'!$G$6,""))),
IF(AND(G879&gt;=DATE(2018,5,1),G879&lt;DATE(2018,7,1)),'CP %'!$G$8,
IF(AND(G879&gt;=DATE(2018,7,1),G879&lt;DATE(2018,8,1)),IF(AND(T879&gt;=1,T879&lt;=2),'CP %'!$G$11,IF(AND(T879&gt;=3,T879&lt;=5),'CP %'!$G$12,IF(T879&gt;=6,'CP %'!$G$13,""))),
IF(AND(G879&gt;=DATE(2018,8,1),G879&lt;DATE(2018,10,1)),IF(K879='CP %'!$F$18,'CP %'!$G$18,IF(B879='CP %'!$F$15,'CP %'!$G$15,IF(B879='CP %'!$F$16,'CP %'!$G$16,IF(AND(B879='CP %'!$F$17,T879=1),'CP %'!$G$20,IF(AND(B879='CP %'!$F$17,T879&gt;=2,T879&lt;=5),'CP %'!$G$21,IF(AND(B879='CP %'!$F$17,T879&gt;=6),'CP %'!$G$22,"")))))),
IF(AND(G879&gt;=DATE(2018,10,1),G879&lt;=DATE(2018,12,31)),IF(B879='CP %'!$F$25,'CP %'!$G$25,IF(B879='CP %'!$F$26,'CP %'!$G$26,IF(AND(B879='CP %'!$F$27,T879=1),'CP %'!$G$29,IF(AND(B879='CP %'!$F$27,T879&gt;=2,T879&lt;=5),'CP %'!$G$30,IF(AND(B879='CP %'!$F$27,T879&gt;=6),'CP %'!$G$31,"")))))))))),
IF(AND(A879='CP %'!$M$1,J879="CP"),
IF(AND(G879&gt;=DATE(2018,4,1),G879&lt;DATE(2018,10,1)),IF(AND(T879&gt;=1,T879&lt;=3),'CP %'!$N$4,IF(AND(T879&gt;=4,T879&lt;=6),'CP %'!$N$5,IF(T879&gt;=7,'CP %'!$N$6,""))),
IF(AND(G879&gt;=DATE(2018,10,1),G879&lt;=DATE(2018,12,31)),IF(AND(T879&gt;=1,T879&lt;=3),'CP %'!$N$9,IF(AND(T879&gt;=4,T879&lt;=6),'CP %'!$N$10,IF(T879&gt;=7,'CP %'!$N$11,""))),"")),"")))</f>
        <v/>
      </c>
      <c r="T879" s="29" t="str">
        <f>IF(AND(A879='CP %'!$B$1,Master!J879="CP",G879&gt;=DATE(2018,7,26),G879&lt;=DATE(2018,12,31)),COUNTIFS($K$2:$K$999,K879,$A$2:$A$999,'CP %'!$B$1,$G$2:$G$999,"&gt;=26-07-2018",$G$2:$G$999,"&lt;=31-12-2018"),IF(AND(A879='CP %'!$F$1,Master!J879="CP",G879&gt;=DATE(2018,4,1),G879&lt;DATE(2018,5,1)),COUNTIFS($K$2:$K$999,K879,$A$2:$A$999,'CP %'!$F$1,$G$2:$G$999,"&gt;=01-04-2018",$G$2:$G$999,"&lt;01-05-2018"),IF(AND(A879='CP %'!$F$1,Master!J879="CP",G879&gt;=DATE(2018,7,1),G879&lt;DATE(2018,8,1)),COUNTIFS($K$2:$K$999,K879,$A$2:$A$999,'CP %'!$F$1,$G$2:$G$999,"&gt;=01-07-2018",$G$2:$G$999,"&lt;01-08-2018"),IF(AND(A879='CP %'!$F$1,B879='CP %'!$F$17,Master!J879="CP",G879&gt;=DATE(2018,8,1),G879&lt;DATE(2018,10,1)),COUNTIFS($K$2:$K$999,K879,$A$2:$A$999,'CP %'!$F$1,$B$2:$B$999,'CP %'!$F$17,$G$2:$G$999,"&gt;=01-08-2018",$G$2:$G$999,"&lt;01-10-2018"),IF(AND(A879='CP %'!$F$1,B879='CP %'!$F$27,Master!J879="CP",G879&gt;=DATE(2018,10,1),G879&lt;=DATE(2018,12,31)),COUNTIFS($K$2:$K$999,K879,$A$2:$A$999,'CP %'!$F$1,$B$2:$B$999,'CP %'!$F$27,$G$2:$G$999,"&gt;=01-10-2018",$G$2:$G$999,"&lt;=31-12-2018"),IF(AND(A879='CP %'!$M$1,Master!J879="CP",G879&gt;=DATE(2018,4,1),G879&lt;DATE(2018,10,1)),COUNTIFS($K$2:$K$999,K879,$A$2:$A$999,'CP %'!$M$1,$G$2:$G$999,"&gt;=1-04-2018",$G$2:$G$999,"&lt;1-10-2018"),IF(AND(A879='CP %'!$M$1,Master!J879="CP",G879&gt;=DATE(2018,10,1),G879&lt;=DATE(2018,12,31)),COUNTIFS($K$2:$K$999,K879,$A$2:$A$999,'CP %'!$M$1,$G$2:$G$999,"&gt;=1-10-2018",$G$2:$G$999,"&lt;=31-12-2018"),"")))))))</f>
        <v/>
      </c>
    </row>
    <row r="880" spans="19:20" hidden="1" x14ac:dyDescent="0.25">
      <c r="S880" s="17" t="str">
        <f>IF(AND(A880='CP %'!$B$1,J880="CP"),
IF(AND(G880&gt;=DATE(2018,4,1),G880&lt;=DATE(2018,7,25)),2%,IF(AND(G880&gt;=DATE(2018,7,26),G880&lt;=DATE(2018,12,31),R880='CP %'!$I$2),IF(T880=1,'CP %'!$C$8,IF(AND(T880&gt;=2,T880&lt;=3),'CP %'!$C$9,IF(AND(T880&gt;=4,T880&lt;=5),'CP %'!$C$10,IF(AND(T880&gt;=6,T880&lt;=8),'CP %'!$C$11,IF(T880&gt;=9,'CP %'!$C$12,""))))),IF(AND(G880&gt;=DATE(2018,7,26),G880&lt;=DATE(2018,12,31),R880='CP %'!$I$3),IF(T880=1,'CP %'!$D$8,IF(AND(T880&gt;=2,T880&lt;=3),'CP %'!$D$9,IF(AND(T880&gt;=4,T880&lt;=5),'CP %'!$D$10,IF(AND(T880&gt;=6,T880&lt;=8),'CP %'!$D$11,IF(T880&gt;=9,'CP %'!$D$12,""))))),""))),
IF(AND(A880='CP %'!$F$1,J880="CP"),
IF(AND(G880&gt;=DATE(2018,4,1),G880&lt;DATE(2018,5,1)),IF(AND(T880&gt;=1,T880&lt;=3),'CP %'!$G$4,IF(AND(T880&gt;=4,T880&lt;=9),'CP %'!$G$5,IF(T880&gt;=10,'CP %'!$G$6,""))),
IF(AND(G880&gt;=DATE(2018,5,1),G880&lt;DATE(2018,7,1)),'CP %'!$G$8,
IF(AND(G880&gt;=DATE(2018,7,1),G880&lt;DATE(2018,8,1)),IF(AND(T880&gt;=1,T880&lt;=2),'CP %'!$G$11,IF(AND(T880&gt;=3,T880&lt;=5),'CP %'!$G$12,IF(T880&gt;=6,'CP %'!$G$13,""))),
IF(AND(G880&gt;=DATE(2018,8,1),G880&lt;DATE(2018,10,1)),IF(K880='CP %'!$F$18,'CP %'!$G$18,IF(B880='CP %'!$F$15,'CP %'!$G$15,IF(B880='CP %'!$F$16,'CP %'!$G$16,IF(AND(B880='CP %'!$F$17,T880=1),'CP %'!$G$20,IF(AND(B880='CP %'!$F$17,T880&gt;=2,T880&lt;=5),'CP %'!$G$21,IF(AND(B880='CP %'!$F$17,T880&gt;=6),'CP %'!$G$22,"")))))),
IF(AND(G880&gt;=DATE(2018,10,1),G880&lt;=DATE(2018,12,31)),IF(B880='CP %'!$F$25,'CP %'!$G$25,IF(B880='CP %'!$F$26,'CP %'!$G$26,IF(AND(B880='CP %'!$F$27,T880=1),'CP %'!$G$29,IF(AND(B880='CP %'!$F$27,T880&gt;=2,T880&lt;=5),'CP %'!$G$30,IF(AND(B880='CP %'!$F$27,T880&gt;=6),'CP %'!$G$31,"")))))))))),
IF(AND(A880='CP %'!$M$1,J880="CP"),
IF(AND(G880&gt;=DATE(2018,4,1),G880&lt;DATE(2018,10,1)),IF(AND(T880&gt;=1,T880&lt;=3),'CP %'!$N$4,IF(AND(T880&gt;=4,T880&lt;=6),'CP %'!$N$5,IF(T880&gt;=7,'CP %'!$N$6,""))),
IF(AND(G880&gt;=DATE(2018,10,1),G880&lt;=DATE(2018,12,31)),IF(AND(T880&gt;=1,T880&lt;=3),'CP %'!$N$9,IF(AND(T880&gt;=4,T880&lt;=6),'CP %'!$N$10,IF(T880&gt;=7,'CP %'!$N$11,""))),"")),"")))</f>
        <v/>
      </c>
      <c r="T880" s="29" t="str">
        <f>IF(AND(A880='CP %'!$B$1,Master!J880="CP",G880&gt;=DATE(2018,7,26),G880&lt;=DATE(2018,12,31)),COUNTIFS($K$2:$K$999,K880,$A$2:$A$999,'CP %'!$B$1,$G$2:$G$999,"&gt;=26-07-2018",$G$2:$G$999,"&lt;=31-12-2018"),IF(AND(A880='CP %'!$F$1,Master!J880="CP",G880&gt;=DATE(2018,4,1),G880&lt;DATE(2018,5,1)),COUNTIFS($K$2:$K$999,K880,$A$2:$A$999,'CP %'!$F$1,$G$2:$G$999,"&gt;=01-04-2018",$G$2:$G$999,"&lt;01-05-2018"),IF(AND(A880='CP %'!$F$1,Master!J880="CP",G880&gt;=DATE(2018,7,1),G880&lt;DATE(2018,8,1)),COUNTIFS($K$2:$K$999,K880,$A$2:$A$999,'CP %'!$F$1,$G$2:$G$999,"&gt;=01-07-2018",$G$2:$G$999,"&lt;01-08-2018"),IF(AND(A880='CP %'!$F$1,B880='CP %'!$F$17,Master!J880="CP",G880&gt;=DATE(2018,8,1),G880&lt;DATE(2018,10,1)),COUNTIFS($K$2:$K$999,K880,$A$2:$A$999,'CP %'!$F$1,$B$2:$B$999,'CP %'!$F$17,$G$2:$G$999,"&gt;=01-08-2018",$G$2:$G$999,"&lt;01-10-2018"),IF(AND(A880='CP %'!$F$1,B880='CP %'!$F$27,Master!J880="CP",G880&gt;=DATE(2018,10,1),G880&lt;=DATE(2018,12,31)),COUNTIFS($K$2:$K$999,K880,$A$2:$A$999,'CP %'!$F$1,$B$2:$B$999,'CP %'!$F$27,$G$2:$G$999,"&gt;=01-10-2018",$G$2:$G$999,"&lt;=31-12-2018"),IF(AND(A880='CP %'!$M$1,Master!J880="CP",G880&gt;=DATE(2018,4,1),G880&lt;DATE(2018,10,1)),COUNTIFS($K$2:$K$999,K880,$A$2:$A$999,'CP %'!$M$1,$G$2:$G$999,"&gt;=1-04-2018",$G$2:$G$999,"&lt;1-10-2018"),IF(AND(A880='CP %'!$M$1,Master!J880="CP",G880&gt;=DATE(2018,10,1),G880&lt;=DATE(2018,12,31)),COUNTIFS($K$2:$K$999,K880,$A$2:$A$999,'CP %'!$M$1,$G$2:$G$999,"&gt;=1-10-2018",$G$2:$G$999,"&lt;=31-12-2018"),"")))))))</f>
        <v/>
      </c>
    </row>
    <row r="881" spans="19:20" hidden="1" x14ac:dyDescent="0.25">
      <c r="S881" s="17" t="str">
        <f>IF(AND(A881='CP %'!$B$1,J881="CP"),
IF(AND(G881&gt;=DATE(2018,4,1),G881&lt;=DATE(2018,7,25)),2%,IF(AND(G881&gt;=DATE(2018,7,26),G881&lt;=DATE(2018,12,31),R881='CP %'!$I$2),IF(T881=1,'CP %'!$C$8,IF(AND(T881&gt;=2,T881&lt;=3),'CP %'!$C$9,IF(AND(T881&gt;=4,T881&lt;=5),'CP %'!$C$10,IF(AND(T881&gt;=6,T881&lt;=8),'CP %'!$C$11,IF(T881&gt;=9,'CP %'!$C$12,""))))),IF(AND(G881&gt;=DATE(2018,7,26),G881&lt;=DATE(2018,12,31),R881='CP %'!$I$3),IF(T881=1,'CP %'!$D$8,IF(AND(T881&gt;=2,T881&lt;=3),'CP %'!$D$9,IF(AND(T881&gt;=4,T881&lt;=5),'CP %'!$D$10,IF(AND(T881&gt;=6,T881&lt;=8),'CP %'!$D$11,IF(T881&gt;=9,'CP %'!$D$12,""))))),""))),
IF(AND(A881='CP %'!$F$1,J881="CP"),
IF(AND(G881&gt;=DATE(2018,4,1),G881&lt;DATE(2018,5,1)),IF(AND(T881&gt;=1,T881&lt;=3),'CP %'!$G$4,IF(AND(T881&gt;=4,T881&lt;=9),'CP %'!$G$5,IF(T881&gt;=10,'CP %'!$G$6,""))),
IF(AND(G881&gt;=DATE(2018,5,1),G881&lt;DATE(2018,7,1)),'CP %'!$G$8,
IF(AND(G881&gt;=DATE(2018,7,1),G881&lt;DATE(2018,8,1)),IF(AND(T881&gt;=1,T881&lt;=2),'CP %'!$G$11,IF(AND(T881&gt;=3,T881&lt;=5),'CP %'!$G$12,IF(T881&gt;=6,'CP %'!$G$13,""))),
IF(AND(G881&gt;=DATE(2018,8,1),G881&lt;DATE(2018,10,1)),IF(K881='CP %'!$F$18,'CP %'!$G$18,IF(B881='CP %'!$F$15,'CP %'!$G$15,IF(B881='CP %'!$F$16,'CP %'!$G$16,IF(AND(B881='CP %'!$F$17,T881=1),'CP %'!$G$20,IF(AND(B881='CP %'!$F$17,T881&gt;=2,T881&lt;=5),'CP %'!$G$21,IF(AND(B881='CP %'!$F$17,T881&gt;=6),'CP %'!$G$22,"")))))),
IF(AND(G881&gt;=DATE(2018,10,1),G881&lt;=DATE(2018,12,31)),IF(B881='CP %'!$F$25,'CP %'!$G$25,IF(B881='CP %'!$F$26,'CP %'!$G$26,IF(AND(B881='CP %'!$F$27,T881=1),'CP %'!$G$29,IF(AND(B881='CP %'!$F$27,T881&gt;=2,T881&lt;=5),'CP %'!$G$30,IF(AND(B881='CP %'!$F$27,T881&gt;=6),'CP %'!$G$31,"")))))))))),
IF(AND(A881='CP %'!$M$1,J881="CP"),
IF(AND(G881&gt;=DATE(2018,4,1),G881&lt;DATE(2018,10,1)),IF(AND(T881&gt;=1,T881&lt;=3),'CP %'!$N$4,IF(AND(T881&gt;=4,T881&lt;=6),'CP %'!$N$5,IF(T881&gt;=7,'CP %'!$N$6,""))),
IF(AND(G881&gt;=DATE(2018,10,1),G881&lt;=DATE(2018,12,31)),IF(AND(T881&gt;=1,T881&lt;=3),'CP %'!$N$9,IF(AND(T881&gt;=4,T881&lt;=6),'CP %'!$N$10,IF(T881&gt;=7,'CP %'!$N$11,""))),"")),"")))</f>
        <v/>
      </c>
      <c r="T881" s="29" t="str">
        <f>IF(AND(A881='CP %'!$B$1,Master!J881="CP",G881&gt;=DATE(2018,7,26),G881&lt;=DATE(2018,12,31)),COUNTIFS($K$2:$K$999,K881,$A$2:$A$999,'CP %'!$B$1,$G$2:$G$999,"&gt;=26-07-2018",$G$2:$G$999,"&lt;=31-12-2018"),IF(AND(A881='CP %'!$F$1,Master!J881="CP",G881&gt;=DATE(2018,4,1),G881&lt;DATE(2018,5,1)),COUNTIFS($K$2:$K$999,K881,$A$2:$A$999,'CP %'!$F$1,$G$2:$G$999,"&gt;=01-04-2018",$G$2:$G$999,"&lt;01-05-2018"),IF(AND(A881='CP %'!$F$1,Master!J881="CP",G881&gt;=DATE(2018,7,1),G881&lt;DATE(2018,8,1)),COUNTIFS($K$2:$K$999,K881,$A$2:$A$999,'CP %'!$F$1,$G$2:$G$999,"&gt;=01-07-2018",$G$2:$G$999,"&lt;01-08-2018"),IF(AND(A881='CP %'!$F$1,B881='CP %'!$F$17,Master!J881="CP",G881&gt;=DATE(2018,8,1),G881&lt;DATE(2018,10,1)),COUNTIFS($K$2:$K$999,K881,$A$2:$A$999,'CP %'!$F$1,$B$2:$B$999,'CP %'!$F$17,$G$2:$G$999,"&gt;=01-08-2018",$G$2:$G$999,"&lt;01-10-2018"),IF(AND(A881='CP %'!$F$1,B881='CP %'!$F$27,Master!J881="CP",G881&gt;=DATE(2018,10,1),G881&lt;=DATE(2018,12,31)),COUNTIFS($K$2:$K$999,K881,$A$2:$A$999,'CP %'!$F$1,$B$2:$B$999,'CP %'!$F$27,$G$2:$G$999,"&gt;=01-10-2018",$G$2:$G$999,"&lt;=31-12-2018"),IF(AND(A881='CP %'!$M$1,Master!J881="CP",G881&gt;=DATE(2018,4,1),G881&lt;DATE(2018,10,1)),COUNTIFS($K$2:$K$999,K881,$A$2:$A$999,'CP %'!$M$1,$G$2:$G$999,"&gt;=1-04-2018",$G$2:$G$999,"&lt;1-10-2018"),IF(AND(A881='CP %'!$M$1,Master!J881="CP",G881&gt;=DATE(2018,10,1),G881&lt;=DATE(2018,12,31)),COUNTIFS($K$2:$K$999,K881,$A$2:$A$999,'CP %'!$M$1,$G$2:$G$999,"&gt;=1-10-2018",$G$2:$G$999,"&lt;=31-12-2018"),"")))))))</f>
        <v/>
      </c>
    </row>
    <row r="882" spans="19:20" hidden="1" x14ac:dyDescent="0.25">
      <c r="S882" s="17" t="str">
        <f>IF(AND(A882='CP %'!$B$1,J882="CP"),
IF(AND(G882&gt;=DATE(2018,4,1),G882&lt;=DATE(2018,7,25)),2%,IF(AND(G882&gt;=DATE(2018,7,26),G882&lt;=DATE(2018,12,31),R882='CP %'!$I$2),IF(T882=1,'CP %'!$C$8,IF(AND(T882&gt;=2,T882&lt;=3),'CP %'!$C$9,IF(AND(T882&gt;=4,T882&lt;=5),'CP %'!$C$10,IF(AND(T882&gt;=6,T882&lt;=8),'CP %'!$C$11,IF(T882&gt;=9,'CP %'!$C$12,""))))),IF(AND(G882&gt;=DATE(2018,7,26),G882&lt;=DATE(2018,12,31),R882='CP %'!$I$3),IF(T882=1,'CP %'!$D$8,IF(AND(T882&gt;=2,T882&lt;=3),'CP %'!$D$9,IF(AND(T882&gt;=4,T882&lt;=5),'CP %'!$D$10,IF(AND(T882&gt;=6,T882&lt;=8),'CP %'!$D$11,IF(T882&gt;=9,'CP %'!$D$12,""))))),""))),
IF(AND(A882='CP %'!$F$1,J882="CP"),
IF(AND(G882&gt;=DATE(2018,4,1),G882&lt;DATE(2018,5,1)),IF(AND(T882&gt;=1,T882&lt;=3),'CP %'!$G$4,IF(AND(T882&gt;=4,T882&lt;=9),'CP %'!$G$5,IF(T882&gt;=10,'CP %'!$G$6,""))),
IF(AND(G882&gt;=DATE(2018,5,1),G882&lt;DATE(2018,7,1)),'CP %'!$G$8,
IF(AND(G882&gt;=DATE(2018,7,1),G882&lt;DATE(2018,8,1)),IF(AND(T882&gt;=1,T882&lt;=2),'CP %'!$G$11,IF(AND(T882&gt;=3,T882&lt;=5),'CP %'!$G$12,IF(T882&gt;=6,'CP %'!$G$13,""))),
IF(AND(G882&gt;=DATE(2018,8,1),G882&lt;DATE(2018,10,1)),IF(K882='CP %'!$F$18,'CP %'!$G$18,IF(B882='CP %'!$F$15,'CP %'!$G$15,IF(B882='CP %'!$F$16,'CP %'!$G$16,IF(AND(B882='CP %'!$F$17,T882=1),'CP %'!$G$20,IF(AND(B882='CP %'!$F$17,T882&gt;=2,T882&lt;=5),'CP %'!$G$21,IF(AND(B882='CP %'!$F$17,T882&gt;=6),'CP %'!$G$22,"")))))),
IF(AND(G882&gt;=DATE(2018,10,1),G882&lt;=DATE(2018,12,31)),IF(B882='CP %'!$F$25,'CP %'!$G$25,IF(B882='CP %'!$F$26,'CP %'!$G$26,IF(AND(B882='CP %'!$F$27,T882=1),'CP %'!$G$29,IF(AND(B882='CP %'!$F$27,T882&gt;=2,T882&lt;=5),'CP %'!$G$30,IF(AND(B882='CP %'!$F$27,T882&gt;=6),'CP %'!$G$31,"")))))))))),
IF(AND(A882='CP %'!$M$1,J882="CP"),
IF(AND(G882&gt;=DATE(2018,4,1),G882&lt;DATE(2018,10,1)),IF(AND(T882&gt;=1,T882&lt;=3),'CP %'!$N$4,IF(AND(T882&gt;=4,T882&lt;=6),'CP %'!$N$5,IF(T882&gt;=7,'CP %'!$N$6,""))),
IF(AND(G882&gt;=DATE(2018,10,1),G882&lt;=DATE(2018,12,31)),IF(AND(T882&gt;=1,T882&lt;=3),'CP %'!$N$9,IF(AND(T882&gt;=4,T882&lt;=6),'CP %'!$N$10,IF(T882&gt;=7,'CP %'!$N$11,""))),"")),"")))</f>
        <v/>
      </c>
      <c r="T882" s="29" t="str">
        <f>IF(AND(A882='CP %'!$B$1,Master!J882="CP",G882&gt;=DATE(2018,7,26),G882&lt;=DATE(2018,12,31)),COUNTIFS($K$2:$K$999,K882,$A$2:$A$999,'CP %'!$B$1,$G$2:$G$999,"&gt;=26-07-2018",$G$2:$G$999,"&lt;=31-12-2018"),IF(AND(A882='CP %'!$F$1,Master!J882="CP",G882&gt;=DATE(2018,4,1),G882&lt;DATE(2018,5,1)),COUNTIFS($K$2:$K$999,K882,$A$2:$A$999,'CP %'!$F$1,$G$2:$G$999,"&gt;=01-04-2018",$G$2:$G$999,"&lt;01-05-2018"),IF(AND(A882='CP %'!$F$1,Master!J882="CP",G882&gt;=DATE(2018,7,1),G882&lt;DATE(2018,8,1)),COUNTIFS($K$2:$K$999,K882,$A$2:$A$999,'CP %'!$F$1,$G$2:$G$999,"&gt;=01-07-2018",$G$2:$G$999,"&lt;01-08-2018"),IF(AND(A882='CP %'!$F$1,B882='CP %'!$F$17,Master!J882="CP",G882&gt;=DATE(2018,8,1),G882&lt;DATE(2018,10,1)),COUNTIFS($K$2:$K$999,K882,$A$2:$A$999,'CP %'!$F$1,$B$2:$B$999,'CP %'!$F$17,$G$2:$G$999,"&gt;=01-08-2018",$G$2:$G$999,"&lt;01-10-2018"),IF(AND(A882='CP %'!$F$1,B882='CP %'!$F$27,Master!J882="CP",G882&gt;=DATE(2018,10,1),G882&lt;=DATE(2018,12,31)),COUNTIFS($K$2:$K$999,K882,$A$2:$A$999,'CP %'!$F$1,$B$2:$B$999,'CP %'!$F$27,$G$2:$G$999,"&gt;=01-10-2018",$G$2:$G$999,"&lt;=31-12-2018"),IF(AND(A882='CP %'!$M$1,Master!J882="CP",G882&gt;=DATE(2018,4,1),G882&lt;DATE(2018,10,1)),COUNTIFS($K$2:$K$999,K882,$A$2:$A$999,'CP %'!$M$1,$G$2:$G$999,"&gt;=1-04-2018",$G$2:$G$999,"&lt;1-10-2018"),IF(AND(A882='CP %'!$M$1,Master!J882="CP",G882&gt;=DATE(2018,10,1),G882&lt;=DATE(2018,12,31)),COUNTIFS($K$2:$K$999,K882,$A$2:$A$999,'CP %'!$M$1,$G$2:$G$999,"&gt;=1-10-2018",$G$2:$G$999,"&lt;=31-12-2018"),"")))))))</f>
        <v/>
      </c>
    </row>
    <row r="883" spans="19:20" hidden="1" x14ac:dyDescent="0.25">
      <c r="S883" s="17" t="str">
        <f>IF(AND(A883='CP %'!$B$1,J883="CP"),
IF(AND(G883&gt;=DATE(2018,4,1),G883&lt;=DATE(2018,7,25)),2%,IF(AND(G883&gt;=DATE(2018,7,26),G883&lt;=DATE(2018,12,31),R883='CP %'!$I$2),IF(T883=1,'CP %'!$C$8,IF(AND(T883&gt;=2,T883&lt;=3),'CP %'!$C$9,IF(AND(T883&gt;=4,T883&lt;=5),'CP %'!$C$10,IF(AND(T883&gt;=6,T883&lt;=8),'CP %'!$C$11,IF(T883&gt;=9,'CP %'!$C$12,""))))),IF(AND(G883&gt;=DATE(2018,7,26),G883&lt;=DATE(2018,12,31),R883='CP %'!$I$3),IF(T883=1,'CP %'!$D$8,IF(AND(T883&gt;=2,T883&lt;=3),'CP %'!$D$9,IF(AND(T883&gt;=4,T883&lt;=5),'CP %'!$D$10,IF(AND(T883&gt;=6,T883&lt;=8),'CP %'!$D$11,IF(T883&gt;=9,'CP %'!$D$12,""))))),""))),
IF(AND(A883='CP %'!$F$1,J883="CP"),
IF(AND(G883&gt;=DATE(2018,4,1),G883&lt;DATE(2018,5,1)),IF(AND(T883&gt;=1,T883&lt;=3),'CP %'!$G$4,IF(AND(T883&gt;=4,T883&lt;=9),'CP %'!$G$5,IF(T883&gt;=10,'CP %'!$G$6,""))),
IF(AND(G883&gt;=DATE(2018,5,1),G883&lt;DATE(2018,7,1)),'CP %'!$G$8,
IF(AND(G883&gt;=DATE(2018,7,1),G883&lt;DATE(2018,8,1)),IF(AND(T883&gt;=1,T883&lt;=2),'CP %'!$G$11,IF(AND(T883&gt;=3,T883&lt;=5),'CP %'!$G$12,IF(T883&gt;=6,'CP %'!$G$13,""))),
IF(AND(G883&gt;=DATE(2018,8,1),G883&lt;DATE(2018,10,1)),IF(K883='CP %'!$F$18,'CP %'!$G$18,IF(B883='CP %'!$F$15,'CP %'!$G$15,IF(B883='CP %'!$F$16,'CP %'!$G$16,IF(AND(B883='CP %'!$F$17,T883=1),'CP %'!$G$20,IF(AND(B883='CP %'!$F$17,T883&gt;=2,T883&lt;=5),'CP %'!$G$21,IF(AND(B883='CP %'!$F$17,T883&gt;=6),'CP %'!$G$22,"")))))),
IF(AND(G883&gt;=DATE(2018,10,1),G883&lt;=DATE(2018,12,31)),IF(B883='CP %'!$F$25,'CP %'!$G$25,IF(B883='CP %'!$F$26,'CP %'!$G$26,IF(AND(B883='CP %'!$F$27,T883=1),'CP %'!$G$29,IF(AND(B883='CP %'!$F$27,T883&gt;=2,T883&lt;=5),'CP %'!$G$30,IF(AND(B883='CP %'!$F$27,T883&gt;=6),'CP %'!$G$31,"")))))))))),
IF(AND(A883='CP %'!$M$1,J883="CP"),
IF(AND(G883&gt;=DATE(2018,4,1),G883&lt;DATE(2018,10,1)),IF(AND(T883&gt;=1,T883&lt;=3),'CP %'!$N$4,IF(AND(T883&gt;=4,T883&lt;=6),'CP %'!$N$5,IF(T883&gt;=7,'CP %'!$N$6,""))),
IF(AND(G883&gt;=DATE(2018,10,1),G883&lt;=DATE(2018,12,31)),IF(AND(T883&gt;=1,T883&lt;=3),'CP %'!$N$9,IF(AND(T883&gt;=4,T883&lt;=6),'CP %'!$N$10,IF(T883&gt;=7,'CP %'!$N$11,""))),"")),"")))</f>
        <v/>
      </c>
      <c r="T883" s="29" t="str">
        <f>IF(AND(A883='CP %'!$B$1,Master!J883="CP",G883&gt;=DATE(2018,7,26),G883&lt;=DATE(2018,12,31)),COUNTIFS($K$2:$K$999,K883,$A$2:$A$999,'CP %'!$B$1,$G$2:$G$999,"&gt;=26-07-2018",$G$2:$G$999,"&lt;=31-12-2018"),IF(AND(A883='CP %'!$F$1,Master!J883="CP",G883&gt;=DATE(2018,4,1),G883&lt;DATE(2018,5,1)),COUNTIFS($K$2:$K$999,K883,$A$2:$A$999,'CP %'!$F$1,$G$2:$G$999,"&gt;=01-04-2018",$G$2:$G$999,"&lt;01-05-2018"),IF(AND(A883='CP %'!$F$1,Master!J883="CP",G883&gt;=DATE(2018,7,1),G883&lt;DATE(2018,8,1)),COUNTIFS($K$2:$K$999,K883,$A$2:$A$999,'CP %'!$F$1,$G$2:$G$999,"&gt;=01-07-2018",$G$2:$G$999,"&lt;01-08-2018"),IF(AND(A883='CP %'!$F$1,B883='CP %'!$F$17,Master!J883="CP",G883&gt;=DATE(2018,8,1),G883&lt;DATE(2018,10,1)),COUNTIFS($K$2:$K$999,K883,$A$2:$A$999,'CP %'!$F$1,$B$2:$B$999,'CP %'!$F$17,$G$2:$G$999,"&gt;=01-08-2018",$G$2:$G$999,"&lt;01-10-2018"),IF(AND(A883='CP %'!$F$1,B883='CP %'!$F$27,Master!J883="CP",G883&gt;=DATE(2018,10,1),G883&lt;=DATE(2018,12,31)),COUNTIFS($K$2:$K$999,K883,$A$2:$A$999,'CP %'!$F$1,$B$2:$B$999,'CP %'!$F$27,$G$2:$G$999,"&gt;=01-10-2018",$G$2:$G$999,"&lt;=31-12-2018"),IF(AND(A883='CP %'!$M$1,Master!J883="CP",G883&gt;=DATE(2018,4,1),G883&lt;DATE(2018,10,1)),COUNTIFS($K$2:$K$999,K883,$A$2:$A$999,'CP %'!$M$1,$G$2:$G$999,"&gt;=1-04-2018",$G$2:$G$999,"&lt;1-10-2018"),IF(AND(A883='CP %'!$M$1,Master!J883="CP",G883&gt;=DATE(2018,10,1),G883&lt;=DATE(2018,12,31)),COUNTIFS($K$2:$K$999,K883,$A$2:$A$999,'CP %'!$M$1,$G$2:$G$999,"&gt;=1-10-2018",$G$2:$G$999,"&lt;=31-12-2018"),"")))))))</f>
        <v/>
      </c>
    </row>
    <row r="884" spans="19:20" hidden="1" x14ac:dyDescent="0.25">
      <c r="S884" s="17" t="str">
        <f>IF(AND(A884='CP %'!$B$1,J884="CP"),
IF(AND(G884&gt;=DATE(2018,4,1),G884&lt;=DATE(2018,7,25)),2%,IF(AND(G884&gt;=DATE(2018,7,26),G884&lt;=DATE(2018,12,31),R884='CP %'!$I$2),IF(T884=1,'CP %'!$C$8,IF(AND(T884&gt;=2,T884&lt;=3),'CP %'!$C$9,IF(AND(T884&gt;=4,T884&lt;=5),'CP %'!$C$10,IF(AND(T884&gt;=6,T884&lt;=8),'CP %'!$C$11,IF(T884&gt;=9,'CP %'!$C$12,""))))),IF(AND(G884&gt;=DATE(2018,7,26),G884&lt;=DATE(2018,12,31),R884='CP %'!$I$3),IF(T884=1,'CP %'!$D$8,IF(AND(T884&gt;=2,T884&lt;=3),'CP %'!$D$9,IF(AND(T884&gt;=4,T884&lt;=5),'CP %'!$D$10,IF(AND(T884&gt;=6,T884&lt;=8),'CP %'!$D$11,IF(T884&gt;=9,'CP %'!$D$12,""))))),""))),
IF(AND(A884='CP %'!$F$1,J884="CP"),
IF(AND(G884&gt;=DATE(2018,4,1),G884&lt;DATE(2018,5,1)),IF(AND(T884&gt;=1,T884&lt;=3),'CP %'!$G$4,IF(AND(T884&gt;=4,T884&lt;=9),'CP %'!$G$5,IF(T884&gt;=10,'CP %'!$G$6,""))),
IF(AND(G884&gt;=DATE(2018,5,1),G884&lt;DATE(2018,7,1)),'CP %'!$G$8,
IF(AND(G884&gt;=DATE(2018,7,1),G884&lt;DATE(2018,8,1)),IF(AND(T884&gt;=1,T884&lt;=2),'CP %'!$G$11,IF(AND(T884&gt;=3,T884&lt;=5),'CP %'!$G$12,IF(T884&gt;=6,'CP %'!$G$13,""))),
IF(AND(G884&gt;=DATE(2018,8,1),G884&lt;DATE(2018,10,1)),IF(K884='CP %'!$F$18,'CP %'!$G$18,IF(B884='CP %'!$F$15,'CP %'!$G$15,IF(B884='CP %'!$F$16,'CP %'!$G$16,IF(AND(B884='CP %'!$F$17,T884=1),'CP %'!$G$20,IF(AND(B884='CP %'!$F$17,T884&gt;=2,T884&lt;=5),'CP %'!$G$21,IF(AND(B884='CP %'!$F$17,T884&gt;=6),'CP %'!$G$22,"")))))),
IF(AND(G884&gt;=DATE(2018,10,1),G884&lt;=DATE(2018,12,31)),IF(B884='CP %'!$F$25,'CP %'!$G$25,IF(B884='CP %'!$F$26,'CP %'!$G$26,IF(AND(B884='CP %'!$F$27,T884=1),'CP %'!$G$29,IF(AND(B884='CP %'!$F$27,T884&gt;=2,T884&lt;=5),'CP %'!$G$30,IF(AND(B884='CP %'!$F$27,T884&gt;=6),'CP %'!$G$31,"")))))))))),
IF(AND(A884='CP %'!$M$1,J884="CP"),
IF(AND(G884&gt;=DATE(2018,4,1),G884&lt;DATE(2018,10,1)),IF(AND(T884&gt;=1,T884&lt;=3),'CP %'!$N$4,IF(AND(T884&gt;=4,T884&lt;=6),'CP %'!$N$5,IF(T884&gt;=7,'CP %'!$N$6,""))),
IF(AND(G884&gt;=DATE(2018,10,1),G884&lt;=DATE(2018,12,31)),IF(AND(T884&gt;=1,T884&lt;=3),'CP %'!$N$9,IF(AND(T884&gt;=4,T884&lt;=6),'CP %'!$N$10,IF(T884&gt;=7,'CP %'!$N$11,""))),"")),"")))</f>
        <v/>
      </c>
      <c r="T884" s="29" t="str">
        <f>IF(AND(A884='CP %'!$B$1,Master!J884="CP",G884&gt;=DATE(2018,7,26),G884&lt;=DATE(2018,12,31)),COUNTIFS($K$2:$K$999,K884,$A$2:$A$999,'CP %'!$B$1,$G$2:$G$999,"&gt;=26-07-2018",$G$2:$G$999,"&lt;=31-12-2018"),IF(AND(A884='CP %'!$F$1,Master!J884="CP",G884&gt;=DATE(2018,4,1),G884&lt;DATE(2018,5,1)),COUNTIFS($K$2:$K$999,K884,$A$2:$A$999,'CP %'!$F$1,$G$2:$G$999,"&gt;=01-04-2018",$G$2:$G$999,"&lt;01-05-2018"),IF(AND(A884='CP %'!$F$1,Master!J884="CP",G884&gt;=DATE(2018,7,1),G884&lt;DATE(2018,8,1)),COUNTIFS($K$2:$K$999,K884,$A$2:$A$999,'CP %'!$F$1,$G$2:$G$999,"&gt;=01-07-2018",$G$2:$G$999,"&lt;01-08-2018"),IF(AND(A884='CP %'!$F$1,B884='CP %'!$F$17,Master!J884="CP",G884&gt;=DATE(2018,8,1),G884&lt;DATE(2018,10,1)),COUNTIFS($K$2:$K$999,K884,$A$2:$A$999,'CP %'!$F$1,$B$2:$B$999,'CP %'!$F$17,$G$2:$G$999,"&gt;=01-08-2018",$G$2:$G$999,"&lt;01-10-2018"),IF(AND(A884='CP %'!$F$1,B884='CP %'!$F$27,Master!J884="CP",G884&gt;=DATE(2018,10,1),G884&lt;=DATE(2018,12,31)),COUNTIFS($K$2:$K$999,K884,$A$2:$A$999,'CP %'!$F$1,$B$2:$B$999,'CP %'!$F$27,$G$2:$G$999,"&gt;=01-10-2018",$G$2:$G$999,"&lt;=31-12-2018"),IF(AND(A884='CP %'!$M$1,Master!J884="CP",G884&gt;=DATE(2018,4,1),G884&lt;DATE(2018,10,1)),COUNTIFS($K$2:$K$999,K884,$A$2:$A$999,'CP %'!$M$1,$G$2:$G$999,"&gt;=1-04-2018",$G$2:$G$999,"&lt;1-10-2018"),IF(AND(A884='CP %'!$M$1,Master!J884="CP",G884&gt;=DATE(2018,10,1),G884&lt;=DATE(2018,12,31)),COUNTIFS($K$2:$K$999,K884,$A$2:$A$999,'CP %'!$M$1,$G$2:$G$999,"&gt;=1-10-2018",$G$2:$G$999,"&lt;=31-12-2018"),"")))))))</f>
        <v/>
      </c>
    </row>
    <row r="885" spans="19:20" hidden="1" x14ac:dyDescent="0.25">
      <c r="S885" s="17" t="str">
        <f>IF(AND(A885='CP %'!$B$1,J885="CP"),
IF(AND(G885&gt;=DATE(2018,4,1),G885&lt;=DATE(2018,7,25)),2%,IF(AND(G885&gt;=DATE(2018,7,26),G885&lt;=DATE(2018,12,31),R885='CP %'!$I$2),IF(T885=1,'CP %'!$C$8,IF(AND(T885&gt;=2,T885&lt;=3),'CP %'!$C$9,IF(AND(T885&gt;=4,T885&lt;=5),'CP %'!$C$10,IF(AND(T885&gt;=6,T885&lt;=8),'CP %'!$C$11,IF(T885&gt;=9,'CP %'!$C$12,""))))),IF(AND(G885&gt;=DATE(2018,7,26),G885&lt;=DATE(2018,12,31),R885='CP %'!$I$3),IF(T885=1,'CP %'!$D$8,IF(AND(T885&gt;=2,T885&lt;=3),'CP %'!$D$9,IF(AND(T885&gt;=4,T885&lt;=5),'CP %'!$D$10,IF(AND(T885&gt;=6,T885&lt;=8),'CP %'!$D$11,IF(T885&gt;=9,'CP %'!$D$12,""))))),""))),
IF(AND(A885='CP %'!$F$1,J885="CP"),
IF(AND(G885&gt;=DATE(2018,4,1),G885&lt;DATE(2018,5,1)),IF(AND(T885&gt;=1,T885&lt;=3),'CP %'!$G$4,IF(AND(T885&gt;=4,T885&lt;=9),'CP %'!$G$5,IF(T885&gt;=10,'CP %'!$G$6,""))),
IF(AND(G885&gt;=DATE(2018,5,1),G885&lt;DATE(2018,7,1)),'CP %'!$G$8,
IF(AND(G885&gt;=DATE(2018,7,1),G885&lt;DATE(2018,8,1)),IF(AND(T885&gt;=1,T885&lt;=2),'CP %'!$G$11,IF(AND(T885&gt;=3,T885&lt;=5),'CP %'!$G$12,IF(T885&gt;=6,'CP %'!$G$13,""))),
IF(AND(G885&gt;=DATE(2018,8,1),G885&lt;DATE(2018,10,1)),IF(K885='CP %'!$F$18,'CP %'!$G$18,IF(B885='CP %'!$F$15,'CP %'!$G$15,IF(B885='CP %'!$F$16,'CP %'!$G$16,IF(AND(B885='CP %'!$F$17,T885=1),'CP %'!$G$20,IF(AND(B885='CP %'!$F$17,T885&gt;=2,T885&lt;=5),'CP %'!$G$21,IF(AND(B885='CP %'!$F$17,T885&gt;=6),'CP %'!$G$22,"")))))),
IF(AND(G885&gt;=DATE(2018,10,1),G885&lt;=DATE(2018,12,31)),IF(B885='CP %'!$F$25,'CP %'!$G$25,IF(B885='CP %'!$F$26,'CP %'!$G$26,IF(AND(B885='CP %'!$F$27,T885=1),'CP %'!$G$29,IF(AND(B885='CP %'!$F$27,T885&gt;=2,T885&lt;=5),'CP %'!$G$30,IF(AND(B885='CP %'!$F$27,T885&gt;=6),'CP %'!$G$31,"")))))))))),
IF(AND(A885='CP %'!$M$1,J885="CP"),
IF(AND(G885&gt;=DATE(2018,4,1),G885&lt;DATE(2018,10,1)),IF(AND(T885&gt;=1,T885&lt;=3),'CP %'!$N$4,IF(AND(T885&gt;=4,T885&lt;=6),'CP %'!$N$5,IF(T885&gt;=7,'CP %'!$N$6,""))),
IF(AND(G885&gt;=DATE(2018,10,1),G885&lt;=DATE(2018,12,31)),IF(AND(T885&gt;=1,T885&lt;=3),'CP %'!$N$9,IF(AND(T885&gt;=4,T885&lt;=6),'CP %'!$N$10,IF(T885&gt;=7,'CP %'!$N$11,""))),"")),"")))</f>
        <v/>
      </c>
      <c r="T885" s="29" t="str">
        <f>IF(AND(A885='CP %'!$B$1,Master!J885="CP",G885&gt;=DATE(2018,7,26),G885&lt;=DATE(2018,12,31)),COUNTIFS($K$2:$K$999,K885,$A$2:$A$999,'CP %'!$B$1,$G$2:$G$999,"&gt;=26-07-2018",$G$2:$G$999,"&lt;=31-12-2018"),IF(AND(A885='CP %'!$F$1,Master!J885="CP",G885&gt;=DATE(2018,4,1),G885&lt;DATE(2018,5,1)),COUNTIFS($K$2:$K$999,K885,$A$2:$A$999,'CP %'!$F$1,$G$2:$G$999,"&gt;=01-04-2018",$G$2:$G$999,"&lt;01-05-2018"),IF(AND(A885='CP %'!$F$1,Master!J885="CP",G885&gt;=DATE(2018,7,1),G885&lt;DATE(2018,8,1)),COUNTIFS($K$2:$K$999,K885,$A$2:$A$999,'CP %'!$F$1,$G$2:$G$999,"&gt;=01-07-2018",$G$2:$G$999,"&lt;01-08-2018"),IF(AND(A885='CP %'!$F$1,B885='CP %'!$F$17,Master!J885="CP",G885&gt;=DATE(2018,8,1),G885&lt;DATE(2018,10,1)),COUNTIFS($K$2:$K$999,K885,$A$2:$A$999,'CP %'!$F$1,$B$2:$B$999,'CP %'!$F$17,$G$2:$G$999,"&gt;=01-08-2018",$G$2:$G$999,"&lt;01-10-2018"),IF(AND(A885='CP %'!$F$1,B885='CP %'!$F$27,Master!J885="CP",G885&gt;=DATE(2018,10,1),G885&lt;=DATE(2018,12,31)),COUNTIFS($K$2:$K$999,K885,$A$2:$A$999,'CP %'!$F$1,$B$2:$B$999,'CP %'!$F$27,$G$2:$G$999,"&gt;=01-10-2018",$G$2:$G$999,"&lt;=31-12-2018"),IF(AND(A885='CP %'!$M$1,Master!J885="CP",G885&gt;=DATE(2018,4,1),G885&lt;DATE(2018,10,1)),COUNTIFS($K$2:$K$999,K885,$A$2:$A$999,'CP %'!$M$1,$G$2:$G$999,"&gt;=1-04-2018",$G$2:$G$999,"&lt;1-10-2018"),IF(AND(A885='CP %'!$M$1,Master!J885="CP",G885&gt;=DATE(2018,10,1),G885&lt;=DATE(2018,12,31)),COUNTIFS($K$2:$K$999,K885,$A$2:$A$999,'CP %'!$M$1,$G$2:$G$999,"&gt;=1-10-2018",$G$2:$G$999,"&lt;=31-12-2018"),"")))))))</f>
        <v/>
      </c>
    </row>
    <row r="886" spans="19:20" hidden="1" x14ac:dyDescent="0.25">
      <c r="S886" s="17" t="str">
        <f>IF(AND(A886='CP %'!$B$1,J886="CP"),
IF(AND(G886&gt;=DATE(2018,4,1),G886&lt;=DATE(2018,7,25)),2%,IF(AND(G886&gt;=DATE(2018,7,26),G886&lt;=DATE(2018,12,31),R886='CP %'!$I$2),IF(T886=1,'CP %'!$C$8,IF(AND(T886&gt;=2,T886&lt;=3),'CP %'!$C$9,IF(AND(T886&gt;=4,T886&lt;=5),'CP %'!$C$10,IF(AND(T886&gt;=6,T886&lt;=8),'CP %'!$C$11,IF(T886&gt;=9,'CP %'!$C$12,""))))),IF(AND(G886&gt;=DATE(2018,7,26),G886&lt;=DATE(2018,12,31),R886='CP %'!$I$3),IF(T886=1,'CP %'!$D$8,IF(AND(T886&gt;=2,T886&lt;=3),'CP %'!$D$9,IF(AND(T886&gt;=4,T886&lt;=5),'CP %'!$D$10,IF(AND(T886&gt;=6,T886&lt;=8),'CP %'!$D$11,IF(T886&gt;=9,'CP %'!$D$12,""))))),""))),
IF(AND(A886='CP %'!$F$1,J886="CP"),
IF(AND(G886&gt;=DATE(2018,4,1),G886&lt;DATE(2018,5,1)),IF(AND(T886&gt;=1,T886&lt;=3),'CP %'!$G$4,IF(AND(T886&gt;=4,T886&lt;=9),'CP %'!$G$5,IF(T886&gt;=10,'CP %'!$G$6,""))),
IF(AND(G886&gt;=DATE(2018,5,1),G886&lt;DATE(2018,7,1)),'CP %'!$G$8,
IF(AND(G886&gt;=DATE(2018,7,1),G886&lt;DATE(2018,8,1)),IF(AND(T886&gt;=1,T886&lt;=2),'CP %'!$G$11,IF(AND(T886&gt;=3,T886&lt;=5),'CP %'!$G$12,IF(T886&gt;=6,'CP %'!$G$13,""))),
IF(AND(G886&gt;=DATE(2018,8,1),G886&lt;DATE(2018,10,1)),IF(K886='CP %'!$F$18,'CP %'!$G$18,IF(B886='CP %'!$F$15,'CP %'!$G$15,IF(B886='CP %'!$F$16,'CP %'!$G$16,IF(AND(B886='CP %'!$F$17,T886=1),'CP %'!$G$20,IF(AND(B886='CP %'!$F$17,T886&gt;=2,T886&lt;=5),'CP %'!$G$21,IF(AND(B886='CP %'!$F$17,T886&gt;=6),'CP %'!$G$22,"")))))),
IF(AND(G886&gt;=DATE(2018,10,1),G886&lt;=DATE(2018,12,31)),IF(B886='CP %'!$F$25,'CP %'!$G$25,IF(B886='CP %'!$F$26,'CP %'!$G$26,IF(AND(B886='CP %'!$F$27,T886=1),'CP %'!$G$29,IF(AND(B886='CP %'!$F$27,T886&gt;=2,T886&lt;=5),'CP %'!$G$30,IF(AND(B886='CP %'!$F$27,T886&gt;=6),'CP %'!$G$31,"")))))))))),
IF(AND(A886='CP %'!$M$1,J886="CP"),
IF(AND(G886&gt;=DATE(2018,4,1),G886&lt;DATE(2018,10,1)),IF(AND(T886&gt;=1,T886&lt;=3),'CP %'!$N$4,IF(AND(T886&gt;=4,T886&lt;=6),'CP %'!$N$5,IF(T886&gt;=7,'CP %'!$N$6,""))),
IF(AND(G886&gt;=DATE(2018,10,1),G886&lt;=DATE(2018,12,31)),IF(AND(T886&gt;=1,T886&lt;=3),'CP %'!$N$9,IF(AND(T886&gt;=4,T886&lt;=6),'CP %'!$N$10,IF(T886&gt;=7,'CP %'!$N$11,""))),"")),"")))</f>
        <v/>
      </c>
      <c r="T886" s="29" t="str">
        <f>IF(AND(A886='CP %'!$B$1,Master!J886="CP",G886&gt;=DATE(2018,7,26),G886&lt;=DATE(2018,12,31)),COUNTIFS($K$2:$K$999,K886,$A$2:$A$999,'CP %'!$B$1,$G$2:$G$999,"&gt;=26-07-2018",$G$2:$G$999,"&lt;=31-12-2018"),IF(AND(A886='CP %'!$F$1,Master!J886="CP",G886&gt;=DATE(2018,4,1),G886&lt;DATE(2018,5,1)),COUNTIFS($K$2:$K$999,K886,$A$2:$A$999,'CP %'!$F$1,$G$2:$G$999,"&gt;=01-04-2018",$G$2:$G$999,"&lt;01-05-2018"),IF(AND(A886='CP %'!$F$1,Master!J886="CP",G886&gt;=DATE(2018,7,1),G886&lt;DATE(2018,8,1)),COUNTIFS($K$2:$K$999,K886,$A$2:$A$999,'CP %'!$F$1,$G$2:$G$999,"&gt;=01-07-2018",$G$2:$G$999,"&lt;01-08-2018"),IF(AND(A886='CP %'!$F$1,B886='CP %'!$F$17,Master!J886="CP",G886&gt;=DATE(2018,8,1),G886&lt;DATE(2018,10,1)),COUNTIFS($K$2:$K$999,K886,$A$2:$A$999,'CP %'!$F$1,$B$2:$B$999,'CP %'!$F$17,$G$2:$G$999,"&gt;=01-08-2018",$G$2:$G$999,"&lt;01-10-2018"),IF(AND(A886='CP %'!$F$1,B886='CP %'!$F$27,Master!J886="CP",G886&gt;=DATE(2018,10,1),G886&lt;=DATE(2018,12,31)),COUNTIFS($K$2:$K$999,K886,$A$2:$A$999,'CP %'!$F$1,$B$2:$B$999,'CP %'!$F$27,$G$2:$G$999,"&gt;=01-10-2018",$G$2:$G$999,"&lt;=31-12-2018"),IF(AND(A886='CP %'!$M$1,Master!J886="CP",G886&gt;=DATE(2018,4,1),G886&lt;DATE(2018,10,1)),COUNTIFS($K$2:$K$999,K886,$A$2:$A$999,'CP %'!$M$1,$G$2:$G$999,"&gt;=1-04-2018",$G$2:$G$999,"&lt;1-10-2018"),IF(AND(A886='CP %'!$M$1,Master!J886="CP",G886&gt;=DATE(2018,10,1),G886&lt;=DATE(2018,12,31)),COUNTIFS($K$2:$K$999,K886,$A$2:$A$999,'CP %'!$M$1,$G$2:$G$999,"&gt;=1-10-2018",$G$2:$G$999,"&lt;=31-12-2018"),"")))))))</f>
        <v/>
      </c>
    </row>
    <row r="887" spans="19:20" hidden="1" x14ac:dyDescent="0.25">
      <c r="S887" s="17" t="str">
        <f>IF(AND(A887='CP %'!$B$1,J887="CP"),
IF(AND(G887&gt;=DATE(2018,4,1),G887&lt;=DATE(2018,7,25)),2%,IF(AND(G887&gt;=DATE(2018,7,26),G887&lt;=DATE(2018,12,31),R887='CP %'!$I$2),IF(T887=1,'CP %'!$C$8,IF(AND(T887&gt;=2,T887&lt;=3),'CP %'!$C$9,IF(AND(T887&gt;=4,T887&lt;=5),'CP %'!$C$10,IF(AND(T887&gt;=6,T887&lt;=8),'CP %'!$C$11,IF(T887&gt;=9,'CP %'!$C$12,""))))),IF(AND(G887&gt;=DATE(2018,7,26),G887&lt;=DATE(2018,12,31),R887='CP %'!$I$3),IF(T887=1,'CP %'!$D$8,IF(AND(T887&gt;=2,T887&lt;=3),'CP %'!$D$9,IF(AND(T887&gt;=4,T887&lt;=5),'CP %'!$D$10,IF(AND(T887&gt;=6,T887&lt;=8),'CP %'!$D$11,IF(T887&gt;=9,'CP %'!$D$12,""))))),""))),
IF(AND(A887='CP %'!$F$1,J887="CP"),
IF(AND(G887&gt;=DATE(2018,4,1),G887&lt;DATE(2018,5,1)),IF(AND(T887&gt;=1,T887&lt;=3),'CP %'!$G$4,IF(AND(T887&gt;=4,T887&lt;=9),'CP %'!$G$5,IF(T887&gt;=10,'CP %'!$G$6,""))),
IF(AND(G887&gt;=DATE(2018,5,1),G887&lt;DATE(2018,7,1)),'CP %'!$G$8,
IF(AND(G887&gt;=DATE(2018,7,1),G887&lt;DATE(2018,8,1)),IF(AND(T887&gt;=1,T887&lt;=2),'CP %'!$G$11,IF(AND(T887&gt;=3,T887&lt;=5),'CP %'!$G$12,IF(T887&gt;=6,'CP %'!$G$13,""))),
IF(AND(G887&gt;=DATE(2018,8,1),G887&lt;DATE(2018,10,1)),IF(K887='CP %'!$F$18,'CP %'!$G$18,IF(B887='CP %'!$F$15,'CP %'!$G$15,IF(B887='CP %'!$F$16,'CP %'!$G$16,IF(AND(B887='CP %'!$F$17,T887=1),'CP %'!$G$20,IF(AND(B887='CP %'!$F$17,T887&gt;=2,T887&lt;=5),'CP %'!$G$21,IF(AND(B887='CP %'!$F$17,T887&gt;=6),'CP %'!$G$22,"")))))),
IF(AND(G887&gt;=DATE(2018,10,1),G887&lt;=DATE(2018,12,31)),IF(B887='CP %'!$F$25,'CP %'!$G$25,IF(B887='CP %'!$F$26,'CP %'!$G$26,IF(AND(B887='CP %'!$F$27,T887=1),'CP %'!$G$29,IF(AND(B887='CP %'!$F$27,T887&gt;=2,T887&lt;=5),'CP %'!$G$30,IF(AND(B887='CP %'!$F$27,T887&gt;=6),'CP %'!$G$31,"")))))))))),
IF(AND(A887='CP %'!$M$1,J887="CP"),
IF(AND(G887&gt;=DATE(2018,4,1),G887&lt;DATE(2018,10,1)),IF(AND(T887&gt;=1,T887&lt;=3),'CP %'!$N$4,IF(AND(T887&gt;=4,T887&lt;=6),'CP %'!$N$5,IF(T887&gt;=7,'CP %'!$N$6,""))),
IF(AND(G887&gt;=DATE(2018,10,1),G887&lt;=DATE(2018,12,31)),IF(AND(T887&gt;=1,T887&lt;=3),'CP %'!$N$9,IF(AND(T887&gt;=4,T887&lt;=6),'CP %'!$N$10,IF(T887&gt;=7,'CP %'!$N$11,""))),"")),"")))</f>
        <v/>
      </c>
      <c r="T887" s="29" t="str">
        <f>IF(AND(A887='CP %'!$B$1,Master!J887="CP",G887&gt;=DATE(2018,7,26),G887&lt;=DATE(2018,12,31)),COUNTIFS($K$2:$K$999,K887,$A$2:$A$999,'CP %'!$B$1,$G$2:$G$999,"&gt;=26-07-2018",$G$2:$G$999,"&lt;=31-12-2018"),IF(AND(A887='CP %'!$F$1,Master!J887="CP",G887&gt;=DATE(2018,4,1),G887&lt;DATE(2018,5,1)),COUNTIFS($K$2:$K$999,K887,$A$2:$A$999,'CP %'!$F$1,$G$2:$G$999,"&gt;=01-04-2018",$G$2:$G$999,"&lt;01-05-2018"),IF(AND(A887='CP %'!$F$1,Master!J887="CP",G887&gt;=DATE(2018,7,1),G887&lt;DATE(2018,8,1)),COUNTIFS($K$2:$K$999,K887,$A$2:$A$999,'CP %'!$F$1,$G$2:$G$999,"&gt;=01-07-2018",$G$2:$G$999,"&lt;01-08-2018"),IF(AND(A887='CP %'!$F$1,B887='CP %'!$F$17,Master!J887="CP",G887&gt;=DATE(2018,8,1),G887&lt;DATE(2018,10,1)),COUNTIFS($K$2:$K$999,K887,$A$2:$A$999,'CP %'!$F$1,$B$2:$B$999,'CP %'!$F$17,$G$2:$G$999,"&gt;=01-08-2018",$G$2:$G$999,"&lt;01-10-2018"),IF(AND(A887='CP %'!$F$1,B887='CP %'!$F$27,Master!J887="CP",G887&gt;=DATE(2018,10,1),G887&lt;=DATE(2018,12,31)),COUNTIFS($K$2:$K$999,K887,$A$2:$A$999,'CP %'!$F$1,$B$2:$B$999,'CP %'!$F$27,$G$2:$G$999,"&gt;=01-10-2018",$G$2:$G$999,"&lt;=31-12-2018"),IF(AND(A887='CP %'!$M$1,Master!J887="CP",G887&gt;=DATE(2018,4,1),G887&lt;DATE(2018,10,1)),COUNTIFS($K$2:$K$999,K887,$A$2:$A$999,'CP %'!$M$1,$G$2:$G$999,"&gt;=1-04-2018",$G$2:$G$999,"&lt;1-10-2018"),IF(AND(A887='CP %'!$M$1,Master!J887="CP",G887&gt;=DATE(2018,10,1),G887&lt;=DATE(2018,12,31)),COUNTIFS($K$2:$K$999,K887,$A$2:$A$999,'CP %'!$M$1,$G$2:$G$999,"&gt;=1-10-2018",$G$2:$G$999,"&lt;=31-12-2018"),"")))))))</f>
        <v/>
      </c>
    </row>
    <row r="888" spans="19:20" hidden="1" x14ac:dyDescent="0.25">
      <c r="S888" s="17" t="str">
        <f>IF(AND(A888='CP %'!$B$1,J888="CP"),
IF(AND(G888&gt;=DATE(2018,4,1),G888&lt;=DATE(2018,7,25)),2%,IF(AND(G888&gt;=DATE(2018,7,26),G888&lt;=DATE(2018,12,31),R888='CP %'!$I$2),IF(T888=1,'CP %'!$C$8,IF(AND(T888&gt;=2,T888&lt;=3),'CP %'!$C$9,IF(AND(T888&gt;=4,T888&lt;=5),'CP %'!$C$10,IF(AND(T888&gt;=6,T888&lt;=8),'CP %'!$C$11,IF(T888&gt;=9,'CP %'!$C$12,""))))),IF(AND(G888&gt;=DATE(2018,7,26),G888&lt;=DATE(2018,12,31),R888='CP %'!$I$3),IF(T888=1,'CP %'!$D$8,IF(AND(T888&gt;=2,T888&lt;=3),'CP %'!$D$9,IF(AND(T888&gt;=4,T888&lt;=5),'CP %'!$D$10,IF(AND(T888&gt;=6,T888&lt;=8),'CP %'!$D$11,IF(T888&gt;=9,'CP %'!$D$12,""))))),""))),
IF(AND(A888='CP %'!$F$1,J888="CP"),
IF(AND(G888&gt;=DATE(2018,4,1),G888&lt;DATE(2018,5,1)),IF(AND(T888&gt;=1,T888&lt;=3),'CP %'!$G$4,IF(AND(T888&gt;=4,T888&lt;=9),'CP %'!$G$5,IF(T888&gt;=10,'CP %'!$G$6,""))),
IF(AND(G888&gt;=DATE(2018,5,1),G888&lt;DATE(2018,7,1)),'CP %'!$G$8,
IF(AND(G888&gt;=DATE(2018,7,1),G888&lt;DATE(2018,8,1)),IF(AND(T888&gt;=1,T888&lt;=2),'CP %'!$G$11,IF(AND(T888&gt;=3,T888&lt;=5),'CP %'!$G$12,IF(T888&gt;=6,'CP %'!$G$13,""))),
IF(AND(G888&gt;=DATE(2018,8,1),G888&lt;DATE(2018,10,1)),IF(K888='CP %'!$F$18,'CP %'!$G$18,IF(B888='CP %'!$F$15,'CP %'!$G$15,IF(B888='CP %'!$F$16,'CP %'!$G$16,IF(AND(B888='CP %'!$F$17,T888=1),'CP %'!$G$20,IF(AND(B888='CP %'!$F$17,T888&gt;=2,T888&lt;=5),'CP %'!$G$21,IF(AND(B888='CP %'!$F$17,T888&gt;=6),'CP %'!$G$22,"")))))),
IF(AND(G888&gt;=DATE(2018,10,1),G888&lt;=DATE(2018,12,31)),IF(B888='CP %'!$F$25,'CP %'!$G$25,IF(B888='CP %'!$F$26,'CP %'!$G$26,IF(AND(B888='CP %'!$F$27,T888=1),'CP %'!$G$29,IF(AND(B888='CP %'!$F$27,T888&gt;=2,T888&lt;=5),'CP %'!$G$30,IF(AND(B888='CP %'!$F$27,T888&gt;=6),'CP %'!$G$31,"")))))))))),
IF(AND(A888='CP %'!$M$1,J888="CP"),
IF(AND(G888&gt;=DATE(2018,4,1),G888&lt;DATE(2018,10,1)),IF(AND(T888&gt;=1,T888&lt;=3),'CP %'!$N$4,IF(AND(T888&gt;=4,T888&lt;=6),'CP %'!$N$5,IF(T888&gt;=7,'CP %'!$N$6,""))),
IF(AND(G888&gt;=DATE(2018,10,1),G888&lt;=DATE(2018,12,31)),IF(AND(T888&gt;=1,T888&lt;=3),'CP %'!$N$9,IF(AND(T888&gt;=4,T888&lt;=6),'CP %'!$N$10,IF(T888&gt;=7,'CP %'!$N$11,""))),"")),"")))</f>
        <v/>
      </c>
      <c r="T888" s="29" t="str">
        <f>IF(AND(A888='CP %'!$B$1,Master!J888="CP",G888&gt;=DATE(2018,7,26),G888&lt;=DATE(2018,12,31)),COUNTIFS($K$2:$K$999,K888,$A$2:$A$999,'CP %'!$B$1,$G$2:$G$999,"&gt;=26-07-2018",$G$2:$G$999,"&lt;=31-12-2018"),IF(AND(A888='CP %'!$F$1,Master!J888="CP",G888&gt;=DATE(2018,4,1),G888&lt;DATE(2018,5,1)),COUNTIFS($K$2:$K$999,K888,$A$2:$A$999,'CP %'!$F$1,$G$2:$G$999,"&gt;=01-04-2018",$G$2:$G$999,"&lt;01-05-2018"),IF(AND(A888='CP %'!$F$1,Master!J888="CP",G888&gt;=DATE(2018,7,1),G888&lt;DATE(2018,8,1)),COUNTIFS($K$2:$K$999,K888,$A$2:$A$999,'CP %'!$F$1,$G$2:$G$999,"&gt;=01-07-2018",$G$2:$G$999,"&lt;01-08-2018"),IF(AND(A888='CP %'!$F$1,B888='CP %'!$F$17,Master!J888="CP",G888&gt;=DATE(2018,8,1),G888&lt;DATE(2018,10,1)),COUNTIFS($K$2:$K$999,K888,$A$2:$A$999,'CP %'!$F$1,$B$2:$B$999,'CP %'!$F$17,$G$2:$G$999,"&gt;=01-08-2018",$G$2:$G$999,"&lt;01-10-2018"),IF(AND(A888='CP %'!$F$1,B888='CP %'!$F$27,Master!J888="CP",G888&gt;=DATE(2018,10,1),G888&lt;=DATE(2018,12,31)),COUNTIFS($K$2:$K$999,K888,$A$2:$A$999,'CP %'!$F$1,$B$2:$B$999,'CP %'!$F$27,$G$2:$G$999,"&gt;=01-10-2018",$G$2:$G$999,"&lt;=31-12-2018"),IF(AND(A888='CP %'!$M$1,Master!J888="CP",G888&gt;=DATE(2018,4,1),G888&lt;DATE(2018,10,1)),COUNTIFS($K$2:$K$999,K888,$A$2:$A$999,'CP %'!$M$1,$G$2:$G$999,"&gt;=1-04-2018",$G$2:$G$999,"&lt;1-10-2018"),IF(AND(A888='CP %'!$M$1,Master!J888="CP",G888&gt;=DATE(2018,10,1),G888&lt;=DATE(2018,12,31)),COUNTIFS($K$2:$K$999,K888,$A$2:$A$999,'CP %'!$M$1,$G$2:$G$999,"&gt;=1-10-2018",$G$2:$G$999,"&lt;=31-12-2018"),"")))))))</f>
        <v/>
      </c>
    </row>
    <row r="889" spans="19:20" hidden="1" x14ac:dyDescent="0.25">
      <c r="S889" s="17" t="str">
        <f>IF(AND(A889='CP %'!$B$1,J889="CP"),
IF(AND(G889&gt;=DATE(2018,4,1),G889&lt;=DATE(2018,7,25)),2%,IF(AND(G889&gt;=DATE(2018,7,26),G889&lt;=DATE(2018,12,31),R889='CP %'!$I$2),IF(T889=1,'CP %'!$C$8,IF(AND(T889&gt;=2,T889&lt;=3),'CP %'!$C$9,IF(AND(T889&gt;=4,T889&lt;=5),'CP %'!$C$10,IF(AND(T889&gt;=6,T889&lt;=8),'CP %'!$C$11,IF(T889&gt;=9,'CP %'!$C$12,""))))),IF(AND(G889&gt;=DATE(2018,7,26),G889&lt;=DATE(2018,12,31),R889='CP %'!$I$3),IF(T889=1,'CP %'!$D$8,IF(AND(T889&gt;=2,T889&lt;=3),'CP %'!$D$9,IF(AND(T889&gt;=4,T889&lt;=5),'CP %'!$D$10,IF(AND(T889&gt;=6,T889&lt;=8),'CP %'!$D$11,IF(T889&gt;=9,'CP %'!$D$12,""))))),""))),
IF(AND(A889='CP %'!$F$1,J889="CP"),
IF(AND(G889&gt;=DATE(2018,4,1),G889&lt;DATE(2018,5,1)),IF(AND(T889&gt;=1,T889&lt;=3),'CP %'!$G$4,IF(AND(T889&gt;=4,T889&lt;=9),'CP %'!$G$5,IF(T889&gt;=10,'CP %'!$G$6,""))),
IF(AND(G889&gt;=DATE(2018,5,1),G889&lt;DATE(2018,7,1)),'CP %'!$G$8,
IF(AND(G889&gt;=DATE(2018,7,1),G889&lt;DATE(2018,8,1)),IF(AND(T889&gt;=1,T889&lt;=2),'CP %'!$G$11,IF(AND(T889&gt;=3,T889&lt;=5),'CP %'!$G$12,IF(T889&gt;=6,'CP %'!$G$13,""))),
IF(AND(G889&gt;=DATE(2018,8,1),G889&lt;DATE(2018,10,1)),IF(K889='CP %'!$F$18,'CP %'!$G$18,IF(B889='CP %'!$F$15,'CP %'!$G$15,IF(B889='CP %'!$F$16,'CP %'!$G$16,IF(AND(B889='CP %'!$F$17,T889=1),'CP %'!$G$20,IF(AND(B889='CP %'!$F$17,T889&gt;=2,T889&lt;=5),'CP %'!$G$21,IF(AND(B889='CP %'!$F$17,T889&gt;=6),'CP %'!$G$22,"")))))),
IF(AND(G889&gt;=DATE(2018,10,1),G889&lt;=DATE(2018,12,31)),IF(B889='CP %'!$F$25,'CP %'!$G$25,IF(B889='CP %'!$F$26,'CP %'!$G$26,IF(AND(B889='CP %'!$F$27,T889=1),'CP %'!$G$29,IF(AND(B889='CP %'!$F$27,T889&gt;=2,T889&lt;=5),'CP %'!$G$30,IF(AND(B889='CP %'!$F$27,T889&gt;=6),'CP %'!$G$31,"")))))))))),
IF(AND(A889='CP %'!$M$1,J889="CP"),
IF(AND(G889&gt;=DATE(2018,4,1),G889&lt;DATE(2018,10,1)),IF(AND(T889&gt;=1,T889&lt;=3),'CP %'!$N$4,IF(AND(T889&gt;=4,T889&lt;=6),'CP %'!$N$5,IF(T889&gt;=7,'CP %'!$N$6,""))),
IF(AND(G889&gt;=DATE(2018,10,1),G889&lt;=DATE(2018,12,31)),IF(AND(T889&gt;=1,T889&lt;=3),'CP %'!$N$9,IF(AND(T889&gt;=4,T889&lt;=6),'CP %'!$N$10,IF(T889&gt;=7,'CP %'!$N$11,""))),"")),"")))</f>
        <v/>
      </c>
      <c r="T889" s="29" t="str">
        <f>IF(AND(A889='CP %'!$B$1,Master!J889="CP",G889&gt;=DATE(2018,7,26),G889&lt;=DATE(2018,12,31)),COUNTIFS($K$2:$K$999,K889,$A$2:$A$999,'CP %'!$B$1,$G$2:$G$999,"&gt;=26-07-2018",$G$2:$G$999,"&lt;=31-12-2018"),IF(AND(A889='CP %'!$F$1,Master!J889="CP",G889&gt;=DATE(2018,4,1),G889&lt;DATE(2018,5,1)),COUNTIFS($K$2:$K$999,K889,$A$2:$A$999,'CP %'!$F$1,$G$2:$G$999,"&gt;=01-04-2018",$G$2:$G$999,"&lt;01-05-2018"),IF(AND(A889='CP %'!$F$1,Master!J889="CP",G889&gt;=DATE(2018,7,1),G889&lt;DATE(2018,8,1)),COUNTIFS($K$2:$K$999,K889,$A$2:$A$999,'CP %'!$F$1,$G$2:$G$999,"&gt;=01-07-2018",$G$2:$G$999,"&lt;01-08-2018"),IF(AND(A889='CP %'!$F$1,B889='CP %'!$F$17,Master!J889="CP",G889&gt;=DATE(2018,8,1),G889&lt;DATE(2018,10,1)),COUNTIFS($K$2:$K$999,K889,$A$2:$A$999,'CP %'!$F$1,$B$2:$B$999,'CP %'!$F$17,$G$2:$G$999,"&gt;=01-08-2018",$G$2:$G$999,"&lt;01-10-2018"),IF(AND(A889='CP %'!$F$1,B889='CP %'!$F$27,Master!J889="CP",G889&gt;=DATE(2018,10,1),G889&lt;=DATE(2018,12,31)),COUNTIFS($K$2:$K$999,K889,$A$2:$A$999,'CP %'!$F$1,$B$2:$B$999,'CP %'!$F$27,$G$2:$G$999,"&gt;=01-10-2018",$G$2:$G$999,"&lt;=31-12-2018"),IF(AND(A889='CP %'!$M$1,Master!J889="CP",G889&gt;=DATE(2018,4,1),G889&lt;DATE(2018,10,1)),COUNTIFS($K$2:$K$999,K889,$A$2:$A$999,'CP %'!$M$1,$G$2:$G$999,"&gt;=1-04-2018",$G$2:$G$999,"&lt;1-10-2018"),IF(AND(A889='CP %'!$M$1,Master!J889="CP",G889&gt;=DATE(2018,10,1),G889&lt;=DATE(2018,12,31)),COUNTIFS($K$2:$K$999,K889,$A$2:$A$999,'CP %'!$M$1,$G$2:$G$999,"&gt;=1-10-2018",$G$2:$G$999,"&lt;=31-12-2018"),"")))))))</f>
        <v/>
      </c>
    </row>
    <row r="890" spans="19:20" hidden="1" x14ac:dyDescent="0.25">
      <c r="S890" s="17" t="str">
        <f>IF(AND(A890='CP %'!$B$1,J890="CP"),
IF(AND(G890&gt;=DATE(2018,4,1),G890&lt;=DATE(2018,7,25)),2%,IF(AND(G890&gt;=DATE(2018,7,26),G890&lt;=DATE(2018,12,31),R890='CP %'!$I$2),IF(T890=1,'CP %'!$C$8,IF(AND(T890&gt;=2,T890&lt;=3),'CP %'!$C$9,IF(AND(T890&gt;=4,T890&lt;=5),'CP %'!$C$10,IF(AND(T890&gt;=6,T890&lt;=8),'CP %'!$C$11,IF(T890&gt;=9,'CP %'!$C$12,""))))),IF(AND(G890&gt;=DATE(2018,7,26),G890&lt;=DATE(2018,12,31),R890='CP %'!$I$3),IF(T890=1,'CP %'!$D$8,IF(AND(T890&gt;=2,T890&lt;=3),'CP %'!$D$9,IF(AND(T890&gt;=4,T890&lt;=5),'CP %'!$D$10,IF(AND(T890&gt;=6,T890&lt;=8),'CP %'!$D$11,IF(T890&gt;=9,'CP %'!$D$12,""))))),""))),
IF(AND(A890='CP %'!$F$1,J890="CP"),
IF(AND(G890&gt;=DATE(2018,4,1),G890&lt;DATE(2018,5,1)),IF(AND(T890&gt;=1,T890&lt;=3),'CP %'!$G$4,IF(AND(T890&gt;=4,T890&lt;=9),'CP %'!$G$5,IF(T890&gt;=10,'CP %'!$G$6,""))),
IF(AND(G890&gt;=DATE(2018,5,1),G890&lt;DATE(2018,7,1)),'CP %'!$G$8,
IF(AND(G890&gt;=DATE(2018,7,1),G890&lt;DATE(2018,8,1)),IF(AND(T890&gt;=1,T890&lt;=2),'CP %'!$G$11,IF(AND(T890&gt;=3,T890&lt;=5),'CP %'!$G$12,IF(T890&gt;=6,'CP %'!$G$13,""))),
IF(AND(G890&gt;=DATE(2018,8,1),G890&lt;DATE(2018,10,1)),IF(K890='CP %'!$F$18,'CP %'!$G$18,IF(B890='CP %'!$F$15,'CP %'!$G$15,IF(B890='CP %'!$F$16,'CP %'!$G$16,IF(AND(B890='CP %'!$F$17,T890=1),'CP %'!$G$20,IF(AND(B890='CP %'!$F$17,T890&gt;=2,T890&lt;=5),'CP %'!$G$21,IF(AND(B890='CP %'!$F$17,T890&gt;=6),'CP %'!$G$22,"")))))),
IF(AND(G890&gt;=DATE(2018,10,1),G890&lt;=DATE(2018,12,31)),IF(B890='CP %'!$F$25,'CP %'!$G$25,IF(B890='CP %'!$F$26,'CP %'!$G$26,IF(AND(B890='CP %'!$F$27,T890=1),'CP %'!$G$29,IF(AND(B890='CP %'!$F$27,T890&gt;=2,T890&lt;=5),'CP %'!$G$30,IF(AND(B890='CP %'!$F$27,T890&gt;=6),'CP %'!$G$31,"")))))))))),
IF(AND(A890='CP %'!$M$1,J890="CP"),
IF(AND(G890&gt;=DATE(2018,4,1),G890&lt;DATE(2018,10,1)),IF(AND(T890&gt;=1,T890&lt;=3),'CP %'!$N$4,IF(AND(T890&gt;=4,T890&lt;=6),'CP %'!$N$5,IF(T890&gt;=7,'CP %'!$N$6,""))),
IF(AND(G890&gt;=DATE(2018,10,1),G890&lt;=DATE(2018,12,31)),IF(AND(T890&gt;=1,T890&lt;=3),'CP %'!$N$9,IF(AND(T890&gt;=4,T890&lt;=6),'CP %'!$N$10,IF(T890&gt;=7,'CP %'!$N$11,""))),"")),"")))</f>
        <v/>
      </c>
      <c r="T890" s="29" t="str">
        <f>IF(AND(A890='CP %'!$B$1,Master!J890="CP",G890&gt;=DATE(2018,7,26),G890&lt;=DATE(2018,12,31)),COUNTIFS($K$2:$K$999,K890,$A$2:$A$999,'CP %'!$B$1,$G$2:$G$999,"&gt;=26-07-2018",$G$2:$G$999,"&lt;=31-12-2018"),IF(AND(A890='CP %'!$F$1,Master!J890="CP",G890&gt;=DATE(2018,4,1),G890&lt;DATE(2018,5,1)),COUNTIFS($K$2:$K$999,K890,$A$2:$A$999,'CP %'!$F$1,$G$2:$G$999,"&gt;=01-04-2018",$G$2:$G$999,"&lt;01-05-2018"),IF(AND(A890='CP %'!$F$1,Master!J890="CP",G890&gt;=DATE(2018,7,1),G890&lt;DATE(2018,8,1)),COUNTIFS($K$2:$K$999,K890,$A$2:$A$999,'CP %'!$F$1,$G$2:$G$999,"&gt;=01-07-2018",$G$2:$G$999,"&lt;01-08-2018"),IF(AND(A890='CP %'!$F$1,B890='CP %'!$F$17,Master!J890="CP",G890&gt;=DATE(2018,8,1),G890&lt;DATE(2018,10,1)),COUNTIFS($K$2:$K$999,K890,$A$2:$A$999,'CP %'!$F$1,$B$2:$B$999,'CP %'!$F$17,$G$2:$G$999,"&gt;=01-08-2018",$G$2:$G$999,"&lt;01-10-2018"),IF(AND(A890='CP %'!$F$1,B890='CP %'!$F$27,Master!J890="CP",G890&gt;=DATE(2018,10,1),G890&lt;=DATE(2018,12,31)),COUNTIFS($K$2:$K$999,K890,$A$2:$A$999,'CP %'!$F$1,$B$2:$B$999,'CP %'!$F$27,$G$2:$G$999,"&gt;=01-10-2018",$G$2:$G$999,"&lt;=31-12-2018"),IF(AND(A890='CP %'!$M$1,Master!J890="CP",G890&gt;=DATE(2018,4,1),G890&lt;DATE(2018,10,1)),COUNTIFS($K$2:$K$999,K890,$A$2:$A$999,'CP %'!$M$1,$G$2:$G$999,"&gt;=1-04-2018",$G$2:$G$999,"&lt;1-10-2018"),IF(AND(A890='CP %'!$M$1,Master!J890="CP",G890&gt;=DATE(2018,10,1),G890&lt;=DATE(2018,12,31)),COUNTIFS($K$2:$K$999,K890,$A$2:$A$999,'CP %'!$M$1,$G$2:$G$999,"&gt;=1-10-2018",$G$2:$G$999,"&lt;=31-12-2018"),"")))))))</f>
        <v/>
      </c>
    </row>
    <row r="891" spans="19:20" hidden="1" x14ac:dyDescent="0.25">
      <c r="S891" s="17" t="str">
        <f>IF(AND(A891='CP %'!$B$1,J891="CP"),
IF(AND(G891&gt;=DATE(2018,4,1),G891&lt;=DATE(2018,7,25)),2%,IF(AND(G891&gt;=DATE(2018,7,26),G891&lt;=DATE(2018,12,31),R891='CP %'!$I$2),IF(T891=1,'CP %'!$C$8,IF(AND(T891&gt;=2,T891&lt;=3),'CP %'!$C$9,IF(AND(T891&gt;=4,T891&lt;=5),'CP %'!$C$10,IF(AND(T891&gt;=6,T891&lt;=8),'CP %'!$C$11,IF(T891&gt;=9,'CP %'!$C$12,""))))),IF(AND(G891&gt;=DATE(2018,7,26),G891&lt;=DATE(2018,12,31),R891='CP %'!$I$3),IF(T891=1,'CP %'!$D$8,IF(AND(T891&gt;=2,T891&lt;=3),'CP %'!$D$9,IF(AND(T891&gt;=4,T891&lt;=5),'CP %'!$D$10,IF(AND(T891&gt;=6,T891&lt;=8),'CP %'!$D$11,IF(T891&gt;=9,'CP %'!$D$12,""))))),""))),
IF(AND(A891='CP %'!$F$1,J891="CP"),
IF(AND(G891&gt;=DATE(2018,4,1),G891&lt;DATE(2018,5,1)),IF(AND(T891&gt;=1,T891&lt;=3),'CP %'!$G$4,IF(AND(T891&gt;=4,T891&lt;=9),'CP %'!$G$5,IF(T891&gt;=10,'CP %'!$G$6,""))),
IF(AND(G891&gt;=DATE(2018,5,1),G891&lt;DATE(2018,7,1)),'CP %'!$G$8,
IF(AND(G891&gt;=DATE(2018,7,1),G891&lt;DATE(2018,8,1)),IF(AND(T891&gt;=1,T891&lt;=2),'CP %'!$G$11,IF(AND(T891&gt;=3,T891&lt;=5),'CP %'!$G$12,IF(T891&gt;=6,'CP %'!$G$13,""))),
IF(AND(G891&gt;=DATE(2018,8,1),G891&lt;DATE(2018,10,1)),IF(K891='CP %'!$F$18,'CP %'!$G$18,IF(B891='CP %'!$F$15,'CP %'!$G$15,IF(B891='CP %'!$F$16,'CP %'!$G$16,IF(AND(B891='CP %'!$F$17,T891=1),'CP %'!$G$20,IF(AND(B891='CP %'!$F$17,T891&gt;=2,T891&lt;=5),'CP %'!$G$21,IF(AND(B891='CP %'!$F$17,T891&gt;=6),'CP %'!$G$22,"")))))),
IF(AND(G891&gt;=DATE(2018,10,1),G891&lt;=DATE(2018,12,31)),IF(B891='CP %'!$F$25,'CP %'!$G$25,IF(B891='CP %'!$F$26,'CP %'!$G$26,IF(AND(B891='CP %'!$F$27,T891=1),'CP %'!$G$29,IF(AND(B891='CP %'!$F$27,T891&gt;=2,T891&lt;=5),'CP %'!$G$30,IF(AND(B891='CP %'!$F$27,T891&gt;=6),'CP %'!$G$31,"")))))))))),
IF(AND(A891='CP %'!$M$1,J891="CP"),
IF(AND(G891&gt;=DATE(2018,4,1),G891&lt;DATE(2018,10,1)),IF(AND(T891&gt;=1,T891&lt;=3),'CP %'!$N$4,IF(AND(T891&gt;=4,T891&lt;=6),'CP %'!$N$5,IF(T891&gt;=7,'CP %'!$N$6,""))),
IF(AND(G891&gt;=DATE(2018,10,1),G891&lt;=DATE(2018,12,31)),IF(AND(T891&gt;=1,T891&lt;=3),'CP %'!$N$9,IF(AND(T891&gt;=4,T891&lt;=6),'CP %'!$N$10,IF(T891&gt;=7,'CP %'!$N$11,""))),"")),"")))</f>
        <v/>
      </c>
      <c r="T891" s="29" t="str">
        <f>IF(AND(A891='CP %'!$B$1,Master!J891="CP",G891&gt;=DATE(2018,7,26),G891&lt;=DATE(2018,12,31)),COUNTIFS($K$2:$K$999,K891,$A$2:$A$999,'CP %'!$B$1,$G$2:$G$999,"&gt;=26-07-2018",$G$2:$G$999,"&lt;=31-12-2018"),IF(AND(A891='CP %'!$F$1,Master!J891="CP",G891&gt;=DATE(2018,4,1),G891&lt;DATE(2018,5,1)),COUNTIFS($K$2:$K$999,K891,$A$2:$A$999,'CP %'!$F$1,$G$2:$G$999,"&gt;=01-04-2018",$G$2:$G$999,"&lt;01-05-2018"),IF(AND(A891='CP %'!$F$1,Master!J891="CP",G891&gt;=DATE(2018,7,1),G891&lt;DATE(2018,8,1)),COUNTIFS($K$2:$K$999,K891,$A$2:$A$999,'CP %'!$F$1,$G$2:$G$999,"&gt;=01-07-2018",$G$2:$G$999,"&lt;01-08-2018"),IF(AND(A891='CP %'!$F$1,B891='CP %'!$F$17,Master!J891="CP",G891&gt;=DATE(2018,8,1),G891&lt;DATE(2018,10,1)),COUNTIFS($K$2:$K$999,K891,$A$2:$A$999,'CP %'!$F$1,$B$2:$B$999,'CP %'!$F$17,$G$2:$G$999,"&gt;=01-08-2018",$G$2:$G$999,"&lt;01-10-2018"),IF(AND(A891='CP %'!$F$1,B891='CP %'!$F$27,Master!J891="CP",G891&gt;=DATE(2018,10,1),G891&lt;=DATE(2018,12,31)),COUNTIFS($K$2:$K$999,K891,$A$2:$A$999,'CP %'!$F$1,$B$2:$B$999,'CP %'!$F$27,$G$2:$G$999,"&gt;=01-10-2018",$G$2:$G$999,"&lt;=31-12-2018"),IF(AND(A891='CP %'!$M$1,Master!J891="CP",G891&gt;=DATE(2018,4,1),G891&lt;DATE(2018,10,1)),COUNTIFS($K$2:$K$999,K891,$A$2:$A$999,'CP %'!$M$1,$G$2:$G$999,"&gt;=1-04-2018",$G$2:$G$999,"&lt;1-10-2018"),IF(AND(A891='CP %'!$M$1,Master!J891="CP",G891&gt;=DATE(2018,10,1),G891&lt;=DATE(2018,12,31)),COUNTIFS($K$2:$K$999,K891,$A$2:$A$999,'CP %'!$M$1,$G$2:$G$999,"&gt;=1-10-2018",$G$2:$G$999,"&lt;=31-12-2018"),"")))))))</f>
        <v/>
      </c>
    </row>
    <row r="892" spans="19:20" hidden="1" x14ac:dyDescent="0.25">
      <c r="S892" s="17" t="str">
        <f>IF(AND(A892='CP %'!$B$1,J892="CP"),
IF(AND(G892&gt;=DATE(2018,4,1),G892&lt;=DATE(2018,7,25)),2%,IF(AND(G892&gt;=DATE(2018,7,26),G892&lt;=DATE(2018,12,31),R892='CP %'!$I$2),IF(T892=1,'CP %'!$C$8,IF(AND(T892&gt;=2,T892&lt;=3),'CP %'!$C$9,IF(AND(T892&gt;=4,T892&lt;=5),'CP %'!$C$10,IF(AND(T892&gt;=6,T892&lt;=8),'CP %'!$C$11,IF(T892&gt;=9,'CP %'!$C$12,""))))),IF(AND(G892&gt;=DATE(2018,7,26),G892&lt;=DATE(2018,12,31),R892='CP %'!$I$3),IF(T892=1,'CP %'!$D$8,IF(AND(T892&gt;=2,T892&lt;=3),'CP %'!$D$9,IF(AND(T892&gt;=4,T892&lt;=5),'CP %'!$D$10,IF(AND(T892&gt;=6,T892&lt;=8),'CP %'!$D$11,IF(T892&gt;=9,'CP %'!$D$12,""))))),""))),
IF(AND(A892='CP %'!$F$1,J892="CP"),
IF(AND(G892&gt;=DATE(2018,4,1),G892&lt;DATE(2018,5,1)),IF(AND(T892&gt;=1,T892&lt;=3),'CP %'!$G$4,IF(AND(T892&gt;=4,T892&lt;=9),'CP %'!$G$5,IF(T892&gt;=10,'CP %'!$G$6,""))),
IF(AND(G892&gt;=DATE(2018,5,1),G892&lt;DATE(2018,7,1)),'CP %'!$G$8,
IF(AND(G892&gt;=DATE(2018,7,1),G892&lt;DATE(2018,8,1)),IF(AND(T892&gt;=1,T892&lt;=2),'CP %'!$G$11,IF(AND(T892&gt;=3,T892&lt;=5),'CP %'!$G$12,IF(T892&gt;=6,'CP %'!$G$13,""))),
IF(AND(G892&gt;=DATE(2018,8,1),G892&lt;DATE(2018,10,1)),IF(K892='CP %'!$F$18,'CP %'!$G$18,IF(B892='CP %'!$F$15,'CP %'!$G$15,IF(B892='CP %'!$F$16,'CP %'!$G$16,IF(AND(B892='CP %'!$F$17,T892=1),'CP %'!$G$20,IF(AND(B892='CP %'!$F$17,T892&gt;=2,T892&lt;=5),'CP %'!$G$21,IF(AND(B892='CP %'!$F$17,T892&gt;=6),'CP %'!$G$22,"")))))),
IF(AND(G892&gt;=DATE(2018,10,1),G892&lt;=DATE(2018,12,31)),IF(B892='CP %'!$F$25,'CP %'!$G$25,IF(B892='CP %'!$F$26,'CP %'!$G$26,IF(AND(B892='CP %'!$F$27,T892=1),'CP %'!$G$29,IF(AND(B892='CP %'!$F$27,T892&gt;=2,T892&lt;=5),'CP %'!$G$30,IF(AND(B892='CP %'!$F$27,T892&gt;=6),'CP %'!$G$31,"")))))))))),
IF(AND(A892='CP %'!$M$1,J892="CP"),
IF(AND(G892&gt;=DATE(2018,4,1),G892&lt;DATE(2018,10,1)),IF(AND(T892&gt;=1,T892&lt;=3),'CP %'!$N$4,IF(AND(T892&gt;=4,T892&lt;=6),'CP %'!$N$5,IF(T892&gt;=7,'CP %'!$N$6,""))),
IF(AND(G892&gt;=DATE(2018,10,1),G892&lt;=DATE(2018,12,31)),IF(AND(T892&gt;=1,T892&lt;=3),'CP %'!$N$9,IF(AND(T892&gt;=4,T892&lt;=6),'CP %'!$N$10,IF(T892&gt;=7,'CP %'!$N$11,""))),"")),"")))</f>
        <v/>
      </c>
      <c r="T892" s="29" t="str">
        <f>IF(AND(A892='CP %'!$B$1,Master!J892="CP",G892&gt;=DATE(2018,7,26),G892&lt;=DATE(2018,12,31)),COUNTIFS($K$2:$K$999,K892,$A$2:$A$999,'CP %'!$B$1,$G$2:$G$999,"&gt;=26-07-2018",$G$2:$G$999,"&lt;=31-12-2018"),IF(AND(A892='CP %'!$F$1,Master!J892="CP",G892&gt;=DATE(2018,4,1),G892&lt;DATE(2018,5,1)),COUNTIFS($K$2:$K$999,K892,$A$2:$A$999,'CP %'!$F$1,$G$2:$G$999,"&gt;=01-04-2018",$G$2:$G$999,"&lt;01-05-2018"),IF(AND(A892='CP %'!$F$1,Master!J892="CP",G892&gt;=DATE(2018,7,1),G892&lt;DATE(2018,8,1)),COUNTIFS($K$2:$K$999,K892,$A$2:$A$999,'CP %'!$F$1,$G$2:$G$999,"&gt;=01-07-2018",$G$2:$G$999,"&lt;01-08-2018"),IF(AND(A892='CP %'!$F$1,B892='CP %'!$F$17,Master!J892="CP",G892&gt;=DATE(2018,8,1),G892&lt;DATE(2018,10,1)),COUNTIFS($K$2:$K$999,K892,$A$2:$A$999,'CP %'!$F$1,$B$2:$B$999,'CP %'!$F$17,$G$2:$G$999,"&gt;=01-08-2018",$G$2:$G$999,"&lt;01-10-2018"),IF(AND(A892='CP %'!$F$1,B892='CP %'!$F$27,Master!J892="CP",G892&gt;=DATE(2018,10,1),G892&lt;=DATE(2018,12,31)),COUNTIFS($K$2:$K$999,K892,$A$2:$A$999,'CP %'!$F$1,$B$2:$B$999,'CP %'!$F$27,$G$2:$G$999,"&gt;=01-10-2018",$G$2:$G$999,"&lt;=31-12-2018"),IF(AND(A892='CP %'!$M$1,Master!J892="CP",G892&gt;=DATE(2018,4,1),G892&lt;DATE(2018,10,1)),COUNTIFS($K$2:$K$999,K892,$A$2:$A$999,'CP %'!$M$1,$G$2:$G$999,"&gt;=1-04-2018",$G$2:$G$999,"&lt;1-10-2018"),IF(AND(A892='CP %'!$M$1,Master!J892="CP",G892&gt;=DATE(2018,10,1),G892&lt;=DATE(2018,12,31)),COUNTIFS($K$2:$K$999,K892,$A$2:$A$999,'CP %'!$M$1,$G$2:$G$999,"&gt;=1-10-2018",$G$2:$G$999,"&lt;=31-12-2018"),"")))))))</f>
        <v/>
      </c>
    </row>
    <row r="893" spans="19:20" hidden="1" x14ac:dyDescent="0.25">
      <c r="S893" s="17" t="str">
        <f>IF(AND(A893='CP %'!$B$1,J893="CP"),
IF(AND(G893&gt;=DATE(2018,4,1),G893&lt;=DATE(2018,7,25)),2%,IF(AND(G893&gt;=DATE(2018,7,26),G893&lt;=DATE(2018,12,31),R893='CP %'!$I$2),IF(T893=1,'CP %'!$C$8,IF(AND(T893&gt;=2,T893&lt;=3),'CP %'!$C$9,IF(AND(T893&gt;=4,T893&lt;=5),'CP %'!$C$10,IF(AND(T893&gt;=6,T893&lt;=8),'CP %'!$C$11,IF(T893&gt;=9,'CP %'!$C$12,""))))),IF(AND(G893&gt;=DATE(2018,7,26),G893&lt;=DATE(2018,12,31),R893='CP %'!$I$3),IF(T893=1,'CP %'!$D$8,IF(AND(T893&gt;=2,T893&lt;=3),'CP %'!$D$9,IF(AND(T893&gt;=4,T893&lt;=5),'CP %'!$D$10,IF(AND(T893&gt;=6,T893&lt;=8),'CP %'!$D$11,IF(T893&gt;=9,'CP %'!$D$12,""))))),""))),
IF(AND(A893='CP %'!$F$1,J893="CP"),
IF(AND(G893&gt;=DATE(2018,4,1),G893&lt;DATE(2018,5,1)),IF(AND(T893&gt;=1,T893&lt;=3),'CP %'!$G$4,IF(AND(T893&gt;=4,T893&lt;=9),'CP %'!$G$5,IF(T893&gt;=10,'CP %'!$G$6,""))),
IF(AND(G893&gt;=DATE(2018,5,1),G893&lt;DATE(2018,7,1)),'CP %'!$G$8,
IF(AND(G893&gt;=DATE(2018,7,1),G893&lt;DATE(2018,8,1)),IF(AND(T893&gt;=1,T893&lt;=2),'CP %'!$G$11,IF(AND(T893&gt;=3,T893&lt;=5),'CP %'!$G$12,IF(T893&gt;=6,'CP %'!$G$13,""))),
IF(AND(G893&gt;=DATE(2018,8,1),G893&lt;DATE(2018,10,1)),IF(K893='CP %'!$F$18,'CP %'!$G$18,IF(B893='CP %'!$F$15,'CP %'!$G$15,IF(B893='CP %'!$F$16,'CP %'!$G$16,IF(AND(B893='CP %'!$F$17,T893=1),'CP %'!$G$20,IF(AND(B893='CP %'!$F$17,T893&gt;=2,T893&lt;=5),'CP %'!$G$21,IF(AND(B893='CP %'!$F$17,T893&gt;=6),'CP %'!$G$22,"")))))),
IF(AND(G893&gt;=DATE(2018,10,1),G893&lt;=DATE(2018,12,31)),IF(B893='CP %'!$F$25,'CP %'!$G$25,IF(B893='CP %'!$F$26,'CP %'!$G$26,IF(AND(B893='CP %'!$F$27,T893=1),'CP %'!$G$29,IF(AND(B893='CP %'!$F$27,T893&gt;=2,T893&lt;=5),'CP %'!$G$30,IF(AND(B893='CP %'!$F$27,T893&gt;=6),'CP %'!$G$31,"")))))))))),
IF(AND(A893='CP %'!$M$1,J893="CP"),
IF(AND(G893&gt;=DATE(2018,4,1),G893&lt;DATE(2018,10,1)),IF(AND(T893&gt;=1,T893&lt;=3),'CP %'!$N$4,IF(AND(T893&gt;=4,T893&lt;=6),'CP %'!$N$5,IF(T893&gt;=7,'CP %'!$N$6,""))),
IF(AND(G893&gt;=DATE(2018,10,1),G893&lt;=DATE(2018,12,31)),IF(AND(T893&gt;=1,T893&lt;=3),'CP %'!$N$9,IF(AND(T893&gt;=4,T893&lt;=6),'CP %'!$N$10,IF(T893&gt;=7,'CP %'!$N$11,""))),"")),"")))</f>
        <v/>
      </c>
      <c r="T893" s="29" t="str">
        <f>IF(AND(A893='CP %'!$B$1,Master!J893="CP",G893&gt;=DATE(2018,7,26),G893&lt;=DATE(2018,12,31)),COUNTIFS($K$2:$K$999,K893,$A$2:$A$999,'CP %'!$B$1,$G$2:$G$999,"&gt;=26-07-2018",$G$2:$G$999,"&lt;=31-12-2018"),IF(AND(A893='CP %'!$F$1,Master!J893="CP",G893&gt;=DATE(2018,4,1),G893&lt;DATE(2018,5,1)),COUNTIFS($K$2:$K$999,K893,$A$2:$A$999,'CP %'!$F$1,$G$2:$G$999,"&gt;=01-04-2018",$G$2:$G$999,"&lt;01-05-2018"),IF(AND(A893='CP %'!$F$1,Master!J893="CP",G893&gt;=DATE(2018,7,1),G893&lt;DATE(2018,8,1)),COUNTIFS($K$2:$K$999,K893,$A$2:$A$999,'CP %'!$F$1,$G$2:$G$999,"&gt;=01-07-2018",$G$2:$G$999,"&lt;01-08-2018"),IF(AND(A893='CP %'!$F$1,B893='CP %'!$F$17,Master!J893="CP",G893&gt;=DATE(2018,8,1),G893&lt;DATE(2018,10,1)),COUNTIFS($K$2:$K$999,K893,$A$2:$A$999,'CP %'!$F$1,$B$2:$B$999,'CP %'!$F$17,$G$2:$G$999,"&gt;=01-08-2018",$G$2:$G$999,"&lt;01-10-2018"),IF(AND(A893='CP %'!$F$1,B893='CP %'!$F$27,Master!J893="CP",G893&gt;=DATE(2018,10,1),G893&lt;=DATE(2018,12,31)),COUNTIFS($K$2:$K$999,K893,$A$2:$A$999,'CP %'!$F$1,$B$2:$B$999,'CP %'!$F$27,$G$2:$G$999,"&gt;=01-10-2018",$G$2:$G$999,"&lt;=31-12-2018"),IF(AND(A893='CP %'!$M$1,Master!J893="CP",G893&gt;=DATE(2018,4,1),G893&lt;DATE(2018,10,1)),COUNTIFS($K$2:$K$999,K893,$A$2:$A$999,'CP %'!$M$1,$G$2:$G$999,"&gt;=1-04-2018",$G$2:$G$999,"&lt;1-10-2018"),IF(AND(A893='CP %'!$M$1,Master!J893="CP",G893&gt;=DATE(2018,10,1),G893&lt;=DATE(2018,12,31)),COUNTIFS($K$2:$K$999,K893,$A$2:$A$999,'CP %'!$M$1,$G$2:$G$999,"&gt;=1-10-2018",$G$2:$G$999,"&lt;=31-12-2018"),"")))))))</f>
        <v/>
      </c>
    </row>
    <row r="894" spans="19:20" hidden="1" x14ac:dyDescent="0.25">
      <c r="S894" s="17" t="str">
        <f>IF(AND(A894='CP %'!$B$1,J894="CP"),
IF(AND(G894&gt;=DATE(2018,4,1),G894&lt;=DATE(2018,7,25)),2%,IF(AND(G894&gt;=DATE(2018,7,26),G894&lt;=DATE(2018,12,31),R894='CP %'!$I$2),IF(T894=1,'CP %'!$C$8,IF(AND(T894&gt;=2,T894&lt;=3),'CP %'!$C$9,IF(AND(T894&gt;=4,T894&lt;=5),'CP %'!$C$10,IF(AND(T894&gt;=6,T894&lt;=8),'CP %'!$C$11,IF(T894&gt;=9,'CP %'!$C$12,""))))),IF(AND(G894&gt;=DATE(2018,7,26),G894&lt;=DATE(2018,12,31),R894='CP %'!$I$3),IF(T894=1,'CP %'!$D$8,IF(AND(T894&gt;=2,T894&lt;=3),'CP %'!$D$9,IF(AND(T894&gt;=4,T894&lt;=5),'CP %'!$D$10,IF(AND(T894&gt;=6,T894&lt;=8),'CP %'!$D$11,IF(T894&gt;=9,'CP %'!$D$12,""))))),""))),
IF(AND(A894='CP %'!$F$1,J894="CP"),
IF(AND(G894&gt;=DATE(2018,4,1),G894&lt;DATE(2018,5,1)),IF(AND(T894&gt;=1,T894&lt;=3),'CP %'!$G$4,IF(AND(T894&gt;=4,T894&lt;=9),'CP %'!$G$5,IF(T894&gt;=10,'CP %'!$G$6,""))),
IF(AND(G894&gt;=DATE(2018,5,1),G894&lt;DATE(2018,7,1)),'CP %'!$G$8,
IF(AND(G894&gt;=DATE(2018,7,1),G894&lt;DATE(2018,8,1)),IF(AND(T894&gt;=1,T894&lt;=2),'CP %'!$G$11,IF(AND(T894&gt;=3,T894&lt;=5),'CP %'!$G$12,IF(T894&gt;=6,'CP %'!$G$13,""))),
IF(AND(G894&gt;=DATE(2018,8,1),G894&lt;DATE(2018,10,1)),IF(K894='CP %'!$F$18,'CP %'!$G$18,IF(B894='CP %'!$F$15,'CP %'!$G$15,IF(B894='CP %'!$F$16,'CP %'!$G$16,IF(AND(B894='CP %'!$F$17,T894=1),'CP %'!$G$20,IF(AND(B894='CP %'!$F$17,T894&gt;=2,T894&lt;=5),'CP %'!$G$21,IF(AND(B894='CP %'!$F$17,T894&gt;=6),'CP %'!$G$22,"")))))),
IF(AND(G894&gt;=DATE(2018,10,1),G894&lt;=DATE(2018,12,31)),IF(B894='CP %'!$F$25,'CP %'!$G$25,IF(B894='CP %'!$F$26,'CP %'!$G$26,IF(AND(B894='CP %'!$F$27,T894=1),'CP %'!$G$29,IF(AND(B894='CP %'!$F$27,T894&gt;=2,T894&lt;=5),'CP %'!$G$30,IF(AND(B894='CP %'!$F$27,T894&gt;=6),'CP %'!$G$31,"")))))))))),
IF(AND(A894='CP %'!$M$1,J894="CP"),
IF(AND(G894&gt;=DATE(2018,4,1),G894&lt;DATE(2018,10,1)),IF(AND(T894&gt;=1,T894&lt;=3),'CP %'!$N$4,IF(AND(T894&gt;=4,T894&lt;=6),'CP %'!$N$5,IF(T894&gt;=7,'CP %'!$N$6,""))),
IF(AND(G894&gt;=DATE(2018,10,1),G894&lt;=DATE(2018,12,31)),IF(AND(T894&gt;=1,T894&lt;=3),'CP %'!$N$9,IF(AND(T894&gt;=4,T894&lt;=6),'CP %'!$N$10,IF(T894&gt;=7,'CP %'!$N$11,""))),"")),"")))</f>
        <v/>
      </c>
      <c r="T894" s="29" t="str">
        <f>IF(AND(A894='CP %'!$B$1,Master!J894="CP",G894&gt;=DATE(2018,7,26),G894&lt;=DATE(2018,12,31)),COUNTIFS($K$2:$K$999,K894,$A$2:$A$999,'CP %'!$B$1,$G$2:$G$999,"&gt;=26-07-2018",$G$2:$G$999,"&lt;=31-12-2018"),IF(AND(A894='CP %'!$F$1,Master!J894="CP",G894&gt;=DATE(2018,4,1),G894&lt;DATE(2018,5,1)),COUNTIFS($K$2:$K$999,K894,$A$2:$A$999,'CP %'!$F$1,$G$2:$G$999,"&gt;=01-04-2018",$G$2:$G$999,"&lt;01-05-2018"),IF(AND(A894='CP %'!$F$1,Master!J894="CP",G894&gt;=DATE(2018,7,1),G894&lt;DATE(2018,8,1)),COUNTIFS($K$2:$K$999,K894,$A$2:$A$999,'CP %'!$F$1,$G$2:$G$999,"&gt;=01-07-2018",$G$2:$G$999,"&lt;01-08-2018"),IF(AND(A894='CP %'!$F$1,B894='CP %'!$F$17,Master!J894="CP",G894&gt;=DATE(2018,8,1),G894&lt;DATE(2018,10,1)),COUNTIFS($K$2:$K$999,K894,$A$2:$A$999,'CP %'!$F$1,$B$2:$B$999,'CP %'!$F$17,$G$2:$G$999,"&gt;=01-08-2018",$G$2:$G$999,"&lt;01-10-2018"),IF(AND(A894='CP %'!$F$1,B894='CP %'!$F$27,Master!J894="CP",G894&gt;=DATE(2018,10,1),G894&lt;=DATE(2018,12,31)),COUNTIFS($K$2:$K$999,K894,$A$2:$A$999,'CP %'!$F$1,$B$2:$B$999,'CP %'!$F$27,$G$2:$G$999,"&gt;=01-10-2018",$G$2:$G$999,"&lt;=31-12-2018"),IF(AND(A894='CP %'!$M$1,Master!J894="CP",G894&gt;=DATE(2018,4,1),G894&lt;DATE(2018,10,1)),COUNTIFS($K$2:$K$999,K894,$A$2:$A$999,'CP %'!$M$1,$G$2:$G$999,"&gt;=1-04-2018",$G$2:$G$999,"&lt;1-10-2018"),IF(AND(A894='CP %'!$M$1,Master!J894="CP",G894&gt;=DATE(2018,10,1),G894&lt;=DATE(2018,12,31)),COUNTIFS($K$2:$K$999,K894,$A$2:$A$999,'CP %'!$M$1,$G$2:$G$999,"&gt;=1-10-2018",$G$2:$G$999,"&lt;=31-12-2018"),"")))))))</f>
        <v/>
      </c>
    </row>
    <row r="895" spans="19:20" hidden="1" x14ac:dyDescent="0.25">
      <c r="S895" s="17" t="str">
        <f>IF(AND(A895='CP %'!$B$1,J895="CP"),
IF(AND(G895&gt;=DATE(2018,4,1),G895&lt;=DATE(2018,7,25)),2%,IF(AND(G895&gt;=DATE(2018,7,26),G895&lt;=DATE(2018,12,31),R895='CP %'!$I$2),IF(T895=1,'CP %'!$C$8,IF(AND(T895&gt;=2,T895&lt;=3),'CP %'!$C$9,IF(AND(T895&gt;=4,T895&lt;=5),'CP %'!$C$10,IF(AND(T895&gt;=6,T895&lt;=8),'CP %'!$C$11,IF(T895&gt;=9,'CP %'!$C$12,""))))),IF(AND(G895&gt;=DATE(2018,7,26),G895&lt;=DATE(2018,12,31),R895='CP %'!$I$3),IF(T895=1,'CP %'!$D$8,IF(AND(T895&gt;=2,T895&lt;=3),'CP %'!$D$9,IF(AND(T895&gt;=4,T895&lt;=5),'CP %'!$D$10,IF(AND(T895&gt;=6,T895&lt;=8),'CP %'!$D$11,IF(T895&gt;=9,'CP %'!$D$12,""))))),""))),
IF(AND(A895='CP %'!$F$1,J895="CP"),
IF(AND(G895&gt;=DATE(2018,4,1),G895&lt;DATE(2018,5,1)),IF(AND(T895&gt;=1,T895&lt;=3),'CP %'!$G$4,IF(AND(T895&gt;=4,T895&lt;=9),'CP %'!$G$5,IF(T895&gt;=10,'CP %'!$G$6,""))),
IF(AND(G895&gt;=DATE(2018,5,1),G895&lt;DATE(2018,7,1)),'CP %'!$G$8,
IF(AND(G895&gt;=DATE(2018,7,1),G895&lt;DATE(2018,8,1)),IF(AND(T895&gt;=1,T895&lt;=2),'CP %'!$G$11,IF(AND(T895&gt;=3,T895&lt;=5),'CP %'!$G$12,IF(T895&gt;=6,'CP %'!$G$13,""))),
IF(AND(G895&gt;=DATE(2018,8,1),G895&lt;DATE(2018,10,1)),IF(K895='CP %'!$F$18,'CP %'!$G$18,IF(B895='CP %'!$F$15,'CP %'!$G$15,IF(B895='CP %'!$F$16,'CP %'!$G$16,IF(AND(B895='CP %'!$F$17,T895=1),'CP %'!$G$20,IF(AND(B895='CP %'!$F$17,T895&gt;=2,T895&lt;=5),'CP %'!$G$21,IF(AND(B895='CP %'!$F$17,T895&gt;=6),'CP %'!$G$22,"")))))),
IF(AND(G895&gt;=DATE(2018,10,1),G895&lt;=DATE(2018,12,31)),IF(B895='CP %'!$F$25,'CP %'!$G$25,IF(B895='CP %'!$F$26,'CP %'!$G$26,IF(AND(B895='CP %'!$F$27,T895=1),'CP %'!$G$29,IF(AND(B895='CP %'!$F$27,T895&gt;=2,T895&lt;=5),'CP %'!$G$30,IF(AND(B895='CP %'!$F$27,T895&gt;=6),'CP %'!$G$31,"")))))))))),
IF(AND(A895='CP %'!$M$1,J895="CP"),
IF(AND(G895&gt;=DATE(2018,4,1),G895&lt;DATE(2018,10,1)),IF(AND(T895&gt;=1,T895&lt;=3),'CP %'!$N$4,IF(AND(T895&gt;=4,T895&lt;=6),'CP %'!$N$5,IF(T895&gt;=7,'CP %'!$N$6,""))),
IF(AND(G895&gt;=DATE(2018,10,1),G895&lt;=DATE(2018,12,31)),IF(AND(T895&gt;=1,T895&lt;=3),'CP %'!$N$9,IF(AND(T895&gt;=4,T895&lt;=6),'CP %'!$N$10,IF(T895&gt;=7,'CP %'!$N$11,""))),"")),"")))</f>
        <v/>
      </c>
      <c r="T895" s="29" t="str">
        <f>IF(AND(A895='CP %'!$B$1,Master!J895="CP",G895&gt;=DATE(2018,7,26),G895&lt;=DATE(2018,12,31)),COUNTIFS($K$2:$K$999,K895,$A$2:$A$999,'CP %'!$B$1,$G$2:$G$999,"&gt;=26-07-2018",$G$2:$G$999,"&lt;=31-12-2018"),IF(AND(A895='CP %'!$F$1,Master!J895="CP",G895&gt;=DATE(2018,4,1),G895&lt;DATE(2018,5,1)),COUNTIFS($K$2:$K$999,K895,$A$2:$A$999,'CP %'!$F$1,$G$2:$G$999,"&gt;=01-04-2018",$G$2:$G$999,"&lt;01-05-2018"),IF(AND(A895='CP %'!$F$1,Master!J895="CP",G895&gt;=DATE(2018,7,1),G895&lt;DATE(2018,8,1)),COUNTIFS($K$2:$K$999,K895,$A$2:$A$999,'CP %'!$F$1,$G$2:$G$999,"&gt;=01-07-2018",$G$2:$G$999,"&lt;01-08-2018"),IF(AND(A895='CP %'!$F$1,B895='CP %'!$F$17,Master!J895="CP",G895&gt;=DATE(2018,8,1),G895&lt;DATE(2018,10,1)),COUNTIFS($K$2:$K$999,K895,$A$2:$A$999,'CP %'!$F$1,$B$2:$B$999,'CP %'!$F$17,$G$2:$G$999,"&gt;=01-08-2018",$G$2:$G$999,"&lt;01-10-2018"),IF(AND(A895='CP %'!$F$1,B895='CP %'!$F$27,Master!J895="CP",G895&gt;=DATE(2018,10,1),G895&lt;=DATE(2018,12,31)),COUNTIFS($K$2:$K$999,K895,$A$2:$A$999,'CP %'!$F$1,$B$2:$B$999,'CP %'!$F$27,$G$2:$G$999,"&gt;=01-10-2018",$G$2:$G$999,"&lt;=31-12-2018"),IF(AND(A895='CP %'!$M$1,Master!J895="CP",G895&gt;=DATE(2018,4,1),G895&lt;DATE(2018,10,1)),COUNTIFS($K$2:$K$999,K895,$A$2:$A$999,'CP %'!$M$1,$G$2:$G$999,"&gt;=1-04-2018",$G$2:$G$999,"&lt;1-10-2018"),IF(AND(A895='CP %'!$M$1,Master!J895="CP",G895&gt;=DATE(2018,10,1),G895&lt;=DATE(2018,12,31)),COUNTIFS($K$2:$K$999,K895,$A$2:$A$999,'CP %'!$M$1,$G$2:$G$999,"&gt;=1-10-2018",$G$2:$G$999,"&lt;=31-12-2018"),"")))))))</f>
        <v/>
      </c>
    </row>
    <row r="896" spans="19:20" hidden="1" x14ac:dyDescent="0.25">
      <c r="S896" s="17" t="str">
        <f>IF(AND(A896='CP %'!$B$1,J896="CP"),
IF(AND(G896&gt;=DATE(2018,4,1),G896&lt;=DATE(2018,7,25)),2%,IF(AND(G896&gt;=DATE(2018,7,26),G896&lt;=DATE(2018,12,31),R896='CP %'!$I$2),IF(T896=1,'CP %'!$C$8,IF(AND(T896&gt;=2,T896&lt;=3),'CP %'!$C$9,IF(AND(T896&gt;=4,T896&lt;=5),'CP %'!$C$10,IF(AND(T896&gt;=6,T896&lt;=8),'CP %'!$C$11,IF(T896&gt;=9,'CP %'!$C$12,""))))),IF(AND(G896&gt;=DATE(2018,7,26),G896&lt;=DATE(2018,12,31),R896='CP %'!$I$3),IF(T896=1,'CP %'!$D$8,IF(AND(T896&gt;=2,T896&lt;=3),'CP %'!$D$9,IF(AND(T896&gt;=4,T896&lt;=5),'CP %'!$D$10,IF(AND(T896&gt;=6,T896&lt;=8),'CP %'!$D$11,IF(T896&gt;=9,'CP %'!$D$12,""))))),""))),
IF(AND(A896='CP %'!$F$1,J896="CP"),
IF(AND(G896&gt;=DATE(2018,4,1),G896&lt;DATE(2018,5,1)),IF(AND(T896&gt;=1,T896&lt;=3),'CP %'!$G$4,IF(AND(T896&gt;=4,T896&lt;=9),'CP %'!$G$5,IF(T896&gt;=10,'CP %'!$G$6,""))),
IF(AND(G896&gt;=DATE(2018,5,1),G896&lt;DATE(2018,7,1)),'CP %'!$G$8,
IF(AND(G896&gt;=DATE(2018,7,1),G896&lt;DATE(2018,8,1)),IF(AND(T896&gt;=1,T896&lt;=2),'CP %'!$G$11,IF(AND(T896&gt;=3,T896&lt;=5),'CP %'!$G$12,IF(T896&gt;=6,'CP %'!$G$13,""))),
IF(AND(G896&gt;=DATE(2018,8,1),G896&lt;DATE(2018,10,1)),IF(K896='CP %'!$F$18,'CP %'!$G$18,IF(B896='CP %'!$F$15,'CP %'!$G$15,IF(B896='CP %'!$F$16,'CP %'!$G$16,IF(AND(B896='CP %'!$F$17,T896=1),'CP %'!$G$20,IF(AND(B896='CP %'!$F$17,T896&gt;=2,T896&lt;=5),'CP %'!$G$21,IF(AND(B896='CP %'!$F$17,T896&gt;=6),'CP %'!$G$22,"")))))),
IF(AND(G896&gt;=DATE(2018,10,1),G896&lt;=DATE(2018,12,31)),IF(B896='CP %'!$F$25,'CP %'!$G$25,IF(B896='CP %'!$F$26,'CP %'!$G$26,IF(AND(B896='CP %'!$F$27,T896=1),'CP %'!$G$29,IF(AND(B896='CP %'!$F$27,T896&gt;=2,T896&lt;=5),'CP %'!$G$30,IF(AND(B896='CP %'!$F$27,T896&gt;=6),'CP %'!$G$31,"")))))))))),
IF(AND(A896='CP %'!$M$1,J896="CP"),
IF(AND(G896&gt;=DATE(2018,4,1),G896&lt;DATE(2018,10,1)),IF(AND(T896&gt;=1,T896&lt;=3),'CP %'!$N$4,IF(AND(T896&gt;=4,T896&lt;=6),'CP %'!$N$5,IF(T896&gt;=7,'CP %'!$N$6,""))),
IF(AND(G896&gt;=DATE(2018,10,1),G896&lt;=DATE(2018,12,31)),IF(AND(T896&gt;=1,T896&lt;=3),'CP %'!$N$9,IF(AND(T896&gt;=4,T896&lt;=6),'CP %'!$N$10,IF(T896&gt;=7,'CP %'!$N$11,""))),"")),"")))</f>
        <v/>
      </c>
      <c r="T896" s="29" t="str">
        <f>IF(AND(A896='CP %'!$B$1,Master!J896="CP",G896&gt;=DATE(2018,7,26),G896&lt;=DATE(2018,12,31)),COUNTIFS($K$2:$K$999,K896,$A$2:$A$999,'CP %'!$B$1,$G$2:$G$999,"&gt;=26-07-2018",$G$2:$G$999,"&lt;=31-12-2018"),IF(AND(A896='CP %'!$F$1,Master!J896="CP",G896&gt;=DATE(2018,4,1),G896&lt;DATE(2018,5,1)),COUNTIFS($K$2:$K$999,K896,$A$2:$A$999,'CP %'!$F$1,$G$2:$G$999,"&gt;=01-04-2018",$G$2:$G$999,"&lt;01-05-2018"),IF(AND(A896='CP %'!$F$1,Master!J896="CP",G896&gt;=DATE(2018,7,1),G896&lt;DATE(2018,8,1)),COUNTIFS($K$2:$K$999,K896,$A$2:$A$999,'CP %'!$F$1,$G$2:$G$999,"&gt;=01-07-2018",$G$2:$G$999,"&lt;01-08-2018"),IF(AND(A896='CP %'!$F$1,B896='CP %'!$F$17,Master!J896="CP",G896&gt;=DATE(2018,8,1),G896&lt;DATE(2018,10,1)),COUNTIFS($K$2:$K$999,K896,$A$2:$A$999,'CP %'!$F$1,$B$2:$B$999,'CP %'!$F$17,$G$2:$G$999,"&gt;=01-08-2018",$G$2:$G$999,"&lt;01-10-2018"),IF(AND(A896='CP %'!$F$1,B896='CP %'!$F$27,Master!J896="CP",G896&gt;=DATE(2018,10,1),G896&lt;=DATE(2018,12,31)),COUNTIFS($K$2:$K$999,K896,$A$2:$A$999,'CP %'!$F$1,$B$2:$B$999,'CP %'!$F$27,$G$2:$G$999,"&gt;=01-10-2018",$G$2:$G$999,"&lt;=31-12-2018"),IF(AND(A896='CP %'!$M$1,Master!J896="CP",G896&gt;=DATE(2018,4,1),G896&lt;DATE(2018,10,1)),COUNTIFS($K$2:$K$999,K896,$A$2:$A$999,'CP %'!$M$1,$G$2:$G$999,"&gt;=1-04-2018",$G$2:$G$999,"&lt;1-10-2018"),IF(AND(A896='CP %'!$M$1,Master!J896="CP",G896&gt;=DATE(2018,10,1),G896&lt;=DATE(2018,12,31)),COUNTIFS($K$2:$K$999,K896,$A$2:$A$999,'CP %'!$M$1,$G$2:$G$999,"&gt;=1-10-2018",$G$2:$G$999,"&lt;=31-12-2018"),"")))))))</f>
        <v/>
      </c>
    </row>
    <row r="897" spans="19:20" hidden="1" x14ac:dyDescent="0.25">
      <c r="S897" s="17" t="str">
        <f>IF(AND(A897='CP %'!$B$1,J897="CP"),
IF(AND(G897&gt;=DATE(2018,4,1),G897&lt;=DATE(2018,7,25)),2%,IF(AND(G897&gt;=DATE(2018,7,26),G897&lt;=DATE(2018,12,31),R897='CP %'!$I$2),IF(T897=1,'CP %'!$C$8,IF(AND(T897&gt;=2,T897&lt;=3),'CP %'!$C$9,IF(AND(T897&gt;=4,T897&lt;=5),'CP %'!$C$10,IF(AND(T897&gt;=6,T897&lt;=8),'CP %'!$C$11,IF(T897&gt;=9,'CP %'!$C$12,""))))),IF(AND(G897&gt;=DATE(2018,7,26),G897&lt;=DATE(2018,12,31),R897='CP %'!$I$3),IF(T897=1,'CP %'!$D$8,IF(AND(T897&gt;=2,T897&lt;=3),'CP %'!$D$9,IF(AND(T897&gt;=4,T897&lt;=5),'CP %'!$D$10,IF(AND(T897&gt;=6,T897&lt;=8),'CP %'!$D$11,IF(T897&gt;=9,'CP %'!$D$12,""))))),""))),
IF(AND(A897='CP %'!$F$1,J897="CP"),
IF(AND(G897&gt;=DATE(2018,4,1),G897&lt;DATE(2018,5,1)),IF(AND(T897&gt;=1,T897&lt;=3),'CP %'!$G$4,IF(AND(T897&gt;=4,T897&lt;=9),'CP %'!$G$5,IF(T897&gt;=10,'CP %'!$G$6,""))),
IF(AND(G897&gt;=DATE(2018,5,1),G897&lt;DATE(2018,7,1)),'CP %'!$G$8,
IF(AND(G897&gt;=DATE(2018,7,1),G897&lt;DATE(2018,8,1)),IF(AND(T897&gt;=1,T897&lt;=2),'CP %'!$G$11,IF(AND(T897&gt;=3,T897&lt;=5),'CP %'!$G$12,IF(T897&gt;=6,'CP %'!$G$13,""))),
IF(AND(G897&gt;=DATE(2018,8,1),G897&lt;DATE(2018,10,1)),IF(K897='CP %'!$F$18,'CP %'!$G$18,IF(B897='CP %'!$F$15,'CP %'!$G$15,IF(B897='CP %'!$F$16,'CP %'!$G$16,IF(AND(B897='CP %'!$F$17,T897=1),'CP %'!$G$20,IF(AND(B897='CP %'!$F$17,T897&gt;=2,T897&lt;=5),'CP %'!$G$21,IF(AND(B897='CP %'!$F$17,T897&gt;=6),'CP %'!$G$22,"")))))),
IF(AND(G897&gt;=DATE(2018,10,1),G897&lt;=DATE(2018,12,31)),IF(B897='CP %'!$F$25,'CP %'!$G$25,IF(B897='CP %'!$F$26,'CP %'!$G$26,IF(AND(B897='CP %'!$F$27,T897=1),'CP %'!$G$29,IF(AND(B897='CP %'!$F$27,T897&gt;=2,T897&lt;=5),'CP %'!$G$30,IF(AND(B897='CP %'!$F$27,T897&gt;=6),'CP %'!$G$31,"")))))))))),
IF(AND(A897='CP %'!$M$1,J897="CP"),
IF(AND(G897&gt;=DATE(2018,4,1),G897&lt;DATE(2018,10,1)),IF(AND(T897&gt;=1,T897&lt;=3),'CP %'!$N$4,IF(AND(T897&gt;=4,T897&lt;=6),'CP %'!$N$5,IF(T897&gt;=7,'CP %'!$N$6,""))),
IF(AND(G897&gt;=DATE(2018,10,1),G897&lt;=DATE(2018,12,31)),IF(AND(T897&gt;=1,T897&lt;=3),'CP %'!$N$9,IF(AND(T897&gt;=4,T897&lt;=6),'CP %'!$N$10,IF(T897&gt;=7,'CP %'!$N$11,""))),"")),"")))</f>
        <v/>
      </c>
      <c r="T897" s="29" t="str">
        <f>IF(AND(A897='CP %'!$B$1,Master!J897="CP",G897&gt;=DATE(2018,7,26),G897&lt;=DATE(2018,12,31)),COUNTIFS($K$2:$K$999,K897,$A$2:$A$999,'CP %'!$B$1,$G$2:$G$999,"&gt;=26-07-2018",$G$2:$G$999,"&lt;=31-12-2018"),IF(AND(A897='CP %'!$F$1,Master!J897="CP",G897&gt;=DATE(2018,4,1),G897&lt;DATE(2018,5,1)),COUNTIFS($K$2:$K$999,K897,$A$2:$A$999,'CP %'!$F$1,$G$2:$G$999,"&gt;=01-04-2018",$G$2:$G$999,"&lt;01-05-2018"),IF(AND(A897='CP %'!$F$1,Master!J897="CP",G897&gt;=DATE(2018,7,1),G897&lt;DATE(2018,8,1)),COUNTIFS($K$2:$K$999,K897,$A$2:$A$999,'CP %'!$F$1,$G$2:$G$999,"&gt;=01-07-2018",$G$2:$G$999,"&lt;01-08-2018"),IF(AND(A897='CP %'!$F$1,B897='CP %'!$F$17,Master!J897="CP",G897&gt;=DATE(2018,8,1),G897&lt;DATE(2018,10,1)),COUNTIFS($K$2:$K$999,K897,$A$2:$A$999,'CP %'!$F$1,$B$2:$B$999,'CP %'!$F$17,$G$2:$G$999,"&gt;=01-08-2018",$G$2:$G$999,"&lt;01-10-2018"),IF(AND(A897='CP %'!$F$1,B897='CP %'!$F$27,Master!J897="CP",G897&gt;=DATE(2018,10,1),G897&lt;=DATE(2018,12,31)),COUNTIFS($K$2:$K$999,K897,$A$2:$A$999,'CP %'!$F$1,$B$2:$B$999,'CP %'!$F$27,$G$2:$G$999,"&gt;=01-10-2018",$G$2:$G$999,"&lt;=31-12-2018"),IF(AND(A897='CP %'!$M$1,Master!J897="CP",G897&gt;=DATE(2018,4,1),G897&lt;DATE(2018,10,1)),COUNTIFS($K$2:$K$999,K897,$A$2:$A$999,'CP %'!$M$1,$G$2:$G$999,"&gt;=1-04-2018",$G$2:$G$999,"&lt;1-10-2018"),IF(AND(A897='CP %'!$M$1,Master!J897="CP",G897&gt;=DATE(2018,10,1),G897&lt;=DATE(2018,12,31)),COUNTIFS($K$2:$K$999,K897,$A$2:$A$999,'CP %'!$M$1,$G$2:$G$999,"&gt;=1-10-2018",$G$2:$G$999,"&lt;=31-12-2018"),"")))))))</f>
        <v/>
      </c>
    </row>
    <row r="898" spans="19:20" hidden="1" x14ac:dyDescent="0.25">
      <c r="S898" s="17" t="str">
        <f>IF(AND(A898='CP %'!$B$1,J898="CP"),
IF(AND(G898&gt;=DATE(2018,4,1),G898&lt;=DATE(2018,7,25)),2%,IF(AND(G898&gt;=DATE(2018,7,26),G898&lt;=DATE(2018,12,31),R898='CP %'!$I$2),IF(T898=1,'CP %'!$C$8,IF(AND(T898&gt;=2,T898&lt;=3),'CP %'!$C$9,IF(AND(T898&gt;=4,T898&lt;=5),'CP %'!$C$10,IF(AND(T898&gt;=6,T898&lt;=8),'CP %'!$C$11,IF(T898&gt;=9,'CP %'!$C$12,""))))),IF(AND(G898&gt;=DATE(2018,7,26),G898&lt;=DATE(2018,12,31),R898='CP %'!$I$3),IF(T898=1,'CP %'!$D$8,IF(AND(T898&gt;=2,T898&lt;=3),'CP %'!$D$9,IF(AND(T898&gt;=4,T898&lt;=5),'CP %'!$D$10,IF(AND(T898&gt;=6,T898&lt;=8),'CP %'!$D$11,IF(T898&gt;=9,'CP %'!$D$12,""))))),""))),
IF(AND(A898='CP %'!$F$1,J898="CP"),
IF(AND(G898&gt;=DATE(2018,4,1),G898&lt;DATE(2018,5,1)),IF(AND(T898&gt;=1,T898&lt;=3),'CP %'!$G$4,IF(AND(T898&gt;=4,T898&lt;=9),'CP %'!$G$5,IF(T898&gt;=10,'CP %'!$G$6,""))),
IF(AND(G898&gt;=DATE(2018,5,1),G898&lt;DATE(2018,7,1)),'CP %'!$G$8,
IF(AND(G898&gt;=DATE(2018,7,1),G898&lt;DATE(2018,8,1)),IF(AND(T898&gt;=1,T898&lt;=2),'CP %'!$G$11,IF(AND(T898&gt;=3,T898&lt;=5),'CP %'!$G$12,IF(T898&gt;=6,'CP %'!$G$13,""))),
IF(AND(G898&gt;=DATE(2018,8,1),G898&lt;DATE(2018,10,1)),IF(K898='CP %'!$F$18,'CP %'!$G$18,IF(B898='CP %'!$F$15,'CP %'!$G$15,IF(B898='CP %'!$F$16,'CP %'!$G$16,IF(AND(B898='CP %'!$F$17,T898=1),'CP %'!$G$20,IF(AND(B898='CP %'!$F$17,T898&gt;=2,T898&lt;=5),'CP %'!$G$21,IF(AND(B898='CP %'!$F$17,T898&gt;=6),'CP %'!$G$22,"")))))),
IF(AND(G898&gt;=DATE(2018,10,1),G898&lt;=DATE(2018,12,31)),IF(B898='CP %'!$F$25,'CP %'!$G$25,IF(B898='CP %'!$F$26,'CP %'!$G$26,IF(AND(B898='CP %'!$F$27,T898=1),'CP %'!$G$29,IF(AND(B898='CP %'!$F$27,T898&gt;=2,T898&lt;=5),'CP %'!$G$30,IF(AND(B898='CP %'!$F$27,T898&gt;=6),'CP %'!$G$31,"")))))))))),
IF(AND(A898='CP %'!$M$1,J898="CP"),
IF(AND(G898&gt;=DATE(2018,4,1),G898&lt;DATE(2018,10,1)),IF(AND(T898&gt;=1,T898&lt;=3),'CP %'!$N$4,IF(AND(T898&gt;=4,T898&lt;=6),'CP %'!$N$5,IF(T898&gt;=7,'CP %'!$N$6,""))),
IF(AND(G898&gt;=DATE(2018,10,1),G898&lt;=DATE(2018,12,31)),IF(AND(T898&gt;=1,T898&lt;=3),'CP %'!$N$9,IF(AND(T898&gt;=4,T898&lt;=6),'CP %'!$N$10,IF(T898&gt;=7,'CP %'!$N$11,""))),"")),"")))</f>
        <v/>
      </c>
      <c r="T898" s="29" t="str">
        <f>IF(AND(A898='CP %'!$B$1,Master!J898="CP",G898&gt;=DATE(2018,7,26),G898&lt;=DATE(2018,12,31)),COUNTIFS($K$2:$K$999,K898,$A$2:$A$999,'CP %'!$B$1,$G$2:$G$999,"&gt;=26-07-2018",$G$2:$G$999,"&lt;=31-12-2018"),IF(AND(A898='CP %'!$F$1,Master!J898="CP",G898&gt;=DATE(2018,4,1),G898&lt;DATE(2018,5,1)),COUNTIFS($K$2:$K$999,K898,$A$2:$A$999,'CP %'!$F$1,$G$2:$G$999,"&gt;=01-04-2018",$G$2:$G$999,"&lt;01-05-2018"),IF(AND(A898='CP %'!$F$1,Master!J898="CP",G898&gt;=DATE(2018,7,1),G898&lt;DATE(2018,8,1)),COUNTIFS($K$2:$K$999,K898,$A$2:$A$999,'CP %'!$F$1,$G$2:$G$999,"&gt;=01-07-2018",$G$2:$G$999,"&lt;01-08-2018"),IF(AND(A898='CP %'!$F$1,B898='CP %'!$F$17,Master!J898="CP",G898&gt;=DATE(2018,8,1),G898&lt;DATE(2018,10,1)),COUNTIFS($K$2:$K$999,K898,$A$2:$A$999,'CP %'!$F$1,$B$2:$B$999,'CP %'!$F$17,$G$2:$G$999,"&gt;=01-08-2018",$G$2:$G$999,"&lt;01-10-2018"),IF(AND(A898='CP %'!$F$1,B898='CP %'!$F$27,Master!J898="CP",G898&gt;=DATE(2018,10,1),G898&lt;=DATE(2018,12,31)),COUNTIFS($K$2:$K$999,K898,$A$2:$A$999,'CP %'!$F$1,$B$2:$B$999,'CP %'!$F$27,$G$2:$G$999,"&gt;=01-10-2018",$G$2:$G$999,"&lt;=31-12-2018"),IF(AND(A898='CP %'!$M$1,Master!J898="CP",G898&gt;=DATE(2018,4,1),G898&lt;DATE(2018,10,1)),COUNTIFS($K$2:$K$999,K898,$A$2:$A$999,'CP %'!$M$1,$G$2:$G$999,"&gt;=1-04-2018",$G$2:$G$999,"&lt;1-10-2018"),IF(AND(A898='CP %'!$M$1,Master!J898="CP",G898&gt;=DATE(2018,10,1),G898&lt;=DATE(2018,12,31)),COUNTIFS($K$2:$K$999,K898,$A$2:$A$999,'CP %'!$M$1,$G$2:$G$999,"&gt;=1-10-2018",$G$2:$G$999,"&lt;=31-12-2018"),"")))))))</f>
        <v/>
      </c>
    </row>
    <row r="899" spans="19:20" hidden="1" x14ac:dyDescent="0.25">
      <c r="S899" s="17" t="str">
        <f>IF(AND(A899='CP %'!$B$1,J899="CP"),
IF(AND(G899&gt;=DATE(2018,4,1),G899&lt;=DATE(2018,7,25)),2%,IF(AND(G899&gt;=DATE(2018,7,26),G899&lt;=DATE(2018,12,31),R899='CP %'!$I$2),IF(T899=1,'CP %'!$C$8,IF(AND(T899&gt;=2,T899&lt;=3),'CP %'!$C$9,IF(AND(T899&gt;=4,T899&lt;=5),'CP %'!$C$10,IF(AND(T899&gt;=6,T899&lt;=8),'CP %'!$C$11,IF(T899&gt;=9,'CP %'!$C$12,""))))),IF(AND(G899&gt;=DATE(2018,7,26),G899&lt;=DATE(2018,12,31),R899='CP %'!$I$3),IF(T899=1,'CP %'!$D$8,IF(AND(T899&gt;=2,T899&lt;=3),'CP %'!$D$9,IF(AND(T899&gt;=4,T899&lt;=5),'CP %'!$D$10,IF(AND(T899&gt;=6,T899&lt;=8),'CP %'!$D$11,IF(T899&gt;=9,'CP %'!$D$12,""))))),""))),
IF(AND(A899='CP %'!$F$1,J899="CP"),
IF(AND(G899&gt;=DATE(2018,4,1),G899&lt;DATE(2018,5,1)),IF(AND(T899&gt;=1,T899&lt;=3),'CP %'!$G$4,IF(AND(T899&gt;=4,T899&lt;=9),'CP %'!$G$5,IF(T899&gt;=10,'CP %'!$G$6,""))),
IF(AND(G899&gt;=DATE(2018,5,1),G899&lt;DATE(2018,7,1)),'CP %'!$G$8,
IF(AND(G899&gt;=DATE(2018,7,1),G899&lt;DATE(2018,8,1)),IF(AND(T899&gt;=1,T899&lt;=2),'CP %'!$G$11,IF(AND(T899&gt;=3,T899&lt;=5),'CP %'!$G$12,IF(T899&gt;=6,'CP %'!$G$13,""))),
IF(AND(G899&gt;=DATE(2018,8,1),G899&lt;DATE(2018,10,1)),IF(K899='CP %'!$F$18,'CP %'!$G$18,IF(B899='CP %'!$F$15,'CP %'!$G$15,IF(B899='CP %'!$F$16,'CP %'!$G$16,IF(AND(B899='CP %'!$F$17,T899=1),'CP %'!$G$20,IF(AND(B899='CP %'!$F$17,T899&gt;=2,T899&lt;=5),'CP %'!$G$21,IF(AND(B899='CP %'!$F$17,T899&gt;=6),'CP %'!$G$22,"")))))),
IF(AND(G899&gt;=DATE(2018,10,1),G899&lt;=DATE(2018,12,31)),IF(B899='CP %'!$F$25,'CP %'!$G$25,IF(B899='CP %'!$F$26,'CP %'!$G$26,IF(AND(B899='CP %'!$F$27,T899=1),'CP %'!$G$29,IF(AND(B899='CP %'!$F$27,T899&gt;=2,T899&lt;=5),'CP %'!$G$30,IF(AND(B899='CP %'!$F$27,T899&gt;=6),'CP %'!$G$31,"")))))))))),
IF(AND(A899='CP %'!$M$1,J899="CP"),
IF(AND(G899&gt;=DATE(2018,4,1),G899&lt;DATE(2018,10,1)),IF(AND(T899&gt;=1,T899&lt;=3),'CP %'!$N$4,IF(AND(T899&gt;=4,T899&lt;=6),'CP %'!$N$5,IF(T899&gt;=7,'CP %'!$N$6,""))),
IF(AND(G899&gt;=DATE(2018,10,1),G899&lt;=DATE(2018,12,31)),IF(AND(T899&gt;=1,T899&lt;=3),'CP %'!$N$9,IF(AND(T899&gt;=4,T899&lt;=6),'CP %'!$N$10,IF(T899&gt;=7,'CP %'!$N$11,""))),"")),"")))</f>
        <v/>
      </c>
      <c r="T899" s="29" t="str">
        <f>IF(AND(A899='CP %'!$B$1,Master!J899="CP",G899&gt;=DATE(2018,7,26),G899&lt;=DATE(2018,12,31)),COUNTIFS($K$2:$K$999,K899,$A$2:$A$999,'CP %'!$B$1,$G$2:$G$999,"&gt;=26-07-2018",$G$2:$G$999,"&lt;=31-12-2018"),IF(AND(A899='CP %'!$F$1,Master!J899="CP",G899&gt;=DATE(2018,4,1),G899&lt;DATE(2018,5,1)),COUNTIFS($K$2:$K$999,K899,$A$2:$A$999,'CP %'!$F$1,$G$2:$G$999,"&gt;=01-04-2018",$G$2:$G$999,"&lt;01-05-2018"),IF(AND(A899='CP %'!$F$1,Master!J899="CP",G899&gt;=DATE(2018,7,1),G899&lt;DATE(2018,8,1)),COUNTIFS($K$2:$K$999,K899,$A$2:$A$999,'CP %'!$F$1,$G$2:$G$999,"&gt;=01-07-2018",$G$2:$G$999,"&lt;01-08-2018"),IF(AND(A899='CP %'!$F$1,B899='CP %'!$F$17,Master!J899="CP",G899&gt;=DATE(2018,8,1),G899&lt;DATE(2018,10,1)),COUNTIFS($K$2:$K$999,K899,$A$2:$A$999,'CP %'!$F$1,$B$2:$B$999,'CP %'!$F$17,$G$2:$G$999,"&gt;=01-08-2018",$G$2:$G$999,"&lt;01-10-2018"),IF(AND(A899='CP %'!$F$1,B899='CP %'!$F$27,Master!J899="CP",G899&gt;=DATE(2018,10,1),G899&lt;=DATE(2018,12,31)),COUNTIFS($K$2:$K$999,K899,$A$2:$A$999,'CP %'!$F$1,$B$2:$B$999,'CP %'!$F$27,$G$2:$G$999,"&gt;=01-10-2018",$G$2:$G$999,"&lt;=31-12-2018"),IF(AND(A899='CP %'!$M$1,Master!J899="CP",G899&gt;=DATE(2018,4,1),G899&lt;DATE(2018,10,1)),COUNTIFS($K$2:$K$999,K899,$A$2:$A$999,'CP %'!$M$1,$G$2:$G$999,"&gt;=1-04-2018",$G$2:$G$999,"&lt;1-10-2018"),IF(AND(A899='CP %'!$M$1,Master!J899="CP",G899&gt;=DATE(2018,10,1),G899&lt;=DATE(2018,12,31)),COUNTIFS($K$2:$K$999,K899,$A$2:$A$999,'CP %'!$M$1,$G$2:$G$999,"&gt;=1-10-2018",$G$2:$G$999,"&lt;=31-12-2018"),"")))))))</f>
        <v/>
      </c>
    </row>
    <row r="900" spans="19:20" hidden="1" x14ac:dyDescent="0.25">
      <c r="S900" s="17" t="str">
        <f>IF(AND(A900='CP %'!$B$1,J900="CP"),
IF(AND(G900&gt;=DATE(2018,4,1),G900&lt;=DATE(2018,7,25)),2%,IF(AND(G900&gt;=DATE(2018,7,26),G900&lt;=DATE(2018,12,31),R900='CP %'!$I$2),IF(T900=1,'CP %'!$C$8,IF(AND(T900&gt;=2,T900&lt;=3),'CP %'!$C$9,IF(AND(T900&gt;=4,T900&lt;=5),'CP %'!$C$10,IF(AND(T900&gt;=6,T900&lt;=8),'CP %'!$C$11,IF(T900&gt;=9,'CP %'!$C$12,""))))),IF(AND(G900&gt;=DATE(2018,7,26),G900&lt;=DATE(2018,12,31),R900='CP %'!$I$3),IF(T900=1,'CP %'!$D$8,IF(AND(T900&gt;=2,T900&lt;=3),'CP %'!$D$9,IF(AND(T900&gt;=4,T900&lt;=5),'CP %'!$D$10,IF(AND(T900&gt;=6,T900&lt;=8),'CP %'!$D$11,IF(T900&gt;=9,'CP %'!$D$12,""))))),""))),
IF(AND(A900='CP %'!$F$1,J900="CP"),
IF(AND(G900&gt;=DATE(2018,4,1),G900&lt;DATE(2018,5,1)),IF(AND(T900&gt;=1,T900&lt;=3),'CP %'!$G$4,IF(AND(T900&gt;=4,T900&lt;=9),'CP %'!$G$5,IF(T900&gt;=10,'CP %'!$G$6,""))),
IF(AND(G900&gt;=DATE(2018,5,1),G900&lt;DATE(2018,7,1)),'CP %'!$G$8,
IF(AND(G900&gt;=DATE(2018,7,1),G900&lt;DATE(2018,8,1)),IF(AND(T900&gt;=1,T900&lt;=2),'CP %'!$G$11,IF(AND(T900&gt;=3,T900&lt;=5),'CP %'!$G$12,IF(T900&gt;=6,'CP %'!$G$13,""))),
IF(AND(G900&gt;=DATE(2018,8,1),G900&lt;DATE(2018,10,1)),IF(K900='CP %'!$F$18,'CP %'!$G$18,IF(B900='CP %'!$F$15,'CP %'!$G$15,IF(B900='CP %'!$F$16,'CP %'!$G$16,IF(AND(B900='CP %'!$F$17,T900=1),'CP %'!$G$20,IF(AND(B900='CP %'!$F$17,T900&gt;=2,T900&lt;=5),'CP %'!$G$21,IF(AND(B900='CP %'!$F$17,T900&gt;=6),'CP %'!$G$22,"")))))),
IF(AND(G900&gt;=DATE(2018,10,1),G900&lt;=DATE(2018,12,31)),IF(B900='CP %'!$F$25,'CP %'!$G$25,IF(B900='CP %'!$F$26,'CP %'!$G$26,IF(AND(B900='CP %'!$F$27,T900=1),'CP %'!$G$29,IF(AND(B900='CP %'!$F$27,T900&gt;=2,T900&lt;=5),'CP %'!$G$30,IF(AND(B900='CP %'!$F$27,T900&gt;=6),'CP %'!$G$31,"")))))))))),
IF(AND(A900='CP %'!$M$1,J900="CP"),
IF(AND(G900&gt;=DATE(2018,4,1),G900&lt;DATE(2018,10,1)),IF(AND(T900&gt;=1,T900&lt;=3),'CP %'!$N$4,IF(AND(T900&gt;=4,T900&lt;=6),'CP %'!$N$5,IF(T900&gt;=7,'CP %'!$N$6,""))),
IF(AND(G900&gt;=DATE(2018,10,1),G900&lt;=DATE(2018,12,31)),IF(AND(T900&gt;=1,T900&lt;=3),'CP %'!$N$9,IF(AND(T900&gt;=4,T900&lt;=6),'CP %'!$N$10,IF(T900&gt;=7,'CP %'!$N$11,""))),"")),"")))</f>
        <v/>
      </c>
      <c r="T900" s="29" t="str">
        <f>IF(AND(A900='CP %'!$B$1,Master!J900="CP",G900&gt;=DATE(2018,7,26),G900&lt;=DATE(2018,12,31)),COUNTIFS($K$2:$K$999,K900,$A$2:$A$999,'CP %'!$B$1,$G$2:$G$999,"&gt;=26-07-2018",$G$2:$G$999,"&lt;=31-12-2018"),IF(AND(A900='CP %'!$F$1,Master!J900="CP",G900&gt;=DATE(2018,4,1),G900&lt;DATE(2018,5,1)),COUNTIFS($K$2:$K$999,K900,$A$2:$A$999,'CP %'!$F$1,$G$2:$G$999,"&gt;=01-04-2018",$G$2:$G$999,"&lt;01-05-2018"),IF(AND(A900='CP %'!$F$1,Master!J900="CP",G900&gt;=DATE(2018,7,1),G900&lt;DATE(2018,8,1)),COUNTIFS($K$2:$K$999,K900,$A$2:$A$999,'CP %'!$F$1,$G$2:$G$999,"&gt;=01-07-2018",$G$2:$G$999,"&lt;01-08-2018"),IF(AND(A900='CP %'!$F$1,B900='CP %'!$F$17,Master!J900="CP",G900&gt;=DATE(2018,8,1),G900&lt;DATE(2018,10,1)),COUNTIFS($K$2:$K$999,K900,$A$2:$A$999,'CP %'!$F$1,$B$2:$B$999,'CP %'!$F$17,$G$2:$G$999,"&gt;=01-08-2018",$G$2:$G$999,"&lt;01-10-2018"),IF(AND(A900='CP %'!$F$1,B900='CP %'!$F$27,Master!J900="CP",G900&gt;=DATE(2018,10,1),G900&lt;=DATE(2018,12,31)),COUNTIFS($K$2:$K$999,K900,$A$2:$A$999,'CP %'!$F$1,$B$2:$B$999,'CP %'!$F$27,$G$2:$G$999,"&gt;=01-10-2018",$G$2:$G$999,"&lt;=31-12-2018"),IF(AND(A900='CP %'!$M$1,Master!J900="CP",G900&gt;=DATE(2018,4,1),G900&lt;DATE(2018,10,1)),COUNTIFS($K$2:$K$999,K900,$A$2:$A$999,'CP %'!$M$1,$G$2:$G$999,"&gt;=1-04-2018",$G$2:$G$999,"&lt;1-10-2018"),IF(AND(A900='CP %'!$M$1,Master!J900="CP",G900&gt;=DATE(2018,10,1),G900&lt;=DATE(2018,12,31)),COUNTIFS($K$2:$K$999,K900,$A$2:$A$999,'CP %'!$M$1,$G$2:$G$999,"&gt;=1-10-2018",$G$2:$G$999,"&lt;=31-12-2018"),"")))))))</f>
        <v/>
      </c>
    </row>
    <row r="901" spans="19:20" hidden="1" x14ac:dyDescent="0.25">
      <c r="S901" s="17" t="str">
        <f>IF(AND(A901='CP %'!$B$1,J901="CP"),
IF(AND(G901&gt;=DATE(2018,4,1),G901&lt;=DATE(2018,7,25)),2%,IF(AND(G901&gt;=DATE(2018,7,26),G901&lt;=DATE(2018,12,31),R901='CP %'!$I$2),IF(T901=1,'CP %'!$C$8,IF(AND(T901&gt;=2,T901&lt;=3),'CP %'!$C$9,IF(AND(T901&gt;=4,T901&lt;=5),'CP %'!$C$10,IF(AND(T901&gt;=6,T901&lt;=8),'CP %'!$C$11,IF(T901&gt;=9,'CP %'!$C$12,""))))),IF(AND(G901&gt;=DATE(2018,7,26),G901&lt;=DATE(2018,12,31),R901='CP %'!$I$3),IF(T901=1,'CP %'!$D$8,IF(AND(T901&gt;=2,T901&lt;=3),'CP %'!$D$9,IF(AND(T901&gt;=4,T901&lt;=5),'CP %'!$D$10,IF(AND(T901&gt;=6,T901&lt;=8),'CP %'!$D$11,IF(T901&gt;=9,'CP %'!$D$12,""))))),""))),
IF(AND(A901='CP %'!$F$1,J901="CP"),
IF(AND(G901&gt;=DATE(2018,4,1),G901&lt;DATE(2018,5,1)),IF(AND(T901&gt;=1,T901&lt;=3),'CP %'!$G$4,IF(AND(T901&gt;=4,T901&lt;=9),'CP %'!$G$5,IF(T901&gt;=10,'CP %'!$G$6,""))),
IF(AND(G901&gt;=DATE(2018,5,1),G901&lt;DATE(2018,7,1)),'CP %'!$G$8,
IF(AND(G901&gt;=DATE(2018,7,1),G901&lt;DATE(2018,8,1)),IF(AND(T901&gt;=1,T901&lt;=2),'CP %'!$G$11,IF(AND(T901&gt;=3,T901&lt;=5),'CP %'!$G$12,IF(T901&gt;=6,'CP %'!$G$13,""))),
IF(AND(G901&gt;=DATE(2018,8,1),G901&lt;DATE(2018,10,1)),IF(K901='CP %'!$F$18,'CP %'!$G$18,IF(B901='CP %'!$F$15,'CP %'!$G$15,IF(B901='CP %'!$F$16,'CP %'!$G$16,IF(AND(B901='CP %'!$F$17,T901=1),'CP %'!$G$20,IF(AND(B901='CP %'!$F$17,T901&gt;=2,T901&lt;=5),'CP %'!$G$21,IF(AND(B901='CP %'!$F$17,T901&gt;=6),'CP %'!$G$22,"")))))),
IF(AND(G901&gt;=DATE(2018,10,1),G901&lt;=DATE(2018,12,31)),IF(B901='CP %'!$F$25,'CP %'!$G$25,IF(B901='CP %'!$F$26,'CP %'!$G$26,IF(AND(B901='CP %'!$F$27,T901=1),'CP %'!$G$29,IF(AND(B901='CP %'!$F$27,T901&gt;=2,T901&lt;=5),'CP %'!$G$30,IF(AND(B901='CP %'!$F$27,T901&gt;=6),'CP %'!$G$31,"")))))))))),
IF(AND(A901='CP %'!$M$1,J901="CP"),
IF(AND(G901&gt;=DATE(2018,4,1),G901&lt;DATE(2018,10,1)),IF(AND(T901&gt;=1,T901&lt;=3),'CP %'!$N$4,IF(AND(T901&gt;=4,T901&lt;=6),'CP %'!$N$5,IF(T901&gt;=7,'CP %'!$N$6,""))),
IF(AND(G901&gt;=DATE(2018,10,1),G901&lt;=DATE(2018,12,31)),IF(AND(T901&gt;=1,T901&lt;=3),'CP %'!$N$9,IF(AND(T901&gt;=4,T901&lt;=6),'CP %'!$N$10,IF(T901&gt;=7,'CP %'!$N$11,""))),"")),"")))</f>
        <v/>
      </c>
      <c r="T901" s="29" t="str">
        <f>IF(AND(A901='CP %'!$B$1,Master!J901="CP",G901&gt;=DATE(2018,7,26),G901&lt;=DATE(2018,12,31)),COUNTIFS($K$2:$K$999,K901,$A$2:$A$999,'CP %'!$B$1,$G$2:$G$999,"&gt;=26-07-2018",$G$2:$G$999,"&lt;=31-12-2018"),IF(AND(A901='CP %'!$F$1,Master!J901="CP",G901&gt;=DATE(2018,4,1),G901&lt;DATE(2018,5,1)),COUNTIFS($K$2:$K$999,K901,$A$2:$A$999,'CP %'!$F$1,$G$2:$G$999,"&gt;=01-04-2018",$G$2:$G$999,"&lt;01-05-2018"),IF(AND(A901='CP %'!$F$1,Master!J901="CP",G901&gt;=DATE(2018,7,1),G901&lt;DATE(2018,8,1)),COUNTIFS($K$2:$K$999,K901,$A$2:$A$999,'CP %'!$F$1,$G$2:$G$999,"&gt;=01-07-2018",$G$2:$G$999,"&lt;01-08-2018"),IF(AND(A901='CP %'!$F$1,B901='CP %'!$F$17,Master!J901="CP",G901&gt;=DATE(2018,8,1),G901&lt;DATE(2018,10,1)),COUNTIFS($K$2:$K$999,K901,$A$2:$A$999,'CP %'!$F$1,$B$2:$B$999,'CP %'!$F$17,$G$2:$G$999,"&gt;=01-08-2018",$G$2:$G$999,"&lt;01-10-2018"),IF(AND(A901='CP %'!$F$1,B901='CP %'!$F$27,Master!J901="CP",G901&gt;=DATE(2018,10,1),G901&lt;=DATE(2018,12,31)),COUNTIFS($K$2:$K$999,K901,$A$2:$A$999,'CP %'!$F$1,$B$2:$B$999,'CP %'!$F$27,$G$2:$G$999,"&gt;=01-10-2018",$G$2:$G$999,"&lt;=31-12-2018"),IF(AND(A901='CP %'!$M$1,Master!J901="CP",G901&gt;=DATE(2018,4,1),G901&lt;DATE(2018,10,1)),COUNTIFS($K$2:$K$999,K901,$A$2:$A$999,'CP %'!$M$1,$G$2:$G$999,"&gt;=1-04-2018",$G$2:$G$999,"&lt;1-10-2018"),IF(AND(A901='CP %'!$M$1,Master!J901="CP",G901&gt;=DATE(2018,10,1),G901&lt;=DATE(2018,12,31)),COUNTIFS($K$2:$K$999,K901,$A$2:$A$999,'CP %'!$M$1,$G$2:$G$999,"&gt;=1-10-2018",$G$2:$G$999,"&lt;=31-12-2018"),"")))))))</f>
        <v/>
      </c>
    </row>
    <row r="902" spans="19:20" hidden="1" x14ac:dyDescent="0.25">
      <c r="S902" s="17" t="str">
        <f>IF(AND(A902='CP %'!$B$1,J902="CP"),
IF(AND(G902&gt;=DATE(2018,4,1),G902&lt;=DATE(2018,7,25)),2%,IF(AND(G902&gt;=DATE(2018,7,26),G902&lt;=DATE(2018,12,31),R902='CP %'!$I$2),IF(T902=1,'CP %'!$C$8,IF(AND(T902&gt;=2,T902&lt;=3),'CP %'!$C$9,IF(AND(T902&gt;=4,T902&lt;=5),'CP %'!$C$10,IF(AND(T902&gt;=6,T902&lt;=8),'CP %'!$C$11,IF(T902&gt;=9,'CP %'!$C$12,""))))),IF(AND(G902&gt;=DATE(2018,7,26),G902&lt;=DATE(2018,12,31),R902='CP %'!$I$3),IF(T902=1,'CP %'!$D$8,IF(AND(T902&gt;=2,T902&lt;=3),'CP %'!$D$9,IF(AND(T902&gt;=4,T902&lt;=5),'CP %'!$D$10,IF(AND(T902&gt;=6,T902&lt;=8),'CP %'!$D$11,IF(T902&gt;=9,'CP %'!$D$12,""))))),""))),
IF(AND(A902='CP %'!$F$1,J902="CP"),
IF(AND(G902&gt;=DATE(2018,4,1),G902&lt;DATE(2018,5,1)),IF(AND(T902&gt;=1,T902&lt;=3),'CP %'!$G$4,IF(AND(T902&gt;=4,T902&lt;=9),'CP %'!$G$5,IF(T902&gt;=10,'CP %'!$G$6,""))),
IF(AND(G902&gt;=DATE(2018,5,1),G902&lt;DATE(2018,7,1)),'CP %'!$G$8,
IF(AND(G902&gt;=DATE(2018,7,1),G902&lt;DATE(2018,8,1)),IF(AND(T902&gt;=1,T902&lt;=2),'CP %'!$G$11,IF(AND(T902&gt;=3,T902&lt;=5),'CP %'!$G$12,IF(T902&gt;=6,'CP %'!$G$13,""))),
IF(AND(G902&gt;=DATE(2018,8,1),G902&lt;DATE(2018,10,1)),IF(K902='CP %'!$F$18,'CP %'!$G$18,IF(B902='CP %'!$F$15,'CP %'!$G$15,IF(B902='CP %'!$F$16,'CP %'!$G$16,IF(AND(B902='CP %'!$F$17,T902=1),'CP %'!$G$20,IF(AND(B902='CP %'!$F$17,T902&gt;=2,T902&lt;=5),'CP %'!$G$21,IF(AND(B902='CP %'!$F$17,T902&gt;=6),'CP %'!$G$22,"")))))),
IF(AND(G902&gt;=DATE(2018,10,1),G902&lt;=DATE(2018,12,31)),IF(B902='CP %'!$F$25,'CP %'!$G$25,IF(B902='CP %'!$F$26,'CP %'!$G$26,IF(AND(B902='CP %'!$F$27,T902=1),'CP %'!$G$29,IF(AND(B902='CP %'!$F$27,T902&gt;=2,T902&lt;=5),'CP %'!$G$30,IF(AND(B902='CP %'!$F$27,T902&gt;=6),'CP %'!$G$31,"")))))))))),
IF(AND(A902='CP %'!$M$1,J902="CP"),
IF(AND(G902&gt;=DATE(2018,4,1),G902&lt;DATE(2018,10,1)),IF(AND(T902&gt;=1,T902&lt;=3),'CP %'!$N$4,IF(AND(T902&gt;=4,T902&lt;=6),'CP %'!$N$5,IF(T902&gt;=7,'CP %'!$N$6,""))),
IF(AND(G902&gt;=DATE(2018,10,1),G902&lt;=DATE(2018,12,31)),IF(AND(T902&gt;=1,T902&lt;=3),'CP %'!$N$9,IF(AND(T902&gt;=4,T902&lt;=6),'CP %'!$N$10,IF(T902&gt;=7,'CP %'!$N$11,""))),"")),"")))</f>
        <v/>
      </c>
      <c r="T902" s="29" t="str">
        <f>IF(AND(A902='CP %'!$B$1,Master!J902="CP",G902&gt;=DATE(2018,7,26),G902&lt;=DATE(2018,12,31)),COUNTIFS($K$2:$K$999,K902,$A$2:$A$999,'CP %'!$B$1,$G$2:$G$999,"&gt;=26-07-2018",$G$2:$G$999,"&lt;=31-12-2018"),IF(AND(A902='CP %'!$F$1,Master!J902="CP",G902&gt;=DATE(2018,4,1),G902&lt;DATE(2018,5,1)),COUNTIFS($K$2:$K$999,K902,$A$2:$A$999,'CP %'!$F$1,$G$2:$G$999,"&gt;=01-04-2018",$G$2:$G$999,"&lt;01-05-2018"),IF(AND(A902='CP %'!$F$1,Master!J902="CP",G902&gt;=DATE(2018,7,1),G902&lt;DATE(2018,8,1)),COUNTIFS($K$2:$K$999,K902,$A$2:$A$999,'CP %'!$F$1,$G$2:$G$999,"&gt;=01-07-2018",$G$2:$G$999,"&lt;01-08-2018"),IF(AND(A902='CP %'!$F$1,B902='CP %'!$F$17,Master!J902="CP",G902&gt;=DATE(2018,8,1),G902&lt;DATE(2018,10,1)),COUNTIFS($K$2:$K$999,K902,$A$2:$A$999,'CP %'!$F$1,$B$2:$B$999,'CP %'!$F$17,$G$2:$G$999,"&gt;=01-08-2018",$G$2:$G$999,"&lt;01-10-2018"),IF(AND(A902='CP %'!$F$1,B902='CP %'!$F$27,Master!J902="CP",G902&gt;=DATE(2018,10,1),G902&lt;=DATE(2018,12,31)),COUNTIFS($K$2:$K$999,K902,$A$2:$A$999,'CP %'!$F$1,$B$2:$B$999,'CP %'!$F$27,$G$2:$G$999,"&gt;=01-10-2018",$G$2:$G$999,"&lt;=31-12-2018"),IF(AND(A902='CP %'!$M$1,Master!J902="CP",G902&gt;=DATE(2018,4,1),G902&lt;DATE(2018,10,1)),COUNTIFS($K$2:$K$999,K902,$A$2:$A$999,'CP %'!$M$1,$G$2:$G$999,"&gt;=1-04-2018",$G$2:$G$999,"&lt;1-10-2018"),IF(AND(A902='CP %'!$M$1,Master!J902="CP",G902&gt;=DATE(2018,10,1),G902&lt;=DATE(2018,12,31)),COUNTIFS($K$2:$K$999,K902,$A$2:$A$999,'CP %'!$M$1,$G$2:$G$999,"&gt;=1-10-2018",$G$2:$G$999,"&lt;=31-12-2018"),"")))))))</f>
        <v/>
      </c>
    </row>
    <row r="903" spans="19:20" hidden="1" x14ac:dyDescent="0.25">
      <c r="S903" s="17" t="str">
        <f>IF(AND(A903='CP %'!$B$1,J903="CP"),
IF(AND(G903&gt;=DATE(2018,4,1),G903&lt;=DATE(2018,7,25)),2%,IF(AND(G903&gt;=DATE(2018,7,26),G903&lt;=DATE(2018,12,31),R903='CP %'!$I$2),IF(T903=1,'CP %'!$C$8,IF(AND(T903&gt;=2,T903&lt;=3),'CP %'!$C$9,IF(AND(T903&gt;=4,T903&lt;=5),'CP %'!$C$10,IF(AND(T903&gt;=6,T903&lt;=8),'CP %'!$C$11,IF(T903&gt;=9,'CP %'!$C$12,""))))),IF(AND(G903&gt;=DATE(2018,7,26),G903&lt;=DATE(2018,12,31),R903='CP %'!$I$3),IF(T903=1,'CP %'!$D$8,IF(AND(T903&gt;=2,T903&lt;=3),'CP %'!$D$9,IF(AND(T903&gt;=4,T903&lt;=5),'CP %'!$D$10,IF(AND(T903&gt;=6,T903&lt;=8),'CP %'!$D$11,IF(T903&gt;=9,'CP %'!$D$12,""))))),""))),
IF(AND(A903='CP %'!$F$1,J903="CP"),
IF(AND(G903&gt;=DATE(2018,4,1),G903&lt;DATE(2018,5,1)),IF(AND(T903&gt;=1,T903&lt;=3),'CP %'!$G$4,IF(AND(T903&gt;=4,T903&lt;=9),'CP %'!$G$5,IF(T903&gt;=10,'CP %'!$G$6,""))),
IF(AND(G903&gt;=DATE(2018,5,1),G903&lt;DATE(2018,7,1)),'CP %'!$G$8,
IF(AND(G903&gt;=DATE(2018,7,1),G903&lt;DATE(2018,8,1)),IF(AND(T903&gt;=1,T903&lt;=2),'CP %'!$G$11,IF(AND(T903&gt;=3,T903&lt;=5),'CP %'!$G$12,IF(T903&gt;=6,'CP %'!$G$13,""))),
IF(AND(G903&gt;=DATE(2018,8,1),G903&lt;DATE(2018,10,1)),IF(K903='CP %'!$F$18,'CP %'!$G$18,IF(B903='CP %'!$F$15,'CP %'!$G$15,IF(B903='CP %'!$F$16,'CP %'!$G$16,IF(AND(B903='CP %'!$F$17,T903=1),'CP %'!$G$20,IF(AND(B903='CP %'!$F$17,T903&gt;=2,T903&lt;=5),'CP %'!$G$21,IF(AND(B903='CP %'!$F$17,T903&gt;=6),'CP %'!$G$22,"")))))),
IF(AND(G903&gt;=DATE(2018,10,1),G903&lt;=DATE(2018,12,31)),IF(B903='CP %'!$F$25,'CP %'!$G$25,IF(B903='CP %'!$F$26,'CP %'!$G$26,IF(AND(B903='CP %'!$F$27,T903=1),'CP %'!$G$29,IF(AND(B903='CP %'!$F$27,T903&gt;=2,T903&lt;=5),'CP %'!$G$30,IF(AND(B903='CP %'!$F$27,T903&gt;=6),'CP %'!$G$31,"")))))))))),
IF(AND(A903='CP %'!$M$1,J903="CP"),
IF(AND(G903&gt;=DATE(2018,4,1),G903&lt;DATE(2018,10,1)),IF(AND(T903&gt;=1,T903&lt;=3),'CP %'!$N$4,IF(AND(T903&gt;=4,T903&lt;=6),'CP %'!$N$5,IF(T903&gt;=7,'CP %'!$N$6,""))),
IF(AND(G903&gt;=DATE(2018,10,1),G903&lt;=DATE(2018,12,31)),IF(AND(T903&gt;=1,T903&lt;=3),'CP %'!$N$9,IF(AND(T903&gt;=4,T903&lt;=6),'CP %'!$N$10,IF(T903&gt;=7,'CP %'!$N$11,""))),"")),"")))</f>
        <v/>
      </c>
      <c r="T903" s="29" t="str">
        <f>IF(AND(A903='CP %'!$B$1,Master!J903="CP",G903&gt;=DATE(2018,7,26),G903&lt;=DATE(2018,12,31)),COUNTIFS($K$2:$K$999,K903,$A$2:$A$999,'CP %'!$B$1,$G$2:$G$999,"&gt;=26-07-2018",$G$2:$G$999,"&lt;=31-12-2018"),IF(AND(A903='CP %'!$F$1,Master!J903="CP",G903&gt;=DATE(2018,4,1),G903&lt;DATE(2018,5,1)),COUNTIFS($K$2:$K$999,K903,$A$2:$A$999,'CP %'!$F$1,$G$2:$G$999,"&gt;=01-04-2018",$G$2:$G$999,"&lt;01-05-2018"),IF(AND(A903='CP %'!$F$1,Master!J903="CP",G903&gt;=DATE(2018,7,1),G903&lt;DATE(2018,8,1)),COUNTIFS($K$2:$K$999,K903,$A$2:$A$999,'CP %'!$F$1,$G$2:$G$999,"&gt;=01-07-2018",$G$2:$G$999,"&lt;01-08-2018"),IF(AND(A903='CP %'!$F$1,B903='CP %'!$F$17,Master!J903="CP",G903&gt;=DATE(2018,8,1),G903&lt;DATE(2018,10,1)),COUNTIFS($K$2:$K$999,K903,$A$2:$A$999,'CP %'!$F$1,$B$2:$B$999,'CP %'!$F$17,$G$2:$G$999,"&gt;=01-08-2018",$G$2:$G$999,"&lt;01-10-2018"),IF(AND(A903='CP %'!$F$1,B903='CP %'!$F$27,Master!J903="CP",G903&gt;=DATE(2018,10,1),G903&lt;=DATE(2018,12,31)),COUNTIFS($K$2:$K$999,K903,$A$2:$A$999,'CP %'!$F$1,$B$2:$B$999,'CP %'!$F$27,$G$2:$G$999,"&gt;=01-10-2018",$G$2:$G$999,"&lt;=31-12-2018"),IF(AND(A903='CP %'!$M$1,Master!J903="CP",G903&gt;=DATE(2018,4,1),G903&lt;DATE(2018,10,1)),COUNTIFS($K$2:$K$999,K903,$A$2:$A$999,'CP %'!$M$1,$G$2:$G$999,"&gt;=1-04-2018",$G$2:$G$999,"&lt;1-10-2018"),IF(AND(A903='CP %'!$M$1,Master!J903="CP",G903&gt;=DATE(2018,10,1),G903&lt;=DATE(2018,12,31)),COUNTIFS($K$2:$K$999,K903,$A$2:$A$999,'CP %'!$M$1,$G$2:$G$999,"&gt;=1-10-2018",$G$2:$G$999,"&lt;=31-12-2018"),"")))))))</f>
        <v/>
      </c>
    </row>
    <row r="904" spans="19:20" hidden="1" x14ac:dyDescent="0.25">
      <c r="S904" s="17" t="str">
        <f>IF(AND(A904='CP %'!$B$1,J904="CP"),
IF(AND(G904&gt;=DATE(2018,4,1),G904&lt;=DATE(2018,7,25)),2%,IF(AND(G904&gt;=DATE(2018,7,26),G904&lt;=DATE(2018,12,31),R904='CP %'!$I$2),IF(T904=1,'CP %'!$C$8,IF(AND(T904&gt;=2,T904&lt;=3),'CP %'!$C$9,IF(AND(T904&gt;=4,T904&lt;=5),'CP %'!$C$10,IF(AND(T904&gt;=6,T904&lt;=8),'CP %'!$C$11,IF(T904&gt;=9,'CP %'!$C$12,""))))),IF(AND(G904&gt;=DATE(2018,7,26),G904&lt;=DATE(2018,12,31),R904='CP %'!$I$3),IF(T904=1,'CP %'!$D$8,IF(AND(T904&gt;=2,T904&lt;=3),'CP %'!$D$9,IF(AND(T904&gt;=4,T904&lt;=5),'CP %'!$D$10,IF(AND(T904&gt;=6,T904&lt;=8),'CP %'!$D$11,IF(T904&gt;=9,'CP %'!$D$12,""))))),""))),
IF(AND(A904='CP %'!$F$1,J904="CP"),
IF(AND(G904&gt;=DATE(2018,4,1),G904&lt;DATE(2018,5,1)),IF(AND(T904&gt;=1,T904&lt;=3),'CP %'!$G$4,IF(AND(T904&gt;=4,T904&lt;=9),'CP %'!$G$5,IF(T904&gt;=10,'CP %'!$G$6,""))),
IF(AND(G904&gt;=DATE(2018,5,1),G904&lt;DATE(2018,7,1)),'CP %'!$G$8,
IF(AND(G904&gt;=DATE(2018,7,1),G904&lt;DATE(2018,8,1)),IF(AND(T904&gt;=1,T904&lt;=2),'CP %'!$G$11,IF(AND(T904&gt;=3,T904&lt;=5),'CP %'!$G$12,IF(T904&gt;=6,'CP %'!$G$13,""))),
IF(AND(G904&gt;=DATE(2018,8,1),G904&lt;DATE(2018,10,1)),IF(K904='CP %'!$F$18,'CP %'!$G$18,IF(B904='CP %'!$F$15,'CP %'!$G$15,IF(B904='CP %'!$F$16,'CP %'!$G$16,IF(AND(B904='CP %'!$F$17,T904=1),'CP %'!$G$20,IF(AND(B904='CP %'!$F$17,T904&gt;=2,T904&lt;=5),'CP %'!$G$21,IF(AND(B904='CP %'!$F$17,T904&gt;=6),'CP %'!$G$22,"")))))),
IF(AND(G904&gt;=DATE(2018,10,1),G904&lt;=DATE(2018,12,31)),IF(B904='CP %'!$F$25,'CP %'!$G$25,IF(B904='CP %'!$F$26,'CP %'!$G$26,IF(AND(B904='CP %'!$F$27,T904=1),'CP %'!$G$29,IF(AND(B904='CP %'!$F$27,T904&gt;=2,T904&lt;=5),'CP %'!$G$30,IF(AND(B904='CP %'!$F$27,T904&gt;=6),'CP %'!$G$31,"")))))))))),
IF(AND(A904='CP %'!$M$1,J904="CP"),
IF(AND(G904&gt;=DATE(2018,4,1),G904&lt;DATE(2018,10,1)),IF(AND(T904&gt;=1,T904&lt;=3),'CP %'!$N$4,IF(AND(T904&gt;=4,T904&lt;=6),'CP %'!$N$5,IF(T904&gt;=7,'CP %'!$N$6,""))),
IF(AND(G904&gt;=DATE(2018,10,1),G904&lt;=DATE(2018,12,31)),IF(AND(T904&gt;=1,T904&lt;=3),'CP %'!$N$9,IF(AND(T904&gt;=4,T904&lt;=6),'CP %'!$N$10,IF(T904&gt;=7,'CP %'!$N$11,""))),"")),"")))</f>
        <v/>
      </c>
      <c r="T904" s="29" t="str">
        <f>IF(AND(A904='CP %'!$B$1,Master!J904="CP",G904&gt;=DATE(2018,7,26),G904&lt;=DATE(2018,12,31)),COUNTIFS($K$2:$K$999,K904,$A$2:$A$999,'CP %'!$B$1,$G$2:$G$999,"&gt;=26-07-2018",$G$2:$G$999,"&lt;=31-12-2018"),IF(AND(A904='CP %'!$F$1,Master!J904="CP",G904&gt;=DATE(2018,4,1),G904&lt;DATE(2018,5,1)),COUNTIFS($K$2:$K$999,K904,$A$2:$A$999,'CP %'!$F$1,$G$2:$G$999,"&gt;=01-04-2018",$G$2:$G$999,"&lt;01-05-2018"),IF(AND(A904='CP %'!$F$1,Master!J904="CP",G904&gt;=DATE(2018,7,1),G904&lt;DATE(2018,8,1)),COUNTIFS($K$2:$K$999,K904,$A$2:$A$999,'CP %'!$F$1,$G$2:$G$999,"&gt;=01-07-2018",$G$2:$G$999,"&lt;01-08-2018"),IF(AND(A904='CP %'!$F$1,B904='CP %'!$F$17,Master!J904="CP",G904&gt;=DATE(2018,8,1),G904&lt;DATE(2018,10,1)),COUNTIFS($K$2:$K$999,K904,$A$2:$A$999,'CP %'!$F$1,$B$2:$B$999,'CP %'!$F$17,$G$2:$G$999,"&gt;=01-08-2018",$G$2:$G$999,"&lt;01-10-2018"),IF(AND(A904='CP %'!$F$1,B904='CP %'!$F$27,Master!J904="CP",G904&gt;=DATE(2018,10,1),G904&lt;=DATE(2018,12,31)),COUNTIFS($K$2:$K$999,K904,$A$2:$A$999,'CP %'!$F$1,$B$2:$B$999,'CP %'!$F$27,$G$2:$G$999,"&gt;=01-10-2018",$G$2:$G$999,"&lt;=31-12-2018"),IF(AND(A904='CP %'!$M$1,Master!J904="CP",G904&gt;=DATE(2018,4,1),G904&lt;DATE(2018,10,1)),COUNTIFS($K$2:$K$999,K904,$A$2:$A$999,'CP %'!$M$1,$G$2:$G$999,"&gt;=1-04-2018",$G$2:$G$999,"&lt;1-10-2018"),IF(AND(A904='CP %'!$M$1,Master!J904="CP",G904&gt;=DATE(2018,10,1),G904&lt;=DATE(2018,12,31)),COUNTIFS($K$2:$K$999,K904,$A$2:$A$999,'CP %'!$M$1,$G$2:$G$999,"&gt;=1-10-2018",$G$2:$G$999,"&lt;=31-12-2018"),"")))))))</f>
        <v/>
      </c>
    </row>
    <row r="905" spans="19:20" hidden="1" x14ac:dyDescent="0.25">
      <c r="S905" s="17" t="str">
        <f>IF(AND(A905='CP %'!$B$1,J905="CP"),
IF(AND(G905&gt;=DATE(2018,4,1),G905&lt;=DATE(2018,7,25)),2%,IF(AND(G905&gt;=DATE(2018,7,26),G905&lt;=DATE(2018,12,31),R905='CP %'!$I$2),IF(T905=1,'CP %'!$C$8,IF(AND(T905&gt;=2,T905&lt;=3),'CP %'!$C$9,IF(AND(T905&gt;=4,T905&lt;=5),'CP %'!$C$10,IF(AND(T905&gt;=6,T905&lt;=8),'CP %'!$C$11,IF(T905&gt;=9,'CP %'!$C$12,""))))),IF(AND(G905&gt;=DATE(2018,7,26),G905&lt;=DATE(2018,12,31),R905='CP %'!$I$3),IF(T905=1,'CP %'!$D$8,IF(AND(T905&gt;=2,T905&lt;=3),'CP %'!$D$9,IF(AND(T905&gt;=4,T905&lt;=5),'CP %'!$D$10,IF(AND(T905&gt;=6,T905&lt;=8),'CP %'!$D$11,IF(T905&gt;=9,'CP %'!$D$12,""))))),""))),
IF(AND(A905='CP %'!$F$1,J905="CP"),
IF(AND(G905&gt;=DATE(2018,4,1),G905&lt;DATE(2018,5,1)),IF(AND(T905&gt;=1,T905&lt;=3),'CP %'!$G$4,IF(AND(T905&gt;=4,T905&lt;=9),'CP %'!$G$5,IF(T905&gt;=10,'CP %'!$G$6,""))),
IF(AND(G905&gt;=DATE(2018,5,1),G905&lt;DATE(2018,7,1)),'CP %'!$G$8,
IF(AND(G905&gt;=DATE(2018,7,1),G905&lt;DATE(2018,8,1)),IF(AND(T905&gt;=1,T905&lt;=2),'CP %'!$G$11,IF(AND(T905&gt;=3,T905&lt;=5),'CP %'!$G$12,IF(T905&gt;=6,'CP %'!$G$13,""))),
IF(AND(G905&gt;=DATE(2018,8,1),G905&lt;DATE(2018,10,1)),IF(K905='CP %'!$F$18,'CP %'!$G$18,IF(B905='CP %'!$F$15,'CP %'!$G$15,IF(B905='CP %'!$F$16,'CP %'!$G$16,IF(AND(B905='CP %'!$F$17,T905=1),'CP %'!$G$20,IF(AND(B905='CP %'!$F$17,T905&gt;=2,T905&lt;=5),'CP %'!$G$21,IF(AND(B905='CP %'!$F$17,T905&gt;=6),'CP %'!$G$22,"")))))),
IF(AND(G905&gt;=DATE(2018,10,1),G905&lt;=DATE(2018,12,31)),IF(B905='CP %'!$F$25,'CP %'!$G$25,IF(B905='CP %'!$F$26,'CP %'!$G$26,IF(AND(B905='CP %'!$F$27,T905=1),'CP %'!$G$29,IF(AND(B905='CP %'!$F$27,T905&gt;=2,T905&lt;=5),'CP %'!$G$30,IF(AND(B905='CP %'!$F$27,T905&gt;=6),'CP %'!$G$31,"")))))))))),
IF(AND(A905='CP %'!$M$1,J905="CP"),
IF(AND(G905&gt;=DATE(2018,4,1),G905&lt;DATE(2018,10,1)),IF(AND(T905&gt;=1,T905&lt;=3),'CP %'!$N$4,IF(AND(T905&gt;=4,T905&lt;=6),'CP %'!$N$5,IF(T905&gt;=7,'CP %'!$N$6,""))),
IF(AND(G905&gt;=DATE(2018,10,1),G905&lt;=DATE(2018,12,31)),IF(AND(T905&gt;=1,T905&lt;=3),'CP %'!$N$9,IF(AND(T905&gt;=4,T905&lt;=6),'CP %'!$N$10,IF(T905&gt;=7,'CP %'!$N$11,""))),"")),"")))</f>
        <v/>
      </c>
      <c r="T905" s="29" t="str">
        <f>IF(AND(A905='CP %'!$B$1,Master!J905="CP",G905&gt;=DATE(2018,7,26),G905&lt;=DATE(2018,12,31)),COUNTIFS($K$2:$K$999,K905,$A$2:$A$999,'CP %'!$B$1,$G$2:$G$999,"&gt;=26-07-2018",$G$2:$G$999,"&lt;=31-12-2018"),IF(AND(A905='CP %'!$F$1,Master!J905="CP",G905&gt;=DATE(2018,4,1),G905&lt;DATE(2018,5,1)),COUNTIFS($K$2:$K$999,K905,$A$2:$A$999,'CP %'!$F$1,$G$2:$G$999,"&gt;=01-04-2018",$G$2:$G$999,"&lt;01-05-2018"),IF(AND(A905='CP %'!$F$1,Master!J905="CP",G905&gt;=DATE(2018,7,1),G905&lt;DATE(2018,8,1)),COUNTIFS($K$2:$K$999,K905,$A$2:$A$999,'CP %'!$F$1,$G$2:$G$999,"&gt;=01-07-2018",$G$2:$G$999,"&lt;01-08-2018"),IF(AND(A905='CP %'!$F$1,B905='CP %'!$F$17,Master!J905="CP",G905&gt;=DATE(2018,8,1),G905&lt;DATE(2018,10,1)),COUNTIFS($K$2:$K$999,K905,$A$2:$A$999,'CP %'!$F$1,$B$2:$B$999,'CP %'!$F$17,$G$2:$G$999,"&gt;=01-08-2018",$G$2:$G$999,"&lt;01-10-2018"),IF(AND(A905='CP %'!$F$1,B905='CP %'!$F$27,Master!J905="CP",G905&gt;=DATE(2018,10,1),G905&lt;=DATE(2018,12,31)),COUNTIFS($K$2:$K$999,K905,$A$2:$A$999,'CP %'!$F$1,$B$2:$B$999,'CP %'!$F$27,$G$2:$G$999,"&gt;=01-10-2018",$G$2:$G$999,"&lt;=31-12-2018"),IF(AND(A905='CP %'!$M$1,Master!J905="CP",G905&gt;=DATE(2018,4,1),G905&lt;DATE(2018,10,1)),COUNTIFS($K$2:$K$999,K905,$A$2:$A$999,'CP %'!$M$1,$G$2:$G$999,"&gt;=1-04-2018",$G$2:$G$999,"&lt;1-10-2018"),IF(AND(A905='CP %'!$M$1,Master!J905="CP",G905&gt;=DATE(2018,10,1),G905&lt;=DATE(2018,12,31)),COUNTIFS($K$2:$K$999,K905,$A$2:$A$999,'CP %'!$M$1,$G$2:$G$999,"&gt;=1-10-2018",$G$2:$G$999,"&lt;=31-12-2018"),"")))))))</f>
        <v/>
      </c>
    </row>
    <row r="906" spans="19:20" hidden="1" x14ac:dyDescent="0.25">
      <c r="S906" s="17" t="str">
        <f>IF(AND(A906='CP %'!$B$1,J906="CP"),
IF(AND(G906&gt;=DATE(2018,4,1),G906&lt;=DATE(2018,7,25)),2%,IF(AND(G906&gt;=DATE(2018,7,26),G906&lt;=DATE(2018,12,31),R906='CP %'!$I$2),IF(T906=1,'CP %'!$C$8,IF(AND(T906&gt;=2,T906&lt;=3),'CP %'!$C$9,IF(AND(T906&gt;=4,T906&lt;=5),'CP %'!$C$10,IF(AND(T906&gt;=6,T906&lt;=8),'CP %'!$C$11,IF(T906&gt;=9,'CP %'!$C$12,""))))),IF(AND(G906&gt;=DATE(2018,7,26),G906&lt;=DATE(2018,12,31),R906='CP %'!$I$3),IF(T906=1,'CP %'!$D$8,IF(AND(T906&gt;=2,T906&lt;=3),'CP %'!$D$9,IF(AND(T906&gt;=4,T906&lt;=5),'CP %'!$D$10,IF(AND(T906&gt;=6,T906&lt;=8),'CP %'!$D$11,IF(T906&gt;=9,'CP %'!$D$12,""))))),""))),
IF(AND(A906='CP %'!$F$1,J906="CP"),
IF(AND(G906&gt;=DATE(2018,4,1),G906&lt;DATE(2018,5,1)),IF(AND(T906&gt;=1,T906&lt;=3),'CP %'!$G$4,IF(AND(T906&gt;=4,T906&lt;=9),'CP %'!$G$5,IF(T906&gt;=10,'CP %'!$G$6,""))),
IF(AND(G906&gt;=DATE(2018,5,1),G906&lt;DATE(2018,7,1)),'CP %'!$G$8,
IF(AND(G906&gt;=DATE(2018,7,1),G906&lt;DATE(2018,8,1)),IF(AND(T906&gt;=1,T906&lt;=2),'CP %'!$G$11,IF(AND(T906&gt;=3,T906&lt;=5),'CP %'!$G$12,IF(T906&gt;=6,'CP %'!$G$13,""))),
IF(AND(G906&gt;=DATE(2018,8,1),G906&lt;DATE(2018,10,1)),IF(K906='CP %'!$F$18,'CP %'!$G$18,IF(B906='CP %'!$F$15,'CP %'!$G$15,IF(B906='CP %'!$F$16,'CP %'!$G$16,IF(AND(B906='CP %'!$F$17,T906=1),'CP %'!$G$20,IF(AND(B906='CP %'!$F$17,T906&gt;=2,T906&lt;=5),'CP %'!$G$21,IF(AND(B906='CP %'!$F$17,T906&gt;=6),'CP %'!$G$22,"")))))),
IF(AND(G906&gt;=DATE(2018,10,1),G906&lt;=DATE(2018,12,31)),IF(B906='CP %'!$F$25,'CP %'!$G$25,IF(B906='CP %'!$F$26,'CP %'!$G$26,IF(AND(B906='CP %'!$F$27,T906=1),'CP %'!$G$29,IF(AND(B906='CP %'!$F$27,T906&gt;=2,T906&lt;=5),'CP %'!$G$30,IF(AND(B906='CP %'!$F$27,T906&gt;=6),'CP %'!$G$31,"")))))))))),
IF(AND(A906='CP %'!$M$1,J906="CP"),
IF(AND(G906&gt;=DATE(2018,4,1),G906&lt;DATE(2018,10,1)),IF(AND(T906&gt;=1,T906&lt;=3),'CP %'!$N$4,IF(AND(T906&gt;=4,T906&lt;=6),'CP %'!$N$5,IF(T906&gt;=7,'CP %'!$N$6,""))),
IF(AND(G906&gt;=DATE(2018,10,1),G906&lt;=DATE(2018,12,31)),IF(AND(T906&gt;=1,T906&lt;=3),'CP %'!$N$9,IF(AND(T906&gt;=4,T906&lt;=6),'CP %'!$N$10,IF(T906&gt;=7,'CP %'!$N$11,""))),"")),"")))</f>
        <v/>
      </c>
      <c r="T906" s="29" t="str">
        <f>IF(AND(A906='CP %'!$B$1,Master!J906="CP",G906&gt;=DATE(2018,7,26),G906&lt;=DATE(2018,12,31)),COUNTIFS($K$2:$K$999,K906,$A$2:$A$999,'CP %'!$B$1,$G$2:$G$999,"&gt;=26-07-2018",$G$2:$G$999,"&lt;=31-12-2018"),IF(AND(A906='CP %'!$F$1,Master!J906="CP",G906&gt;=DATE(2018,4,1),G906&lt;DATE(2018,5,1)),COUNTIFS($K$2:$K$999,K906,$A$2:$A$999,'CP %'!$F$1,$G$2:$G$999,"&gt;=01-04-2018",$G$2:$G$999,"&lt;01-05-2018"),IF(AND(A906='CP %'!$F$1,Master!J906="CP",G906&gt;=DATE(2018,7,1),G906&lt;DATE(2018,8,1)),COUNTIFS($K$2:$K$999,K906,$A$2:$A$999,'CP %'!$F$1,$G$2:$G$999,"&gt;=01-07-2018",$G$2:$G$999,"&lt;01-08-2018"),IF(AND(A906='CP %'!$F$1,B906='CP %'!$F$17,Master!J906="CP",G906&gt;=DATE(2018,8,1),G906&lt;DATE(2018,10,1)),COUNTIFS($K$2:$K$999,K906,$A$2:$A$999,'CP %'!$F$1,$B$2:$B$999,'CP %'!$F$17,$G$2:$G$999,"&gt;=01-08-2018",$G$2:$G$999,"&lt;01-10-2018"),IF(AND(A906='CP %'!$F$1,B906='CP %'!$F$27,Master!J906="CP",G906&gt;=DATE(2018,10,1),G906&lt;=DATE(2018,12,31)),COUNTIFS($K$2:$K$999,K906,$A$2:$A$999,'CP %'!$F$1,$B$2:$B$999,'CP %'!$F$27,$G$2:$G$999,"&gt;=01-10-2018",$G$2:$G$999,"&lt;=31-12-2018"),IF(AND(A906='CP %'!$M$1,Master!J906="CP",G906&gt;=DATE(2018,4,1),G906&lt;DATE(2018,10,1)),COUNTIFS($K$2:$K$999,K906,$A$2:$A$999,'CP %'!$M$1,$G$2:$G$999,"&gt;=1-04-2018",$G$2:$G$999,"&lt;1-10-2018"),IF(AND(A906='CP %'!$M$1,Master!J906="CP",G906&gt;=DATE(2018,10,1),G906&lt;=DATE(2018,12,31)),COUNTIFS($K$2:$K$999,K906,$A$2:$A$999,'CP %'!$M$1,$G$2:$G$999,"&gt;=1-10-2018",$G$2:$G$999,"&lt;=31-12-2018"),"")))))))</f>
        <v/>
      </c>
    </row>
    <row r="907" spans="19:20" hidden="1" x14ac:dyDescent="0.25">
      <c r="S907" s="17" t="str">
        <f>IF(AND(A907='CP %'!$B$1,J907="CP"),
IF(AND(G907&gt;=DATE(2018,4,1),G907&lt;=DATE(2018,7,25)),2%,IF(AND(G907&gt;=DATE(2018,7,26),G907&lt;=DATE(2018,12,31),R907='CP %'!$I$2),IF(T907=1,'CP %'!$C$8,IF(AND(T907&gt;=2,T907&lt;=3),'CP %'!$C$9,IF(AND(T907&gt;=4,T907&lt;=5),'CP %'!$C$10,IF(AND(T907&gt;=6,T907&lt;=8),'CP %'!$C$11,IF(T907&gt;=9,'CP %'!$C$12,""))))),IF(AND(G907&gt;=DATE(2018,7,26),G907&lt;=DATE(2018,12,31),R907='CP %'!$I$3),IF(T907=1,'CP %'!$D$8,IF(AND(T907&gt;=2,T907&lt;=3),'CP %'!$D$9,IF(AND(T907&gt;=4,T907&lt;=5),'CP %'!$D$10,IF(AND(T907&gt;=6,T907&lt;=8),'CP %'!$D$11,IF(T907&gt;=9,'CP %'!$D$12,""))))),""))),
IF(AND(A907='CP %'!$F$1,J907="CP"),
IF(AND(G907&gt;=DATE(2018,4,1),G907&lt;DATE(2018,5,1)),IF(AND(T907&gt;=1,T907&lt;=3),'CP %'!$G$4,IF(AND(T907&gt;=4,T907&lt;=9),'CP %'!$G$5,IF(T907&gt;=10,'CP %'!$G$6,""))),
IF(AND(G907&gt;=DATE(2018,5,1),G907&lt;DATE(2018,7,1)),'CP %'!$G$8,
IF(AND(G907&gt;=DATE(2018,7,1),G907&lt;DATE(2018,8,1)),IF(AND(T907&gt;=1,T907&lt;=2),'CP %'!$G$11,IF(AND(T907&gt;=3,T907&lt;=5),'CP %'!$G$12,IF(T907&gt;=6,'CP %'!$G$13,""))),
IF(AND(G907&gt;=DATE(2018,8,1),G907&lt;DATE(2018,10,1)),IF(K907='CP %'!$F$18,'CP %'!$G$18,IF(B907='CP %'!$F$15,'CP %'!$G$15,IF(B907='CP %'!$F$16,'CP %'!$G$16,IF(AND(B907='CP %'!$F$17,T907=1),'CP %'!$G$20,IF(AND(B907='CP %'!$F$17,T907&gt;=2,T907&lt;=5),'CP %'!$G$21,IF(AND(B907='CP %'!$F$17,T907&gt;=6),'CP %'!$G$22,"")))))),
IF(AND(G907&gt;=DATE(2018,10,1),G907&lt;=DATE(2018,12,31)),IF(B907='CP %'!$F$25,'CP %'!$G$25,IF(B907='CP %'!$F$26,'CP %'!$G$26,IF(AND(B907='CP %'!$F$27,T907=1),'CP %'!$G$29,IF(AND(B907='CP %'!$F$27,T907&gt;=2,T907&lt;=5),'CP %'!$G$30,IF(AND(B907='CP %'!$F$27,T907&gt;=6),'CP %'!$G$31,"")))))))))),
IF(AND(A907='CP %'!$M$1,J907="CP"),
IF(AND(G907&gt;=DATE(2018,4,1),G907&lt;DATE(2018,10,1)),IF(AND(T907&gt;=1,T907&lt;=3),'CP %'!$N$4,IF(AND(T907&gt;=4,T907&lt;=6),'CP %'!$N$5,IF(T907&gt;=7,'CP %'!$N$6,""))),
IF(AND(G907&gt;=DATE(2018,10,1),G907&lt;=DATE(2018,12,31)),IF(AND(T907&gt;=1,T907&lt;=3),'CP %'!$N$9,IF(AND(T907&gt;=4,T907&lt;=6),'CP %'!$N$10,IF(T907&gt;=7,'CP %'!$N$11,""))),"")),"")))</f>
        <v/>
      </c>
      <c r="T907" s="29" t="str">
        <f>IF(AND(A907='CP %'!$B$1,Master!J907="CP",G907&gt;=DATE(2018,7,26),G907&lt;=DATE(2018,12,31)),COUNTIFS($K$2:$K$999,K907,$A$2:$A$999,'CP %'!$B$1,$G$2:$G$999,"&gt;=26-07-2018",$G$2:$G$999,"&lt;=31-12-2018"),IF(AND(A907='CP %'!$F$1,Master!J907="CP",G907&gt;=DATE(2018,4,1),G907&lt;DATE(2018,5,1)),COUNTIFS($K$2:$K$999,K907,$A$2:$A$999,'CP %'!$F$1,$G$2:$G$999,"&gt;=01-04-2018",$G$2:$G$999,"&lt;01-05-2018"),IF(AND(A907='CP %'!$F$1,Master!J907="CP",G907&gt;=DATE(2018,7,1),G907&lt;DATE(2018,8,1)),COUNTIFS($K$2:$K$999,K907,$A$2:$A$999,'CP %'!$F$1,$G$2:$G$999,"&gt;=01-07-2018",$G$2:$G$999,"&lt;01-08-2018"),IF(AND(A907='CP %'!$F$1,B907='CP %'!$F$17,Master!J907="CP",G907&gt;=DATE(2018,8,1),G907&lt;DATE(2018,10,1)),COUNTIFS($K$2:$K$999,K907,$A$2:$A$999,'CP %'!$F$1,$B$2:$B$999,'CP %'!$F$17,$G$2:$G$999,"&gt;=01-08-2018",$G$2:$G$999,"&lt;01-10-2018"),IF(AND(A907='CP %'!$F$1,B907='CP %'!$F$27,Master!J907="CP",G907&gt;=DATE(2018,10,1),G907&lt;=DATE(2018,12,31)),COUNTIFS($K$2:$K$999,K907,$A$2:$A$999,'CP %'!$F$1,$B$2:$B$999,'CP %'!$F$27,$G$2:$G$999,"&gt;=01-10-2018",$G$2:$G$999,"&lt;=31-12-2018"),IF(AND(A907='CP %'!$M$1,Master!J907="CP",G907&gt;=DATE(2018,4,1),G907&lt;DATE(2018,10,1)),COUNTIFS($K$2:$K$999,K907,$A$2:$A$999,'CP %'!$M$1,$G$2:$G$999,"&gt;=1-04-2018",$G$2:$G$999,"&lt;1-10-2018"),IF(AND(A907='CP %'!$M$1,Master!J907="CP",G907&gt;=DATE(2018,10,1),G907&lt;=DATE(2018,12,31)),COUNTIFS($K$2:$K$999,K907,$A$2:$A$999,'CP %'!$M$1,$G$2:$G$999,"&gt;=1-10-2018",$G$2:$G$999,"&lt;=31-12-2018"),"")))))))</f>
        <v/>
      </c>
    </row>
    <row r="908" spans="19:20" hidden="1" x14ac:dyDescent="0.25">
      <c r="S908" s="17" t="str">
        <f>IF(AND(A908='CP %'!$B$1,J908="CP"),
IF(AND(G908&gt;=DATE(2018,4,1),G908&lt;=DATE(2018,7,25)),2%,IF(AND(G908&gt;=DATE(2018,7,26),G908&lt;=DATE(2018,12,31),R908='CP %'!$I$2),IF(T908=1,'CP %'!$C$8,IF(AND(T908&gt;=2,T908&lt;=3),'CP %'!$C$9,IF(AND(T908&gt;=4,T908&lt;=5),'CP %'!$C$10,IF(AND(T908&gt;=6,T908&lt;=8),'CP %'!$C$11,IF(T908&gt;=9,'CP %'!$C$12,""))))),IF(AND(G908&gt;=DATE(2018,7,26),G908&lt;=DATE(2018,12,31),R908='CP %'!$I$3),IF(T908=1,'CP %'!$D$8,IF(AND(T908&gt;=2,T908&lt;=3),'CP %'!$D$9,IF(AND(T908&gt;=4,T908&lt;=5),'CP %'!$D$10,IF(AND(T908&gt;=6,T908&lt;=8),'CP %'!$D$11,IF(T908&gt;=9,'CP %'!$D$12,""))))),""))),
IF(AND(A908='CP %'!$F$1,J908="CP"),
IF(AND(G908&gt;=DATE(2018,4,1),G908&lt;DATE(2018,5,1)),IF(AND(T908&gt;=1,T908&lt;=3),'CP %'!$G$4,IF(AND(T908&gt;=4,T908&lt;=9),'CP %'!$G$5,IF(T908&gt;=10,'CP %'!$G$6,""))),
IF(AND(G908&gt;=DATE(2018,5,1),G908&lt;DATE(2018,7,1)),'CP %'!$G$8,
IF(AND(G908&gt;=DATE(2018,7,1),G908&lt;DATE(2018,8,1)),IF(AND(T908&gt;=1,T908&lt;=2),'CP %'!$G$11,IF(AND(T908&gt;=3,T908&lt;=5),'CP %'!$G$12,IF(T908&gt;=6,'CP %'!$G$13,""))),
IF(AND(G908&gt;=DATE(2018,8,1),G908&lt;DATE(2018,10,1)),IF(K908='CP %'!$F$18,'CP %'!$G$18,IF(B908='CP %'!$F$15,'CP %'!$G$15,IF(B908='CP %'!$F$16,'CP %'!$G$16,IF(AND(B908='CP %'!$F$17,T908=1),'CP %'!$G$20,IF(AND(B908='CP %'!$F$17,T908&gt;=2,T908&lt;=5),'CP %'!$G$21,IF(AND(B908='CP %'!$F$17,T908&gt;=6),'CP %'!$G$22,"")))))),
IF(AND(G908&gt;=DATE(2018,10,1),G908&lt;=DATE(2018,12,31)),IF(B908='CP %'!$F$25,'CP %'!$G$25,IF(B908='CP %'!$F$26,'CP %'!$G$26,IF(AND(B908='CP %'!$F$27,T908=1),'CP %'!$G$29,IF(AND(B908='CP %'!$F$27,T908&gt;=2,T908&lt;=5),'CP %'!$G$30,IF(AND(B908='CP %'!$F$27,T908&gt;=6),'CP %'!$G$31,"")))))))))),
IF(AND(A908='CP %'!$M$1,J908="CP"),
IF(AND(G908&gt;=DATE(2018,4,1),G908&lt;DATE(2018,10,1)),IF(AND(T908&gt;=1,T908&lt;=3),'CP %'!$N$4,IF(AND(T908&gt;=4,T908&lt;=6),'CP %'!$N$5,IF(T908&gt;=7,'CP %'!$N$6,""))),
IF(AND(G908&gt;=DATE(2018,10,1),G908&lt;=DATE(2018,12,31)),IF(AND(T908&gt;=1,T908&lt;=3),'CP %'!$N$9,IF(AND(T908&gt;=4,T908&lt;=6),'CP %'!$N$10,IF(T908&gt;=7,'CP %'!$N$11,""))),"")),"")))</f>
        <v/>
      </c>
      <c r="T908" s="29" t="str">
        <f>IF(AND(A908='CP %'!$B$1,Master!J908="CP",G908&gt;=DATE(2018,7,26),G908&lt;=DATE(2018,12,31)),COUNTIFS($K$2:$K$999,K908,$A$2:$A$999,'CP %'!$B$1,$G$2:$G$999,"&gt;=26-07-2018",$G$2:$G$999,"&lt;=31-12-2018"),IF(AND(A908='CP %'!$F$1,Master!J908="CP",G908&gt;=DATE(2018,4,1),G908&lt;DATE(2018,5,1)),COUNTIFS($K$2:$K$999,K908,$A$2:$A$999,'CP %'!$F$1,$G$2:$G$999,"&gt;=01-04-2018",$G$2:$G$999,"&lt;01-05-2018"),IF(AND(A908='CP %'!$F$1,Master!J908="CP",G908&gt;=DATE(2018,7,1),G908&lt;DATE(2018,8,1)),COUNTIFS($K$2:$K$999,K908,$A$2:$A$999,'CP %'!$F$1,$G$2:$G$999,"&gt;=01-07-2018",$G$2:$G$999,"&lt;01-08-2018"),IF(AND(A908='CP %'!$F$1,B908='CP %'!$F$17,Master!J908="CP",G908&gt;=DATE(2018,8,1),G908&lt;DATE(2018,10,1)),COUNTIFS($K$2:$K$999,K908,$A$2:$A$999,'CP %'!$F$1,$B$2:$B$999,'CP %'!$F$17,$G$2:$G$999,"&gt;=01-08-2018",$G$2:$G$999,"&lt;01-10-2018"),IF(AND(A908='CP %'!$F$1,B908='CP %'!$F$27,Master!J908="CP",G908&gt;=DATE(2018,10,1),G908&lt;=DATE(2018,12,31)),COUNTIFS($K$2:$K$999,K908,$A$2:$A$999,'CP %'!$F$1,$B$2:$B$999,'CP %'!$F$27,$G$2:$G$999,"&gt;=01-10-2018",$G$2:$G$999,"&lt;=31-12-2018"),IF(AND(A908='CP %'!$M$1,Master!J908="CP",G908&gt;=DATE(2018,4,1),G908&lt;DATE(2018,10,1)),COUNTIFS($K$2:$K$999,K908,$A$2:$A$999,'CP %'!$M$1,$G$2:$G$999,"&gt;=1-04-2018",$G$2:$G$999,"&lt;1-10-2018"),IF(AND(A908='CP %'!$M$1,Master!J908="CP",G908&gt;=DATE(2018,10,1),G908&lt;=DATE(2018,12,31)),COUNTIFS($K$2:$K$999,K908,$A$2:$A$999,'CP %'!$M$1,$G$2:$G$999,"&gt;=1-10-2018",$G$2:$G$999,"&lt;=31-12-2018"),"")))))))</f>
        <v/>
      </c>
    </row>
    <row r="909" spans="19:20" hidden="1" x14ac:dyDescent="0.25">
      <c r="S909" s="17" t="str">
        <f>IF(AND(A909='CP %'!$B$1,J909="CP"),
IF(AND(G909&gt;=DATE(2018,4,1),G909&lt;=DATE(2018,7,25)),2%,IF(AND(G909&gt;=DATE(2018,7,26),G909&lt;=DATE(2018,12,31),R909='CP %'!$I$2),IF(T909=1,'CP %'!$C$8,IF(AND(T909&gt;=2,T909&lt;=3),'CP %'!$C$9,IF(AND(T909&gt;=4,T909&lt;=5),'CP %'!$C$10,IF(AND(T909&gt;=6,T909&lt;=8),'CP %'!$C$11,IF(T909&gt;=9,'CP %'!$C$12,""))))),IF(AND(G909&gt;=DATE(2018,7,26),G909&lt;=DATE(2018,12,31),R909='CP %'!$I$3),IF(T909=1,'CP %'!$D$8,IF(AND(T909&gt;=2,T909&lt;=3),'CP %'!$D$9,IF(AND(T909&gt;=4,T909&lt;=5),'CP %'!$D$10,IF(AND(T909&gt;=6,T909&lt;=8),'CP %'!$D$11,IF(T909&gt;=9,'CP %'!$D$12,""))))),""))),
IF(AND(A909='CP %'!$F$1,J909="CP"),
IF(AND(G909&gt;=DATE(2018,4,1),G909&lt;DATE(2018,5,1)),IF(AND(T909&gt;=1,T909&lt;=3),'CP %'!$G$4,IF(AND(T909&gt;=4,T909&lt;=9),'CP %'!$G$5,IF(T909&gt;=10,'CP %'!$G$6,""))),
IF(AND(G909&gt;=DATE(2018,5,1),G909&lt;DATE(2018,7,1)),'CP %'!$G$8,
IF(AND(G909&gt;=DATE(2018,7,1),G909&lt;DATE(2018,8,1)),IF(AND(T909&gt;=1,T909&lt;=2),'CP %'!$G$11,IF(AND(T909&gt;=3,T909&lt;=5),'CP %'!$G$12,IF(T909&gt;=6,'CP %'!$G$13,""))),
IF(AND(G909&gt;=DATE(2018,8,1),G909&lt;DATE(2018,10,1)),IF(K909='CP %'!$F$18,'CP %'!$G$18,IF(B909='CP %'!$F$15,'CP %'!$G$15,IF(B909='CP %'!$F$16,'CP %'!$G$16,IF(AND(B909='CP %'!$F$17,T909=1),'CP %'!$G$20,IF(AND(B909='CP %'!$F$17,T909&gt;=2,T909&lt;=5),'CP %'!$G$21,IF(AND(B909='CP %'!$F$17,T909&gt;=6),'CP %'!$G$22,"")))))),
IF(AND(G909&gt;=DATE(2018,10,1),G909&lt;=DATE(2018,12,31)),IF(B909='CP %'!$F$25,'CP %'!$G$25,IF(B909='CP %'!$F$26,'CP %'!$G$26,IF(AND(B909='CP %'!$F$27,T909=1),'CP %'!$G$29,IF(AND(B909='CP %'!$F$27,T909&gt;=2,T909&lt;=5),'CP %'!$G$30,IF(AND(B909='CP %'!$F$27,T909&gt;=6),'CP %'!$G$31,"")))))))))),
IF(AND(A909='CP %'!$M$1,J909="CP"),
IF(AND(G909&gt;=DATE(2018,4,1),G909&lt;DATE(2018,10,1)),IF(AND(T909&gt;=1,T909&lt;=3),'CP %'!$N$4,IF(AND(T909&gt;=4,T909&lt;=6),'CP %'!$N$5,IF(T909&gt;=7,'CP %'!$N$6,""))),
IF(AND(G909&gt;=DATE(2018,10,1),G909&lt;=DATE(2018,12,31)),IF(AND(T909&gt;=1,T909&lt;=3),'CP %'!$N$9,IF(AND(T909&gt;=4,T909&lt;=6),'CP %'!$N$10,IF(T909&gt;=7,'CP %'!$N$11,""))),"")),"")))</f>
        <v/>
      </c>
      <c r="T909" s="29" t="str">
        <f>IF(AND(A909='CP %'!$B$1,Master!J909="CP",G909&gt;=DATE(2018,7,26),G909&lt;=DATE(2018,12,31)),COUNTIFS($K$2:$K$999,K909,$A$2:$A$999,'CP %'!$B$1,$G$2:$G$999,"&gt;=26-07-2018",$G$2:$G$999,"&lt;=31-12-2018"),IF(AND(A909='CP %'!$F$1,Master!J909="CP",G909&gt;=DATE(2018,4,1),G909&lt;DATE(2018,5,1)),COUNTIFS($K$2:$K$999,K909,$A$2:$A$999,'CP %'!$F$1,$G$2:$G$999,"&gt;=01-04-2018",$G$2:$G$999,"&lt;01-05-2018"),IF(AND(A909='CP %'!$F$1,Master!J909="CP",G909&gt;=DATE(2018,7,1),G909&lt;DATE(2018,8,1)),COUNTIFS($K$2:$K$999,K909,$A$2:$A$999,'CP %'!$F$1,$G$2:$G$999,"&gt;=01-07-2018",$G$2:$G$999,"&lt;01-08-2018"),IF(AND(A909='CP %'!$F$1,B909='CP %'!$F$17,Master!J909="CP",G909&gt;=DATE(2018,8,1),G909&lt;DATE(2018,10,1)),COUNTIFS($K$2:$K$999,K909,$A$2:$A$999,'CP %'!$F$1,$B$2:$B$999,'CP %'!$F$17,$G$2:$G$999,"&gt;=01-08-2018",$G$2:$G$999,"&lt;01-10-2018"),IF(AND(A909='CP %'!$F$1,B909='CP %'!$F$27,Master!J909="CP",G909&gt;=DATE(2018,10,1),G909&lt;=DATE(2018,12,31)),COUNTIFS($K$2:$K$999,K909,$A$2:$A$999,'CP %'!$F$1,$B$2:$B$999,'CP %'!$F$27,$G$2:$G$999,"&gt;=01-10-2018",$G$2:$G$999,"&lt;=31-12-2018"),IF(AND(A909='CP %'!$M$1,Master!J909="CP",G909&gt;=DATE(2018,4,1),G909&lt;DATE(2018,10,1)),COUNTIFS($K$2:$K$999,K909,$A$2:$A$999,'CP %'!$M$1,$G$2:$G$999,"&gt;=1-04-2018",$G$2:$G$999,"&lt;1-10-2018"),IF(AND(A909='CP %'!$M$1,Master!J909="CP",G909&gt;=DATE(2018,10,1),G909&lt;=DATE(2018,12,31)),COUNTIFS($K$2:$K$999,K909,$A$2:$A$999,'CP %'!$M$1,$G$2:$G$999,"&gt;=1-10-2018",$G$2:$G$999,"&lt;=31-12-2018"),"")))))))</f>
        <v/>
      </c>
    </row>
    <row r="910" spans="19:20" hidden="1" x14ac:dyDescent="0.25">
      <c r="S910" s="17" t="str">
        <f>IF(AND(A910='CP %'!$B$1,J910="CP"),
IF(AND(G910&gt;=DATE(2018,4,1),G910&lt;=DATE(2018,7,25)),2%,IF(AND(G910&gt;=DATE(2018,7,26),G910&lt;=DATE(2018,12,31),R910='CP %'!$I$2),IF(T910=1,'CP %'!$C$8,IF(AND(T910&gt;=2,T910&lt;=3),'CP %'!$C$9,IF(AND(T910&gt;=4,T910&lt;=5),'CP %'!$C$10,IF(AND(T910&gt;=6,T910&lt;=8),'CP %'!$C$11,IF(T910&gt;=9,'CP %'!$C$12,""))))),IF(AND(G910&gt;=DATE(2018,7,26),G910&lt;=DATE(2018,12,31),R910='CP %'!$I$3),IF(T910=1,'CP %'!$D$8,IF(AND(T910&gt;=2,T910&lt;=3),'CP %'!$D$9,IF(AND(T910&gt;=4,T910&lt;=5),'CP %'!$D$10,IF(AND(T910&gt;=6,T910&lt;=8),'CP %'!$D$11,IF(T910&gt;=9,'CP %'!$D$12,""))))),""))),
IF(AND(A910='CP %'!$F$1,J910="CP"),
IF(AND(G910&gt;=DATE(2018,4,1),G910&lt;DATE(2018,5,1)),IF(AND(T910&gt;=1,T910&lt;=3),'CP %'!$G$4,IF(AND(T910&gt;=4,T910&lt;=9),'CP %'!$G$5,IF(T910&gt;=10,'CP %'!$G$6,""))),
IF(AND(G910&gt;=DATE(2018,5,1),G910&lt;DATE(2018,7,1)),'CP %'!$G$8,
IF(AND(G910&gt;=DATE(2018,7,1),G910&lt;DATE(2018,8,1)),IF(AND(T910&gt;=1,T910&lt;=2),'CP %'!$G$11,IF(AND(T910&gt;=3,T910&lt;=5),'CP %'!$G$12,IF(T910&gt;=6,'CP %'!$G$13,""))),
IF(AND(G910&gt;=DATE(2018,8,1),G910&lt;DATE(2018,10,1)),IF(K910='CP %'!$F$18,'CP %'!$G$18,IF(B910='CP %'!$F$15,'CP %'!$G$15,IF(B910='CP %'!$F$16,'CP %'!$G$16,IF(AND(B910='CP %'!$F$17,T910=1),'CP %'!$G$20,IF(AND(B910='CP %'!$F$17,T910&gt;=2,T910&lt;=5),'CP %'!$G$21,IF(AND(B910='CP %'!$F$17,T910&gt;=6),'CP %'!$G$22,"")))))),
IF(AND(G910&gt;=DATE(2018,10,1),G910&lt;=DATE(2018,12,31)),IF(B910='CP %'!$F$25,'CP %'!$G$25,IF(B910='CP %'!$F$26,'CP %'!$G$26,IF(AND(B910='CP %'!$F$27,T910=1),'CP %'!$G$29,IF(AND(B910='CP %'!$F$27,T910&gt;=2,T910&lt;=5),'CP %'!$G$30,IF(AND(B910='CP %'!$F$27,T910&gt;=6),'CP %'!$G$31,"")))))))))),
IF(AND(A910='CP %'!$M$1,J910="CP"),
IF(AND(G910&gt;=DATE(2018,4,1),G910&lt;DATE(2018,10,1)),IF(AND(T910&gt;=1,T910&lt;=3),'CP %'!$N$4,IF(AND(T910&gt;=4,T910&lt;=6),'CP %'!$N$5,IF(T910&gt;=7,'CP %'!$N$6,""))),
IF(AND(G910&gt;=DATE(2018,10,1),G910&lt;=DATE(2018,12,31)),IF(AND(T910&gt;=1,T910&lt;=3),'CP %'!$N$9,IF(AND(T910&gt;=4,T910&lt;=6),'CP %'!$N$10,IF(T910&gt;=7,'CP %'!$N$11,""))),"")),"")))</f>
        <v/>
      </c>
      <c r="T910" s="29" t="str">
        <f>IF(AND(A910='CP %'!$B$1,Master!J910="CP",G910&gt;=DATE(2018,7,26),G910&lt;=DATE(2018,12,31)),COUNTIFS($K$2:$K$999,K910,$A$2:$A$999,'CP %'!$B$1,$G$2:$G$999,"&gt;=26-07-2018",$G$2:$G$999,"&lt;=31-12-2018"),IF(AND(A910='CP %'!$F$1,Master!J910="CP",G910&gt;=DATE(2018,4,1),G910&lt;DATE(2018,5,1)),COUNTIFS($K$2:$K$999,K910,$A$2:$A$999,'CP %'!$F$1,$G$2:$G$999,"&gt;=01-04-2018",$G$2:$G$999,"&lt;01-05-2018"),IF(AND(A910='CP %'!$F$1,Master!J910="CP",G910&gt;=DATE(2018,7,1),G910&lt;DATE(2018,8,1)),COUNTIFS($K$2:$K$999,K910,$A$2:$A$999,'CP %'!$F$1,$G$2:$G$999,"&gt;=01-07-2018",$G$2:$G$999,"&lt;01-08-2018"),IF(AND(A910='CP %'!$F$1,B910='CP %'!$F$17,Master!J910="CP",G910&gt;=DATE(2018,8,1),G910&lt;DATE(2018,10,1)),COUNTIFS($K$2:$K$999,K910,$A$2:$A$999,'CP %'!$F$1,$B$2:$B$999,'CP %'!$F$17,$G$2:$G$999,"&gt;=01-08-2018",$G$2:$G$999,"&lt;01-10-2018"),IF(AND(A910='CP %'!$F$1,B910='CP %'!$F$27,Master!J910="CP",G910&gt;=DATE(2018,10,1),G910&lt;=DATE(2018,12,31)),COUNTIFS($K$2:$K$999,K910,$A$2:$A$999,'CP %'!$F$1,$B$2:$B$999,'CP %'!$F$27,$G$2:$G$999,"&gt;=01-10-2018",$G$2:$G$999,"&lt;=31-12-2018"),IF(AND(A910='CP %'!$M$1,Master!J910="CP",G910&gt;=DATE(2018,4,1),G910&lt;DATE(2018,10,1)),COUNTIFS($K$2:$K$999,K910,$A$2:$A$999,'CP %'!$M$1,$G$2:$G$999,"&gt;=1-04-2018",$G$2:$G$999,"&lt;1-10-2018"),IF(AND(A910='CP %'!$M$1,Master!J910="CP",G910&gt;=DATE(2018,10,1),G910&lt;=DATE(2018,12,31)),COUNTIFS($K$2:$K$999,K910,$A$2:$A$999,'CP %'!$M$1,$G$2:$G$999,"&gt;=1-10-2018",$G$2:$G$999,"&lt;=31-12-2018"),"")))))))</f>
        <v/>
      </c>
    </row>
    <row r="911" spans="19:20" hidden="1" x14ac:dyDescent="0.25">
      <c r="S911" s="17" t="str">
        <f>IF(AND(A911='CP %'!$B$1,J911="CP"),
IF(AND(G911&gt;=DATE(2018,4,1),G911&lt;=DATE(2018,7,25)),2%,IF(AND(G911&gt;=DATE(2018,7,26),G911&lt;=DATE(2018,12,31),R911='CP %'!$I$2),IF(T911=1,'CP %'!$C$8,IF(AND(T911&gt;=2,T911&lt;=3),'CP %'!$C$9,IF(AND(T911&gt;=4,T911&lt;=5),'CP %'!$C$10,IF(AND(T911&gt;=6,T911&lt;=8),'CP %'!$C$11,IF(T911&gt;=9,'CP %'!$C$12,""))))),IF(AND(G911&gt;=DATE(2018,7,26),G911&lt;=DATE(2018,12,31),R911='CP %'!$I$3),IF(T911=1,'CP %'!$D$8,IF(AND(T911&gt;=2,T911&lt;=3),'CP %'!$D$9,IF(AND(T911&gt;=4,T911&lt;=5),'CP %'!$D$10,IF(AND(T911&gt;=6,T911&lt;=8),'CP %'!$D$11,IF(T911&gt;=9,'CP %'!$D$12,""))))),""))),
IF(AND(A911='CP %'!$F$1,J911="CP"),
IF(AND(G911&gt;=DATE(2018,4,1),G911&lt;DATE(2018,5,1)),IF(AND(T911&gt;=1,T911&lt;=3),'CP %'!$G$4,IF(AND(T911&gt;=4,T911&lt;=9),'CP %'!$G$5,IF(T911&gt;=10,'CP %'!$G$6,""))),
IF(AND(G911&gt;=DATE(2018,5,1),G911&lt;DATE(2018,7,1)),'CP %'!$G$8,
IF(AND(G911&gt;=DATE(2018,7,1),G911&lt;DATE(2018,8,1)),IF(AND(T911&gt;=1,T911&lt;=2),'CP %'!$G$11,IF(AND(T911&gt;=3,T911&lt;=5),'CP %'!$G$12,IF(T911&gt;=6,'CP %'!$G$13,""))),
IF(AND(G911&gt;=DATE(2018,8,1),G911&lt;DATE(2018,10,1)),IF(K911='CP %'!$F$18,'CP %'!$G$18,IF(B911='CP %'!$F$15,'CP %'!$G$15,IF(B911='CP %'!$F$16,'CP %'!$G$16,IF(AND(B911='CP %'!$F$17,T911=1),'CP %'!$G$20,IF(AND(B911='CP %'!$F$17,T911&gt;=2,T911&lt;=5),'CP %'!$G$21,IF(AND(B911='CP %'!$F$17,T911&gt;=6),'CP %'!$G$22,"")))))),
IF(AND(G911&gt;=DATE(2018,10,1),G911&lt;=DATE(2018,12,31)),IF(B911='CP %'!$F$25,'CP %'!$G$25,IF(B911='CP %'!$F$26,'CP %'!$G$26,IF(AND(B911='CP %'!$F$27,T911=1),'CP %'!$G$29,IF(AND(B911='CP %'!$F$27,T911&gt;=2,T911&lt;=5),'CP %'!$G$30,IF(AND(B911='CP %'!$F$27,T911&gt;=6),'CP %'!$G$31,"")))))))))),
IF(AND(A911='CP %'!$M$1,J911="CP"),
IF(AND(G911&gt;=DATE(2018,4,1),G911&lt;DATE(2018,10,1)),IF(AND(T911&gt;=1,T911&lt;=3),'CP %'!$N$4,IF(AND(T911&gt;=4,T911&lt;=6),'CP %'!$N$5,IF(T911&gt;=7,'CP %'!$N$6,""))),
IF(AND(G911&gt;=DATE(2018,10,1),G911&lt;=DATE(2018,12,31)),IF(AND(T911&gt;=1,T911&lt;=3),'CP %'!$N$9,IF(AND(T911&gt;=4,T911&lt;=6),'CP %'!$N$10,IF(T911&gt;=7,'CP %'!$N$11,""))),"")),"")))</f>
        <v/>
      </c>
      <c r="T911" s="29" t="str">
        <f>IF(AND(A911='CP %'!$B$1,Master!J911="CP",G911&gt;=DATE(2018,7,26),G911&lt;=DATE(2018,12,31)),COUNTIFS($K$2:$K$999,K911,$A$2:$A$999,'CP %'!$B$1,$G$2:$G$999,"&gt;=26-07-2018",$G$2:$G$999,"&lt;=31-12-2018"),IF(AND(A911='CP %'!$F$1,Master!J911="CP",G911&gt;=DATE(2018,4,1),G911&lt;DATE(2018,5,1)),COUNTIFS($K$2:$K$999,K911,$A$2:$A$999,'CP %'!$F$1,$G$2:$G$999,"&gt;=01-04-2018",$G$2:$G$999,"&lt;01-05-2018"),IF(AND(A911='CP %'!$F$1,Master!J911="CP",G911&gt;=DATE(2018,7,1),G911&lt;DATE(2018,8,1)),COUNTIFS($K$2:$K$999,K911,$A$2:$A$999,'CP %'!$F$1,$G$2:$G$999,"&gt;=01-07-2018",$G$2:$G$999,"&lt;01-08-2018"),IF(AND(A911='CP %'!$F$1,B911='CP %'!$F$17,Master!J911="CP",G911&gt;=DATE(2018,8,1),G911&lt;DATE(2018,10,1)),COUNTIFS($K$2:$K$999,K911,$A$2:$A$999,'CP %'!$F$1,$B$2:$B$999,'CP %'!$F$17,$G$2:$G$999,"&gt;=01-08-2018",$G$2:$G$999,"&lt;01-10-2018"),IF(AND(A911='CP %'!$F$1,B911='CP %'!$F$27,Master!J911="CP",G911&gt;=DATE(2018,10,1),G911&lt;=DATE(2018,12,31)),COUNTIFS($K$2:$K$999,K911,$A$2:$A$999,'CP %'!$F$1,$B$2:$B$999,'CP %'!$F$27,$G$2:$G$999,"&gt;=01-10-2018",$G$2:$G$999,"&lt;=31-12-2018"),IF(AND(A911='CP %'!$M$1,Master!J911="CP",G911&gt;=DATE(2018,4,1),G911&lt;DATE(2018,10,1)),COUNTIFS($K$2:$K$999,K911,$A$2:$A$999,'CP %'!$M$1,$G$2:$G$999,"&gt;=1-04-2018",$G$2:$G$999,"&lt;1-10-2018"),IF(AND(A911='CP %'!$M$1,Master!J911="CP",G911&gt;=DATE(2018,10,1),G911&lt;=DATE(2018,12,31)),COUNTIFS($K$2:$K$999,K911,$A$2:$A$999,'CP %'!$M$1,$G$2:$G$999,"&gt;=1-10-2018",$G$2:$G$999,"&lt;=31-12-2018"),"")))))))</f>
        <v/>
      </c>
    </row>
    <row r="912" spans="19:20" hidden="1" x14ac:dyDescent="0.25">
      <c r="S912" s="17" t="str">
        <f>IF(AND(A912='CP %'!$B$1,J912="CP"),
IF(AND(G912&gt;=DATE(2018,4,1),G912&lt;=DATE(2018,7,25)),2%,IF(AND(G912&gt;=DATE(2018,7,26),G912&lt;=DATE(2018,12,31),R912='CP %'!$I$2),IF(T912=1,'CP %'!$C$8,IF(AND(T912&gt;=2,T912&lt;=3),'CP %'!$C$9,IF(AND(T912&gt;=4,T912&lt;=5),'CP %'!$C$10,IF(AND(T912&gt;=6,T912&lt;=8),'CP %'!$C$11,IF(T912&gt;=9,'CP %'!$C$12,""))))),IF(AND(G912&gt;=DATE(2018,7,26),G912&lt;=DATE(2018,12,31),R912='CP %'!$I$3),IF(T912=1,'CP %'!$D$8,IF(AND(T912&gt;=2,T912&lt;=3),'CP %'!$D$9,IF(AND(T912&gt;=4,T912&lt;=5),'CP %'!$D$10,IF(AND(T912&gt;=6,T912&lt;=8),'CP %'!$D$11,IF(T912&gt;=9,'CP %'!$D$12,""))))),""))),
IF(AND(A912='CP %'!$F$1,J912="CP"),
IF(AND(G912&gt;=DATE(2018,4,1),G912&lt;DATE(2018,5,1)),IF(AND(T912&gt;=1,T912&lt;=3),'CP %'!$G$4,IF(AND(T912&gt;=4,T912&lt;=9),'CP %'!$G$5,IF(T912&gt;=10,'CP %'!$G$6,""))),
IF(AND(G912&gt;=DATE(2018,5,1),G912&lt;DATE(2018,7,1)),'CP %'!$G$8,
IF(AND(G912&gt;=DATE(2018,7,1),G912&lt;DATE(2018,8,1)),IF(AND(T912&gt;=1,T912&lt;=2),'CP %'!$G$11,IF(AND(T912&gt;=3,T912&lt;=5),'CP %'!$G$12,IF(T912&gt;=6,'CP %'!$G$13,""))),
IF(AND(G912&gt;=DATE(2018,8,1),G912&lt;DATE(2018,10,1)),IF(K912='CP %'!$F$18,'CP %'!$G$18,IF(B912='CP %'!$F$15,'CP %'!$G$15,IF(B912='CP %'!$F$16,'CP %'!$G$16,IF(AND(B912='CP %'!$F$17,T912=1),'CP %'!$G$20,IF(AND(B912='CP %'!$F$17,T912&gt;=2,T912&lt;=5),'CP %'!$G$21,IF(AND(B912='CP %'!$F$17,T912&gt;=6),'CP %'!$G$22,"")))))),
IF(AND(G912&gt;=DATE(2018,10,1),G912&lt;=DATE(2018,12,31)),IF(B912='CP %'!$F$25,'CP %'!$G$25,IF(B912='CP %'!$F$26,'CP %'!$G$26,IF(AND(B912='CP %'!$F$27,T912=1),'CP %'!$G$29,IF(AND(B912='CP %'!$F$27,T912&gt;=2,T912&lt;=5),'CP %'!$G$30,IF(AND(B912='CP %'!$F$27,T912&gt;=6),'CP %'!$G$31,"")))))))))),
IF(AND(A912='CP %'!$M$1,J912="CP"),
IF(AND(G912&gt;=DATE(2018,4,1),G912&lt;DATE(2018,10,1)),IF(AND(T912&gt;=1,T912&lt;=3),'CP %'!$N$4,IF(AND(T912&gt;=4,T912&lt;=6),'CP %'!$N$5,IF(T912&gt;=7,'CP %'!$N$6,""))),
IF(AND(G912&gt;=DATE(2018,10,1),G912&lt;=DATE(2018,12,31)),IF(AND(T912&gt;=1,T912&lt;=3),'CP %'!$N$9,IF(AND(T912&gt;=4,T912&lt;=6),'CP %'!$N$10,IF(T912&gt;=7,'CP %'!$N$11,""))),"")),"")))</f>
        <v/>
      </c>
      <c r="T912" s="29" t="str">
        <f>IF(AND(A912='CP %'!$B$1,Master!J912="CP",G912&gt;=DATE(2018,7,26),G912&lt;=DATE(2018,12,31)),COUNTIFS($K$2:$K$999,K912,$A$2:$A$999,'CP %'!$B$1,$G$2:$G$999,"&gt;=26-07-2018",$G$2:$G$999,"&lt;=31-12-2018"),IF(AND(A912='CP %'!$F$1,Master!J912="CP",G912&gt;=DATE(2018,4,1),G912&lt;DATE(2018,5,1)),COUNTIFS($K$2:$K$999,K912,$A$2:$A$999,'CP %'!$F$1,$G$2:$G$999,"&gt;=01-04-2018",$G$2:$G$999,"&lt;01-05-2018"),IF(AND(A912='CP %'!$F$1,Master!J912="CP",G912&gt;=DATE(2018,7,1),G912&lt;DATE(2018,8,1)),COUNTIFS($K$2:$K$999,K912,$A$2:$A$999,'CP %'!$F$1,$G$2:$G$999,"&gt;=01-07-2018",$G$2:$G$999,"&lt;01-08-2018"),IF(AND(A912='CP %'!$F$1,B912='CP %'!$F$17,Master!J912="CP",G912&gt;=DATE(2018,8,1),G912&lt;DATE(2018,10,1)),COUNTIFS($K$2:$K$999,K912,$A$2:$A$999,'CP %'!$F$1,$B$2:$B$999,'CP %'!$F$17,$G$2:$G$999,"&gt;=01-08-2018",$G$2:$G$999,"&lt;01-10-2018"),IF(AND(A912='CP %'!$F$1,B912='CP %'!$F$27,Master!J912="CP",G912&gt;=DATE(2018,10,1),G912&lt;=DATE(2018,12,31)),COUNTIFS($K$2:$K$999,K912,$A$2:$A$999,'CP %'!$F$1,$B$2:$B$999,'CP %'!$F$27,$G$2:$G$999,"&gt;=01-10-2018",$G$2:$G$999,"&lt;=31-12-2018"),IF(AND(A912='CP %'!$M$1,Master!J912="CP",G912&gt;=DATE(2018,4,1),G912&lt;DATE(2018,10,1)),COUNTIFS($K$2:$K$999,K912,$A$2:$A$999,'CP %'!$M$1,$G$2:$G$999,"&gt;=1-04-2018",$G$2:$G$999,"&lt;1-10-2018"),IF(AND(A912='CP %'!$M$1,Master!J912="CP",G912&gt;=DATE(2018,10,1),G912&lt;=DATE(2018,12,31)),COUNTIFS($K$2:$K$999,K912,$A$2:$A$999,'CP %'!$M$1,$G$2:$G$999,"&gt;=1-10-2018",$G$2:$G$999,"&lt;=31-12-2018"),"")))))))</f>
        <v/>
      </c>
    </row>
    <row r="913" spans="19:20" hidden="1" x14ac:dyDescent="0.25">
      <c r="S913" s="17" t="str">
        <f>IF(AND(A913='CP %'!$B$1,J913="CP"),
IF(AND(G913&gt;=DATE(2018,4,1),G913&lt;=DATE(2018,7,25)),2%,IF(AND(G913&gt;=DATE(2018,7,26),G913&lt;=DATE(2018,12,31),R913='CP %'!$I$2),IF(T913=1,'CP %'!$C$8,IF(AND(T913&gt;=2,T913&lt;=3),'CP %'!$C$9,IF(AND(T913&gt;=4,T913&lt;=5),'CP %'!$C$10,IF(AND(T913&gt;=6,T913&lt;=8),'CP %'!$C$11,IF(T913&gt;=9,'CP %'!$C$12,""))))),IF(AND(G913&gt;=DATE(2018,7,26),G913&lt;=DATE(2018,12,31),R913='CP %'!$I$3),IF(T913=1,'CP %'!$D$8,IF(AND(T913&gt;=2,T913&lt;=3),'CP %'!$D$9,IF(AND(T913&gt;=4,T913&lt;=5),'CP %'!$D$10,IF(AND(T913&gt;=6,T913&lt;=8),'CP %'!$D$11,IF(T913&gt;=9,'CP %'!$D$12,""))))),""))),
IF(AND(A913='CP %'!$F$1,J913="CP"),
IF(AND(G913&gt;=DATE(2018,4,1),G913&lt;DATE(2018,5,1)),IF(AND(T913&gt;=1,T913&lt;=3),'CP %'!$G$4,IF(AND(T913&gt;=4,T913&lt;=9),'CP %'!$G$5,IF(T913&gt;=10,'CP %'!$G$6,""))),
IF(AND(G913&gt;=DATE(2018,5,1),G913&lt;DATE(2018,7,1)),'CP %'!$G$8,
IF(AND(G913&gt;=DATE(2018,7,1),G913&lt;DATE(2018,8,1)),IF(AND(T913&gt;=1,T913&lt;=2),'CP %'!$G$11,IF(AND(T913&gt;=3,T913&lt;=5),'CP %'!$G$12,IF(T913&gt;=6,'CP %'!$G$13,""))),
IF(AND(G913&gt;=DATE(2018,8,1),G913&lt;DATE(2018,10,1)),IF(K913='CP %'!$F$18,'CP %'!$G$18,IF(B913='CP %'!$F$15,'CP %'!$G$15,IF(B913='CP %'!$F$16,'CP %'!$G$16,IF(AND(B913='CP %'!$F$17,T913=1),'CP %'!$G$20,IF(AND(B913='CP %'!$F$17,T913&gt;=2,T913&lt;=5),'CP %'!$G$21,IF(AND(B913='CP %'!$F$17,T913&gt;=6),'CP %'!$G$22,"")))))),
IF(AND(G913&gt;=DATE(2018,10,1),G913&lt;=DATE(2018,12,31)),IF(B913='CP %'!$F$25,'CP %'!$G$25,IF(B913='CP %'!$F$26,'CP %'!$G$26,IF(AND(B913='CP %'!$F$27,T913=1),'CP %'!$G$29,IF(AND(B913='CP %'!$F$27,T913&gt;=2,T913&lt;=5),'CP %'!$G$30,IF(AND(B913='CP %'!$F$27,T913&gt;=6),'CP %'!$G$31,"")))))))))),
IF(AND(A913='CP %'!$M$1,J913="CP"),
IF(AND(G913&gt;=DATE(2018,4,1),G913&lt;DATE(2018,10,1)),IF(AND(T913&gt;=1,T913&lt;=3),'CP %'!$N$4,IF(AND(T913&gt;=4,T913&lt;=6),'CP %'!$N$5,IF(T913&gt;=7,'CP %'!$N$6,""))),
IF(AND(G913&gt;=DATE(2018,10,1),G913&lt;=DATE(2018,12,31)),IF(AND(T913&gt;=1,T913&lt;=3),'CP %'!$N$9,IF(AND(T913&gt;=4,T913&lt;=6),'CP %'!$N$10,IF(T913&gt;=7,'CP %'!$N$11,""))),"")),"")))</f>
        <v/>
      </c>
      <c r="T913" s="29" t="str">
        <f>IF(AND(A913='CP %'!$B$1,Master!J913="CP",G913&gt;=DATE(2018,7,26),G913&lt;=DATE(2018,12,31)),COUNTIFS($K$2:$K$999,K913,$A$2:$A$999,'CP %'!$B$1,$G$2:$G$999,"&gt;=26-07-2018",$G$2:$G$999,"&lt;=31-12-2018"),IF(AND(A913='CP %'!$F$1,Master!J913="CP",G913&gt;=DATE(2018,4,1),G913&lt;DATE(2018,5,1)),COUNTIFS($K$2:$K$999,K913,$A$2:$A$999,'CP %'!$F$1,$G$2:$G$999,"&gt;=01-04-2018",$G$2:$G$999,"&lt;01-05-2018"),IF(AND(A913='CP %'!$F$1,Master!J913="CP",G913&gt;=DATE(2018,7,1),G913&lt;DATE(2018,8,1)),COUNTIFS($K$2:$K$999,K913,$A$2:$A$999,'CP %'!$F$1,$G$2:$G$999,"&gt;=01-07-2018",$G$2:$G$999,"&lt;01-08-2018"),IF(AND(A913='CP %'!$F$1,B913='CP %'!$F$17,Master!J913="CP",G913&gt;=DATE(2018,8,1),G913&lt;DATE(2018,10,1)),COUNTIFS($K$2:$K$999,K913,$A$2:$A$999,'CP %'!$F$1,$B$2:$B$999,'CP %'!$F$17,$G$2:$G$999,"&gt;=01-08-2018",$G$2:$G$999,"&lt;01-10-2018"),IF(AND(A913='CP %'!$F$1,B913='CP %'!$F$27,Master!J913="CP",G913&gt;=DATE(2018,10,1),G913&lt;=DATE(2018,12,31)),COUNTIFS($K$2:$K$999,K913,$A$2:$A$999,'CP %'!$F$1,$B$2:$B$999,'CP %'!$F$27,$G$2:$G$999,"&gt;=01-10-2018",$G$2:$G$999,"&lt;=31-12-2018"),IF(AND(A913='CP %'!$M$1,Master!J913="CP",G913&gt;=DATE(2018,4,1),G913&lt;DATE(2018,10,1)),COUNTIFS($K$2:$K$999,K913,$A$2:$A$999,'CP %'!$M$1,$G$2:$G$999,"&gt;=1-04-2018",$G$2:$G$999,"&lt;1-10-2018"),IF(AND(A913='CP %'!$M$1,Master!J913="CP",G913&gt;=DATE(2018,10,1),G913&lt;=DATE(2018,12,31)),COUNTIFS($K$2:$K$999,K913,$A$2:$A$999,'CP %'!$M$1,$G$2:$G$999,"&gt;=1-10-2018",$G$2:$G$999,"&lt;=31-12-2018"),"")))))))</f>
        <v/>
      </c>
    </row>
    <row r="914" spans="19:20" hidden="1" x14ac:dyDescent="0.25">
      <c r="S914" s="17" t="str">
        <f>IF(AND(A914='CP %'!$B$1,J914="CP"),
IF(AND(G914&gt;=DATE(2018,4,1),G914&lt;=DATE(2018,7,25)),2%,IF(AND(G914&gt;=DATE(2018,7,26),G914&lt;=DATE(2018,12,31),R914='CP %'!$I$2),IF(T914=1,'CP %'!$C$8,IF(AND(T914&gt;=2,T914&lt;=3),'CP %'!$C$9,IF(AND(T914&gt;=4,T914&lt;=5),'CP %'!$C$10,IF(AND(T914&gt;=6,T914&lt;=8),'CP %'!$C$11,IF(T914&gt;=9,'CP %'!$C$12,""))))),IF(AND(G914&gt;=DATE(2018,7,26),G914&lt;=DATE(2018,12,31),R914='CP %'!$I$3),IF(T914=1,'CP %'!$D$8,IF(AND(T914&gt;=2,T914&lt;=3),'CP %'!$D$9,IF(AND(T914&gt;=4,T914&lt;=5),'CP %'!$D$10,IF(AND(T914&gt;=6,T914&lt;=8),'CP %'!$D$11,IF(T914&gt;=9,'CP %'!$D$12,""))))),""))),
IF(AND(A914='CP %'!$F$1,J914="CP"),
IF(AND(G914&gt;=DATE(2018,4,1),G914&lt;DATE(2018,5,1)),IF(AND(T914&gt;=1,T914&lt;=3),'CP %'!$G$4,IF(AND(T914&gt;=4,T914&lt;=9),'CP %'!$G$5,IF(T914&gt;=10,'CP %'!$G$6,""))),
IF(AND(G914&gt;=DATE(2018,5,1),G914&lt;DATE(2018,7,1)),'CP %'!$G$8,
IF(AND(G914&gt;=DATE(2018,7,1),G914&lt;DATE(2018,8,1)),IF(AND(T914&gt;=1,T914&lt;=2),'CP %'!$G$11,IF(AND(T914&gt;=3,T914&lt;=5),'CP %'!$G$12,IF(T914&gt;=6,'CP %'!$G$13,""))),
IF(AND(G914&gt;=DATE(2018,8,1),G914&lt;DATE(2018,10,1)),IF(K914='CP %'!$F$18,'CP %'!$G$18,IF(B914='CP %'!$F$15,'CP %'!$G$15,IF(B914='CP %'!$F$16,'CP %'!$G$16,IF(AND(B914='CP %'!$F$17,T914=1),'CP %'!$G$20,IF(AND(B914='CP %'!$F$17,T914&gt;=2,T914&lt;=5),'CP %'!$G$21,IF(AND(B914='CP %'!$F$17,T914&gt;=6),'CP %'!$G$22,"")))))),
IF(AND(G914&gt;=DATE(2018,10,1),G914&lt;=DATE(2018,12,31)),IF(B914='CP %'!$F$25,'CP %'!$G$25,IF(B914='CP %'!$F$26,'CP %'!$G$26,IF(AND(B914='CP %'!$F$27,T914=1),'CP %'!$G$29,IF(AND(B914='CP %'!$F$27,T914&gt;=2,T914&lt;=5),'CP %'!$G$30,IF(AND(B914='CP %'!$F$27,T914&gt;=6),'CP %'!$G$31,"")))))))))),
IF(AND(A914='CP %'!$M$1,J914="CP"),
IF(AND(G914&gt;=DATE(2018,4,1),G914&lt;DATE(2018,10,1)),IF(AND(T914&gt;=1,T914&lt;=3),'CP %'!$N$4,IF(AND(T914&gt;=4,T914&lt;=6),'CP %'!$N$5,IF(T914&gt;=7,'CP %'!$N$6,""))),
IF(AND(G914&gt;=DATE(2018,10,1),G914&lt;=DATE(2018,12,31)),IF(AND(T914&gt;=1,T914&lt;=3),'CP %'!$N$9,IF(AND(T914&gt;=4,T914&lt;=6),'CP %'!$N$10,IF(T914&gt;=7,'CP %'!$N$11,""))),"")),"")))</f>
        <v/>
      </c>
      <c r="T914" s="29" t="str">
        <f>IF(AND(A914='CP %'!$B$1,Master!J914="CP",G914&gt;=DATE(2018,7,26),G914&lt;=DATE(2018,12,31)),COUNTIFS($K$2:$K$999,K914,$A$2:$A$999,'CP %'!$B$1,$G$2:$G$999,"&gt;=26-07-2018",$G$2:$G$999,"&lt;=31-12-2018"),IF(AND(A914='CP %'!$F$1,Master!J914="CP",G914&gt;=DATE(2018,4,1),G914&lt;DATE(2018,5,1)),COUNTIFS($K$2:$K$999,K914,$A$2:$A$999,'CP %'!$F$1,$G$2:$G$999,"&gt;=01-04-2018",$G$2:$G$999,"&lt;01-05-2018"),IF(AND(A914='CP %'!$F$1,Master!J914="CP",G914&gt;=DATE(2018,7,1),G914&lt;DATE(2018,8,1)),COUNTIFS($K$2:$K$999,K914,$A$2:$A$999,'CP %'!$F$1,$G$2:$G$999,"&gt;=01-07-2018",$G$2:$G$999,"&lt;01-08-2018"),IF(AND(A914='CP %'!$F$1,B914='CP %'!$F$17,Master!J914="CP",G914&gt;=DATE(2018,8,1),G914&lt;DATE(2018,10,1)),COUNTIFS($K$2:$K$999,K914,$A$2:$A$999,'CP %'!$F$1,$B$2:$B$999,'CP %'!$F$17,$G$2:$G$999,"&gt;=01-08-2018",$G$2:$G$999,"&lt;01-10-2018"),IF(AND(A914='CP %'!$F$1,B914='CP %'!$F$27,Master!J914="CP",G914&gt;=DATE(2018,10,1),G914&lt;=DATE(2018,12,31)),COUNTIFS($K$2:$K$999,K914,$A$2:$A$999,'CP %'!$F$1,$B$2:$B$999,'CP %'!$F$27,$G$2:$G$999,"&gt;=01-10-2018",$G$2:$G$999,"&lt;=31-12-2018"),IF(AND(A914='CP %'!$M$1,Master!J914="CP",G914&gt;=DATE(2018,4,1),G914&lt;DATE(2018,10,1)),COUNTIFS($K$2:$K$999,K914,$A$2:$A$999,'CP %'!$M$1,$G$2:$G$999,"&gt;=1-04-2018",$G$2:$G$999,"&lt;1-10-2018"),IF(AND(A914='CP %'!$M$1,Master!J914="CP",G914&gt;=DATE(2018,10,1),G914&lt;=DATE(2018,12,31)),COUNTIFS($K$2:$K$999,K914,$A$2:$A$999,'CP %'!$M$1,$G$2:$G$999,"&gt;=1-10-2018",$G$2:$G$999,"&lt;=31-12-2018"),"")))))))</f>
        <v/>
      </c>
    </row>
    <row r="915" spans="19:20" hidden="1" x14ac:dyDescent="0.25">
      <c r="S915" s="17" t="str">
        <f>IF(AND(A915='CP %'!$B$1,J915="CP"),
IF(AND(G915&gt;=DATE(2018,4,1),G915&lt;=DATE(2018,7,25)),2%,IF(AND(G915&gt;=DATE(2018,7,26),G915&lt;=DATE(2018,12,31),R915='CP %'!$I$2),IF(T915=1,'CP %'!$C$8,IF(AND(T915&gt;=2,T915&lt;=3),'CP %'!$C$9,IF(AND(T915&gt;=4,T915&lt;=5),'CP %'!$C$10,IF(AND(T915&gt;=6,T915&lt;=8),'CP %'!$C$11,IF(T915&gt;=9,'CP %'!$C$12,""))))),IF(AND(G915&gt;=DATE(2018,7,26),G915&lt;=DATE(2018,12,31),R915='CP %'!$I$3),IF(T915=1,'CP %'!$D$8,IF(AND(T915&gt;=2,T915&lt;=3),'CP %'!$D$9,IF(AND(T915&gt;=4,T915&lt;=5),'CP %'!$D$10,IF(AND(T915&gt;=6,T915&lt;=8),'CP %'!$D$11,IF(T915&gt;=9,'CP %'!$D$12,""))))),""))),
IF(AND(A915='CP %'!$F$1,J915="CP"),
IF(AND(G915&gt;=DATE(2018,4,1),G915&lt;DATE(2018,5,1)),IF(AND(T915&gt;=1,T915&lt;=3),'CP %'!$G$4,IF(AND(T915&gt;=4,T915&lt;=9),'CP %'!$G$5,IF(T915&gt;=10,'CP %'!$G$6,""))),
IF(AND(G915&gt;=DATE(2018,5,1),G915&lt;DATE(2018,7,1)),'CP %'!$G$8,
IF(AND(G915&gt;=DATE(2018,7,1),G915&lt;DATE(2018,8,1)),IF(AND(T915&gt;=1,T915&lt;=2),'CP %'!$G$11,IF(AND(T915&gt;=3,T915&lt;=5),'CP %'!$G$12,IF(T915&gt;=6,'CP %'!$G$13,""))),
IF(AND(G915&gt;=DATE(2018,8,1),G915&lt;DATE(2018,10,1)),IF(K915='CP %'!$F$18,'CP %'!$G$18,IF(B915='CP %'!$F$15,'CP %'!$G$15,IF(B915='CP %'!$F$16,'CP %'!$G$16,IF(AND(B915='CP %'!$F$17,T915=1),'CP %'!$G$20,IF(AND(B915='CP %'!$F$17,T915&gt;=2,T915&lt;=5),'CP %'!$G$21,IF(AND(B915='CP %'!$F$17,T915&gt;=6),'CP %'!$G$22,"")))))),
IF(AND(G915&gt;=DATE(2018,10,1),G915&lt;=DATE(2018,12,31)),IF(B915='CP %'!$F$25,'CP %'!$G$25,IF(B915='CP %'!$F$26,'CP %'!$G$26,IF(AND(B915='CP %'!$F$27,T915=1),'CP %'!$G$29,IF(AND(B915='CP %'!$F$27,T915&gt;=2,T915&lt;=5),'CP %'!$G$30,IF(AND(B915='CP %'!$F$27,T915&gt;=6),'CP %'!$G$31,"")))))))))),
IF(AND(A915='CP %'!$M$1,J915="CP"),
IF(AND(G915&gt;=DATE(2018,4,1),G915&lt;DATE(2018,10,1)),IF(AND(T915&gt;=1,T915&lt;=3),'CP %'!$N$4,IF(AND(T915&gt;=4,T915&lt;=6),'CP %'!$N$5,IF(T915&gt;=7,'CP %'!$N$6,""))),
IF(AND(G915&gt;=DATE(2018,10,1),G915&lt;=DATE(2018,12,31)),IF(AND(T915&gt;=1,T915&lt;=3),'CP %'!$N$9,IF(AND(T915&gt;=4,T915&lt;=6),'CP %'!$N$10,IF(T915&gt;=7,'CP %'!$N$11,""))),"")),"")))</f>
        <v/>
      </c>
      <c r="T915" s="29" t="str">
        <f>IF(AND(A915='CP %'!$B$1,Master!J915="CP",G915&gt;=DATE(2018,7,26),G915&lt;=DATE(2018,12,31)),COUNTIFS($K$2:$K$999,K915,$A$2:$A$999,'CP %'!$B$1,$G$2:$G$999,"&gt;=26-07-2018",$G$2:$G$999,"&lt;=31-12-2018"),IF(AND(A915='CP %'!$F$1,Master!J915="CP",G915&gt;=DATE(2018,4,1),G915&lt;DATE(2018,5,1)),COUNTIFS($K$2:$K$999,K915,$A$2:$A$999,'CP %'!$F$1,$G$2:$G$999,"&gt;=01-04-2018",$G$2:$G$999,"&lt;01-05-2018"),IF(AND(A915='CP %'!$F$1,Master!J915="CP",G915&gt;=DATE(2018,7,1),G915&lt;DATE(2018,8,1)),COUNTIFS($K$2:$K$999,K915,$A$2:$A$999,'CP %'!$F$1,$G$2:$G$999,"&gt;=01-07-2018",$G$2:$G$999,"&lt;01-08-2018"),IF(AND(A915='CP %'!$F$1,B915='CP %'!$F$17,Master!J915="CP",G915&gt;=DATE(2018,8,1),G915&lt;DATE(2018,10,1)),COUNTIFS($K$2:$K$999,K915,$A$2:$A$999,'CP %'!$F$1,$B$2:$B$999,'CP %'!$F$17,$G$2:$G$999,"&gt;=01-08-2018",$G$2:$G$999,"&lt;01-10-2018"),IF(AND(A915='CP %'!$F$1,B915='CP %'!$F$27,Master!J915="CP",G915&gt;=DATE(2018,10,1),G915&lt;=DATE(2018,12,31)),COUNTIFS($K$2:$K$999,K915,$A$2:$A$999,'CP %'!$F$1,$B$2:$B$999,'CP %'!$F$27,$G$2:$G$999,"&gt;=01-10-2018",$G$2:$G$999,"&lt;=31-12-2018"),IF(AND(A915='CP %'!$M$1,Master!J915="CP",G915&gt;=DATE(2018,4,1),G915&lt;DATE(2018,10,1)),COUNTIFS($K$2:$K$999,K915,$A$2:$A$999,'CP %'!$M$1,$G$2:$G$999,"&gt;=1-04-2018",$G$2:$G$999,"&lt;1-10-2018"),IF(AND(A915='CP %'!$M$1,Master!J915="CP",G915&gt;=DATE(2018,10,1),G915&lt;=DATE(2018,12,31)),COUNTIFS($K$2:$K$999,K915,$A$2:$A$999,'CP %'!$M$1,$G$2:$G$999,"&gt;=1-10-2018",$G$2:$G$999,"&lt;=31-12-2018"),"")))))))</f>
        <v/>
      </c>
    </row>
    <row r="916" spans="19:20" hidden="1" x14ac:dyDescent="0.25">
      <c r="S916" s="17" t="str">
        <f>IF(AND(A916='CP %'!$B$1,J916="CP"),
IF(AND(G916&gt;=DATE(2018,4,1),G916&lt;=DATE(2018,7,25)),2%,IF(AND(G916&gt;=DATE(2018,7,26),G916&lt;=DATE(2018,12,31),R916='CP %'!$I$2),IF(T916=1,'CP %'!$C$8,IF(AND(T916&gt;=2,T916&lt;=3),'CP %'!$C$9,IF(AND(T916&gt;=4,T916&lt;=5),'CP %'!$C$10,IF(AND(T916&gt;=6,T916&lt;=8),'CP %'!$C$11,IF(T916&gt;=9,'CP %'!$C$12,""))))),IF(AND(G916&gt;=DATE(2018,7,26),G916&lt;=DATE(2018,12,31),R916='CP %'!$I$3),IF(T916=1,'CP %'!$D$8,IF(AND(T916&gt;=2,T916&lt;=3),'CP %'!$D$9,IF(AND(T916&gt;=4,T916&lt;=5),'CP %'!$D$10,IF(AND(T916&gt;=6,T916&lt;=8),'CP %'!$D$11,IF(T916&gt;=9,'CP %'!$D$12,""))))),""))),
IF(AND(A916='CP %'!$F$1,J916="CP"),
IF(AND(G916&gt;=DATE(2018,4,1),G916&lt;DATE(2018,5,1)),IF(AND(T916&gt;=1,T916&lt;=3),'CP %'!$G$4,IF(AND(T916&gt;=4,T916&lt;=9),'CP %'!$G$5,IF(T916&gt;=10,'CP %'!$G$6,""))),
IF(AND(G916&gt;=DATE(2018,5,1),G916&lt;DATE(2018,7,1)),'CP %'!$G$8,
IF(AND(G916&gt;=DATE(2018,7,1),G916&lt;DATE(2018,8,1)),IF(AND(T916&gt;=1,T916&lt;=2),'CP %'!$G$11,IF(AND(T916&gt;=3,T916&lt;=5),'CP %'!$G$12,IF(T916&gt;=6,'CP %'!$G$13,""))),
IF(AND(G916&gt;=DATE(2018,8,1),G916&lt;DATE(2018,10,1)),IF(K916='CP %'!$F$18,'CP %'!$G$18,IF(B916='CP %'!$F$15,'CP %'!$G$15,IF(B916='CP %'!$F$16,'CP %'!$G$16,IF(AND(B916='CP %'!$F$17,T916=1),'CP %'!$G$20,IF(AND(B916='CP %'!$F$17,T916&gt;=2,T916&lt;=5),'CP %'!$G$21,IF(AND(B916='CP %'!$F$17,T916&gt;=6),'CP %'!$G$22,"")))))),
IF(AND(G916&gt;=DATE(2018,10,1),G916&lt;=DATE(2018,12,31)),IF(B916='CP %'!$F$25,'CP %'!$G$25,IF(B916='CP %'!$F$26,'CP %'!$G$26,IF(AND(B916='CP %'!$F$27,T916=1),'CP %'!$G$29,IF(AND(B916='CP %'!$F$27,T916&gt;=2,T916&lt;=5),'CP %'!$G$30,IF(AND(B916='CP %'!$F$27,T916&gt;=6),'CP %'!$G$31,"")))))))))),
IF(AND(A916='CP %'!$M$1,J916="CP"),
IF(AND(G916&gt;=DATE(2018,4,1),G916&lt;DATE(2018,10,1)),IF(AND(T916&gt;=1,T916&lt;=3),'CP %'!$N$4,IF(AND(T916&gt;=4,T916&lt;=6),'CP %'!$N$5,IF(T916&gt;=7,'CP %'!$N$6,""))),
IF(AND(G916&gt;=DATE(2018,10,1),G916&lt;=DATE(2018,12,31)),IF(AND(T916&gt;=1,T916&lt;=3),'CP %'!$N$9,IF(AND(T916&gt;=4,T916&lt;=6),'CP %'!$N$10,IF(T916&gt;=7,'CP %'!$N$11,""))),"")),"")))</f>
        <v/>
      </c>
      <c r="T916" s="29" t="str">
        <f>IF(AND(A916='CP %'!$B$1,Master!J916="CP",G916&gt;=DATE(2018,7,26),G916&lt;=DATE(2018,12,31)),COUNTIFS($K$2:$K$999,K916,$A$2:$A$999,'CP %'!$B$1,$G$2:$G$999,"&gt;=26-07-2018",$G$2:$G$999,"&lt;=31-12-2018"),IF(AND(A916='CP %'!$F$1,Master!J916="CP",G916&gt;=DATE(2018,4,1),G916&lt;DATE(2018,5,1)),COUNTIFS($K$2:$K$999,K916,$A$2:$A$999,'CP %'!$F$1,$G$2:$G$999,"&gt;=01-04-2018",$G$2:$G$999,"&lt;01-05-2018"),IF(AND(A916='CP %'!$F$1,Master!J916="CP",G916&gt;=DATE(2018,7,1),G916&lt;DATE(2018,8,1)),COUNTIFS($K$2:$K$999,K916,$A$2:$A$999,'CP %'!$F$1,$G$2:$G$999,"&gt;=01-07-2018",$G$2:$G$999,"&lt;01-08-2018"),IF(AND(A916='CP %'!$F$1,B916='CP %'!$F$17,Master!J916="CP",G916&gt;=DATE(2018,8,1),G916&lt;DATE(2018,10,1)),COUNTIFS($K$2:$K$999,K916,$A$2:$A$999,'CP %'!$F$1,$B$2:$B$999,'CP %'!$F$17,$G$2:$G$999,"&gt;=01-08-2018",$G$2:$G$999,"&lt;01-10-2018"),IF(AND(A916='CP %'!$F$1,B916='CP %'!$F$27,Master!J916="CP",G916&gt;=DATE(2018,10,1),G916&lt;=DATE(2018,12,31)),COUNTIFS($K$2:$K$999,K916,$A$2:$A$999,'CP %'!$F$1,$B$2:$B$999,'CP %'!$F$27,$G$2:$G$999,"&gt;=01-10-2018",$G$2:$G$999,"&lt;=31-12-2018"),IF(AND(A916='CP %'!$M$1,Master!J916="CP",G916&gt;=DATE(2018,4,1),G916&lt;DATE(2018,10,1)),COUNTIFS($K$2:$K$999,K916,$A$2:$A$999,'CP %'!$M$1,$G$2:$G$999,"&gt;=1-04-2018",$G$2:$G$999,"&lt;1-10-2018"),IF(AND(A916='CP %'!$M$1,Master!J916="CP",G916&gt;=DATE(2018,10,1),G916&lt;=DATE(2018,12,31)),COUNTIFS($K$2:$K$999,K916,$A$2:$A$999,'CP %'!$M$1,$G$2:$G$999,"&gt;=1-10-2018",$G$2:$G$999,"&lt;=31-12-2018"),"")))))))</f>
        <v/>
      </c>
    </row>
    <row r="917" spans="19:20" hidden="1" x14ac:dyDescent="0.25">
      <c r="S917" s="17" t="str">
        <f>IF(AND(A917='CP %'!$B$1,J917="CP"),
IF(AND(G917&gt;=DATE(2018,4,1),G917&lt;=DATE(2018,7,25)),2%,IF(AND(G917&gt;=DATE(2018,7,26),G917&lt;=DATE(2018,12,31),R917='CP %'!$I$2),IF(T917=1,'CP %'!$C$8,IF(AND(T917&gt;=2,T917&lt;=3),'CP %'!$C$9,IF(AND(T917&gt;=4,T917&lt;=5),'CP %'!$C$10,IF(AND(T917&gt;=6,T917&lt;=8),'CP %'!$C$11,IF(T917&gt;=9,'CP %'!$C$12,""))))),IF(AND(G917&gt;=DATE(2018,7,26),G917&lt;=DATE(2018,12,31),R917='CP %'!$I$3),IF(T917=1,'CP %'!$D$8,IF(AND(T917&gt;=2,T917&lt;=3),'CP %'!$D$9,IF(AND(T917&gt;=4,T917&lt;=5),'CP %'!$D$10,IF(AND(T917&gt;=6,T917&lt;=8),'CP %'!$D$11,IF(T917&gt;=9,'CP %'!$D$12,""))))),""))),
IF(AND(A917='CP %'!$F$1,J917="CP"),
IF(AND(G917&gt;=DATE(2018,4,1),G917&lt;DATE(2018,5,1)),IF(AND(T917&gt;=1,T917&lt;=3),'CP %'!$G$4,IF(AND(T917&gt;=4,T917&lt;=9),'CP %'!$G$5,IF(T917&gt;=10,'CP %'!$G$6,""))),
IF(AND(G917&gt;=DATE(2018,5,1),G917&lt;DATE(2018,7,1)),'CP %'!$G$8,
IF(AND(G917&gt;=DATE(2018,7,1),G917&lt;DATE(2018,8,1)),IF(AND(T917&gt;=1,T917&lt;=2),'CP %'!$G$11,IF(AND(T917&gt;=3,T917&lt;=5),'CP %'!$G$12,IF(T917&gt;=6,'CP %'!$G$13,""))),
IF(AND(G917&gt;=DATE(2018,8,1),G917&lt;DATE(2018,10,1)),IF(K917='CP %'!$F$18,'CP %'!$G$18,IF(B917='CP %'!$F$15,'CP %'!$G$15,IF(B917='CP %'!$F$16,'CP %'!$G$16,IF(AND(B917='CP %'!$F$17,T917=1),'CP %'!$G$20,IF(AND(B917='CP %'!$F$17,T917&gt;=2,T917&lt;=5),'CP %'!$G$21,IF(AND(B917='CP %'!$F$17,T917&gt;=6),'CP %'!$G$22,"")))))),
IF(AND(G917&gt;=DATE(2018,10,1),G917&lt;=DATE(2018,12,31)),IF(B917='CP %'!$F$25,'CP %'!$G$25,IF(B917='CP %'!$F$26,'CP %'!$G$26,IF(AND(B917='CP %'!$F$27,T917=1),'CP %'!$G$29,IF(AND(B917='CP %'!$F$27,T917&gt;=2,T917&lt;=5),'CP %'!$G$30,IF(AND(B917='CP %'!$F$27,T917&gt;=6),'CP %'!$G$31,"")))))))))),
IF(AND(A917='CP %'!$M$1,J917="CP"),
IF(AND(G917&gt;=DATE(2018,4,1),G917&lt;DATE(2018,10,1)),IF(AND(T917&gt;=1,T917&lt;=3),'CP %'!$N$4,IF(AND(T917&gt;=4,T917&lt;=6),'CP %'!$N$5,IF(T917&gt;=7,'CP %'!$N$6,""))),
IF(AND(G917&gt;=DATE(2018,10,1),G917&lt;=DATE(2018,12,31)),IF(AND(T917&gt;=1,T917&lt;=3),'CP %'!$N$9,IF(AND(T917&gt;=4,T917&lt;=6),'CP %'!$N$10,IF(T917&gt;=7,'CP %'!$N$11,""))),"")),"")))</f>
        <v/>
      </c>
      <c r="T917" s="29" t="str">
        <f>IF(AND(A917='CP %'!$B$1,Master!J917="CP",G917&gt;=DATE(2018,7,26),G917&lt;=DATE(2018,12,31)),COUNTIFS($K$2:$K$999,K917,$A$2:$A$999,'CP %'!$B$1,$G$2:$G$999,"&gt;=26-07-2018",$G$2:$G$999,"&lt;=31-12-2018"),IF(AND(A917='CP %'!$F$1,Master!J917="CP",G917&gt;=DATE(2018,4,1),G917&lt;DATE(2018,5,1)),COUNTIFS($K$2:$K$999,K917,$A$2:$A$999,'CP %'!$F$1,$G$2:$G$999,"&gt;=01-04-2018",$G$2:$G$999,"&lt;01-05-2018"),IF(AND(A917='CP %'!$F$1,Master!J917="CP",G917&gt;=DATE(2018,7,1),G917&lt;DATE(2018,8,1)),COUNTIFS($K$2:$K$999,K917,$A$2:$A$999,'CP %'!$F$1,$G$2:$G$999,"&gt;=01-07-2018",$G$2:$G$999,"&lt;01-08-2018"),IF(AND(A917='CP %'!$F$1,B917='CP %'!$F$17,Master!J917="CP",G917&gt;=DATE(2018,8,1),G917&lt;DATE(2018,10,1)),COUNTIFS($K$2:$K$999,K917,$A$2:$A$999,'CP %'!$F$1,$B$2:$B$999,'CP %'!$F$17,$G$2:$G$999,"&gt;=01-08-2018",$G$2:$G$999,"&lt;01-10-2018"),IF(AND(A917='CP %'!$F$1,B917='CP %'!$F$27,Master!J917="CP",G917&gt;=DATE(2018,10,1),G917&lt;=DATE(2018,12,31)),COUNTIFS($K$2:$K$999,K917,$A$2:$A$999,'CP %'!$F$1,$B$2:$B$999,'CP %'!$F$27,$G$2:$G$999,"&gt;=01-10-2018",$G$2:$G$999,"&lt;=31-12-2018"),IF(AND(A917='CP %'!$M$1,Master!J917="CP",G917&gt;=DATE(2018,4,1),G917&lt;DATE(2018,10,1)),COUNTIFS($K$2:$K$999,K917,$A$2:$A$999,'CP %'!$M$1,$G$2:$G$999,"&gt;=1-04-2018",$G$2:$G$999,"&lt;1-10-2018"),IF(AND(A917='CP %'!$M$1,Master!J917="CP",G917&gt;=DATE(2018,10,1),G917&lt;=DATE(2018,12,31)),COUNTIFS($K$2:$K$999,K917,$A$2:$A$999,'CP %'!$M$1,$G$2:$G$999,"&gt;=1-10-2018",$G$2:$G$999,"&lt;=31-12-2018"),"")))))))</f>
        <v/>
      </c>
    </row>
    <row r="918" spans="19:20" hidden="1" x14ac:dyDescent="0.25">
      <c r="S918" s="17" t="str">
        <f>IF(AND(A918='CP %'!$B$1,J918="CP"),
IF(AND(G918&gt;=DATE(2018,4,1),G918&lt;=DATE(2018,7,25)),2%,IF(AND(G918&gt;=DATE(2018,7,26),G918&lt;=DATE(2018,12,31),R918='CP %'!$I$2),IF(T918=1,'CP %'!$C$8,IF(AND(T918&gt;=2,T918&lt;=3),'CP %'!$C$9,IF(AND(T918&gt;=4,T918&lt;=5),'CP %'!$C$10,IF(AND(T918&gt;=6,T918&lt;=8),'CP %'!$C$11,IF(T918&gt;=9,'CP %'!$C$12,""))))),IF(AND(G918&gt;=DATE(2018,7,26),G918&lt;=DATE(2018,12,31),R918='CP %'!$I$3),IF(T918=1,'CP %'!$D$8,IF(AND(T918&gt;=2,T918&lt;=3),'CP %'!$D$9,IF(AND(T918&gt;=4,T918&lt;=5),'CP %'!$D$10,IF(AND(T918&gt;=6,T918&lt;=8),'CP %'!$D$11,IF(T918&gt;=9,'CP %'!$D$12,""))))),""))),
IF(AND(A918='CP %'!$F$1,J918="CP"),
IF(AND(G918&gt;=DATE(2018,4,1),G918&lt;DATE(2018,5,1)),IF(AND(T918&gt;=1,T918&lt;=3),'CP %'!$G$4,IF(AND(T918&gt;=4,T918&lt;=9),'CP %'!$G$5,IF(T918&gt;=10,'CP %'!$G$6,""))),
IF(AND(G918&gt;=DATE(2018,5,1),G918&lt;DATE(2018,7,1)),'CP %'!$G$8,
IF(AND(G918&gt;=DATE(2018,7,1),G918&lt;DATE(2018,8,1)),IF(AND(T918&gt;=1,T918&lt;=2),'CP %'!$G$11,IF(AND(T918&gt;=3,T918&lt;=5),'CP %'!$G$12,IF(T918&gt;=6,'CP %'!$G$13,""))),
IF(AND(G918&gt;=DATE(2018,8,1),G918&lt;DATE(2018,10,1)),IF(K918='CP %'!$F$18,'CP %'!$G$18,IF(B918='CP %'!$F$15,'CP %'!$G$15,IF(B918='CP %'!$F$16,'CP %'!$G$16,IF(AND(B918='CP %'!$F$17,T918=1),'CP %'!$G$20,IF(AND(B918='CP %'!$F$17,T918&gt;=2,T918&lt;=5),'CP %'!$G$21,IF(AND(B918='CP %'!$F$17,T918&gt;=6),'CP %'!$G$22,"")))))),
IF(AND(G918&gt;=DATE(2018,10,1),G918&lt;=DATE(2018,12,31)),IF(B918='CP %'!$F$25,'CP %'!$G$25,IF(B918='CP %'!$F$26,'CP %'!$G$26,IF(AND(B918='CP %'!$F$27,T918=1),'CP %'!$G$29,IF(AND(B918='CP %'!$F$27,T918&gt;=2,T918&lt;=5),'CP %'!$G$30,IF(AND(B918='CP %'!$F$27,T918&gt;=6),'CP %'!$G$31,"")))))))))),
IF(AND(A918='CP %'!$M$1,J918="CP"),
IF(AND(G918&gt;=DATE(2018,4,1),G918&lt;DATE(2018,10,1)),IF(AND(T918&gt;=1,T918&lt;=3),'CP %'!$N$4,IF(AND(T918&gt;=4,T918&lt;=6),'CP %'!$N$5,IF(T918&gt;=7,'CP %'!$N$6,""))),
IF(AND(G918&gt;=DATE(2018,10,1),G918&lt;=DATE(2018,12,31)),IF(AND(T918&gt;=1,T918&lt;=3),'CP %'!$N$9,IF(AND(T918&gt;=4,T918&lt;=6),'CP %'!$N$10,IF(T918&gt;=7,'CP %'!$N$11,""))),"")),"")))</f>
        <v/>
      </c>
      <c r="T918" s="29" t="str">
        <f>IF(AND(A918='CP %'!$B$1,Master!J918="CP",G918&gt;=DATE(2018,7,26),G918&lt;=DATE(2018,12,31)),COUNTIFS($K$2:$K$999,K918,$A$2:$A$999,'CP %'!$B$1,$G$2:$G$999,"&gt;=26-07-2018",$G$2:$G$999,"&lt;=31-12-2018"),IF(AND(A918='CP %'!$F$1,Master!J918="CP",G918&gt;=DATE(2018,4,1),G918&lt;DATE(2018,5,1)),COUNTIFS($K$2:$K$999,K918,$A$2:$A$999,'CP %'!$F$1,$G$2:$G$999,"&gt;=01-04-2018",$G$2:$G$999,"&lt;01-05-2018"),IF(AND(A918='CP %'!$F$1,Master!J918="CP",G918&gt;=DATE(2018,7,1),G918&lt;DATE(2018,8,1)),COUNTIFS($K$2:$K$999,K918,$A$2:$A$999,'CP %'!$F$1,$G$2:$G$999,"&gt;=01-07-2018",$G$2:$G$999,"&lt;01-08-2018"),IF(AND(A918='CP %'!$F$1,B918='CP %'!$F$17,Master!J918="CP",G918&gt;=DATE(2018,8,1),G918&lt;DATE(2018,10,1)),COUNTIFS($K$2:$K$999,K918,$A$2:$A$999,'CP %'!$F$1,$B$2:$B$999,'CP %'!$F$17,$G$2:$G$999,"&gt;=01-08-2018",$G$2:$G$999,"&lt;01-10-2018"),IF(AND(A918='CP %'!$F$1,B918='CP %'!$F$27,Master!J918="CP",G918&gt;=DATE(2018,10,1),G918&lt;=DATE(2018,12,31)),COUNTIFS($K$2:$K$999,K918,$A$2:$A$999,'CP %'!$F$1,$B$2:$B$999,'CP %'!$F$27,$G$2:$G$999,"&gt;=01-10-2018",$G$2:$G$999,"&lt;=31-12-2018"),IF(AND(A918='CP %'!$M$1,Master!J918="CP",G918&gt;=DATE(2018,4,1),G918&lt;DATE(2018,10,1)),COUNTIFS($K$2:$K$999,K918,$A$2:$A$999,'CP %'!$M$1,$G$2:$G$999,"&gt;=1-04-2018",$G$2:$G$999,"&lt;1-10-2018"),IF(AND(A918='CP %'!$M$1,Master!J918="CP",G918&gt;=DATE(2018,10,1),G918&lt;=DATE(2018,12,31)),COUNTIFS($K$2:$K$999,K918,$A$2:$A$999,'CP %'!$M$1,$G$2:$G$999,"&gt;=1-10-2018",$G$2:$G$999,"&lt;=31-12-2018"),"")))))))</f>
        <v/>
      </c>
    </row>
    <row r="919" spans="19:20" hidden="1" x14ac:dyDescent="0.25">
      <c r="S919" s="17" t="str">
        <f>IF(AND(A919='CP %'!$B$1,J919="CP"),
IF(AND(G919&gt;=DATE(2018,4,1),G919&lt;=DATE(2018,7,25)),2%,IF(AND(G919&gt;=DATE(2018,7,26),G919&lt;=DATE(2018,12,31),R919='CP %'!$I$2),IF(T919=1,'CP %'!$C$8,IF(AND(T919&gt;=2,T919&lt;=3),'CP %'!$C$9,IF(AND(T919&gt;=4,T919&lt;=5),'CP %'!$C$10,IF(AND(T919&gt;=6,T919&lt;=8),'CP %'!$C$11,IF(T919&gt;=9,'CP %'!$C$12,""))))),IF(AND(G919&gt;=DATE(2018,7,26),G919&lt;=DATE(2018,12,31),R919='CP %'!$I$3),IF(T919=1,'CP %'!$D$8,IF(AND(T919&gt;=2,T919&lt;=3),'CP %'!$D$9,IF(AND(T919&gt;=4,T919&lt;=5),'CP %'!$D$10,IF(AND(T919&gt;=6,T919&lt;=8),'CP %'!$D$11,IF(T919&gt;=9,'CP %'!$D$12,""))))),""))),
IF(AND(A919='CP %'!$F$1,J919="CP"),
IF(AND(G919&gt;=DATE(2018,4,1),G919&lt;DATE(2018,5,1)),IF(AND(T919&gt;=1,T919&lt;=3),'CP %'!$G$4,IF(AND(T919&gt;=4,T919&lt;=9),'CP %'!$G$5,IF(T919&gt;=10,'CP %'!$G$6,""))),
IF(AND(G919&gt;=DATE(2018,5,1),G919&lt;DATE(2018,7,1)),'CP %'!$G$8,
IF(AND(G919&gt;=DATE(2018,7,1),G919&lt;DATE(2018,8,1)),IF(AND(T919&gt;=1,T919&lt;=2),'CP %'!$G$11,IF(AND(T919&gt;=3,T919&lt;=5),'CP %'!$G$12,IF(T919&gt;=6,'CP %'!$G$13,""))),
IF(AND(G919&gt;=DATE(2018,8,1),G919&lt;DATE(2018,10,1)),IF(K919='CP %'!$F$18,'CP %'!$G$18,IF(B919='CP %'!$F$15,'CP %'!$G$15,IF(B919='CP %'!$F$16,'CP %'!$G$16,IF(AND(B919='CP %'!$F$17,T919=1),'CP %'!$G$20,IF(AND(B919='CP %'!$F$17,T919&gt;=2,T919&lt;=5),'CP %'!$G$21,IF(AND(B919='CP %'!$F$17,T919&gt;=6),'CP %'!$G$22,"")))))),
IF(AND(G919&gt;=DATE(2018,10,1),G919&lt;=DATE(2018,12,31)),IF(B919='CP %'!$F$25,'CP %'!$G$25,IF(B919='CP %'!$F$26,'CP %'!$G$26,IF(AND(B919='CP %'!$F$27,T919=1),'CP %'!$G$29,IF(AND(B919='CP %'!$F$27,T919&gt;=2,T919&lt;=5),'CP %'!$G$30,IF(AND(B919='CP %'!$F$27,T919&gt;=6),'CP %'!$G$31,"")))))))))),
IF(AND(A919='CP %'!$M$1,J919="CP"),
IF(AND(G919&gt;=DATE(2018,4,1),G919&lt;DATE(2018,10,1)),IF(AND(T919&gt;=1,T919&lt;=3),'CP %'!$N$4,IF(AND(T919&gt;=4,T919&lt;=6),'CP %'!$N$5,IF(T919&gt;=7,'CP %'!$N$6,""))),
IF(AND(G919&gt;=DATE(2018,10,1),G919&lt;=DATE(2018,12,31)),IF(AND(T919&gt;=1,T919&lt;=3),'CP %'!$N$9,IF(AND(T919&gt;=4,T919&lt;=6),'CP %'!$N$10,IF(T919&gt;=7,'CP %'!$N$11,""))),"")),"")))</f>
        <v/>
      </c>
      <c r="T919" s="29" t="str">
        <f>IF(AND(A919='CP %'!$B$1,Master!J919="CP",G919&gt;=DATE(2018,7,26),G919&lt;=DATE(2018,12,31)),COUNTIFS($K$2:$K$999,K919,$A$2:$A$999,'CP %'!$B$1,$G$2:$G$999,"&gt;=26-07-2018",$G$2:$G$999,"&lt;=31-12-2018"),IF(AND(A919='CP %'!$F$1,Master!J919="CP",G919&gt;=DATE(2018,4,1),G919&lt;DATE(2018,5,1)),COUNTIFS($K$2:$K$999,K919,$A$2:$A$999,'CP %'!$F$1,$G$2:$G$999,"&gt;=01-04-2018",$G$2:$G$999,"&lt;01-05-2018"),IF(AND(A919='CP %'!$F$1,Master!J919="CP",G919&gt;=DATE(2018,7,1),G919&lt;DATE(2018,8,1)),COUNTIFS($K$2:$K$999,K919,$A$2:$A$999,'CP %'!$F$1,$G$2:$G$999,"&gt;=01-07-2018",$G$2:$G$999,"&lt;01-08-2018"),IF(AND(A919='CP %'!$F$1,B919='CP %'!$F$17,Master!J919="CP",G919&gt;=DATE(2018,8,1),G919&lt;DATE(2018,10,1)),COUNTIFS($K$2:$K$999,K919,$A$2:$A$999,'CP %'!$F$1,$B$2:$B$999,'CP %'!$F$17,$G$2:$G$999,"&gt;=01-08-2018",$G$2:$G$999,"&lt;01-10-2018"),IF(AND(A919='CP %'!$F$1,B919='CP %'!$F$27,Master!J919="CP",G919&gt;=DATE(2018,10,1),G919&lt;=DATE(2018,12,31)),COUNTIFS($K$2:$K$999,K919,$A$2:$A$999,'CP %'!$F$1,$B$2:$B$999,'CP %'!$F$27,$G$2:$G$999,"&gt;=01-10-2018",$G$2:$G$999,"&lt;=31-12-2018"),IF(AND(A919='CP %'!$M$1,Master!J919="CP",G919&gt;=DATE(2018,4,1),G919&lt;DATE(2018,10,1)),COUNTIFS($K$2:$K$999,K919,$A$2:$A$999,'CP %'!$M$1,$G$2:$G$999,"&gt;=1-04-2018",$G$2:$G$999,"&lt;1-10-2018"),IF(AND(A919='CP %'!$M$1,Master!J919="CP",G919&gt;=DATE(2018,10,1),G919&lt;=DATE(2018,12,31)),COUNTIFS($K$2:$K$999,K919,$A$2:$A$999,'CP %'!$M$1,$G$2:$G$999,"&gt;=1-10-2018",$G$2:$G$999,"&lt;=31-12-2018"),"")))))))</f>
        <v/>
      </c>
    </row>
    <row r="920" spans="19:20" hidden="1" x14ac:dyDescent="0.25">
      <c r="S920" s="17" t="str">
        <f>IF(AND(A920='CP %'!$B$1,J920="CP"),
IF(AND(G920&gt;=DATE(2018,4,1),G920&lt;=DATE(2018,7,25)),2%,IF(AND(G920&gt;=DATE(2018,7,26),G920&lt;=DATE(2018,12,31),R920='CP %'!$I$2),IF(T920=1,'CP %'!$C$8,IF(AND(T920&gt;=2,T920&lt;=3),'CP %'!$C$9,IF(AND(T920&gt;=4,T920&lt;=5),'CP %'!$C$10,IF(AND(T920&gt;=6,T920&lt;=8),'CP %'!$C$11,IF(T920&gt;=9,'CP %'!$C$12,""))))),IF(AND(G920&gt;=DATE(2018,7,26),G920&lt;=DATE(2018,12,31),R920='CP %'!$I$3),IF(T920=1,'CP %'!$D$8,IF(AND(T920&gt;=2,T920&lt;=3),'CP %'!$D$9,IF(AND(T920&gt;=4,T920&lt;=5),'CP %'!$D$10,IF(AND(T920&gt;=6,T920&lt;=8),'CP %'!$D$11,IF(T920&gt;=9,'CP %'!$D$12,""))))),""))),
IF(AND(A920='CP %'!$F$1,J920="CP"),
IF(AND(G920&gt;=DATE(2018,4,1),G920&lt;DATE(2018,5,1)),IF(AND(T920&gt;=1,T920&lt;=3),'CP %'!$G$4,IF(AND(T920&gt;=4,T920&lt;=9),'CP %'!$G$5,IF(T920&gt;=10,'CP %'!$G$6,""))),
IF(AND(G920&gt;=DATE(2018,5,1),G920&lt;DATE(2018,7,1)),'CP %'!$G$8,
IF(AND(G920&gt;=DATE(2018,7,1),G920&lt;DATE(2018,8,1)),IF(AND(T920&gt;=1,T920&lt;=2),'CP %'!$G$11,IF(AND(T920&gt;=3,T920&lt;=5),'CP %'!$G$12,IF(T920&gt;=6,'CP %'!$G$13,""))),
IF(AND(G920&gt;=DATE(2018,8,1),G920&lt;DATE(2018,10,1)),IF(K920='CP %'!$F$18,'CP %'!$G$18,IF(B920='CP %'!$F$15,'CP %'!$G$15,IF(B920='CP %'!$F$16,'CP %'!$G$16,IF(AND(B920='CP %'!$F$17,T920=1),'CP %'!$G$20,IF(AND(B920='CP %'!$F$17,T920&gt;=2,T920&lt;=5),'CP %'!$G$21,IF(AND(B920='CP %'!$F$17,T920&gt;=6),'CP %'!$G$22,"")))))),
IF(AND(G920&gt;=DATE(2018,10,1),G920&lt;=DATE(2018,12,31)),IF(B920='CP %'!$F$25,'CP %'!$G$25,IF(B920='CP %'!$F$26,'CP %'!$G$26,IF(AND(B920='CP %'!$F$27,T920=1),'CP %'!$G$29,IF(AND(B920='CP %'!$F$27,T920&gt;=2,T920&lt;=5),'CP %'!$G$30,IF(AND(B920='CP %'!$F$27,T920&gt;=6),'CP %'!$G$31,"")))))))))),
IF(AND(A920='CP %'!$M$1,J920="CP"),
IF(AND(G920&gt;=DATE(2018,4,1),G920&lt;DATE(2018,10,1)),IF(AND(T920&gt;=1,T920&lt;=3),'CP %'!$N$4,IF(AND(T920&gt;=4,T920&lt;=6),'CP %'!$N$5,IF(T920&gt;=7,'CP %'!$N$6,""))),
IF(AND(G920&gt;=DATE(2018,10,1),G920&lt;=DATE(2018,12,31)),IF(AND(T920&gt;=1,T920&lt;=3),'CP %'!$N$9,IF(AND(T920&gt;=4,T920&lt;=6),'CP %'!$N$10,IF(T920&gt;=7,'CP %'!$N$11,""))),"")),"")))</f>
        <v/>
      </c>
      <c r="T920" s="29" t="str">
        <f>IF(AND(A920='CP %'!$B$1,Master!J920="CP",G920&gt;=DATE(2018,7,26),G920&lt;=DATE(2018,12,31)),COUNTIFS($K$2:$K$999,K920,$A$2:$A$999,'CP %'!$B$1,$G$2:$G$999,"&gt;=26-07-2018",$G$2:$G$999,"&lt;=31-12-2018"),IF(AND(A920='CP %'!$F$1,Master!J920="CP",G920&gt;=DATE(2018,4,1),G920&lt;DATE(2018,5,1)),COUNTIFS($K$2:$K$999,K920,$A$2:$A$999,'CP %'!$F$1,$G$2:$G$999,"&gt;=01-04-2018",$G$2:$G$999,"&lt;01-05-2018"),IF(AND(A920='CP %'!$F$1,Master!J920="CP",G920&gt;=DATE(2018,7,1),G920&lt;DATE(2018,8,1)),COUNTIFS($K$2:$K$999,K920,$A$2:$A$999,'CP %'!$F$1,$G$2:$G$999,"&gt;=01-07-2018",$G$2:$G$999,"&lt;01-08-2018"),IF(AND(A920='CP %'!$F$1,B920='CP %'!$F$17,Master!J920="CP",G920&gt;=DATE(2018,8,1),G920&lt;DATE(2018,10,1)),COUNTIFS($K$2:$K$999,K920,$A$2:$A$999,'CP %'!$F$1,$B$2:$B$999,'CP %'!$F$17,$G$2:$G$999,"&gt;=01-08-2018",$G$2:$G$999,"&lt;01-10-2018"),IF(AND(A920='CP %'!$F$1,B920='CP %'!$F$27,Master!J920="CP",G920&gt;=DATE(2018,10,1),G920&lt;=DATE(2018,12,31)),COUNTIFS($K$2:$K$999,K920,$A$2:$A$999,'CP %'!$F$1,$B$2:$B$999,'CP %'!$F$27,$G$2:$G$999,"&gt;=01-10-2018",$G$2:$G$999,"&lt;=31-12-2018"),IF(AND(A920='CP %'!$M$1,Master!J920="CP",G920&gt;=DATE(2018,4,1),G920&lt;DATE(2018,10,1)),COUNTIFS($K$2:$K$999,K920,$A$2:$A$999,'CP %'!$M$1,$G$2:$G$999,"&gt;=1-04-2018",$G$2:$G$999,"&lt;1-10-2018"),IF(AND(A920='CP %'!$M$1,Master!J920="CP",G920&gt;=DATE(2018,10,1),G920&lt;=DATE(2018,12,31)),COUNTIFS($K$2:$K$999,K920,$A$2:$A$999,'CP %'!$M$1,$G$2:$G$999,"&gt;=1-10-2018",$G$2:$G$999,"&lt;=31-12-2018"),"")))))))</f>
        <v/>
      </c>
    </row>
    <row r="921" spans="19:20" hidden="1" x14ac:dyDescent="0.25">
      <c r="S921" s="17" t="str">
        <f>IF(AND(A921='CP %'!$B$1,J921="CP"),
IF(AND(G921&gt;=DATE(2018,4,1),G921&lt;=DATE(2018,7,25)),2%,IF(AND(G921&gt;=DATE(2018,7,26),G921&lt;=DATE(2018,12,31),R921='CP %'!$I$2),IF(T921=1,'CP %'!$C$8,IF(AND(T921&gt;=2,T921&lt;=3),'CP %'!$C$9,IF(AND(T921&gt;=4,T921&lt;=5),'CP %'!$C$10,IF(AND(T921&gt;=6,T921&lt;=8),'CP %'!$C$11,IF(T921&gt;=9,'CP %'!$C$12,""))))),IF(AND(G921&gt;=DATE(2018,7,26),G921&lt;=DATE(2018,12,31),R921='CP %'!$I$3),IF(T921=1,'CP %'!$D$8,IF(AND(T921&gt;=2,T921&lt;=3),'CP %'!$D$9,IF(AND(T921&gt;=4,T921&lt;=5),'CP %'!$D$10,IF(AND(T921&gt;=6,T921&lt;=8),'CP %'!$D$11,IF(T921&gt;=9,'CP %'!$D$12,""))))),""))),
IF(AND(A921='CP %'!$F$1,J921="CP"),
IF(AND(G921&gt;=DATE(2018,4,1),G921&lt;DATE(2018,5,1)),IF(AND(T921&gt;=1,T921&lt;=3),'CP %'!$G$4,IF(AND(T921&gt;=4,T921&lt;=9),'CP %'!$G$5,IF(T921&gt;=10,'CP %'!$G$6,""))),
IF(AND(G921&gt;=DATE(2018,5,1),G921&lt;DATE(2018,7,1)),'CP %'!$G$8,
IF(AND(G921&gt;=DATE(2018,7,1),G921&lt;DATE(2018,8,1)),IF(AND(T921&gt;=1,T921&lt;=2),'CP %'!$G$11,IF(AND(T921&gt;=3,T921&lt;=5),'CP %'!$G$12,IF(T921&gt;=6,'CP %'!$G$13,""))),
IF(AND(G921&gt;=DATE(2018,8,1),G921&lt;DATE(2018,10,1)),IF(K921='CP %'!$F$18,'CP %'!$G$18,IF(B921='CP %'!$F$15,'CP %'!$G$15,IF(B921='CP %'!$F$16,'CP %'!$G$16,IF(AND(B921='CP %'!$F$17,T921=1),'CP %'!$G$20,IF(AND(B921='CP %'!$F$17,T921&gt;=2,T921&lt;=5),'CP %'!$G$21,IF(AND(B921='CP %'!$F$17,T921&gt;=6),'CP %'!$G$22,"")))))),
IF(AND(G921&gt;=DATE(2018,10,1),G921&lt;=DATE(2018,12,31)),IF(B921='CP %'!$F$25,'CP %'!$G$25,IF(B921='CP %'!$F$26,'CP %'!$G$26,IF(AND(B921='CP %'!$F$27,T921=1),'CP %'!$G$29,IF(AND(B921='CP %'!$F$27,T921&gt;=2,T921&lt;=5),'CP %'!$G$30,IF(AND(B921='CP %'!$F$27,T921&gt;=6),'CP %'!$G$31,"")))))))))),
IF(AND(A921='CP %'!$M$1,J921="CP"),
IF(AND(G921&gt;=DATE(2018,4,1),G921&lt;DATE(2018,10,1)),IF(AND(T921&gt;=1,T921&lt;=3),'CP %'!$N$4,IF(AND(T921&gt;=4,T921&lt;=6),'CP %'!$N$5,IF(T921&gt;=7,'CP %'!$N$6,""))),
IF(AND(G921&gt;=DATE(2018,10,1),G921&lt;=DATE(2018,12,31)),IF(AND(T921&gt;=1,T921&lt;=3),'CP %'!$N$9,IF(AND(T921&gt;=4,T921&lt;=6),'CP %'!$N$10,IF(T921&gt;=7,'CP %'!$N$11,""))),"")),"")))</f>
        <v/>
      </c>
      <c r="T921" s="29" t="str">
        <f>IF(AND(A921='CP %'!$B$1,Master!J921="CP",G921&gt;=DATE(2018,7,26),G921&lt;=DATE(2018,12,31)),COUNTIFS($K$2:$K$999,K921,$A$2:$A$999,'CP %'!$B$1,$G$2:$G$999,"&gt;=26-07-2018",$G$2:$G$999,"&lt;=31-12-2018"),IF(AND(A921='CP %'!$F$1,Master!J921="CP",G921&gt;=DATE(2018,4,1),G921&lt;DATE(2018,5,1)),COUNTIFS($K$2:$K$999,K921,$A$2:$A$999,'CP %'!$F$1,$G$2:$G$999,"&gt;=01-04-2018",$G$2:$G$999,"&lt;01-05-2018"),IF(AND(A921='CP %'!$F$1,Master!J921="CP",G921&gt;=DATE(2018,7,1),G921&lt;DATE(2018,8,1)),COUNTIFS($K$2:$K$999,K921,$A$2:$A$999,'CP %'!$F$1,$G$2:$G$999,"&gt;=01-07-2018",$G$2:$G$999,"&lt;01-08-2018"),IF(AND(A921='CP %'!$F$1,B921='CP %'!$F$17,Master!J921="CP",G921&gt;=DATE(2018,8,1),G921&lt;DATE(2018,10,1)),COUNTIFS($K$2:$K$999,K921,$A$2:$A$999,'CP %'!$F$1,$B$2:$B$999,'CP %'!$F$17,$G$2:$G$999,"&gt;=01-08-2018",$G$2:$G$999,"&lt;01-10-2018"),IF(AND(A921='CP %'!$F$1,B921='CP %'!$F$27,Master!J921="CP",G921&gt;=DATE(2018,10,1),G921&lt;=DATE(2018,12,31)),COUNTIFS($K$2:$K$999,K921,$A$2:$A$999,'CP %'!$F$1,$B$2:$B$999,'CP %'!$F$27,$G$2:$G$999,"&gt;=01-10-2018",$G$2:$G$999,"&lt;=31-12-2018"),IF(AND(A921='CP %'!$M$1,Master!J921="CP",G921&gt;=DATE(2018,4,1),G921&lt;DATE(2018,10,1)),COUNTIFS($K$2:$K$999,K921,$A$2:$A$999,'CP %'!$M$1,$G$2:$G$999,"&gt;=1-04-2018",$G$2:$G$999,"&lt;1-10-2018"),IF(AND(A921='CP %'!$M$1,Master!J921="CP",G921&gt;=DATE(2018,10,1),G921&lt;=DATE(2018,12,31)),COUNTIFS($K$2:$K$999,K921,$A$2:$A$999,'CP %'!$M$1,$G$2:$G$999,"&gt;=1-10-2018",$G$2:$G$999,"&lt;=31-12-2018"),"")))))))</f>
        <v/>
      </c>
    </row>
    <row r="922" spans="19:20" hidden="1" x14ac:dyDescent="0.25">
      <c r="S922" s="17" t="str">
        <f>IF(AND(A922='CP %'!$B$1,J922="CP"),
IF(AND(G922&gt;=DATE(2018,4,1),G922&lt;=DATE(2018,7,25)),2%,IF(AND(G922&gt;=DATE(2018,7,26),G922&lt;=DATE(2018,12,31),R922='CP %'!$I$2),IF(T922=1,'CP %'!$C$8,IF(AND(T922&gt;=2,T922&lt;=3),'CP %'!$C$9,IF(AND(T922&gt;=4,T922&lt;=5),'CP %'!$C$10,IF(AND(T922&gt;=6,T922&lt;=8),'CP %'!$C$11,IF(T922&gt;=9,'CP %'!$C$12,""))))),IF(AND(G922&gt;=DATE(2018,7,26),G922&lt;=DATE(2018,12,31),R922='CP %'!$I$3),IF(T922=1,'CP %'!$D$8,IF(AND(T922&gt;=2,T922&lt;=3),'CP %'!$D$9,IF(AND(T922&gt;=4,T922&lt;=5),'CP %'!$D$10,IF(AND(T922&gt;=6,T922&lt;=8),'CP %'!$D$11,IF(T922&gt;=9,'CP %'!$D$12,""))))),""))),
IF(AND(A922='CP %'!$F$1,J922="CP"),
IF(AND(G922&gt;=DATE(2018,4,1),G922&lt;DATE(2018,5,1)),IF(AND(T922&gt;=1,T922&lt;=3),'CP %'!$G$4,IF(AND(T922&gt;=4,T922&lt;=9),'CP %'!$G$5,IF(T922&gt;=10,'CP %'!$G$6,""))),
IF(AND(G922&gt;=DATE(2018,5,1),G922&lt;DATE(2018,7,1)),'CP %'!$G$8,
IF(AND(G922&gt;=DATE(2018,7,1),G922&lt;DATE(2018,8,1)),IF(AND(T922&gt;=1,T922&lt;=2),'CP %'!$G$11,IF(AND(T922&gt;=3,T922&lt;=5),'CP %'!$G$12,IF(T922&gt;=6,'CP %'!$G$13,""))),
IF(AND(G922&gt;=DATE(2018,8,1),G922&lt;DATE(2018,10,1)),IF(K922='CP %'!$F$18,'CP %'!$G$18,IF(B922='CP %'!$F$15,'CP %'!$G$15,IF(B922='CP %'!$F$16,'CP %'!$G$16,IF(AND(B922='CP %'!$F$17,T922=1),'CP %'!$G$20,IF(AND(B922='CP %'!$F$17,T922&gt;=2,T922&lt;=5),'CP %'!$G$21,IF(AND(B922='CP %'!$F$17,T922&gt;=6),'CP %'!$G$22,"")))))),
IF(AND(G922&gt;=DATE(2018,10,1),G922&lt;=DATE(2018,12,31)),IF(B922='CP %'!$F$25,'CP %'!$G$25,IF(B922='CP %'!$F$26,'CP %'!$G$26,IF(AND(B922='CP %'!$F$27,T922=1),'CP %'!$G$29,IF(AND(B922='CP %'!$F$27,T922&gt;=2,T922&lt;=5),'CP %'!$G$30,IF(AND(B922='CP %'!$F$27,T922&gt;=6),'CP %'!$G$31,"")))))))))),
IF(AND(A922='CP %'!$M$1,J922="CP"),
IF(AND(G922&gt;=DATE(2018,4,1),G922&lt;DATE(2018,10,1)),IF(AND(T922&gt;=1,T922&lt;=3),'CP %'!$N$4,IF(AND(T922&gt;=4,T922&lt;=6),'CP %'!$N$5,IF(T922&gt;=7,'CP %'!$N$6,""))),
IF(AND(G922&gt;=DATE(2018,10,1),G922&lt;=DATE(2018,12,31)),IF(AND(T922&gt;=1,T922&lt;=3),'CP %'!$N$9,IF(AND(T922&gt;=4,T922&lt;=6),'CP %'!$N$10,IF(T922&gt;=7,'CP %'!$N$11,""))),"")),"")))</f>
        <v/>
      </c>
      <c r="T922" s="29" t="str">
        <f>IF(AND(A922='CP %'!$B$1,Master!J922="CP",G922&gt;=DATE(2018,7,26),G922&lt;=DATE(2018,12,31)),COUNTIFS($K$2:$K$999,K922,$A$2:$A$999,'CP %'!$B$1,$G$2:$G$999,"&gt;=26-07-2018",$G$2:$G$999,"&lt;=31-12-2018"),IF(AND(A922='CP %'!$F$1,Master!J922="CP",G922&gt;=DATE(2018,4,1),G922&lt;DATE(2018,5,1)),COUNTIFS($K$2:$K$999,K922,$A$2:$A$999,'CP %'!$F$1,$G$2:$G$999,"&gt;=01-04-2018",$G$2:$G$999,"&lt;01-05-2018"),IF(AND(A922='CP %'!$F$1,Master!J922="CP",G922&gt;=DATE(2018,7,1),G922&lt;DATE(2018,8,1)),COUNTIFS($K$2:$K$999,K922,$A$2:$A$999,'CP %'!$F$1,$G$2:$G$999,"&gt;=01-07-2018",$G$2:$G$999,"&lt;01-08-2018"),IF(AND(A922='CP %'!$F$1,B922='CP %'!$F$17,Master!J922="CP",G922&gt;=DATE(2018,8,1),G922&lt;DATE(2018,10,1)),COUNTIFS($K$2:$K$999,K922,$A$2:$A$999,'CP %'!$F$1,$B$2:$B$999,'CP %'!$F$17,$G$2:$G$999,"&gt;=01-08-2018",$G$2:$G$999,"&lt;01-10-2018"),IF(AND(A922='CP %'!$F$1,B922='CP %'!$F$27,Master!J922="CP",G922&gt;=DATE(2018,10,1),G922&lt;=DATE(2018,12,31)),COUNTIFS($K$2:$K$999,K922,$A$2:$A$999,'CP %'!$F$1,$B$2:$B$999,'CP %'!$F$27,$G$2:$G$999,"&gt;=01-10-2018",$G$2:$G$999,"&lt;=31-12-2018"),IF(AND(A922='CP %'!$M$1,Master!J922="CP",G922&gt;=DATE(2018,4,1),G922&lt;DATE(2018,10,1)),COUNTIFS($K$2:$K$999,K922,$A$2:$A$999,'CP %'!$M$1,$G$2:$G$999,"&gt;=1-04-2018",$G$2:$G$999,"&lt;1-10-2018"),IF(AND(A922='CP %'!$M$1,Master!J922="CP",G922&gt;=DATE(2018,10,1),G922&lt;=DATE(2018,12,31)),COUNTIFS($K$2:$K$999,K922,$A$2:$A$999,'CP %'!$M$1,$G$2:$G$999,"&gt;=1-10-2018",$G$2:$G$999,"&lt;=31-12-2018"),"")))))))</f>
        <v/>
      </c>
    </row>
    <row r="923" spans="19:20" hidden="1" x14ac:dyDescent="0.25">
      <c r="S923" s="17" t="str">
        <f>IF(AND(A923='CP %'!$B$1,J923="CP"),
IF(AND(G923&gt;=DATE(2018,4,1),G923&lt;=DATE(2018,7,25)),2%,IF(AND(G923&gt;=DATE(2018,7,26),G923&lt;=DATE(2018,12,31),R923='CP %'!$I$2),IF(T923=1,'CP %'!$C$8,IF(AND(T923&gt;=2,T923&lt;=3),'CP %'!$C$9,IF(AND(T923&gt;=4,T923&lt;=5),'CP %'!$C$10,IF(AND(T923&gt;=6,T923&lt;=8),'CP %'!$C$11,IF(T923&gt;=9,'CP %'!$C$12,""))))),IF(AND(G923&gt;=DATE(2018,7,26),G923&lt;=DATE(2018,12,31),R923='CP %'!$I$3),IF(T923=1,'CP %'!$D$8,IF(AND(T923&gt;=2,T923&lt;=3),'CP %'!$D$9,IF(AND(T923&gt;=4,T923&lt;=5),'CP %'!$D$10,IF(AND(T923&gt;=6,T923&lt;=8),'CP %'!$D$11,IF(T923&gt;=9,'CP %'!$D$12,""))))),""))),
IF(AND(A923='CP %'!$F$1,J923="CP"),
IF(AND(G923&gt;=DATE(2018,4,1),G923&lt;DATE(2018,5,1)),IF(AND(T923&gt;=1,T923&lt;=3),'CP %'!$G$4,IF(AND(T923&gt;=4,T923&lt;=9),'CP %'!$G$5,IF(T923&gt;=10,'CP %'!$G$6,""))),
IF(AND(G923&gt;=DATE(2018,5,1),G923&lt;DATE(2018,7,1)),'CP %'!$G$8,
IF(AND(G923&gt;=DATE(2018,7,1),G923&lt;DATE(2018,8,1)),IF(AND(T923&gt;=1,T923&lt;=2),'CP %'!$G$11,IF(AND(T923&gt;=3,T923&lt;=5),'CP %'!$G$12,IF(T923&gt;=6,'CP %'!$G$13,""))),
IF(AND(G923&gt;=DATE(2018,8,1),G923&lt;DATE(2018,10,1)),IF(K923='CP %'!$F$18,'CP %'!$G$18,IF(B923='CP %'!$F$15,'CP %'!$G$15,IF(B923='CP %'!$F$16,'CP %'!$G$16,IF(AND(B923='CP %'!$F$17,T923=1),'CP %'!$G$20,IF(AND(B923='CP %'!$F$17,T923&gt;=2,T923&lt;=5),'CP %'!$G$21,IF(AND(B923='CP %'!$F$17,T923&gt;=6),'CP %'!$G$22,"")))))),
IF(AND(G923&gt;=DATE(2018,10,1),G923&lt;=DATE(2018,12,31)),IF(B923='CP %'!$F$25,'CP %'!$G$25,IF(B923='CP %'!$F$26,'CP %'!$G$26,IF(AND(B923='CP %'!$F$27,T923=1),'CP %'!$G$29,IF(AND(B923='CP %'!$F$27,T923&gt;=2,T923&lt;=5),'CP %'!$G$30,IF(AND(B923='CP %'!$F$27,T923&gt;=6),'CP %'!$G$31,"")))))))))),
IF(AND(A923='CP %'!$M$1,J923="CP"),
IF(AND(G923&gt;=DATE(2018,4,1),G923&lt;DATE(2018,10,1)),IF(AND(T923&gt;=1,T923&lt;=3),'CP %'!$N$4,IF(AND(T923&gt;=4,T923&lt;=6),'CP %'!$N$5,IF(T923&gt;=7,'CP %'!$N$6,""))),
IF(AND(G923&gt;=DATE(2018,10,1),G923&lt;=DATE(2018,12,31)),IF(AND(T923&gt;=1,T923&lt;=3),'CP %'!$N$9,IF(AND(T923&gt;=4,T923&lt;=6),'CP %'!$N$10,IF(T923&gt;=7,'CP %'!$N$11,""))),"")),"")))</f>
        <v/>
      </c>
      <c r="T923" s="29" t="str">
        <f>IF(AND(A923='CP %'!$B$1,Master!J923="CP",G923&gt;=DATE(2018,7,26),G923&lt;=DATE(2018,12,31)),COUNTIFS($K$2:$K$999,K923,$A$2:$A$999,'CP %'!$B$1,$G$2:$G$999,"&gt;=26-07-2018",$G$2:$G$999,"&lt;=31-12-2018"),IF(AND(A923='CP %'!$F$1,Master!J923="CP",G923&gt;=DATE(2018,4,1),G923&lt;DATE(2018,5,1)),COUNTIFS($K$2:$K$999,K923,$A$2:$A$999,'CP %'!$F$1,$G$2:$G$999,"&gt;=01-04-2018",$G$2:$G$999,"&lt;01-05-2018"),IF(AND(A923='CP %'!$F$1,Master!J923="CP",G923&gt;=DATE(2018,7,1),G923&lt;DATE(2018,8,1)),COUNTIFS($K$2:$K$999,K923,$A$2:$A$999,'CP %'!$F$1,$G$2:$G$999,"&gt;=01-07-2018",$G$2:$G$999,"&lt;01-08-2018"),IF(AND(A923='CP %'!$F$1,B923='CP %'!$F$17,Master!J923="CP",G923&gt;=DATE(2018,8,1),G923&lt;DATE(2018,10,1)),COUNTIFS($K$2:$K$999,K923,$A$2:$A$999,'CP %'!$F$1,$B$2:$B$999,'CP %'!$F$17,$G$2:$G$999,"&gt;=01-08-2018",$G$2:$G$999,"&lt;01-10-2018"),IF(AND(A923='CP %'!$F$1,B923='CP %'!$F$27,Master!J923="CP",G923&gt;=DATE(2018,10,1),G923&lt;=DATE(2018,12,31)),COUNTIFS($K$2:$K$999,K923,$A$2:$A$999,'CP %'!$F$1,$B$2:$B$999,'CP %'!$F$27,$G$2:$G$999,"&gt;=01-10-2018",$G$2:$G$999,"&lt;=31-12-2018"),IF(AND(A923='CP %'!$M$1,Master!J923="CP",G923&gt;=DATE(2018,4,1),G923&lt;DATE(2018,10,1)),COUNTIFS($K$2:$K$999,K923,$A$2:$A$999,'CP %'!$M$1,$G$2:$G$999,"&gt;=1-04-2018",$G$2:$G$999,"&lt;1-10-2018"),IF(AND(A923='CP %'!$M$1,Master!J923="CP",G923&gt;=DATE(2018,10,1),G923&lt;=DATE(2018,12,31)),COUNTIFS($K$2:$K$999,K923,$A$2:$A$999,'CP %'!$M$1,$G$2:$G$999,"&gt;=1-10-2018",$G$2:$G$999,"&lt;=31-12-2018"),"")))))))</f>
        <v/>
      </c>
    </row>
    <row r="924" spans="19:20" hidden="1" x14ac:dyDescent="0.25">
      <c r="S924" s="17" t="str">
        <f>IF(AND(A924='CP %'!$B$1,J924="CP"),
IF(AND(G924&gt;=DATE(2018,4,1),G924&lt;=DATE(2018,7,25)),2%,IF(AND(G924&gt;=DATE(2018,7,26),G924&lt;=DATE(2018,12,31),R924='CP %'!$I$2),IF(T924=1,'CP %'!$C$8,IF(AND(T924&gt;=2,T924&lt;=3),'CP %'!$C$9,IF(AND(T924&gt;=4,T924&lt;=5),'CP %'!$C$10,IF(AND(T924&gt;=6,T924&lt;=8),'CP %'!$C$11,IF(T924&gt;=9,'CP %'!$C$12,""))))),IF(AND(G924&gt;=DATE(2018,7,26),G924&lt;=DATE(2018,12,31),R924='CP %'!$I$3),IF(T924=1,'CP %'!$D$8,IF(AND(T924&gt;=2,T924&lt;=3),'CP %'!$D$9,IF(AND(T924&gt;=4,T924&lt;=5),'CP %'!$D$10,IF(AND(T924&gt;=6,T924&lt;=8),'CP %'!$D$11,IF(T924&gt;=9,'CP %'!$D$12,""))))),""))),
IF(AND(A924='CP %'!$F$1,J924="CP"),
IF(AND(G924&gt;=DATE(2018,4,1),G924&lt;DATE(2018,5,1)),IF(AND(T924&gt;=1,T924&lt;=3),'CP %'!$G$4,IF(AND(T924&gt;=4,T924&lt;=9),'CP %'!$G$5,IF(T924&gt;=10,'CP %'!$G$6,""))),
IF(AND(G924&gt;=DATE(2018,5,1),G924&lt;DATE(2018,7,1)),'CP %'!$G$8,
IF(AND(G924&gt;=DATE(2018,7,1),G924&lt;DATE(2018,8,1)),IF(AND(T924&gt;=1,T924&lt;=2),'CP %'!$G$11,IF(AND(T924&gt;=3,T924&lt;=5),'CP %'!$G$12,IF(T924&gt;=6,'CP %'!$G$13,""))),
IF(AND(G924&gt;=DATE(2018,8,1),G924&lt;DATE(2018,10,1)),IF(K924='CP %'!$F$18,'CP %'!$G$18,IF(B924='CP %'!$F$15,'CP %'!$G$15,IF(B924='CP %'!$F$16,'CP %'!$G$16,IF(AND(B924='CP %'!$F$17,T924=1),'CP %'!$G$20,IF(AND(B924='CP %'!$F$17,T924&gt;=2,T924&lt;=5),'CP %'!$G$21,IF(AND(B924='CP %'!$F$17,T924&gt;=6),'CP %'!$G$22,"")))))),
IF(AND(G924&gt;=DATE(2018,10,1),G924&lt;=DATE(2018,12,31)),IF(B924='CP %'!$F$25,'CP %'!$G$25,IF(B924='CP %'!$F$26,'CP %'!$G$26,IF(AND(B924='CP %'!$F$27,T924=1),'CP %'!$G$29,IF(AND(B924='CP %'!$F$27,T924&gt;=2,T924&lt;=5),'CP %'!$G$30,IF(AND(B924='CP %'!$F$27,T924&gt;=6),'CP %'!$G$31,"")))))))))),
IF(AND(A924='CP %'!$M$1,J924="CP"),
IF(AND(G924&gt;=DATE(2018,4,1),G924&lt;DATE(2018,10,1)),IF(AND(T924&gt;=1,T924&lt;=3),'CP %'!$N$4,IF(AND(T924&gt;=4,T924&lt;=6),'CP %'!$N$5,IF(T924&gt;=7,'CP %'!$N$6,""))),
IF(AND(G924&gt;=DATE(2018,10,1),G924&lt;=DATE(2018,12,31)),IF(AND(T924&gt;=1,T924&lt;=3),'CP %'!$N$9,IF(AND(T924&gt;=4,T924&lt;=6),'CP %'!$N$10,IF(T924&gt;=7,'CP %'!$N$11,""))),"")),"")))</f>
        <v/>
      </c>
      <c r="T924" s="29" t="str">
        <f>IF(AND(A924='CP %'!$B$1,Master!J924="CP",G924&gt;=DATE(2018,7,26),G924&lt;=DATE(2018,12,31)),COUNTIFS($K$2:$K$999,K924,$A$2:$A$999,'CP %'!$B$1,$G$2:$G$999,"&gt;=26-07-2018",$G$2:$G$999,"&lt;=31-12-2018"),IF(AND(A924='CP %'!$F$1,Master!J924="CP",G924&gt;=DATE(2018,4,1),G924&lt;DATE(2018,5,1)),COUNTIFS($K$2:$K$999,K924,$A$2:$A$999,'CP %'!$F$1,$G$2:$G$999,"&gt;=01-04-2018",$G$2:$G$999,"&lt;01-05-2018"),IF(AND(A924='CP %'!$F$1,Master!J924="CP",G924&gt;=DATE(2018,7,1),G924&lt;DATE(2018,8,1)),COUNTIFS($K$2:$K$999,K924,$A$2:$A$999,'CP %'!$F$1,$G$2:$G$999,"&gt;=01-07-2018",$G$2:$G$999,"&lt;01-08-2018"),IF(AND(A924='CP %'!$F$1,B924='CP %'!$F$17,Master!J924="CP",G924&gt;=DATE(2018,8,1),G924&lt;DATE(2018,10,1)),COUNTIFS($K$2:$K$999,K924,$A$2:$A$999,'CP %'!$F$1,$B$2:$B$999,'CP %'!$F$17,$G$2:$G$999,"&gt;=01-08-2018",$G$2:$G$999,"&lt;01-10-2018"),IF(AND(A924='CP %'!$F$1,B924='CP %'!$F$27,Master!J924="CP",G924&gt;=DATE(2018,10,1),G924&lt;=DATE(2018,12,31)),COUNTIFS($K$2:$K$999,K924,$A$2:$A$999,'CP %'!$F$1,$B$2:$B$999,'CP %'!$F$27,$G$2:$G$999,"&gt;=01-10-2018",$G$2:$G$999,"&lt;=31-12-2018"),IF(AND(A924='CP %'!$M$1,Master!J924="CP",G924&gt;=DATE(2018,4,1),G924&lt;DATE(2018,10,1)),COUNTIFS($K$2:$K$999,K924,$A$2:$A$999,'CP %'!$M$1,$G$2:$G$999,"&gt;=1-04-2018",$G$2:$G$999,"&lt;1-10-2018"),IF(AND(A924='CP %'!$M$1,Master!J924="CP",G924&gt;=DATE(2018,10,1),G924&lt;=DATE(2018,12,31)),COUNTIFS($K$2:$K$999,K924,$A$2:$A$999,'CP %'!$M$1,$G$2:$G$999,"&gt;=1-10-2018",$G$2:$G$999,"&lt;=31-12-2018"),"")))))))</f>
        <v/>
      </c>
    </row>
    <row r="925" spans="19:20" hidden="1" x14ac:dyDescent="0.25">
      <c r="S925" s="17" t="str">
        <f>IF(AND(A925='CP %'!$B$1,J925="CP"),
IF(AND(G925&gt;=DATE(2018,4,1),G925&lt;=DATE(2018,7,25)),2%,IF(AND(G925&gt;=DATE(2018,7,26),G925&lt;=DATE(2018,12,31),R925='CP %'!$I$2),IF(T925=1,'CP %'!$C$8,IF(AND(T925&gt;=2,T925&lt;=3),'CP %'!$C$9,IF(AND(T925&gt;=4,T925&lt;=5),'CP %'!$C$10,IF(AND(T925&gt;=6,T925&lt;=8),'CP %'!$C$11,IF(T925&gt;=9,'CP %'!$C$12,""))))),IF(AND(G925&gt;=DATE(2018,7,26),G925&lt;=DATE(2018,12,31),R925='CP %'!$I$3),IF(T925=1,'CP %'!$D$8,IF(AND(T925&gt;=2,T925&lt;=3),'CP %'!$D$9,IF(AND(T925&gt;=4,T925&lt;=5),'CP %'!$D$10,IF(AND(T925&gt;=6,T925&lt;=8),'CP %'!$D$11,IF(T925&gt;=9,'CP %'!$D$12,""))))),""))),
IF(AND(A925='CP %'!$F$1,J925="CP"),
IF(AND(G925&gt;=DATE(2018,4,1),G925&lt;DATE(2018,5,1)),IF(AND(T925&gt;=1,T925&lt;=3),'CP %'!$G$4,IF(AND(T925&gt;=4,T925&lt;=9),'CP %'!$G$5,IF(T925&gt;=10,'CP %'!$G$6,""))),
IF(AND(G925&gt;=DATE(2018,5,1),G925&lt;DATE(2018,7,1)),'CP %'!$G$8,
IF(AND(G925&gt;=DATE(2018,7,1),G925&lt;DATE(2018,8,1)),IF(AND(T925&gt;=1,T925&lt;=2),'CP %'!$G$11,IF(AND(T925&gt;=3,T925&lt;=5),'CP %'!$G$12,IF(T925&gt;=6,'CP %'!$G$13,""))),
IF(AND(G925&gt;=DATE(2018,8,1),G925&lt;DATE(2018,10,1)),IF(K925='CP %'!$F$18,'CP %'!$G$18,IF(B925='CP %'!$F$15,'CP %'!$G$15,IF(B925='CP %'!$F$16,'CP %'!$G$16,IF(AND(B925='CP %'!$F$17,T925=1),'CP %'!$G$20,IF(AND(B925='CP %'!$F$17,T925&gt;=2,T925&lt;=5),'CP %'!$G$21,IF(AND(B925='CP %'!$F$17,T925&gt;=6),'CP %'!$G$22,"")))))),
IF(AND(G925&gt;=DATE(2018,10,1),G925&lt;=DATE(2018,12,31)),IF(B925='CP %'!$F$25,'CP %'!$G$25,IF(B925='CP %'!$F$26,'CP %'!$G$26,IF(AND(B925='CP %'!$F$27,T925=1),'CP %'!$G$29,IF(AND(B925='CP %'!$F$27,T925&gt;=2,T925&lt;=5),'CP %'!$G$30,IF(AND(B925='CP %'!$F$27,T925&gt;=6),'CP %'!$G$31,"")))))))))),
IF(AND(A925='CP %'!$M$1,J925="CP"),
IF(AND(G925&gt;=DATE(2018,4,1),G925&lt;DATE(2018,10,1)),IF(AND(T925&gt;=1,T925&lt;=3),'CP %'!$N$4,IF(AND(T925&gt;=4,T925&lt;=6),'CP %'!$N$5,IF(T925&gt;=7,'CP %'!$N$6,""))),
IF(AND(G925&gt;=DATE(2018,10,1),G925&lt;=DATE(2018,12,31)),IF(AND(T925&gt;=1,T925&lt;=3),'CP %'!$N$9,IF(AND(T925&gt;=4,T925&lt;=6),'CP %'!$N$10,IF(T925&gt;=7,'CP %'!$N$11,""))),"")),"")))</f>
        <v/>
      </c>
      <c r="T925" s="29" t="str">
        <f>IF(AND(A925='CP %'!$B$1,Master!J925="CP",G925&gt;=DATE(2018,7,26),G925&lt;=DATE(2018,12,31)),COUNTIFS($K$2:$K$999,K925,$A$2:$A$999,'CP %'!$B$1,$G$2:$G$999,"&gt;=26-07-2018",$G$2:$G$999,"&lt;=31-12-2018"),IF(AND(A925='CP %'!$F$1,Master!J925="CP",G925&gt;=DATE(2018,4,1),G925&lt;DATE(2018,5,1)),COUNTIFS($K$2:$K$999,K925,$A$2:$A$999,'CP %'!$F$1,$G$2:$G$999,"&gt;=01-04-2018",$G$2:$G$999,"&lt;01-05-2018"),IF(AND(A925='CP %'!$F$1,Master!J925="CP",G925&gt;=DATE(2018,7,1),G925&lt;DATE(2018,8,1)),COUNTIFS($K$2:$K$999,K925,$A$2:$A$999,'CP %'!$F$1,$G$2:$G$999,"&gt;=01-07-2018",$G$2:$G$999,"&lt;01-08-2018"),IF(AND(A925='CP %'!$F$1,B925='CP %'!$F$17,Master!J925="CP",G925&gt;=DATE(2018,8,1),G925&lt;DATE(2018,10,1)),COUNTIFS($K$2:$K$999,K925,$A$2:$A$999,'CP %'!$F$1,$B$2:$B$999,'CP %'!$F$17,$G$2:$G$999,"&gt;=01-08-2018",$G$2:$G$999,"&lt;01-10-2018"),IF(AND(A925='CP %'!$F$1,B925='CP %'!$F$27,Master!J925="CP",G925&gt;=DATE(2018,10,1),G925&lt;=DATE(2018,12,31)),COUNTIFS($K$2:$K$999,K925,$A$2:$A$999,'CP %'!$F$1,$B$2:$B$999,'CP %'!$F$27,$G$2:$G$999,"&gt;=01-10-2018",$G$2:$G$999,"&lt;=31-12-2018"),IF(AND(A925='CP %'!$M$1,Master!J925="CP",G925&gt;=DATE(2018,4,1),G925&lt;DATE(2018,10,1)),COUNTIFS($K$2:$K$999,K925,$A$2:$A$999,'CP %'!$M$1,$G$2:$G$999,"&gt;=1-04-2018",$G$2:$G$999,"&lt;1-10-2018"),IF(AND(A925='CP %'!$M$1,Master!J925="CP",G925&gt;=DATE(2018,10,1),G925&lt;=DATE(2018,12,31)),COUNTIFS($K$2:$K$999,K925,$A$2:$A$999,'CP %'!$M$1,$G$2:$G$999,"&gt;=1-10-2018",$G$2:$G$999,"&lt;=31-12-2018"),"")))))))</f>
        <v/>
      </c>
    </row>
    <row r="926" spans="19:20" hidden="1" x14ac:dyDescent="0.25">
      <c r="S926" s="17" t="str">
        <f>IF(AND(A926='CP %'!$B$1,J926="CP"),
IF(AND(G926&gt;=DATE(2018,4,1),G926&lt;=DATE(2018,7,25)),2%,IF(AND(G926&gt;=DATE(2018,7,26),G926&lt;=DATE(2018,12,31),R926='CP %'!$I$2),IF(T926=1,'CP %'!$C$8,IF(AND(T926&gt;=2,T926&lt;=3),'CP %'!$C$9,IF(AND(T926&gt;=4,T926&lt;=5),'CP %'!$C$10,IF(AND(T926&gt;=6,T926&lt;=8),'CP %'!$C$11,IF(T926&gt;=9,'CP %'!$C$12,""))))),IF(AND(G926&gt;=DATE(2018,7,26),G926&lt;=DATE(2018,12,31),R926='CP %'!$I$3),IF(T926=1,'CP %'!$D$8,IF(AND(T926&gt;=2,T926&lt;=3),'CP %'!$D$9,IF(AND(T926&gt;=4,T926&lt;=5),'CP %'!$D$10,IF(AND(T926&gt;=6,T926&lt;=8),'CP %'!$D$11,IF(T926&gt;=9,'CP %'!$D$12,""))))),""))),
IF(AND(A926='CP %'!$F$1,J926="CP"),
IF(AND(G926&gt;=DATE(2018,4,1),G926&lt;DATE(2018,5,1)),IF(AND(T926&gt;=1,T926&lt;=3),'CP %'!$G$4,IF(AND(T926&gt;=4,T926&lt;=9),'CP %'!$G$5,IF(T926&gt;=10,'CP %'!$G$6,""))),
IF(AND(G926&gt;=DATE(2018,5,1),G926&lt;DATE(2018,7,1)),'CP %'!$G$8,
IF(AND(G926&gt;=DATE(2018,7,1),G926&lt;DATE(2018,8,1)),IF(AND(T926&gt;=1,T926&lt;=2),'CP %'!$G$11,IF(AND(T926&gt;=3,T926&lt;=5),'CP %'!$G$12,IF(T926&gt;=6,'CP %'!$G$13,""))),
IF(AND(G926&gt;=DATE(2018,8,1),G926&lt;DATE(2018,10,1)),IF(K926='CP %'!$F$18,'CP %'!$G$18,IF(B926='CP %'!$F$15,'CP %'!$G$15,IF(B926='CP %'!$F$16,'CP %'!$G$16,IF(AND(B926='CP %'!$F$17,T926=1),'CP %'!$G$20,IF(AND(B926='CP %'!$F$17,T926&gt;=2,T926&lt;=5),'CP %'!$G$21,IF(AND(B926='CP %'!$F$17,T926&gt;=6),'CP %'!$G$22,"")))))),
IF(AND(G926&gt;=DATE(2018,10,1),G926&lt;=DATE(2018,12,31)),IF(B926='CP %'!$F$25,'CP %'!$G$25,IF(B926='CP %'!$F$26,'CP %'!$G$26,IF(AND(B926='CP %'!$F$27,T926=1),'CP %'!$G$29,IF(AND(B926='CP %'!$F$27,T926&gt;=2,T926&lt;=5),'CP %'!$G$30,IF(AND(B926='CP %'!$F$27,T926&gt;=6),'CP %'!$G$31,"")))))))))),
IF(AND(A926='CP %'!$M$1,J926="CP"),
IF(AND(G926&gt;=DATE(2018,4,1),G926&lt;DATE(2018,10,1)),IF(AND(T926&gt;=1,T926&lt;=3),'CP %'!$N$4,IF(AND(T926&gt;=4,T926&lt;=6),'CP %'!$N$5,IF(T926&gt;=7,'CP %'!$N$6,""))),
IF(AND(G926&gt;=DATE(2018,10,1),G926&lt;=DATE(2018,12,31)),IF(AND(T926&gt;=1,T926&lt;=3),'CP %'!$N$9,IF(AND(T926&gt;=4,T926&lt;=6),'CP %'!$N$10,IF(T926&gt;=7,'CP %'!$N$11,""))),"")),"")))</f>
        <v/>
      </c>
      <c r="T926" s="29" t="str">
        <f>IF(AND(A926='CP %'!$B$1,Master!J926="CP",G926&gt;=DATE(2018,7,26),G926&lt;=DATE(2018,12,31)),COUNTIFS($K$2:$K$999,K926,$A$2:$A$999,'CP %'!$B$1,$G$2:$G$999,"&gt;=26-07-2018",$G$2:$G$999,"&lt;=31-12-2018"),IF(AND(A926='CP %'!$F$1,Master!J926="CP",G926&gt;=DATE(2018,4,1),G926&lt;DATE(2018,5,1)),COUNTIFS($K$2:$K$999,K926,$A$2:$A$999,'CP %'!$F$1,$G$2:$G$999,"&gt;=01-04-2018",$G$2:$G$999,"&lt;01-05-2018"),IF(AND(A926='CP %'!$F$1,Master!J926="CP",G926&gt;=DATE(2018,7,1),G926&lt;DATE(2018,8,1)),COUNTIFS($K$2:$K$999,K926,$A$2:$A$999,'CP %'!$F$1,$G$2:$G$999,"&gt;=01-07-2018",$G$2:$G$999,"&lt;01-08-2018"),IF(AND(A926='CP %'!$F$1,B926='CP %'!$F$17,Master!J926="CP",G926&gt;=DATE(2018,8,1),G926&lt;DATE(2018,10,1)),COUNTIFS($K$2:$K$999,K926,$A$2:$A$999,'CP %'!$F$1,$B$2:$B$999,'CP %'!$F$17,$G$2:$G$999,"&gt;=01-08-2018",$G$2:$G$999,"&lt;01-10-2018"),IF(AND(A926='CP %'!$F$1,B926='CP %'!$F$27,Master!J926="CP",G926&gt;=DATE(2018,10,1),G926&lt;=DATE(2018,12,31)),COUNTIFS($K$2:$K$999,K926,$A$2:$A$999,'CP %'!$F$1,$B$2:$B$999,'CP %'!$F$27,$G$2:$G$999,"&gt;=01-10-2018",$G$2:$G$999,"&lt;=31-12-2018"),IF(AND(A926='CP %'!$M$1,Master!J926="CP",G926&gt;=DATE(2018,4,1),G926&lt;DATE(2018,10,1)),COUNTIFS($K$2:$K$999,K926,$A$2:$A$999,'CP %'!$M$1,$G$2:$G$999,"&gt;=1-04-2018",$G$2:$G$999,"&lt;1-10-2018"),IF(AND(A926='CP %'!$M$1,Master!J926="CP",G926&gt;=DATE(2018,10,1),G926&lt;=DATE(2018,12,31)),COUNTIFS($K$2:$K$999,K926,$A$2:$A$999,'CP %'!$M$1,$G$2:$G$999,"&gt;=1-10-2018",$G$2:$G$999,"&lt;=31-12-2018"),"")))))))</f>
        <v/>
      </c>
    </row>
    <row r="927" spans="19:20" hidden="1" x14ac:dyDescent="0.25">
      <c r="S927" s="17" t="str">
        <f>IF(AND(A927='CP %'!$B$1,J927="CP"),
IF(AND(G927&gt;=DATE(2018,4,1),G927&lt;=DATE(2018,7,25)),2%,IF(AND(G927&gt;=DATE(2018,7,26),G927&lt;=DATE(2018,12,31),R927='CP %'!$I$2),IF(T927=1,'CP %'!$C$8,IF(AND(T927&gt;=2,T927&lt;=3),'CP %'!$C$9,IF(AND(T927&gt;=4,T927&lt;=5),'CP %'!$C$10,IF(AND(T927&gt;=6,T927&lt;=8),'CP %'!$C$11,IF(T927&gt;=9,'CP %'!$C$12,""))))),IF(AND(G927&gt;=DATE(2018,7,26),G927&lt;=DATE(2018,12,31),R927='CP %'!$I$3),IF(T927=1,'CP %'!$D$8,IF(AND(T927&gt;=2,T927&lt;=3),'CP %'!$D$9,IF(AND(T927&gt;=4,T927&lt;=5),'CP %'!$D$10,IF(AND(T927&gt;=6,T927&lt;=8),'CP %'!$D$11,IF(T927&gt;=9,'CP %'!$D$12,""))))),""))),
IF(AND(A927='CP %'!$F$1,J927="CP"),
IF(AND(G927&gt;=DATE(2018,4,1),G927&lt;DATE(2018,5,1)),IF(AND(T927&gt;=1,T927&lt;=3),'CP %'!$G$4,IF(AND(T927&gt;=4,T927&lt;=9),'CP %'!$G$5,IF(T927&gt;=10,'CP %'!$G$6,""))),
IF(AND(G927&gt;=DATE(2018,5,1),G927&lt;DATE(2018,7,1)),'CP %'!$G$8,
IF(AND(G927&gt;=DATE(2018,7,1),G927&lt;DATE(2018,8,1)),IF(AND(T927&gt;=1,T927&lt;=2),'CP %'!$G$11,IF(AND(T927&gt;=3,T927&lt;=5),'CP %'!$G$12,IF(T927&gt;=6,'CP %'!$G$13,""))),
IF(AND(G927&gt;=DATE(2018,8,1),G927&lt;DATE(2018,10,1)),IF(K927='CP %'!$F$18,'CP %'!$G$18,IF(B927='CP %'!$F$15,'CP %'!$G$15,IF(B927='CP %'!$F$16,'CP %'!$G$16,IF(AND(B927='CP %'!$F$17,T927=1),'CP %'!$G$20,IF(AND(B927='CP %'!$F$17,T927&gt;=2,T927&lt;=5),'CP %'!$G$21,IF(AND(B927='CP %'!$F$17,T927&gt;=6),'CP %'!$G$22,"")))))),
IF(AND(G927&gt;=DATE(2018,10,1),G927&lt;=DATE(2018,12,31)),IF(B927='CP %'!$F$25,'CP %'!$G$25,IF(B927='CP %'!$F$26,'CP %'!$G$26,IF(AND(B927='CP %'!$F$27,T927=1),'CP %'!$G$29,IF(AND(B927='CP %'!$F$27,T927&gt;=2,T927&lt;=5),'CP %'!$G$30,IF(AND(B927='CP %'!$F$27,T927&gt;=6),'CP %'!$G$31,"")))))))))),
IF(AND(A927='CP %'!$M$1,J927="CP"),
IF(AND(G927&gt;=DATE(2018,4,1),G927&lt;DATE(2018,10,1)),IF(AND(T927&gt;=1,T927&lt;=3),'CP %'!$N$4,IF(AND(T927&gt;=4,T927&lt;=6),'CP %'!$N$5,IF(T927&gt;=7,'CP %'!$N$6,""))),
IF(AND(G927&gt;=DATE(2018,10,1),G927&lt;=DATE(2018,12,31)),IF(AND(T927&gt;=1,T927&lt;=3),'CP %'!$N$9,IF(AND(T927&gt;=4,T927&lt;=6),'CP %'!$N$10,IF(T927&gt;=7,'CP %'!$N$11,""))),"")),"")))</f>
        <v/>
      </c>
      <c r="T927" s="29" t="str">
        <f>IF(AND(A927='CP %'!$B$1,Master!J927="CP",G927&gt;=DATE(2018,7,26),G927&lt;=DATE(2018,12,31)),COUNTIFS($K$2:$K$999,K927,$A$2:$A$999,'CP %'!$B$1,$G$2:$G$999,"&gt;=26-07-2018",$G$2:$G$999,"&lt;=31-12-2018"),IF(AND(A927='CP %'!$F$1,Master!J927="CP",G927&gt;=DATE(2018,4,1),G927&lt;DATE(2018,5,1)),COUNTIFS($K$2:$K$999,K927,$A$2:$A$999,'CP %'!$F$1,$G$2:$G$999,"&gt;=01-04-2018",$G$2:$G$999,"&lt;01-05-2018"),IF(AND(A927='CP %'!$F$1,Master!J927="CP",G927&gt;=DATE(2018,7,1),G927&lt;DATE(2018,8,1)),COUNTIFS($K$2:$K$999,K927,$A$2:$A$999,'CP %'!$F$1,$G$2:$G$999,"&gt;=01-07-2018",$G$2:$G$999,"&lt;01-08-2018"),IF(AND(A927='CP %'!$F$1,B927='CP %'!$F$17,Master!J927="CP",G927&gt;=DATE(2018,8,1),G927&lt;DATE(2018,10,1)),COUNTIFS($K$2:$K$999,K927,$A$2:$A$999,'CP %'!$F$1,$B$2:$B$999,'CP %'!$F$17,$G$2:$G$999,"&gt;=01-08-2018",$G$2:$G$999,"&lt;01-10-2018"),IF(AND(A927='CP %'!$F$1,B927='CP %'!$F$27,Master!J927="CP",G927&gt;=DATE(2018,10,1),G927&lt;=DATE(2018,12,31)),COUNTIFS($K$2:$K$999,K927,$A$2:$A$999,'CP %'!$F$1,$B$2:$B$999,'CP %'!$F$27,$G$2:$G$999,"&gt;=01-10-2018",$G$2:$G$999,"&lt;=31-12-2018"),IF(AND(A927='CP %'!$M$1,Master!J927="CP",G927&gt;=DATE(2018,4,1),G927&lt;DATE(2018,10,1)),COUNTIFS($K$2:$K$999,K927,$A$2:$A$999,'CP %'!$M$1,$G$2:$G$999,"&gt;=1-04-2018",$G$2:$G$999,"&lt;1-10-2018"),IF(AND(A927='CP %'!$M$1,Master!J927="CP",G927&gt;=DATE(2018,10,1),G927&lt;=DATE(2018,12,31)),COUNTIFS($K$2:$K$999,K927,$A$2:$A$999,'CP %'!$M$1,$G$2:$G$999,"&gt;=1-10-2018",$G$2:$G$999,"&lt;=31-12-2018"),"")))))))</f>
        <v/>
      </c>
    </row>
    <row r="928" spans="19:20" hidden="1" x14ac:dyDescent="0.25">
      <c r="S928" s="17" t="str">
        <f>IF(AND(A928='CP %'!$B$1,J928="CP"),
IF(AND(G928&gt;=DATE(2018,4,1),G928&lt;=DATE(2018,7,25)),2%,IF(AND(G928&gt;=DATE(2018,7,26),G928&lt;=DATE(2018,12,31),R928='CP %'!$I$2),IF(T928=1,'CP %'!$C$8,IF(AND(T928&gt;=2,T928&lt;=3),'CP %'!$C$9,IF(AND(T928&gt;=4,T928&lt;=5),'CP %'!$C$10,IF(AND(T928&gt;=6,T928&lt;=8),'CP %'!$C$11,IF(T928&gt;=9,'CP %'!$C$12,""))))),IF(AND(G928&gt;=DATE(2018,7,26),G928&lt;=DATE(2018,12,31),R928='CP %'!$I$3),IF(T928=1,'CP %'!$D$8,IF(AND(T928&gt;=2,T928&lt;=3),'CP %'!$D$9,IF(AND(T928&gt;=4,T928&lt;=5),'CP %'!$D$10,IF(AND(T928&gt;=6,T928&lt;=8),'CP %'!$D$11,IF(T928&gt;=9,'CP %'!$D$12,""))))),""))),
IF(AND(A928='CP %'!$F$1,J928="CP"),
IF(AND(G928&gt;=DATE(2018,4,1),G928&lt;DATE(2018,5,1)),IF(AND(T928&gt;=1,T928&lt;=3),'CP %'!$G$4,IF(AND(T928&gt;=4,T928&lt;=9),'CP %'!$G$5,IF(T928&gt;=10,'CP %'!$G$6,""))),
IF(AND(G928&gt;=DATE(2018,5,1),G928&lt;DATE(2018,7,1)),'CP %'!$G$8,
IF(AND(G928&gt;=DATE(2018,7,1),G928&lt;DATE(2018,8,1)),IF(AND(T928&gt;=1,T928&lt;=2),'CP %'!$G$11,IF(AND(T928&gt;=3,T928&lt;=5),'CP %'!$G$12,IF(T928&gt;=6,'CP %'!$G$13,""))),
IF(AND(G928&gt;=DATE(2018,8,1),G928&lt;DATE(2018,10,1)),IF(K928='CP %'!$F$18,'CP %'!$G$18,IF(B928='CP %'!$F$15,'CP %'!$G$15,IF(B928='CP %'!$F$16,'CP %'!$G$16,IF(AND(B928='CP %'!$F$17,T928=1),'CP %'!$G$20,IF(AND(B928='CP %'!$F$17,T928&gt;=2,T928&lt;=5),'CP %'!$G$21,IF(AND(B928='CP %'!$F$17,T928&gt;=6),'CP %'!$G$22,"")))))),
IF(AND(G928&gt;=DATE(2018,10,1),G928&lt;=DATE(2018,12,31)),IF(B928='CP %'!$F$25,'CP %'!$G$25,IF(B928='CP %'!$F$26,'CP %'!$G$26,IF(AND(B928='CP %'!$F$27,T928=1),'CP %'!$G$29,IF(AND(B928='CP %'!$F$27,T928&gt;=2,T928&lt;=5),'CP %'!$G$30,IF(AND(B928='CP %'!$F$27,T928&gt;=6),'CP %'!$G$31,"")))))))))),
IF(AND(A928='CP %'!$M$1,J928="CP"),
IF(AND(G928&gt;=DATE(2018,4,1),G928&lt;DATE(2018,10,1)),IF(AND(T928&gt;=1,T928&lt;=3),'CP %'!$N$4,IF(AND(T928&gt;=4,T928&lt;=6),'CP %'!$N$5,IF(T928&gt;=7,'CP %'!$N$6,""))),
IF(AND(G928&gt;=DATE(2018,10,1),G928&lt;=DATE(2018,12,31)),IF(AND(T928&gt;=1,T928&lt;=3),'CP %'!$N$9,IF(AND(T928&gt;=4,T928&lt;=6),'CP %'!$N$10,IF(T928&gt;=7,'CP %'!$N$11,""))),"")),"")))</f>
        <v/>
      </c>
      <c r="T928" s="29" t="str">
        <f>IF(AND(A928='CP %'!$B$1,Master!J928="CP",G928&gt;=DATE(2018,7,26),G928&lt;=DATE(2018,12,31)),COUNTIFS($K$2:$K$999,K928,$A$2:$A$999,'CP %'!$B$1,$G$2:$G$999,"&gt;=26-07-2018",$G$2:$G$999,"&lt;=31-12-2018"),IF(AND(A928='CP %'!$F$1,Master!J928="CP",G928&gt;=DATE(2018,4,1),G928&lt;DATE(2018,5,1)),COUNTIFS($K$2:$K$999,K928,$A$2:$A$999,'CP %'!$F$1,$G$2:$G$999,"&gt;=01-04-2018",$G$2:$G$999,"&lt;01-05-2018"),IF(AND(A928='CP %'!$F$1,Master!J928="CP",G928&gt;=DATE(2018,7,1),G928&lt;DATE(2018,8,1)),COUNTIFS($K$2:$K$999,K928,$A$2:$A$999,'CP %'!$F$1,$G$2:$G$999,"&gt;=01-07-2018",$G$2:$G$999,"&lt;01-08-2018"),IF(AND(A928='CP %'!$F$1,B928='CP %'!$F$17,Master!J928="CP",G928&gt;=DATE(2018,8,1),G928&lt;DATE(2018,10,1)),COUNTIFS($K$2:$K$999,K928,$A$2:$A$999,'CP %'!$F$1,$B$2:$B$999,'CP %'!$F$17,$G$2:$G$999,"&gt;=01-08-2018",$G$2:$G$999,"&lt;01-10-2018"),IF(AND(A928='CP %'!$F$1,B928='CP %'!$F$27,Master!J928="CP",G928&gt;=DATE(2018,10,1),G928&lt;=DATE(2018,12,31)),COUNTIFS($K$2:$K$999,K928,$A$2:$A$999,'CP %'!$F$1,$B$2:$B$999,'CP %'!$F$27,$G$2:$G$999,"&gt;=01-10-2018",$G$2:$G$999,"&lt;=31-12-2018"),IF(AND(A928='CP %'!$M$1,Master!J928="CP",G928&gt;=DATE(2018,4,1),G928&lt;DATE(2018,10,1)),COUNTIFS($K$2:$K$999,K928,$A$2:$A$999,'CP %'!$M$1,$G$2:$G$999,"&gt;=1-04-2018",$G$2:$G$999,"&lt;1-10-2018"),IF(AND(A928='CP %'!$M$1,Master!J928="CP",G928&gt;=DATE(2018,10,1),G928&lt;=DATE(2018,12,31)),COUNTIFS($K$2:$K$999,K928,$A$2:$A$999,'CP %'!$M$1,$G$2:$G$999,"&gt;=1-10-2018",$G$2:$G$999,"&lt;=31-12-2018"),"")))))))</f>
        <v/>
      </c>
    </row>
    <row r="929" spans="19:20" hidden="1" x14ac:dyDescent="0.25">
      <c r="S929" s="17" t="str">
        <f>IF(AND(A929='CP %'!$B$1,J929="CP"),
IF(AND(G929&gt;=DATE(2018,4,1),G929&lt;=DATE(2018,7,25)),2%,IF(AND(G929&gt;=DATE(2018,7,26),G929&lt;=DATE(2018,12,31),R929='CP %'!$I$2),IF(T929=1,'CP %'!$C$8,IF(AND(T929&gt;=2,T929&lt;=3),'CP %'!$C$9,IF(AND(T929&gt;=4,T929&lt;=5),'CP %'!$C$10,IF(AND(T929&gt;=6,T929&lt;=8),'CP %'!$C$11,IF(T929&gt;=9,'CP %'!$C$12,""))))),IF(AND(G929&gt;=DATE(2018,7,26),G929&lt;=DATE(2018,12,31),R929='CP %'!$I$3),IF(T929=1,'CP %'!$D$8,IF(AND(T929&gt;=2,T929&lt;=3),'CP %'!$D$9,IF(AND(T929&gt;=4,T929&lt;=5),'CP %'!$D$10,IF(AND(T929&gt;=6,T929&lt;=8),'CP %'!$D$11,IF(T929&gt;=9,'CP %'!$D$12,""))))),""))),
IF(AND(A929='CP %'!$F$1,J929="CP"),
IF(AND(G929&gt;=DATE(2018,4,1),G929&lt;DATE(2018,5,1)),IF(AND(T929&gt;=1,T929&lt;=3),'CP %'!$G$4,IF(AND(T929&gt;=4,T929&lt;=9),'CP %'!$G$5,IF(T929&gt;=10,'CP %'!$G$6,""))),
IF(AND(G929&gt;=DATE(2018,5,1),G929&lt;DATE(2018,7,1)),'CP %'!$G$8,
IF(AND(G929&gt;=DATE(2018,7,1),G929&lt;DATE(2018,8,1)),IF(AND(T929&gt;=1,T929&lt;=2),'CP %'!$G$11,IF(AND(T929&gt;=3,T929&lt;=5),'CP %'!$G$12,IF(T929&gt;=6,'CP %'!$G$13,""))),
IF(AND(G929&gt;=DATE(2018,8,1),G929&lt;DATE(2018,10,1)),IF(K929='CP %'!$F$18,'CP %'!$G$18,IF(B929='CP %'!$F$15,'CP %'!$G$15,IF(B929='CP %'!$F$16,'CP %'!$G$16,IF(AND(B929='CP %'!$F$17,T929=1),'CP %'!$G$20,IF(AND(B929='CP %'!$F$17,T929&gt;=2,T929&lt;=5),'CP %'!$G$21,IF(AND(B929='CP %'!$F$17,T929&gt;=6),'CP %'!$G$22,"")))))),
IF(AND(G929&gt;=DATE(2018,10,1),G929&lt;=DATE(2018,12,31)),IF(B929='CP %'!$F$25,'CP %'!$G$25,IF(B929='CP %'!$F$26,'CP %'!$G$26,IF(AND(B929='CP %'!$F$27,T929=1),'CP %'!$G$29,IF(AND(B929='CP %'!$F$27,T929&gt;=2,T929&lt;=5),'CP %'!$G$30,IF(AND(B929='CP %'!$F$27,T929&gt;=6),'CP %'!$G$31,"")))))))))),
IF(AND(A929='CP %'!$M$1,J929="CP"),
IF(AND(G929&gt;=DATE(2018,4,1),G929&lt;DATE(2018,10,1)),IF(AND(T929&gt;=1,T929&lt;=3),'CP %'!$N$4,IF(AND(T929&gt;=4,T929&lt;=6),'CP %'!$N$5,IF(T929&gt;=7,'CP %'!$N$6,""))),
IF(AND(G929&gt;=DATE(2018,10,1),G929&lt;=DATE(2018,12,31)),IF(AND(T929&gt;=1,T929&lt;=3),'CP %'!$N$9,IF(AND(T929&gt;=4,T929&lt;=6),'CP %'!$N$10,IF(T929&gt;=7,'CP %'!$N$11,""))),"")),"")))</f>
        <v/>
      </c>
      <c r="T929" s="29" t="str">
        <f>IF(AND(A929='CP %'!$B$1,Master!J929="CP",G929&gt;=DATE(2018,7,26),G929&lt;=DATE(2018,12,31)),COUNTIFS($K$2:$K$999,K929,$A$2:$A$999,'CP %'!$B$1,$G$2:$G$999,"&gt;=26-07-2018",$G$2:$G$999,"&lt;=31-12-2018"),IF(AND(A929='CP %'!$F$1,Master!J929="CP",G929&gt;=DATE(2018,4,1),G929&lt;DATE(2018,5,1)),COUNTIFS($K$2:$K$999,K929,$A$2:$A$999,'CP %'!$F$1,$G$2:$G$999,"&gt;=01-04-2018",$G$2:$G$999,"&lt;01-05-2018"),IF(AND(A929='CP %'!$F$1,Master!J929="CP",G929&gt;=DATE(2018,7,1),G929&lt;DATE(2018,8,1)),COUNTIFS($K$2:$K$999,K929,$A$2:$A$999,'CP %'!$F$1,$G$2:$G$999,"&gt;=01-07-2018",$G$2:$G$999,"&lt;01-08-2018"),IF(AND(A929='CP %'!$F$1,B929='CP %'!$F$17,Master!J929="CP",G929&gt;=DATE(2018,8,1),G929&lt;DATE(2018,10,1)),COUNTIFS($K$2:$K$999,K929,$A$2:$A$999,'CP %'!$F$1,$B$2:$B$999,'CP %'!$F$17,$G$2:$G$999,"&gt;=01-08-2018",$G$2:$G$999,"&lt;01-10-2018"),IF(AND(A929='CP %'!$F$1,B929='CP %'!$F$27,Master!J929="CP",G929&gt;=DATE(2018,10,1),G929&lt;=DATE(2018,12,31)),COUNTIFS($K$2:$K$999,K929,$A$2:$A$999,'CP %'!$F$1,$B$2:$B$999,'CP %'!$F$27,$G$2:$G$999,"&gt;=01-10-2018",$G$2:$G$999,"&lt;=31-12-2018"),IF(AND(A929='CP %'!$M$1,Master!J929="CP",G929&gt;=DATE(2018,4,1),G929&lt;DATE(2018,10,1)),COUNTIFS($K$2:$K$999,K929,$A$2:$A$999,'CP %'!$M$1,$G$2:$G$999,"&gt;=1-04-2018",$G$2:$G$999,"&lt;1-10-2018"),IF(AND(A929='CP %'!$M$1,Master!J929="CP",G929&gt;=DATE(2018,10,1),G929&lt;=DATE(2018,12,31)),COUNTIFS($K$2:$K$999,K929,$A$2:$A$999,'CP %'!$M$1,$G$2:$G$999,"&gt;=1-10-2018",$G$2:$G$999,"&lt;=31-12-2018"),"")))))))</f>
        <v/>
      </c>
    </row>
    <row r="930" spans="19:20" hidden="1" x14ac:dyDescent="0.25">
      <c r="S930" s="17" t="str">
        <f>IF(AND(A930='CP %'!$B$1,J930="CP"),
IF(AND(G930&gt;=DATE(2018,4,1),G930&lt;=DATE(2018,7,25)),2%,IF(AND(G930&gt;=DATE(2018,7,26),G930&lt;=DATE(2018,12,31),R930='CP %'!$I$2),IF(T930=1,'CP %'!$C$8,IF(AND(T930&gt;=2,T930&lt;=3),'CP %'!$C$9,IF(AND(T930&gt;=4,T930&lt;=5),'CP %'!$C$10,IF(AND(T930&gt;=6,T930&lt;=8),'CP %'!$C$11,IF(T930&gt;=9,'CP %'!$C$12,""))))),IF(AND(G930&gt;=DATE(2018,7,26),G930&lt;=DATE(2018,12,31),R930='CP %'!$I$3),IF(T930=1,'CP %'!$D$8,IF(AND(T930&gt;=2,T930&lt;=3),'CP %'!$D$9,IF(AND(T930&gt;=4,T930&lt;=5),'CP %'!$D$10,IF(AND(T930&gt;=6,T930&lt;=8),'CP %'!$D$11,IF(T930&gt;=9,'CP %'!$D$12,""))))),""))),
IF(AND(A930='CP %'!$F$1,J930="CP"),
IF(AND(G930&gt;=DATE(2018,4,1),G930&lt;DATE(2018,5,1)),IF(AND(T930&gt;=1,T930&lt;=3),'CP %'!$G$4,IF(AND(T930&gt;=4,T930&lt;=9),'CP %'!$G$5,IF(T930&gt;=10,'CP %'!$G$6,""))),
IF(AND(G930&gt;=DATE(2018,5,1),G930&lt;DATE(2018,7,1)),'CP %'!$G$8,
IF(AND(G930&gt;=DATE(2018,7,1),G930&lt;DATE(2018,8,1)),IF(AND(T930&gt;=1,T930&lt;=2),'CP %'!$G$11,IF(AND(T930&gt;=3,T930&lt;=5),'CP %'!$G$12,IF(T930&gt;=6,'CP %'!$G$13,""))),
IF(AND(G930&gt;=DATE(2018,8,1),G930&lt;DATE(2018,10,1)),IF(K930='CP %'!$F$18,'CP %'!$G$18,IF(B930='CP %'!$F$15,'CP %'!$G$15,IF(B930='CP %'!$F$16,'CP %'!$G$16,IF(AND(B930='CP %'!$F$17,T930=1),'CP %'!$G$20,IF(AND(B930='CP %'!$F$17,T930&gt;=2,T930&lt;=5),'CP %'!$G$21,IF(AND(B930='CP %'!$F$17,T930&gt;=6),'CP %'!$G$22,"")))))),
IF(AND(G930&gt;=DATE(2018,10,1),G930&lt;=DATE(2018,12,31)),IF(B930='CP %'!$F$25,'CP %'!$G$25,IF(B930='CP %'!$F$26,'CP %'!$G$26,IF(AND(B930='CP %'!$F$27,T930=1),'CP %'!$G$29,IF(AND(B930='CP %'!$F$27,T930&gt;=2,T930&lt;=5),'CP %'!$G$30,IF(AND(B930='CP %'!$F$27,T930&gt;=6),'CP %'!$G$31,"")))))))))),
IF(AND(A930='CP %'!$M$1,J930="CP"),
IF(AND(G930&gt;=DATE(2018,4,1),G930&lt;DATE(2018,10,1)),IF(AND(T930&gt;=1,T930&lt;=3),'CP %'!$N$4,IF(AND(T930&gt;=4,T930&lt;=6),'CP %'!$N$5,IF(T930&gt;=7,'CP %'!$N$6,""))),
IF(AND(G930&gt;=DATE(2018,10,1),G930&lt;=DATE(2018,12,31)),IF(AND(T930&gt;=1,T930&lt;=3),'CP %'!$N$9,IF(AND(T930&gt;=4,T930&lt;=6),'CP %'!$N$10,IF(T930&gt;=7,'CP %'!$N$11,""))),"")),"")))</f>
        <v/>
      </c>
      <c r="T930" s="29" t="str">
        <f>IF(AND(A930='CP %'!$B$1,Master!J930="CP",G930&gt;=DATE(2018,7,26),G930&lt;=DATE(2018,12,31)),COUNTIFS($K$2:$K$999,K930,$A$2:$A$999,'CP %'!$B$1,$G$2:$G$999,"&gt;=26-07-2018",$G$2:$G$999,"&lt;=31-12-2018"),IF(AND(A930='CP %'!$F$1,Master!J930="CP",G930&gt;=DATE(2018,4,1),G930&lt;DATE(2018,5,1)),COUNTIFS($K$2:$K$999,K930,$A$2:$A$999,'CP %'!$F$1,$G$2:$G$999,"&gt;=01-04-2018",$G$2:$G$999,"&lt;01-05-2018"),IF(AND(A930='CP %'!$F$1,Master!J930="CP",G930&gt;=DATE(2018,7,1),G930&lt;DATE(2018,8,1)),COUNTIFS($K$2:$K$999,K930,$A$2:$A$999,'CP %'!$F$1,$G$2:$G$999,"&gt;=01-07-2018",$G$2:$G$999,"&lt;01-08-2018"),IF(AND(A930='CP %'!$F$1,B930='CP %'!$F$17,Master!J930="CP",G930&gt;=DATE(2018,8,1),G930&lt;DATE(2018,10,1)),COUNTIFS($K$2:$K$999,K930,$A$2:$A$999,'CP %'!$F$1,$B$2:$B$999,'CP %'!$F$17,$G$2:$G$999,"&gt;=01-08-2018",$G$2:$G$999,"&lt;01-10-2018"),IF(AND(A930='CP %'!$F$1,B930='CP %'!$F$27,Master!J930="CP",G930&gt;=DATE(2018,10,1),G930&lt;=DATE(2018,12,31)),COUNTIFS($K$2:$K$999,K930,$A$2:$A$999,'CP %'!$F$1,$B$2:$B$999,'CP %'!$F$27,$G$2:$G$999,"&gt;=01-10-2018",$G$2:$G$999,"&lt;=31-12-2018"),IF(AND(A930='CP %'!$M$1,Master!J930="CP",G930&gt;=DATE(2018,4,1),G930&lt;DATE(2018,10,1)),COUNTIFS($K$2:$K$999,K930,$A$2:$A$999,'CP %'!$M$1,$G$2:$G$999,"&gt;=1-04-2018",$G$2:$G$999,"&lt;1-10-2018"),IF(AND(A930='CP %'!$M$1,Master!J930="CP",G930&gt;=DATE(2018,10,1),G930&lt;=DATE(2018,12,31)),COUNTIFS($K$2:$K$999,K930,$A$2:$A$999,'CP %'!$M$1,$G$2:$G$999,"&gt;=1-10-2018",$G$2:$G$999,"&lt;=31-12-2018"),"")))))))</f>
        <v/>
      </c>
    </row>
    <row r="931" spans="19:20" hidden="1" x14ac:dyDescent="0.25">
      <c r="S931" s="17" t="str">
        <f>IF(AND(A931='CP %'!$B$1,J931="CP"),
IF(AND(G931&gt;=DATE(2018,4,1),G931&lt;=DATE(2018,7,25)),2%,IF(AND(G931&gt;=DATE(2018,7,26),G931&lt;=DATE(2018,12,31),R931='CP %'!$I$2),IF(T931=1,'CP %'!$C$8,IF(AND(T931&gt;=2,T931&lt;=3),'CP %'!$C$9,IF(AND(T931&gt;=4,T931&lt;=5),'CP %'!$C$10,IF(AND(T931&gt;=6,T931&lt;=8),'CP %'!$C$11,IF(T931&gt;=9,'CP %'!$C$12,""))))),IF(AND(G931&gt;=DATE(2018,7,26),G931&lt;=DATE(2018,12,31),R931='CP %'!$I$3),IF(T931=1,'CP %'!$D$8,IF(AND(T931&gt;=2,T931&lt;=3),'CP %'!$D$9,IF(AND(T931&gt;=4,T931&lt;=5),'CP %'!$D$10,IF(AND(T931&gt;=6,T931&lt;=8),'CP %'!$D$11,IF(T931&gt;=9,'CP %'!$D$12,""))))),""))),
IF(AND(A931='CP %'!$F$1,J931="CP"),
IF(AND(G931&gt;=DATE(2018,4,1),G931&lt;DATE(2018,5,1)),IF(AND(T931&gt;=1,T931&lt;=3),'CP %'!$G$4,IF(AND(T931&gt;=4,T931&lt;=9),'CP %'!$G$5,IF(T931&gt;=10,'CP %'!$G$6,""))),
IF(AND(G931&gt;=DATE(2018,5,1),G931&lt;DATE(2018,7,1)),'CP %'!$G$8,
IF(AND(G931&gt;=DATE(2018,7,1),G931&lt;DATE(2018,8,1)),IF(AND(T931&gt;=1,T931&lt;=2),'CP %'!$G$11,IF(AND(T931&gt;=3,T931&lt;=5),'CP %'!$G$12,IF(T931&gt;=6,'CP %'!$G$13,""))),
IF(AND(G931&gt;=DATE(2018,8,1),G931&lt;DATE(2018,10,1)),IF(K931='CP %'!$F$18,'CP %'!$G$18,IF(B931='CP %'!$F$15,'CP %'!$G$15,IF(B931='CP %'!$F$16,'CP %'!$G$16,IF(AND(B931='CP %'!$F$17,T931=1),'CP %'!$G$20,IF(AND(B931='CP %'!$F$17,T931&gt;=2,T931&lt;=5),'CP %'!$G$21,IF(AND(B931='CP %'!$F$17,T931&gt;=6),'CP %'!$G$22,"")))))),
IF(AND(G931&gt;=DATE(2018,10,1),G931&lt;=DATE(2018,12,31)),IF(B931='CP %'!$F$25,'CP %'!$G$25,IF(B931='CP %'!$F$26,'CP %'!$G$26,IF(AND(B931='CP %'!$F$27,T931=1),'CP %'!$G$29,IF(AND(B931='CP %'!$F$27,T931&gt;=2,T931&lt;=5),'CP %'!$G$30,IF(AND(B931='CP %'!$F$27,T931&gt;=6),'CP %'!$G$31,"")))))))))),
IF(AND(A931='CP %'!$M$1,J931="CP"),
IF(AND(G931&gt;=DATE(2018,4,1),G931&lt;DATE(2018,10,1)),IF(AND(T931&gt;=1,T931&lt;=3),'CP %'!$N$4,IF(AND(T931&gt;=4,T931&lt;=6),'CP %'!$N$5,IF(T931&gt;=7,'CP %'!$N$6,""))),
IF(AND(G931&gt;=DATE(2018,10,1),G931&lt;=DATE(2018,12,31)),IF(AND(T931&gt;=1,T931&lt;=3),'CP %'!$N$9,IF(AND(T931&gt;=4,T931&lt;=6),'CP %'!$N$10,IF(T931&gt;=7,'CP %'!$N$11,""))),"")),"")))</f>
        <v/>
      </c>
      <c r="T931" s="29" t="str">
        <f>IF(AND(A931='CP %'!$B$1,Master!J931="CP",G931&gt;=DATE(2018,7,26),G931&lt;=DATE(2018,12,31)),COUNTIFS($K$2:$K$999,K931,$A$2:$A$999,'CP %'!$B$1,$G$2:$G$999,"&gt;=26-07-2018",$G$2:$G$999,"&lt;=31-12-2018"),IF(AND(A931='CP %'!$F$1,Master!J931="CP",G931&gt;=DATE(2018,4,1),G931&lt;DATE(2018,5,1)),COUNTIFS($K$2:$K$999,K931,$A$2:$A$999,'CP %'!$F$1,$G$2:$G$999,"&gt;=01-04-2018",$G$2:$G$999,"&lt;01-05-2018"),IF(AND(A931='CP %'!$F$1,Master!J931="CP",G931&gt;=DATE(2018,7,1),G931&lt;DATE(2018,8,1)),COUNTIFS($K$2:$K$999,K931,$A$2:$A$999,'CP %'!$F$1,$G$2:$G$999,"&gt;=01-07-2018",$G$2:$G$999,"&lt;01-08-2018"),IF(AND(A931='CP %'!$F$1,B931='CP %'!$F$17,Master!J931="CP",G931&gt;=DATE(2018,8,1),G931&lt;DATE(2018,10,1)),COUNTIFS($K$2:$K$999,K931,$A$2:$A$999,'CP %'!$F$1,$B$2:$B$999,'CP %'!$F$17,$G$2:$G$999,"&gt;=01-08-2018",$G$2:$G$999,"&lt;01-10-2018"),IF(AND(A931='CP %'!$F$1,B931='CP %'!$F$27,Master!J931="CP",G931&gt;=DATE(2018,10,1),G931&lt;=DATE(2018,12,31)),COUNTIFS($K$2:$K$999,K931,$A$2:$A$999,'CP %'!$F$1,$B$2:$B$999,'CP %'!$F$27,$G$2:$G$999,"&gt;=01-10-2018",$G$2:$G$999,"&lt;=31-12-2018"),IF(AND(A931='CP %'!$M$1,Master!J931="CP",G931&gt;=DATE(2018,4,1),G931&lt;DATE(2018,10,1)),COUNTIFS($K$2:$K$999,K931,$A$2:$A$999,'CP %'!$M$1,$G$2:$G$999,"&gt;=1-04-2018",$G$2:$G$999,"&lt;1-10-2018"),IF(AND(A931='CP %'!$M$1,Master!J931="CP",G931&gt;=DATE(2018,10,1),G931&lt;=DATE(2018,12,31)),COUNTIFS($K$2:$K$999,K931,$A$2:$A$999,'CP %'!$M$1,$G$2:$G$999,"&gt;=1-10-2018",$G$2:$G$999,"&lt;=31-12-2018"),"")))))))</f>
        <v/>
      </c>
    </row>
    <row r="932" spans="19:20" hidden="1" x14ac:dyDescent="0.25">
      <c r="S932" s="17" t="str">
        <f>IF(AND(A932='CP %'!$B$1,J932="CP"),
IF(AND(G932&gt;=DATE(2018,4,1),G932&lt;=DATE(2018,7,25)),2%,IF(AND(G932&gt;=DATE(2018,7,26),G932&lt;=DATE(2018,12,31),R932='CP %'!$I$2),IF(T932=1,'CP %'!$C$8,IF(AND(T932&gt;=2,T932&lt;=3),'CP %'!$C$9,IF(AND(T932&gt;=4,T932&lt;=5),'CP %'!$C$10,IF(AND(T932&gt;=6,T932&lt;=8),'CP %'!$C$11,IF(T932&gt;=9,'CP %'!$C$12,""))))),IF(AND(G932&gt;=DATE(2018,7,26),G932&lt;=DATE(2018,12,31),R932='CP %'!$I$3),IF(T932=1,'CP %'!$D$8,IF(AND(T932&gt;=2,T932&lt;=3),'CP %'!$D$9,IF(AND(T932&gt;=4,T932&lt;=5),'CP %'!$D$10,IF(AND(T932&gt;=6,T932&lt;=8),'CP %'!$D$11,IF(T932&gt;=9,'CP %'!$D$12,""))))),""))),
IF(AND(A932='CP %'!$F$1,J932="CP"),
IF(AND(G932&gt;=DATE(2018,4,1),G932&lt;DATE(2018,5,1)),IF(AND(T932&gt;=1,T932&lt;=3),'CP %'!$G$4,IF(AND(T932&gt;=4,T932&lt;=9),'CP %'!$G$5,IF(T932&gt;=10,'CP %'!$G$6,""))),
IF(AND(G932&gt;=DATE(2018,5,1),G932&lt;DATE(2018,7,1)),'CP %'!$G$8,
IF(AND(G932&gt;=DATE(2018,7,1),G932&lt;DATE(2018,8,1)),IF(AND(T932&gt;=1,T932&lt;=2),'CP %'!$G$11,IF(AND(T932&gt;=3,T932&lt;=5),'CP %'!$G$12,IF(T932&gt;=6,'CP %'!$G$13,""))),
IF(AND(G932&gt;=DATE(2018,8,1),G932&lt;DATE(2018,10,1)),IF(K932='CP %'!$F$18,'CP %'!$G$18,IF(B932='CP %'!$F$15,'CP %'!$G$15,IF(B932='CP %'!$F$16,'CP %'!$G$16,IF(AND(B932='CP %'!$F$17,T932=1),'CP %'!$G$20,IF(AND(B932='CP %'!$F$17,T932&gt;=2,T932&lt;=5),'CP %'!$G$21,IF(AND(B932='CP %'!$F$17,T932&gt;=6),'CP %'!$G$22,"")))))),
IF(AND(G932&gt;=DATE(2018,10,1),G932&lt;=DATE(2018,12,31)),IF(B932='CP %'!$F$25,'CP %'!$G$25,IF(B932='CP %'!$F$26,'CP %'!$G$26,IF(AND(B932='CP %'!$F$27,T932=1),'CP %'!$G$29,IF(AND(B932='CP %'!$F$27,T932&gt;=2,T932&lt;=5),'CP %'!$G$30,IF(AND(B932='CP %'!$F$27,T932&gt;=6),'CP %'!$G$31,"")))))))))),
IF(AND(A932='CP %'!$M$1,J932="CP"),
IF(AND(G932&gt;=DATE(2018,4,1),G932&lt;DATE(2018,10,1)),IF(AND(T932&gt;=1,T932&lt;=3),'CP %'!$N$4,IF(AND(T932&gt;=4,T932&lt;=6),'CP %'!$N$5,IF(T932&gt;=7,'CP %'!$N$6,""))),
IF(AND(G932&gt;=DATE(2018,10,1),G932&lt;=DATE(2018,12,31)),IF(AND(T932&gt;=1,T932&lt;=3),'CP %'!$N$9,IF(AND(T932&gt;=4,T932&lt;=6),'CP %'!$N$10,IF(T932&gt;=7,'CP %'!$N$11,""))),"")),"")))</f>
        <v/>
      </c>
      <c r="T932" s="29" t="str">
        <f>IF(AND(A932='CP %'!$B$1,Master!J932="CP",G932&gt;=DATE(2018,7,26),G932&lt;=DATE(2018,12,31)),COUNTIFS($K$2:$K$999,K932,$A$2:$A$999,'CP %'!$B$1,$G$2:$G$999,"&gt;=26-07-2018",$G$2:$G$999,"&lt;=31-12-2018"),IF(AND(A932='CP %'!$F$1,Master!J932="CP",G932&gt;=DATE(2018,4,1),G932&lt;DATE(2018,5,1)),COUNTIFS($K$2:$K$999,K932,$A$2:$A$999,'CP %'!$F$1,$G$2:$G$999,"&gt;=01-04-2018",$G$2:$G$999,"&lt;01-05-2018"),IF(AND(A932='CP %'!$F$1,Master!J932="CP",G932&gt;=DATE(2018,7,1),G932&lt;DATE(2018,8,1)),COUNTIFS($K$2:$K$999,K932,$A$2:$A$999,'CP %'!$F$1,$G$2:$G$999,"&gt;=01-07-2018",$G$2:$G$999,"&lt;01-08-2018"),IF(AND(A932='CP %'!$F$1,B932='CP %'!$F$17,Master!J932="CP",G932&gt;=DATE(2018,8,1),G932&lt;DATE(2018,10,1)),COUNTIFS($K$2:$K$999,K932,$A$2:$A$999,'CP %'!$F$1,$B$2:$B$999,'CP %'!$F$17,$G$2:$G$999,"&gt;=01-08-2018",$G$2:$G$999,"&lt;01-10-2018"),IF(AND(A932='CP %'!$F$1,B932='CP %'!$F$27,Master!J932="CP",G932&gt;=DATE(2018,10,1),G932&lt;=DATE(2018,12,31)),COUNTIFS($K$2:$K$999,K932,$A$2:$A$999,'CP %'!$F$1,$B$2:$B$999,'CP %'!$F$27,$G$2:$G$999,"&gt;=01-10-2018",$G$2:$G$999,"&lt;=31-12-2018"),IF(AND(A932='CP %'!$M$1,Master!J932="CP",G932&gt;=DATE(2018,4,1),G932&lt;DATE(2018,10,1)),COUNTIFS($K$2:$K$999,K932,$A$2:$A$999,'CP %'!$M$1,$G$2:$G$999,"&gt;=1-04-2018",$G$2:$G$999,"&lt;1-10-2018"),IF(AND(A932='CP %'!$M$1,Master!J932="CP",G932&gt;=DATE(2018,10,1),G932&lt;=DATE(2018,12,31)),COUNTIFS($K$2:$K$999,K932,$A$2:$A$999,'CP %'!$M$1,$G$2:$G$999,"&gt;=1-10-2018",$G$2:$G$999,"&lt;=31-12-2018"),"")))))))</f>
        <v/>
      </c>
    </row>
    <row r="933" spans="19:20" hidden="1" x14ac:dyDescent="0.25">
      <c r="S933" s="17" t="str">
        <f>IF(AND(A933='CP %'!$B$1,J933="CP"),
IF(AND(G933&gt;=DATE(2018,4,1),G933&lt;=DATE(2018,7,25)),2%,IF(AND(G933&gt;=DATE(2018,7,26),G933&lt;=DATE(2018,12,31),R933='CP %'!$I$2),IF(T933=1,'CP %'!$C$8,IF(AND(T933&gt;=2,T933&lt;=3),'CP %'!$C$9,IF(AND(T933&gt;=4,T933&lt;=5),'CP %'!$C$10,IF(AND(T933&gt;=6,T933&lt;=8),'CP %'!$C$11,IF(T933&gt;=9,'CP %'!$C$12,""))))),IF(AND(G933&gt;=DATE(2018,7,26),G933&lt;=DATE(2018,12,31),R933='CP %'!$I$3),IF(T933=1,'CP %'!$D$8,IF(AND(T933&gt;=2,T933&lt;=3),'CP %'!$D$9,IF(AND(T933&gt;=4,T933&lt;=5),'CP %'!$D$10,IF(AND(T933&gt;=6,T933&lt;=8),'CP %'!$D$11,IF(T933&gt;=9,'CP %'!$D$12,""))))),""))),
IF(AND(A933='CP %'!$F$1,J933="CP"),
IF(AND(G933&gt;=DATE(2018,4,1),G933&lt;DATE(2018,5,1)),IF(AND(T933&gt;=1,T933&lt;=3),'CP %'!$G$4,IF(AND(T933&gt;=4,T933&lt;=9),'CP %'!$G$5,IF(T933&gt;=10,'CP %'!$G$6,""))),
IF(AND(G933&gt;=DATE(2018,5,1),G933&lt;DATE(2018,7,1)),'CP %'!$G$8,
IF(AND(G933&gt;=DATE(2018,7,1),G933&lt;DATE(2018,8,1)),IF(AND(T933&gt;=1,T933&lt;=2),'CP %'!$G$11,IF(AND(T933&gt;=3,T933&lt;=5),'CP %'!$G$12,IF(T933&gt;=6,'CP %'!$G$13,""))),
IF(AND(G933&gt;=DATE(2018,8,1),G933&lt;DATE(2018,10,1)),IF(K933='CP %'!$F$18,'CP %'!$G$18,IF(B933='CP %'!$F$15,'CP %'!$G$15,IF(B933='CP %'!$F$16,'CP %'!$G$16,IF(AND(B933='CP %'!$F$17,T933=1),'CP %'!$G$20,IF(AND(B933='CP %'!$F$17,T933&gt;=2,T933&lt;=5),'CP %'!$G$21,IF(AND(B933='CP %'!$F$17,T933&gt;=6),'CP %'!$G$22,"")))))),
IF(AND(G933&gt;=DATE(2018,10,1),G933&lt;=DATE(2018,12,31)),IF(B933='CP %'!$F$25,'CP %'!$G$25,IF(B933='CP %'!$F$26,'CP %'!$G$26,IF(AND(B933='CP %'!$F$27,T933=1),'CP %'!$G$29,IF(AND(B933='CP %'!$F$27,T933&gt;=2,T933&lt;=5),'CP %'!$G$30,IF(AND(B933='CP %'!$F$27,T933&gt;=6),'CP %'!$G$31,"")))))))))),
IF(AND(A933='CP %'!$M$1,J933="CP"),
IF(AND(G933&gt;=DATE(2018,4,1),G933&lt;DATE(2018,10,1)),IF(AND(T933&gt;=1,T933&lt;=3),'CP %'!$N$4,IF(AND(T933&gt;=4,T933&lt;=6),'CP %'!$N$5,IF(T933&gt;=7,'CP %'!$N$6,""))),
IF(AND(G933&gt;=DATE(2018,10,1),G933&lt;=DATE(2018,12,31)),IF(AND(T933&gt;=1,T933&lt;=3),'CP %'!$N$9,IF(AND(T933&gt;=4,T933&lt;=6),'CP %'!$N$10,IF(T933&gt;=7,'CP %'!$N$11,""))),"")),"")))</f>
        <v/>
      </c>
      <c r="T933" s="29" t="str">
        <f>IF(AND(A933='CP %'!$B$1,Master!J933="CP",G933&gt;=DATE(2018,7,26),G933&lt;=DATE(2018,12,31)),COUNTIFS($K$2:$K$999,K933,$A$2:$A$999,'CP %'!$B$1,$G$2:$G$999,"&gt;=26-07-2018",$G$2:$G$999,"&lt;=31-12-2018"),IF(AND(A933='CP %'!$F$1,Master!J933="CP",G933&gt;=DATE(2018,4,1),G933&lt;DATE(2018,5,1)),COUNTIFS($K$2:$K$999,K933,$A$2:$A$999,'CP %'!$F$1,$G$2:$G$999,"&gt;=01-04-2018",$G$2:$G$999,"&lt;01-05-2018"),IF(AND(A933='CP %'!$F$1,Master!J933="CP",G933&gt;=DATE(2018,7,1),G933&lt;DATE(2018,8,1)),COUNTIFS($K$2:$K$999,K933,$A$2:$A$999,'CP %'!$F$1,$G$2:$G$999,"&gt;=01-07-2018",$G$2:$G$999,"&lt;01-08-2018"),IF(AND(A933='CP %'!$F$1,B933='CP %'!$F$17,Master!J933="CP",G933&gt;=DATE(2018,8,1),G933&lt;DATE(2018,10,1)),COUNTIFS($K$2:$K$999,K933,$A$2:$A$999,'CP %'!$F$1,$B$2:$B$999,'CP %'!$F$17,$G$2:$G$999,"&gt;=01-08-2018",$G$2:$G$999,"&lt;01-10-2018"),IF(AND(A933='CP %'!$F$1,B933='CP %'!$F$27,Master!J933="CP",G933&gt;=DATE(2018,10,1),G933&lt;=DATE(2018,12,31)),COUNTIFS($K$2:$K$999,K933,$A$2:$A$999,'CP %'!$F$1,$B$2:$B$999,'CP %'!$F$27,$G$2:$G$999,"&gt;=01-10-2018",$G$2:$G$999,"&lt;=31-12-2018"),IF(AND(A933='CP %'!$M$1,Master!J933="CP",G933&gt;=DATE(2018,4,1),G933&lt;DATE(2018,10,1)),COUNTIFS($K$2:$K$999,K933,$A$2:$A$999,'CP %'!$M$1,$G$2:$G$999,"&gt;=1-04-2018",$G$2:$G$999,"&lt;1-10-2018"),IF(AND(A933='CP %'!$M$1,Master!J933="CP",G933&gt;=DATE(2018,10,1),G933&lt;=DATE(2018,12,31)),COUNTIFS($K$2:$K$999,K933,$A$2:$A$999,'CP %'!$M$1,$G$2:$G$999,"&gt;=1-10-2018",$G$2:$G$999,"&lt;=31-12-2018"),"")))))))</f>
        <v/>
      </c>
    </row>
    <row r="934" spans="19:20" hidden="1" x14ac:dyDescent="0.25">
      <c r="S934" s="17" t="str">
        <f>IF(AND(A934='CP %'!$B$1,J934="CP"),
IF(AND(G934&gt;=DATE(2018,4,1),G934&lt;=DATE(2018,7,25)),2%,IF(AND(G934&gt;=DATE(2018,7,26),G934&lt;=DATE(2018,12,31),R934='CP %'!$I$2),IF(T934=1,'CP %'!$C$8,IF(AND(T934&gt;=2,T934&lt;=3),'CP %'!$C$9,IF(AND(T934&gt;=4,T934&lt;=5),'CP %'!$C$10,IF(AND(T934&gt;=6,T934&lt;=8),'CP %'!$C$11,IF(T934&gt;=9,'CP %'!$C$12,""))))),IF(AND(G934&gt;=DATE(2018,7,26),G934&lt;=DATE(2018,12,31),R934='CP %'!$I$3),IF(T934=1,'CP %'!$D$8,IF(AND(T934&gt;=2,T934&lt;=3),'CP %'!$D$9,IF(AND(T934&gt;=4,T934&lt;=5),'CP %'!$D$10,IF(AND(T934&gt;=6,T934&lt;=8),'CP %'!$D$11,IF(T934&gt;=9,'CP %'!$D$12,""))))),""))),
IF(AND(A934='CP %'!$F$1,J934="CP"),
IF(AND(G934&gt;=DATE(2018,4,1),G934&lt;DATE(2018,5,1)),IF(AND(T934&gt;=1,T934&lt;=3),'CP %'!$G$4,IF(AND(T934&gt;=4,T934&lt;=9),'CP %'!$G$5,IF(T934&gt;=10,'CP %'!$G$6,""))),
IF(AND(G934&gt;=DATE(2018,5,1),G934&lt;DATE(2018,7,1)),'CP %'!$G$8,
IF(AND(G934&gt;=DATE(2018,7,1),G934&lt;DATE(2018,8,1)),IF(AND(T934&gt;=1,T934&lt;=2),'CP %'!$G$11,IF(AND(T934&gt;=3,T934&lt;=5),'CP %'!$G$12,IF(T934&gt;=6,'CP %'!$G$13,""))),
IF(AND(G934&gt;=DATE(2018,8,1),G934&lt;DATE(2018,10,1)),IF(K934='CP %'!$F$18,'CP %'!$G$18,IF(B934='CP %'!$F$15,'CP %'!$G$15,IF(B934='CP %'!$F$16,'CP %'!$G$16,IF(AND(B934='CP %'!$F$17,T934=1),'CP %'!$G$20,IF(AND(B934='CP %'!$F$17,T934&gt;=2,T934&lt;=5),'CP %'!$G$21,IF(AND(B934='CP %'!$F$17,T934&gt;=6),'CP %'!$G$22,"")))))),
IF(AND(G934&gt;=DATE(2018,10,1),G934&lt;=DATE(2018,12,31)),IF(B934='CP %'!$F$25,'CP %'!$G$25,IF(B934='CP %'!$F$26,'CP %'!$G$26,IF(AND(B934='CP %'!$F$27,T934=1),'CP %'!$G$29,IF(AND(B934='CP %'!$F$27,T934&gt;=2,T934&lt;=5),'CP %'!$G$30,IF(AND(B934='CP %'!$F$27,T934&gt;=6),'CP %'!$G$31,"")))))))))),
IF(AND(A934='CP %'!$M$1,J934="CP"),
IF(AND(G934&gt;=DATE(2018,4,1),G934&lt;DATE(2018,10,1)),IF(AND(T934&gt;=1,T934&lt;=3),'CP %'!$N$4,IF(AND(T934&gt;=4,T934&lt;=6),'CP %'!$N$5,IF(T934&gt;=7,'CP %'!$N$6,""))),
IF(AND(G934&gt;=DATE(2018,10,1),G934&lt;=DATE(2018,12,31)),IF(AND(T934&gt;=1,T934&lt;=3),'CP %'!$N$9,IF(AND(T934&gt;=4,T934&lt;=6),'CP %'!$N$10,IF(T934&gt;=7,'CP %'!$N$11,""))),"")),"")))</f>
        <v/>
      </c>
      <c r="T934" s="29" t="str">
        <f>IF(AND(A934='CP %'!$B$1,Master!J934="CP",G934&gt;=DATE(2018,7,26),G934&lt;=DATE(2018,12,31)),COUNTIFS($K$2:$K$999,K934,$A$2:$A$999,'CP %'!$B$1,$G$2:$G$999,"&gt;=26-07-2018",$G$2:$G$999,"&lt;=31-12-2018"),IF(AND(A934='CP %'!$F$1,Master!J934="CP",G934&gt;=DATE(2018,4,1),G934&lt;DATE(2018,5,1)),COUNTIFS($K$2:$K$999,K934,$A$2:$A$999,'CP %'!$F$1,$G$2:$G$999,"&gt;=01-04-2018",$G$2:$G$999,"&lt;01-05-2018"),IF(AND(A934='CP %'!$F$1,Master!J934="CP",G934&gt;=DATE(2018,7,1),G934&lt;DATE(2018,8,1)),COUNTIFS($K$2:$K$999,K934,$A$2:$A$999,'CP %'!$F$1,$G$2:$G$999,"&gt;=01-07-2018",$G$2:$G$999,"&lt;01-08-2018"),IF(AND(A934='CP %'!$F$1,B934='CP %'!$F$17,Master!J934="CP",G934&gt;=DATE(2018,8,1),G934&lt;DATE(2018,10,1)),COUNTIFS($K$2:$K$999,K934,$A$2:$A$999,'CP %'!$F$1,$B$2:$B$999,'CP %'!$F$17,$G$2:$G$999,"&gt;=01-08-2018",$G$2:$G$999,"&lt;01-10-2018"),IF(AND(A934='CP %'!$F$1,B934='CP %'!$F$27,Master!J934="CP",G934&gt;=DATE(2018,10,1),G934&lt;=DATE(2018,12,31)),COUNTIFS($K$2:$K$999,K934,$A$2:$A$999,'CP %'!$F$1,$B$2:$B$999,'CP %'!$F$27,$G$2:$G$999,"&gt;=01-10-2018",$G$2:$G$999,"&lt;=31-12-2018"),IF(AND(A934='CP %'!$M$1,Master!J934="CP",G934&gt;=DATE(2018,4,1),G934&lt;DATE(2018,10,1)),COUNTIFS($K$2:$K$999,K934,$A$2:$A$999,'CP %'!$M$1,$G$2:$G$999,"&gt;=1-04-2018",$G$2:$G$999,"&lt;1-10-2018"),IF(AND(A934='CP %'!$M$1,Master!J934="CP",G934&gt;=DATE(2018,10,1),G934&lt;=DATE(2018,12,31)),COUNTIFS($K$2:$K$999,K934,$A$2:$A$999,'CP %'!$M$1,$G$2:$G$999,"&gt;=1-10-2018",$G$2:$G$999,"&lt;=31-12-2018"),"")))))))</f>
        <v/>
      </c>
    </row>
    <row r="935" spans="19:20" hidden="1" x14ac:dyDescent="0.25">
      <c r="S935" s="17" t="str">
        <f>IF(AND(A935='CP %'!$B$1,J935="CP"),
IF(AND(G935&gt;=DATE(2018,4,1),G935&lt;=DATE(2018,7,25)),2%,IF(AND(G935&gt;=DATE(2018,7,26),G935&lt;=DATE(2018,12,31),R935='CP %'!$I$2),IF(T935=1,'CP %'!$C$8,IF(AND(T935&gt;=2,T935&lt;=3),'CP %'!$C$9,IF(AND(T935&gt;=4,T935&lt;=5),'CP %'!$C$10,IF(AND(T935&gt;=6,T935&lt;=8),'CP %'!$C$11,IF(T935&gt;=9,'CP %'!$C$12,""))))),IF(AND(G935&gt;=DATE(2018,7,26),G935&lt;=DATE(2018,12,31),R935='CP %'!$I$3),IF(T935=1,'CP %'!$D$8,IF(AND(T935&gt;=2,T935&lt;=3),'CP %'!$D$9,IF(AND(T935&gt;=4,T935&lt;=5),'CP %'!$D$10,IF(AND(T935&gt;=6,T935&lt;=8),'CP %'!$D$11,IF(T935&gt;=9,'CP %'!$D$12,""))))),""))),
IF(AND(A935='CP %'!$F$1,J935="CP"),
IF(AND(G935&gt;=DATE(2018,4,1),G935&lt;DATE(2018,5,1)),IF(AND(T935&gt;=1,T935&lt;=3),'CP %'!$G$4,IF(AND(T935&gt;=4,T935&lt;=9),'CP %'!$G$5,IF(T935&gt;=10,'CP %'!$G$6,""))),
IF(AND(G935&gt;=DATE(2018,5,1),G935&lt;DATE(2018,7,1)),'CP %'!$G$8,
IF(AND(G935&gt;=DATE(2018,7,1),G935&lt;DATE(2018,8,1)),IF(AND(T935&gt;=1,T935&lt;=2),'CP %'!$G$11,IF(AND(T935&gt;=3,T935&lt;=5),'CP %'!$G$12,IF(T935&gt;=6,'CP %'!$G$13,""))),
IF(AND(G935&gt;=DATE(2018,8,1),G935&lt;DATE(2018,10,1)),IF(K935='CP %'!$F$18,'CP %'!$G$18,IF(B935='CP %'!$F$15,'CP %'!$G$15,IF(B935='CP %'!$F$16,'CP %'!$G$16,IF(AND(B935='CP %'!$F$17,T935=1),'CP %'!$G$20,IF(AND(B935='CP %'!$F$17,T935&gt;=2,T935&lt;=5),'CP %'!$G$21,IF(AND(B935='CP %'!$F$17,T935&gt;=6),'CP %'!$G$22,"")))))),
IF(AND(G935&gt;=DATE(2018,10,1),G935&lt;=DATE(2018,12,31)),IF(B935='CP %'!$F$25,'CP %'!$G$25,IF(B935='CP %'!$F$26,'CP %'!$G$26,IF(AND(B935='CP %'!$F$27,T935=1),'CP %'!$G$29,IF(AND(B935='CP %'!$F$27,T935&gt;=2,T935&lt;=5),'CP %'!$G$30,IF(AND(B935='CP %'!$F$27,T935&gt;=6),'CP %'!$G$31,"")))))))))),
IF(AND(A935='CP %'!$M$1,J935="CP"),
IF(AND(G935&gt;=DATE(2018,4,1),G935&lt;DATE(2018,10,1)),IF(AND(T935&gt;=1,T935&lt;=3),'CP %'!$N$4,IF(AND(T935&gt;=4,T935&lt;=6),'CP %'!$N$5,IF(T935&gt;=7,'CP %'!$N$6,""))),
IF(AND(G935&gt;=DATE(2018,10,1),G935&lt;=DATE(2018,12,31)),IF(AND(T935&gt;=1,T935&lt;=3),'CP %'!$N$9,IF(AND(T935&gt;=4,T935&lt;=6),'CP %'!$N$10,IF(T935&gt;=7,'CP %'!$N$11,""))),"")),"")))</f>
        <v/>
      </c>
      <c r="T935" s="29" t="str">
        <f>IF(AND(A935='CP %'!$B$1,Master!J935="CP",G935&gt;=DATE(2018,7,26),G935&lt;=DATE(2018,12,31)),COUNTIFS($K$2:$K$999,K935,$A$2:$A$999,'CP %'!$B$1,$G$2:$G$999,"&gt;=26-07-2018",$G$2:$G$999,"&lt;=31-12-2018"),IF(AND(A935='CP %'!$F$1,Master!J935="CP",G935&gt;=DATE(2018,4,1),G935&lt;DATE(2018,5,1)),COUNTIFS($K$2:$K$999,K935,$A$2:$A$999,'CP %'!$F$1,$G$2:$G$999,"&gt;=01-04-2018",$G$2:$G$999,"&lt;01-05-2018"),IF(AND(A935='CP %'!$F$1,Master!J935="CP",G935&gt;=DATE(2018,7,1),G935&lt;DATE(2018,8,1)),COUNTIFS($K$2:$K$999,K935,$A$2:$A$999,'CP %'!$F$1,$G$2:$G$999,"&gt;=01-07-2018",$G$2:$G$999,"&lt;01-08-2018"),IF(AND(A935='CP %'!$F$1,B935='CP %'!$F$17,Master!J935="CP",G935&gt;=DATE(2018,8,1),G935&lt;DATE(2018,10,1)),COUNTIFS($K$2:$K$999,K935,$A$2:$A$999,'CP %'!$F$1,$B$2:$B$999,'CP %'!$F$17,$G$2:$G$999,"&gt;=01-08-2018",$G$2:$G$999,"&lt;01-10-2018"),IF(AND(A935='CP %'!$F$1,B935='CP %'!$F$27,Master!J935="CP",G935&gt;=DATE(2018,10,1),G935&lt;=DATE(2018,12,31)),COUNTIFS($K$2:$K$999,K935,$A$2:$A$999,'CP %'!$F$1,$B$2:$B$999,'CP %'!$F$27,$G$2:$G$999,"&gt;=01-10-2018",$G$2:$G$999,"&lt;=31-12-2018"),IF(AND(A935='CP %'!$M$1,Master!J935="CP",G935&gt;=DATE(2018,4,1),G935&lt;DATE(2018,10,1)),COUNTIFS($K$2:$K$999,K935,$A$2:$A$999,'CP %'!$M$1,$G$2:$G$999,"&gt;=1-04-2018",$G$2:$G$999,"&lt;1-10-2018"),IF(AND(A935='CP %'!$M$1,Master!J935="CP",G935&gt;=DATE(2018,10,1),G935&lt;=DATE(2018,12,31)),COUNTIFS($K$2:$K$999,K935,$A$2:$A$999,'CP %'!$M$1,$G$2:$G$999,"&gt;=1-10-2018",$G$2:$G$999,"&lt;=31-12-2018"),"")))))))</f>
        <v/>
      </c>
    </row>
    <row r="936" spans="19:20" hidden="1" x14ac:dyDescent="0.25">
      <c r="S936" s="17" t="str">
        <f>IF(AND(A936='CP %'!$B$1,J936="CP"),
IF(AND(G936&gt;=DATE(2018,4,1),G936&lt;=DATE(2018,7,25)),2%,IF(AND(G936&gt;=DATE(2018,7,26),G936&lt;=DATE(2018,12,31),R936='CP %'!$I$2),IF(T936=1,'CP %'!$C$8,IF(AND(T936&gt;=2,T936&lt;=3),'CP %'!$C$9,IF(AND(T936&gt;=4,T936&lt;=5),'CP %'!$C$10,IF(AND(T936&gt;=6,T936&lt;=8),'CP %'!$C$11,IF(T936&gt;=9,'CP %'!$C$12,""))))),IF(AND(G936&gt;=DATE(2018,7,26),G936&lt;=DATE(2018,12,31),R936='CP %'!$I$3),IF(T936=1,'CP %'!$D$8,IF(AND(T936&gt;=2,T936&lt;=3),'CP %'!$D$9,IF(AND(T936&gt;=4,T936&lt;=5),'CP %'!$D$10,IF(AND(T936&gt;=6,T936&lt;=8),'CP %'!$D$11,IF(T936&gt;=9,'CP %'!$D$12,""))))),""))),
IF(AND(A936='CP %'!$F$1,J936="CP"),
IF(AND(G936&gt;=DATE(2018,4,1),G936&lt;DATE(2018,5,1)),IF(AND(T936&gt;=1,T936&lt;=3),'CP %'!$G$4,IF(AND(T936&gt;=4,T936&lt;=9),'CP %'!$G$5,IF(T936&gt;=10,'CP %'!$G$6,""))),
IF(AND(G936&gt;=DATE(2018,5,1),G936&lt;DATE(2018,7,1)),'CP %'!$G$8,
IF(AND(G936&gt;=DATE(2018,7,1),G936&lt;DATE(2018,8,1)),IF(AND(T936&gt;=1,T936&lt;=2),'CP %'!$G$11,IF(AND(T936&gt;=3,T936&lt;=5),'CP %'!$G$12,IF(T936&gt;=6,'CP %'!$G$13,""))),
IF(AND(G936&gt;=DATE(2018,8,1),G936&lt;DATE(2018,10,1)),IF(K936='CP %'!$F$18,'CP %'!$G$18,IF(B936='CP %'!$F$15,'CP %'!$G$15,IF(B936='CP %'!$F$16,'CP %'!$G$16,IF(AND(B936='CP %'!$F$17,T936=1),'CP %'!$G$20,IF(AND(B936='CP %'!$F$17,T936&gt;=2,T936&lt;=5),'CP %'!$G$21,IF(AND(B936='CP %'!$F$17,T936&gt;=6),'CP %'!$G$22,"")))))),
IF(AND(G936&gt;=DATE(2018,10,1),G936&lt;=DATE(2018,12,31)),IF(B936='CP %'!$F$25,'CP %'!$G$25,IF(B936='CP %'!$F$26,'CP %'!$G$26,IF(AND(B936='CP %'!$F$27,T936=1),'CP %'!$G$29,IF(AND(B936='CP %'!$F$27,T936&gt;=2,T936&lt;=5),'CP %'!$G$30,IF(AND(B936='CP %'!$F$27,T936&gt;=6),'CP %'!$G$31,"")))))))))),
IF(AND(A936='CP %'!$M$1,J936="CP"),
IF(AND(G936&gt;=DATE(2018,4,1),G936&lt;DATE(2018,10,1)),IF(AND(T936&gt;=1,T936&lt;=3),'CP %'!$N$4,IF(AND(T936&gt;=4,T936&lt;=6),'CP %'!$N$5,IF(T936&gt;=7,'CP %'!$N$6,""))),
IF(AND(G936&gt;=DATE(2018,10,1),G936&lt;=DATE(2018,12,31)),IF(AND(T936&gt;=1,T936&lt;=3),'CP %'!$N$9,IF(AND(T936&gt;=4,T936&lt;=6),'CP %'!$N$10,IF(T936&gt;=7,'CP %'!$N$11,""))),"")),"")))</f>
        <v/>
      </c>
      <c r="T936" s="29" t="str">
        <f>IF(AND(A936='CP %'!$B$1,Master!J936="CP",G936&gt;=DATE(2018,7,26),G936&lt;=DATE(2018,12,31)),COUNTIFS($K$2:$K$999,K936,$A$2:$A$999,'CP %'!$B$1,$G$2:$G$999,"&gt;=26-07-2018",$G$2:$G$999,"&lt;=31-12-2018"),IF(AND(A936='CP %'!$F$1,Master!J936="CP",G936&gt;=DATE(2018,4,1),G936&lt;DATE(2018,5,1)),COUNTIFS($K$2:$K$999,K936,$A$2:$A$999,'CP %'!$F$1,$G$2:$G$999,"&gt;=01-04-2018",$G$2:$G$999,"&lt;01-05-2018"),IF(AND(A936='CP %'!$F$1,Master!J936="CP",G936&gt;=DATE(2018,7,1),G936&lt;DATE(2018,8,1)),COUNTIFS($K$2:$K$999,K936,$A$2:$A$999,'CP %'!$F$1,$G$2:$G$999,"&gt;=01-07-2018",$G$2:$G$999,"&lt;01-08-2018"),IF(AND(A936='CP %'!$F$1,B936='CP %'!$F$17,Master!J936="CP",G936&gt;=DATE(2018,8,1),G936&lt;DATE(2018,10,1)),COUNTIFS($K$2:$K$999,K936,$A$2:$A$999,'CP %'!$F$1,$B$2:$B$999,'CP %'!$F$17,$G$2:$G$999,"&gt;=01-08-2018",$G$2:$G$999,"&lt;01-10-2018"),IF(AND(A936='CP %'!$F$1,B936='CP %'!$F$27,Master!J936="CP",G936&gt;=DATE(2018,10,1),G936&lt;=DATE(2018,12,31)),COUNTIFS($K$2:$K$999,K936,$A$2:$A$999,'CP %'!$F$1,$B$2:$B$999,'CP %'!$F$27,$G$2:$G$999,"&gt;=01-10-2018",$G$2:$G$999,"&lt;=31-12-2018"),IF(AND(A936='CP %'!$M$1,Master!J936="CP",G936&gt;=DATE(2018,4,1),G936&lt;DATE(2018,10,1)),COUNTIFS($K$2:$K$999,K936,$A$2:$A$999,'CP %'!$M$1,$G$2:$G$999,"&gt;=1-04-2018",$G$2:$G$999,"&lt;1-10-2018"),IF(AND(A936='CP %'!$M$1,Master!J936="CP",G936&gt;=DATE(2018,10,1),G936&lt;=DATE(2018,12,31)),COUNTIFS($K$2:$K$999,K936,$A$2:$A$999,'CP %'!$M$1,$G$2:$G$999,"&gt;=1-10-2018",$G$2:$G$999,"&lt;=31-12-2018"),"")))))))</f>
        <v/>
      </c>
    </row>
    <row r="937" spans="19:20" hidden="1" x14ac:dyDescent="0.25">
      <c r="S937" s="17" t="str">
        <f>IF(AND(A937='CP %'!$B$1,J937="CP"),
IF(AND(G937&gt;=DATE(2018,4,1),G937&lt;=DATE(2018,7,25)),2%,IF(AND(G937&gt;=DATE(2018,7,26),G937&lt;=DATE(2018,12,31),R937='CP %'!$I$2),IF(T937=1,'CP %'!$C$8,IF(AND(T937&gt;=2,T937&lt;=3),'CP %'!$C$9,IF(AND(T937&gt;=4,T937&lt;=5),'CP %'!$C$10,IF(AND(T937&gt;=6,T937&lt;=8),'CP %'!$C$11,IF(T937&gt;=9,'CP %'!$C$12,""))))),IF(AND(G937&gt;=DATE(2018,7,26),G937&lt;=DATE(2018,12,31),R937='CP %'!$I$3),IF(T937=1,'CP %'!$D$8,IF(AND(T937&gt;=2,T937&lt;=3),'CP %'!$D$9,IF(AND(T937&gt;=4,T937&lt;=5),'CP %'!$D$10,IF(AND(T937&gt;=6,T937&lt;=8),'CP %'!$D$11,IF(T937&gt;=9,'CP %'!$D$12,""))))),""))),
IF(AND(A937='CP %'!$F$1,J937="CP"),
IF(AND(G937&gt;=DATE(2018,4,1),G937&lt;DATE(2018,5,1)),IF(AND(T937&gt;=1,T937&lt;=3),'CP %'!$G$4,IF(AND(T937&gt;=4,T937&lt;=9),'CP %'!$G$5,IF(T937&gt;=10,'CP %'!$G$6,""))),
IF(AND(G937&gt;=DATE(2018,5,1),G937&lt;DATE(2018,7,1)),'CP %'!$G$8,
IF(AND(G937&gt;=DATE(2018,7,1),G937&lt;DATE(2018,8,1)),IF(AND(T937&gt;=1,T937&lt;=2),'CP %'!$G$11,IF(AND(T937&gt;=3,T937&lt;=5),'CP %'!$G$12,IF(T937&gt;=6,'CP %'!$G$13,""))),
IF(AND(G937&gt;=DATE(2018,8,1),G937&lt;DATE(2018,10,1)),IF(K937='CP %'!$F$18,'CP %'!$G$18,IF(B937='CP %'!$F$15,'CP %'!$G$15,IF(B937='CP %'!$F$16,'CP %'!$G$16,IF(AND(B937='CP %'!$F$17,T937=1),'CP %'!$G$20,IF(AND(B937='CP %'!$F$17,T937&gt;=2,T937&lt;=5),'CP %'!$G$21,IF(AND(B937='CP %'!$F$17,T937&gt;=6),'CP %'!$G$22,"")))))),
IF(AND(G937&gt;=DATE(2018,10,1),G937&lt;=DATE(2018,12,31)),IF(B937='CP %'!$F$25,'CP %'!$G$25,IF(B937='CP %'!$F$26,'CP %'!$G$26,IF(AND(B937='CP %'!$F$27,T937=1),'CP %'!$G$29,IF(AND(B937='CP %'!$F$27,T937&gt;=2,T937&lt;=5),'CP %'!$G$30,IF(AND(B937='CP %'!$F$27,T937&gt;=6),'CP %'!$G$31,"")))))))))),
IF(AND(A937='CP %'!$M$1,J937="CP"),
IF(AND(G937&gt;=DATE(2018,4,1),G937&lt;DATE(2018,10,1)),IF(AND(T937&gt;=1,T937&lt;=3),'CP %'!$N$4,IF(AND(T937&gt;=4,T937&lt;=6),'CP %'!$N$5,IF(T937&gt;=7,'CP %'!$N$6,""))),
IF(AND(G937&gt;=DATE(2018,10,1),G937&lt;=DATE(2018,12,31)),IF(AND(T937&gt;=1,T937&lt;=3),'CP %'!$N$9,IF(AND(T937&gt;=4,T937&lt;=6),'CP %'!$N$10,IF(T937&gt;=7,'CP %'!$N$11,""))),"")),"")))</f>
        <v/>
      </c>
      <c r="T937" s="29" t="str">
        <f>IF(AND(A937='CP %'!$B$1,Master!J937="CP",G937&gt;=DATE(2018,7,26),G937&lt;=DATE(2018,12,31)),COUNTIFS($K$2:$K$999,K937,$A$2:$A$999,'CP %'!$B$1,$G$2:$G$999,"&gt;=26-07-2018",$G$2:$G$999,"&lt;=31-12-2018"),IF(AND(A937='CP %'!$F$1,Master!J937="CP",G937&gt;=DATE(2018,4,1),G937&lt;DATE(2018,5,1)),COUNTIFS($K$2:$K$999,K937,$A$2:$A$999,'CP %'!$F$1,$G$2:$G$999,"&gt;=01-04-2018",$G$2:$G$999,"&lt;01-05-2018"),IF(AND(A937='CP %'!$F$1,Master!J937="CP",G937&gt;=DATE(2018,7,1),G937&lt;DATE(2018,8,1)),COUNTIFS($K$2:$K$999,K937,$A$2:$A$999,'CP %'!$F$1,$G$2:$G$999,"&gt;=01-07-2018",$G$2:$G$999,"&lt;01-08-2018"),IF(AND(A937='CP %'!$F$1,B937='CP %'!$F$17,Master!J937="CP",G937&gt;=DATE(2018,8,1),G937&lt;DATE(2018,10,1)),COUNTIFS($K$2:$K$999,K937,$A$2:$A$999,'CP %'!$F$1,$B$2:$B$999,'CP %'!$F$17,$G$2:$G$999,"&gt;=01-08-2018",$G$2:$G$999,"&lt;01-10-2018"),IF(AND(A937='CP %'!$F$1,B937='CP %'!$F$27,Master!J937="CP",G937&gt;=DATE(2018,10,1),G937&lt;=DATE(2018,12,31)),COUNTIFS($K$2:$K$999,K937,$A$2:$A$999,'CP %'!$F$1,$B$2:$B$999,'CP %'!$F$27,$G$2:$G$999,"&gt;=01-10-2018",$G$2:$G$999,"&lt;=31-12-2018"),IF(AND(A937='CP %'!$M$1,Master!J937="CP",G937&gt;=DATE(2018,4,1),G937&lt;DATE(2018,10,1)),COUNTIFS($K$2:$K$999,K937,$A$2:$A$999,'CP %'!$M$1,$G$2:$G$999,"&gt;=1-04-2018",$G$2:$G$999,"&lt;1-10-2018"),IF(AND(A937='CP %'!$M$1,Master!J937="CP",G937&gt;=DATE(2018,10,1),G937&lt;=DATE(2018,12,31)),COUNTIFS($K$2:$K$999,K937,$A$2:$A$999,'CP %'!$M$1,$G$2:$G$999,"&gt;=1-10-2018",$G$2:$G$999,"&lt;=31-12-2018"),"")))))))</f>
        <v/>
      </c>
    </row>
    <row r="938" spans="19:20" hidden="1" x14ac:dyDescent="0.25">
      <c r="S938" s="17" t="str">
        <f>IF(AND(A938='CP %'!$B$1,J938="CP"),
IF(AND(G938&gt;=DATE(2018,4,1),G938&lt;=DATE(2018,7,25)),2%,IF(AND(G938&gt;=DATE(2018,7,26),G938&lt;=DATE(2018,12,31),R938='CP %'!$I$2),IF(T938=1,'CP %'!$C$8,IF(AND(T938&gt;=2,T938&lt;=3),'CP %'!$C$9,IF(AND(T938&gt;=4,T938&lt;=5),'CP %'!$C$10,IF(AND(T938&gt;=6,T938&lt;=8),'CP %'!$C$11,IF(T938&gt;=9,'CP %'!$C$12,""))))),IF(AND(G938&gt;=DATE(2018,7,26),G938&lt;=DATE(2018,12,31),R938='CP %'!$I$3),IF(T938=1,'CP %'!$D$8,IF(AND(T938&gt;=2,T938&lt;=3),'CP %'!$D$9,IF(AND(T938&gt;=4,T938&lt;=5),'CP %'!$D$10,IF(AND(T938&gt;=6,T938&lt;=8),'CP %'!$D$11,IF(T938&gt;=9,'CP %'!$D$12,""))))),""))),
IF(AND(A938='CP %'!$F$1,J938="CP"),
IF(AND(G938&gt;=DATE(2018,4,1),G938&lt;DATE(2018,5,1)),IF(AND(T938&gt;=1,T938&lt;=3),'CP %'!$G$4,IF(AND(T938&gt;=4,T938&lt;=9),'CP %'!$G$5,IF(T938&gt;=10,'CP %'!$G$6,""))),
IF(AND(G938&gt;=DATE(2018,5,1),G938&lt;DATE(2018,7,1)),'CP %'!$G$8,
IF(AND(G938&gt;=DATE(2018,7,1),G938&lt;DATE(2018,8,1)),IF(AND(T938&gt;=1,T938&lt;=2),'CP %'!$G$11,IF(AND(T938&gt;=3,T938&lt;=5),'CP %'!$G$12,IF(T938&gt;=6,'CP %'!$G$13,""))),
IF(AND(G938&gt;=DATE(2018,8,1),G938&lt;DATE(2018,10,1)),IF(K938='CP %'!$F$18,'CP %'!$G$18,IF(B938='CP %'!$F$15,'CP %'!$G$15,IF(B938='CP %'!$F$16,'CP %'!$G$16,IF(AND(B938='CP %'!$F$17,T938=1),'CP %'!$G$20,IF(AND(B938='CP %'!$F$17,T938&gt;=2,T938&lt;=5),'CP %'!$G$21,IF(AND(B938='CP %'!$F$17,T938&gt;=6),'CP %'!$G$22,"")))))),
IF(AND(G938&gt;=DATE(2018,10,1),G938&lt;=DATE(2018,12,31)),IF(B938='CP %'!$F$25,'CP %'!$G$25,IF(B938='CP %'!$F$26,'CP %'!$G$26,IF(AND(B938='CP %'!$F$27,T938=1),'CP %'!$G$29,IF(AND(B938='CP %'!$F$27,T938&gt;=2,T938&lt;=5),'CP %'!$G$30,IF(AND(B938='CP %'!$F$27,T938&gt;=6),'CP %'!$G$31,"")))))))))),
IF(AND(A938='CP %'!$M$1,J938="CP"),
IF(AND(G938&gt;=DATE(2018,4,1),G938&lt;DATE(2018,10,1)),IF(AND(T938&gt;=1,T938&lt;=3),'CP %'!$N$4,IF(AND(T938&gt;=4,T938&lt;=6),'CP %'!$N$5,IF(T938&gt;=7,'CP %'!$N$6,""))),
IF(AND(G938&gt;=DATE(2018,10,1),G938&lt;=DATE(2018,12,31)),IF(AND(T938&gt;=1,T938&lt;=3),'CP %'!$N$9,IF(AND(T938&gt;=4,T938&lt;=6),'CP %'!$N$10,IF(T938&gt;=7,'CP %'!$N$11,""))),"")),"")))</f>
        <v/>
      </c>
      <c r="T938" s="29" t="str">
        <f>IF(AND(A938='CP %'!$B$1,Master!J938="CP",G938&gt;=DATE(2018,7,26),G938&lt;=DATE(2018,12,31)),COUNTIFS($K$2:$K$999,K938,$A$2:$A$999,'CP %'!$B$1,$G$2:$G$999,"&gt;=26-07-2018",$G$2:$G$999,"&lt;=31-12-2018"),IF(AND(A938='CP %'!$F$1,Master!J938="CP",G938&gt;=DATE(2018,4,1),G938&lt;DATE(2018,5,1)),COUNTIFS($K$2:$K$999,K938,$A$2:$A$999,'CP %'!$F$1,$G$2:$G$999,"&gt;=01-04-2018",$G$2:$G$999,"&lt;01-05-2018"),IF(AND(A938='CP %'!$F$1,Master!J938="CP",G938&gt;=DATE(2018,7,1),G938&lt;DATE(2018,8,1)),COUNTIFS($K$2:$K$999,K938,$A$2:$A$999,'CP %'!$F$1,$G$2:$G$999,"&gt;=01-07-2018",$G$2:$G$999,"&lt;01-08-2018"),IF(AND(A938='CP %'!$F$1,B938='CP %'!$F$17,Master!J938="CP",G938&gt;=DATE(2018,8,1),G938&lt;DATE(2018,10,1)),COUNTIFS($K$2:$K$999,K938,$A$2:$A$999,'CP %'!$F$1,$B$2:$B$999,'CP %'!$F$17,$G$2:$G$999,"&gt;=01-08-2018",$G$2:$G$999,"&lt;01-10-2018"),IF(AND(A938='CP %'!$F$1,B938='CP %'!$F$27,Master!J938="CP",G938&gt;=DATE(2018,10,1),G938&lt;=DATE(2018,12,31)),COUNTIFS($K$2:$K$999,K938,$A$2:$A$999,'CP %'!$F$1,$B$2:$B$999,'CP %'!$F$27,$G$2:$G$999,"&gt;=01-10-2018",$G$2:$G$999,"&lt;=31-12-2018"),IF(AND(A938='CP %'!$M$1,Master!J938="CP",G938&gt;=DATE(2018,4,1),G938&lt;DATE(2018,10,1)),COUNTIFS($K$2:$K$999,K938,$A$2:$A$999,'CP %'!$M$1,$G$2:$G$999,"&gt;=1-04-2018",$G$2:$G$999,"&lt;1-10-2018"),IF(AND(A938='CP %'!$M$1,Master!J938="CP",G938&gt;=DATE(2018,10,1),G938&lt;=DATE(2018,12,31)),COUNTIFS($K$2:$K$999,K938,$A$2:$A$999,'CP %'!$M$1,$G$2:$G$999,"&gt;=1-10-2018",$G$2:$G$999,"&lt;=31-12-2018"),"")))))))</f>
        <v/>
      </c>
    </row>
    <row r="939" spans="19:20" hidden="1" x14ac:dyDescent="0.25">
      <c r="S939" s="17" t="str">
        <f>IF(AND(A939='CP %'!$B$1,J939="CP"),
IF(AND(G939&gt;=DATE(2018,4,1),G939&lt;=DATE(2018,7,25)),2%,IF(AND(G939&gt;=DATE(2018,7,26),G939&lt;=DATE(2018,12,31),R939='CP %'!$I$2),IF(T939=1,'CP %'!$C$8,IF(AND(T939&gt;=2,T939&lt;=3),'CP %'!$C$9,IF(AND(T939&gt;=4,T939&lt;=5),'CP %'!$C$10,IF(AND(T939&gt;=6,T939&lt;=8),'CP %'!$C$11,IF(T939&gt;=9,'CP %'!$C$12,""))))),IF(AND(G939&gt;=DATE(2018,7,26),G939&lt;=DATE(2018,12,31),R939='CP %'!$I$3),IF(T939=1,'CP %'!$D$8,IF(AND(T939&gt;=2,T939&lt;=3),'CP %'!$D$9,IF(AND(T939&gt;=4,T939&lt;=5),'CP %'!$D$10,IF(AND(T939&gt;=6,T939&lt;=8),'CP %'!$D$11,IF(T939&gt;=9,'CP %'!$D$12,""))))),""))),
IF(AND(A939='CP %'!$F$1,J939="CP"),
IF(AND(G939&gt;=DATE(2018,4,1),G939&lt;DATE(2018,5,1)),IF(AND(T939&gt;=1,T939&lt;=3),'CP %'!$G$4,IF(AND(T939&gt;=4,T939&lt;=9),'CP %'!$G$5,IF(T939&gt;=10,'CP %'!$G$6,""))),
IF(AND(G939&gt;=DATE(2018,5,1),G939&lt;DATE(2018,7,1)),'CP %'!$G$8,
IF(AND(G939&gt;=DATE(2018,7,1),G939&lt;DATE(2018,8,1)),IF(AND(T939&gt;=1,T939&lt;=2),'CP %'!$G$11,IF(AND(T939&gt;=3,T939&lt;=5),'CP %'!$G$12,IF(T939&gt;=6,'CP %'!$G$13,""))),
IF(AND(G939&gt;=DATE(2018,8,1),G939&lt;DATE(2018,10,1)),IF(K939='CP %'!$F$18,'CP %'!$G$18,IF(B939='CP %'!$F$15,'CP %'!$G$15,IF(B939='CP %'!$F$16,'CP %'!$G$16,IF(AND(B939='CP %'!$F$17,T939=1),'CP %'!$G$20,IF(AND(B939='CP %'!$F$17,T939&gt;=2,T939&lt;=5),'CP %'!$G$21,IF(AND(B939='CP %'!$F$17,T939&gt;=6),'CP %'!$G$22,"")))))),
IF(AND(G939&gt;=DATE(2018,10,1),G939&lt;=DATE(2018,12,31)),IF(B939='CP %'!$F$25,'CP %'!$G$25,IF(B939='CP %'!$F$26,'CP %'!$G$26,IF(AND(B939='CP %'!$F$27,T939=1),'CP %'!$G$29,IF(AND(B939='CP %'!$F$27,T939&gt;=2,T939&lt;=5),'CP %'!$G$30,IF(AND(B939='CP %'!$F$27,T939&gt;=6),'CP %'!$G$31,"")))))))))),
IF(AND(A939='CP %'!$M$1,J939="CP"),
IF(AND(G939&gt;=DATE(2018,4,1),G939&lt;DATE(2018,10,1)),IF(AND(T939&gt;=1,T939&lt;=3),'CP %'!$N$4,IF(AND(T939&gt;=4,T939&lt;=6),'CP %'!$N$5,IF(T939&gt;=7,'CP %'!$N$6,""))),
IF(AND(G939&gt;=DATE(2018,10,1),G939&lt;=DATE(2018,12,31)),IF(AND(T939&gt;=1,T939&lt;=3),'CP %'!$N$9,IF(AND(T939&gt;=4,T939&lt;=6),'CP %'!$N$10,IF(T939&gt;=7,'CP %'!$N$11,""))),"")),"")))</f>
        <v/>
      </c>
      <c r="T939" s="29" t="str">
        <f>IF(AND(A939='CP %'!$B$1,Master!J939="CP",G939&gt;=DATE(2018,7,26),G939&lt;=DATE(2018,12,31)),COUNTIFS($K$2:$K$999,K939,$A$2:$A$999,'CP %'!$B$1,$G$2:$G$999,"&gt;=26-07-2018",$G$2:$G$999,"&lt;=31-12-2018"),IF(AND(A939='CP %'!$F$1,Master!J939="CP",G939&gt;=DATE(2018,4,1),G939&lt;DATE(2018,5,1)),COUNTIFS($K$2:$K$999,K939,$A$2:$A$999,'CP %'!$F$1,$G$2:$G$999,"&gt;=01-04-2018",$G$2:$G$999,"&lt;01-05-2018"),IF(AND(A939='CP %'!$F$1,Master!J939="CP",G939&gt;=DATE(2018,7,1),G939&lt;DATE(2018,8,1)),COUNTIFS($K$2:$K$999,K939,$A$2:$A$999,'CP %'!$F$1,$G$2:$G$999,"&gt;=01-07-2018",$G$2:$G$999,"&lt;01-08-2018"),IF(AND(A939='CP %'!$F$1,B939='CP %'!$F$17,Master!J939="CP",G939&gt;=DATE(2018,8,1),G939&lt;DATE(2018,10,1)),COUNTIFS($K$2:$K$999,K939,$A$2:$A$999,'CP %'!$F$1,$B$2:$B$999,'CP %'!$F$17,$G$2:$G$999,"&gt;=01-08-2018",$G$2:$G$999,"&lt;01-10-2018"),IF(AND(A939='CP %'!$F$1,B939='CP %'!$F$27,Master!J939="CP",G939&gt;=DATE(2018,10,1),G939&lt;=DATE(2018,12,31)),COUNTIFS($K$2:$K$999,K939,$A$2:$A$999,'CP %'!$F$1,$B$2:$B$999,'CP %'!$F$27,$G$2:$G$999,"&gt;=01-10-2018",$G$2:$G$999,"&lt;=31-12-2018"),IF(AND(A939='CP %'!$M$1,Master!J939="CP",G939&gt;=DATE(2018,4,1),G939&lt;DATE(2018,10,1)),COUNTIFS($K$2:$K$999,K939,$A$2:$A$999,'CP %'!$M$1,$G$2:$G$999,"&gt;=1-04-2018",$G$2:$G$999,"&lt;1-10-2018"),IF(AND(A939='CP %'!$M$1,Master!J939="CP",G939&gt;=DATE(2018,10,1),G939&lt;=DATE(2018,12,31)),COUNTIFS($K$2:$K$999,K939,$A$2:$A$999,'CP %'!$M$1,$G$2:$G$999,"&gt;=1-10-2018",$G$2:$G$999,"&lt;=31-12-2018"),"")))))))</f>
        <v/>
      </c>
    </row>
    <row r="940" spans="19:20" hidden="1" x14ac:dyDescent="0.25">
      <c r="S940" s="17" t="str">
        <f>IF(AND(A940='CP %'!$B$1,J940="CP"),
IF(AND(G940&gt;=DATE(2018,4,1),G940&lt;=DATE(2018,7,25)),2%,IF(AND(G940&gt;=DATE(2018,7,26),G940&lt;=DATE(2018,12,31),R940='CP %'!$I$2),IF(T940=1,'CP %'!$C$8,IF(AND(T940&gt;=2,T940&lt;=3),'CP %'!$C$9,IF(AND(T940&gt;=4,T940&lt;=5),'CP %'!$C$10,IF(AND(T940&gt;=6,T940&lt;=8),'CP %'!$C$11,IF(T940&gt;=9,'CP %'!$C$12,""))))),IF(AND(G940&gt;=DATE(2018,7,26),G940&lt;=DATE(2018,12,31),R940='CP %'!$I$3),IF(T940=1,'CP %'!$D$8,IF(AND(T940&gt;=2,T940&lt;=3),'CP %'!$D$9,IF(AND(T940&gt;=4,T940&lt;=5),'CP %'!$D$10,IF(AND(T940&gt;=6,T940&lt;=8),'CP %'!$D$11,IF(T940&gt;=9,'CP %'!$D$12,""))))),""))),
IF(AND(A940='CP %'!$F$1,J940="CP"),
IF(AND(G940&gt;=DATE(2018,4,1),G940&lt;DATE(2018,5,1)),IF(AND(T940&gt;=1,T940&lt;=3),'CP %'!$G$4,IF(AND(T940&gt;=4,T940&lt;=9),'CP %'!$G$5,IF(T940&gt;=10,'CP %'!$G$6,""))),
IF(AND(G940&gt;=DATE(2018,5,1),G940&lt;DATE(2018,7,1)),'CP %'!$G$8,
IF(AND(G940&gt;=DATE(2018,7,1),G940&lt;DATE(2018,8,1)),IF(AND(T940&gt;=1,T940&lt;=2),'CP %'!$G$11,IF(AND(T940&gt;=3,T940&lt;=5),'CP %'!$G$12,IF(T940&gt;=6,'CP %'!$G$13,""))),
IF(AND(G940&gt;=DATE(2018,8,1),G940&lt;DATE(2018,10,1)),IF(K940='CP %'!$F$18,'CP %'!$G$18,IF(B940='CP %'!$F$15,'CP %'!$G$15,IF(B940='CP %'!$F$16,'CP %'!$G$16,IF(AND(B940='CP %'!$F$17,T940=1),'CP %'!$G$20,IF(AND(B940='CP %'!$F$17,T940&gt;=2,T940&lt;=5),'CP %'!$G$21,IF(AND(B940='CP %'!$F$17,T940&gt;=6),'CP %'!$G$22,"")))))),
IF(AND(G940&gt;=DATE(2018,10,1),G940&lt;=DATE(2018,12,31)),IF(B940='CP %'!$F$25,'CP %'!$G$25,IF(B940='CP %'!$F$26,'CP %'!$G$26,IF(AND(B940='CP %'!$F$27,T940=1),'CP %'!$G$29,IF(AND(B940='CP %'!$F$27,T940&gt;=2,T940&lt;=5),'CP %'!$G$30,IF(AND(B940='CP %'!$F$27,T940&gt;=6),'CP %'!$G$31,"")))))))))),
IF(AND(A940='CP %'!$M$1,J940="CP"),
IF(AND(G940&gt;=DATE(2018,4,1),G940&lt;DATE(2018,10,1)),IF(AND(T940&gt;=1,T940&lt;=3),'CP %'!$N$4,IF(AND(T940&gt;=4,T940&lt;=6),'CP %'!$N$5,IF(T940&gt;=7,'CP %'!$N$6,""))),
IF(AND(G940&gt;=DATE(2018,10,1),G940&lt;=DATE(2018,12,31)),IF(AND(T940&gt;=1,T940&lt;=3),'CP %'!$N$9,IF(AND(T940&gt;=4,T940&lt;=6),'CP %'!$N$10,IF(T940&gt;=7,'CP %'!$N$11,""))),"")),"")))</f>
        <v/>
      </c>
      <c r="T940" s="29" t="str">
        <f>IF(AND(A940='CP %'!$B$1,Master!J940="CP",G940&gt;=DATE(2018,7,26),G940&lt;=DATE(2018,12,31)),COUNTIFS($K$2:$K$999,K940,$A$2:$A$999,'CP %'!$B$1,$G$2:$G$999,"&gt;=26-07-2018",$G$2:$G$999,"&lt;=31-12-2018"),IF(AND(A940='CP %'!$F$1,Master!J940="CP",G940&gt;=DATE(2018,4,1),G940&lt;DATE(2018,5,1)),COUNTIFS($K$2:$K$999,K940,$A$2:$A$999,'CP %'!$F$1,$G$2:$G$999,"&gt;=01-04-2018",$G$2:$G$999,"&lt;01-05-2018"),IF(AND(A940='CP %'!$F$1,Master!J940="CP",G940&gt;=DATE(2018,7,1),G940&lt;DATE(2018,8,1)),COUNTIFS($K$2:$K$999,K940,$A$2:$A$999,'CP %'!$F$1,$G$2:$G$999,"&gt;=01-07-2018",$G$2:$G$999,"&lt;01-08-2018"),IF(AND(A940='CP %'!$F$1,B940='CP %'!$F$17,Master!J940="CP",G940&gt;=DATE(2018,8,1),G940&lt;DATE(2018,10,1)),COUNTIFS($K$2:$K$999,K940,$A$2:$A$999,'CP %'!$F$1,$B$2:$B$999,'CP %'!$F$17,$G$2:$G$999,"&gt;=01-08-2018",$G$2:$G$999,"&lt;01-10-2018"),IF(AND(A940='CP %'!$F$1,B940='CP %'!$F$27,Master!J940="CP",G940&gt;=DATE(2018,10,1),G940&lt;=DATE(2018,12,31)),COUNTIFS($K$2:$K$999,K940,$A$2:$A$999,'CP %'!$F$1,$B$2:$B$999,'CP %'!$F$27,$G$2:$G$999,"&gt;=01-10-2018",$G$2:$G$999,"&lt;=31-12-2018"),IF(AND(A940='CP %'!$M$1,Master!J940="CP",G940&gt;=DATE(2018,4,1),G940&lt;DATE(2018,10,1)),COUNTIFS($K$2:$K$999,K940,$A$2:$A$999,'CP %'!$M$1,$G$2:$G$999,"&gt;=1-04-2018",$G$2:$G$999,"&lt;1-10-2018"),IF(AND(A940='CP %'!$M$1,Master!J940="CP",G940&gt;=DATE(2018,10,1),G940&lt;=DATE(2018,12,31)),COUNTIFS($K$2:$K$999,K940,$A$2:$A$999,'CP %'!$M$1,$G$2:$G$999,"&gt;=1-10-2018",$G$2:$G$999,"&lt;=31-12-2018"),"")))))))</f>
        <v/>
      </c>
    </row>
    <row r="941" spans="19:20" hidden="1" x14ac:dyDescent="0.25">
      <c r="S941" s="17" t="str">
        <f>IF(AND(A941='CP %'!$B$1,J941="CP"),
IF(AND(G941&gt;=DATE(2018,4,1),G941&lt;=DATE(2018,7,25)),2%,IF(AND(G941&gt;=DATE(2018,7,26),G941&lt;=DATE(2018,12,31),R941='CP %'!$I$2),IF(T941=1,'CP %'!$C$8,IF(AND(T941&gt;=2,T941&lt;=3),'CP %'!$C$9,IF(AND(T941&gt;=4,T941&lt;=5),'CP %'!$C$10,IF(AND(T941&gt;=6,T941&lt;=8),'CP %'!$C$11,IF(T941&gt;=9,'CP %'!$C$12,""))))),IF(AND(G941&gt;=DATE(2018,7,26),G941&lt;=DATE(2018,12,31),R941='CP %'!$I$3),IF(T941=1,'CP %'!$D$8,IF(AND(T941&gt;=2,T941&lt;=3),'CP %'!$D$9,IF(AND(T941&gt;=4,T941&lt;=5),'CP %'!$D$10,IF(AND(T941&gt;=6,T941&lt;=8),'CP %'!$D$11,IF(T941&gt;=9,'CP %'!$D$12,""))))),""))),
IF(AND(A941='CP %'!$F$1,J941="CP"),
IF(AND(G941&gt;=DATE(2018,4,1),G941&lt;DATE(2018,5,1)),IF(AND(T941&gt;=1,T941&lt;=3),'CP %'!$G$4,IF(AND(T941&gt;=4,T941&lt;=9),'CP %'!$G$5,IF(T941&gt;=10,'CP %'!$G$6,""))),
IF(AND(G941&gt;=DATE(2018,5,1),G941&lt;DATE(2018,7,1)),'CP %'!$G$8,
IF(AND(G941&gt;=DATE(2018,7,1),G941&lt;DATE(2018,8,1)),IF(AND(T941&gt;=1,T941&lt;=2),'CP %'!$G$11,IF(AND(T941&gt;=3,T941&lt;=5),'CP %'!$G$12,IF(T941&gt;=6,'CP %'!$G$13,""))),
IF(AND(G941&gt;=DATE(2018,8,1),G941&lt;DATE(2018,10,1)),IF(K941='CP %'!$F$18,'CP %'!$G$18,IF(B941='CP %'!$F$15,'CP %'!$G$15,IF(B941='CP %'!$F$16,'CP %'!$G$16,IF(AND(B941='CP %'!$F$17,T941=1),'CP %'!$G$20,IF(AND(B941='CP %'!$F$17,T941&gt;=2,T941&lt;=5),'CP %'!$G$21,IF(AND(B941='CP %'!$F$17,T941&gt;=6),'CP %'!$G$22,"")))))),
IF(AND(G941&gt;=DATE(2018,10,1),G941&lt;=DATE(2018,12,31)),IF(B941='CP %'!$F$25,'CP %'!$G$25,IF(B941='CP %'!$F$26,'CP %'!$G$26,IF(AND(B941='CP %'!$F$27,T941=1),'CP %'!$G$29,IF(AND(B941='CP %'!$F$27,T941&gt;=2,T941&lt;=5),'CP %'!$G$30,IF(AND(B941='CP %'!$F$27,T941&gt;=6),'CP %'!$G$31,"")))))))))),
IF(AND(A941='CP %'!$M$1,J941="CP"),
IF(AND(G941&gt;=DATE(2018,4,1),G941&lt;DATE(2018,10,1)),IF(AND(T941&gt;=1,T941&lt;=3),'CP %'!$N$4,IF(AND(T941&gt;=4,T941&lt;=6),'CP %'!$N$5,IF(T941&gt;=7,'CP %'!$N$6,""))),
IF(AND(G941&gt;=DATE(2018,10,1),G941&lt;=DATE(2018,12,31)),IF(AND(T941&gt;=1,T941&lt;=3),'CP %'!$N$9,IF(AND(T941&gt;=4,T941&lt;=6),'CP %'!$N$10,IF(T941&gt;=7,'CP %'!$N$11,""))),"")),"")))</f>
        <v/>
      </c>
      <c r="T941" s="29" t="str">
        <f>IF(AND(A941='CP %'!$B$1,Master!J941="CP",G941&gt;=DATE(2018,7,26),G941&lt;=DATE(2018,12,31)),COUNTIFS($K$2:$K$999,K941,$A$2:$A$999,'CP %'!$B$1,$G$2:$G$999,"&gt;=26-07-2018",$G$2:$G$999,"&lt;=31-12-2018"),IF(AND(A941='CP %'!$F$1,Master!J941="CP",G941&gt;=DATE(2018,4,1),G941&lt;DATE(2018,5,1)),COUNTIFS($K$2:$K$999,K941,$A$2:$A$999,'CP %'!$F$1,$G$2:$G$999,"&gt;=01-04-2018",$G$2:$G$999,"&lt;01-05-2018"),IF(AND(A941='CP %'!$F$1,Master!J941="CP",G941&gt;=DATE(2018,7,1),G941&lt;DATE(2018,8,1)),COUNTIFS($K$2:$K$999,K941,$A$2:$A$999,'CP %'!$F$1,$G$2:$G$999,"&gt;=01-07-2018",$G$2:$G$999,"&lt;01-08-2018"),IF(AND(A941='CP %'!$F$1,B941='CP %'!$F$17,Master!J941="CP",G941&gt;=DATE(2018,8,1),G941&lt;DATE(2018,10,1)),COUNTIFS($K$2:$K$999,K941,$A$2:$A$999,'CP %'!$F$1,$B$2:$B$999,'CP %'!$F$17,$G$2:$G$999,"&gt;=01-08-2018",$G$2:$G$999,"&lt;01-10-2018"),IF(AND(A941='CP %'!$F$1,B941='CP %'!$F$27,Master!J941="CP",G941&gt;=DATE(2018,10,1),G941&lt;=DATE(2018,12,31)),COUNTIFS($K$2:$K$999,K941,$A$2:$A$999,'CP %'!$F$1,$B$2:$B$999,'CP %'!$F$27,$G$2:$G$999,"&gt;=01-10-2018",$G$2:$G$999,"&lt;=31-12-2018"),IF(AND(A941='CP %'!$M$1,Master!J941="CP",G941&gt;=DATE(2018,4,1),G941&lt;DATE(2018,10,1)),COUNTIFS($K$2:$K$999,K941,$A$2:$A$999,'CP %'!$M$1,$G$2:$G$999,"&gt;=1-04-2018",$G$2:$G$999,"&lt;1-10-2018"),IF(AND(A941='CP %'!$M$1,Master!J941="CP",G941&gt;=DATE(2018,10,1),G941&lt;=DATE(2018,12,31)),COUNTIFS($K$2:$K$999,K941,$A$2:$A$999,'CP %'!$M$1,$G$2:$G$999,"&gt;=1-10-2018",$G$2:$G$999,"&lt;=31-12-2018"),"")))))))</f>
        <v/>
      </c>
    </row>
    <row r="942" spans="19:20" hidden="1" x14ac:dyDescent="0.25">
      <c r="S942" s="17" t="str">
        <f>IF(AND(A942='CP %'!$B$1,J942="CP"),
IF(AND(G942&gt;=DATE(2018,4,1),G942&lt;=DATE(2018,7,25)),2%,IF(AND(G942&gt;=DATE(2018,7,26),G942&lt;=DATE(2018,12,31),R942='CP %'!$I$2),IF(T942=1,'CP %'!$C$8,IF(AND(T942&gt;=2,T942&lt;=3),'CP %'!$C$9,IF(AND(T942&gt;=4,T942&lt;=5),'CP %'!$C$10,IF(AND(T942&gt;=6,T942&lt;=8),'CP %'!$C$11,IF(T942&gt;=9,'CP %'!$C$12,""))))),IF(AND(G942&gt;=DATE(2018,7,26),G942&lt;=DATE(2018,12,31),R942='CP %'!$I$3),IF(T942=1,'CP %'!$D$8,IF(AND(T942&gt;=2,T942&lt;=3),'CP %'!$D$9,IF(AND(T942&gt;=4,T942&lt;=5),'CP %'!$D$10,IF(AND(T942&gt;=6,T942&lt;=8),'CP %'!$D$11,IF(T942&gt;=9,'CP %'!$D$12,""))))),""))),
IF(AND(A942='CP %'!$F$1,J942="CP"),
IF(AND(G942&gt;=DATE(2018,4,1),G942&lt;DATE(2018,5,1)),IF(AND(T942&gt;=1,T942&lt;=3),'CP %'!$G$4,IF(AND(T942&gt;=4,T942&lt;=9),'CP %'!$G$5,IF(T942&gt;=10,'CP %'!$G$6,""))),
IF(AND(G942&gt;=DATE(2018,5,1),G942&lt;DATE(2018,7,1)),'CP %'!$G$8,
IF(AND(G942&gt;=DATE(2018,7,1),G942&lt;DATE(2018,8,1)),IF(AND(T942&gt;=1,T942&lt;=2),'CP %'!$G$11,IF(AND(T942&gt;=3,T942&lt;=5),'CP %'!$G$12,IF(T942&gt;=6,'CP %'!$G$13,""))),
IF(AND(G942&gt;=DATE(2018,8,1),G942&lt;DATE(2018,10,1)),IF(K942='CP %'!$F$18,'CP %'!$G$18,IF(B942='CP %'!$F$15,'CP %'!$G$15,IF(B942='CP %'!$F$16,'CP %'!$G$16,IF(AND(B942='CP %'!$F$17,T942=1),'CP %'!$G$20,IF(AND(B942='CP %'!$F$17,T942&gt;=2,T942&lt;=5),'CP %'!$G$21,IF(AND(B942='CP %'!$F$17,T942&gt;=6),'CP %'!$G$22,"")))))),
IF(AND(G942&gt;=DATE(2018,10,1),G942&lt;=DATE(2018,12,31)),IF(B942='CP %'!$F$25,'CP %'!$G$25,IF(B942='CP %'!$F$26,'CP %'!$G$26,IF(AND(B942='CP %'!$F$27,T942=1),'CP %'!$G$29,IF(AND(B942='CP %'!$F$27,T942&gt;=2,T942&lt;=5),'CP %'!$G$30,IF(AND(B942='CP %'!$F$27,T942&gt;=6),'CP %'!$G$31,"")))))))))),
IF(AND(A942='CP %'!$M$1,J942="CP"),
IF(AND(G942&gt;=DATE(2018,4,1),G942&lt;DATE(2018,10,1)),IF(AND(T942&gt;=1,T942&lt;=3),'CP %'!$N$4,IF(AND(T942&gt;=4,T942&lt;=6),'CP %'!$N$5,IF(T942&gt;=7,'CP %'!$N$6,""))),
IF(AND(G942&gt;=DATE(2018,10,1),G942&lt;=DATE(2018,12,31)),IF(AND(T942&gt;=1,T942&lt;=3),'CP %'!$N$9,IF(AND(T942&gt;=4,T942&lt;=6),'CP %'!$N$10,IF(T942&gt;=7,'CP %'!$N$11,""))),"")),"")))</f>
        <v/>
      </c>
      <c r="T942" s="29" t="str">
        <f>IF(AND(A942='CP %'!$B$1,Master!J942="CP",G942&gt;=DATE(2018,7,26),G942&lt;=DATE(2018,12,31)),COUNTIFS($K$2:$K$999,K942,$A$2:$A$999,'CP %'!$B$1,$G$2:$G$999,"&gt;=26-07-2018",$G$2:$G$999,"&lt;=31-12-2018"),IF(AND(A942='CP %'!$F$1,Master!J942="CP",G942&gt;=DATE(2018,4,1),G942&lt;DATE(2018,5,1)),COUNTIFS($K$2:$K$999,K942,$A$2:$A$999,'CP %'!$F$1,$G$2:$G$999,"&gt;=01-04-2018",$G$2:$G$999,"&lt;01-05-2018"),IF(AND(A942='CP %'!$F$1,Master!J942="CP",G942&gt;=DATE(2018,7,1),G942&lt;DATE(2018,8,1)),COUNTIFS($K$2:$K$999,K942,$A$2:$A$999,'CP %'!$F$1,$G$2:$G$999,"&gt;=01-07-2018",$G$2:$G$999,"&lt;01-08-2018"),IF(AND(A942='CP %'!$F$1,B942='CP %'!$F$17,Master!J942="CP",G942&gt;=DATE(2018,8,1),G942&lt;DATE(2018,10,1)),COUNTIFS($K$2:$K$999,K942,$A$2:$A$999,'CP %'!$F$1,$B$2:$B$999,'CP %'!$F$17,$G$2:$G$999,"&gt;=01-08-2018",$G$2:$G$999,"&lt;01-10-2018"),IF(AND(A942='CP %'!$F$1,B942='CP %'!$F$27,Master!J942="CP",G942&gt;=DATE(2018,10,1),G942&lt;=DATE(2018,12,31)),COUNTIFS($K$2:$K$999,K942,$A$2:$A$999,'CP %'!$F$1,$B$2:$B$999,'CP %'!$F$27,$G$2:$G$999,"&gt;=01-10-2018",$G$2:$G$999,"&lt;=31-12-2018"),IF(AND(A942='CP %'!$M$1,Master!J942="CP",G942&gt;=DATE(2018,4,1),G942&lt;DATE(2018,10,1)),COUNTIFS($K$2:$K$999,K942,$A$2:$A$999,'CP %'!$M$1,$G$2:$G$999,"&gt;=1-04-2018",$G$2:$G$999,"&lt;1-10-2018"),IF(AND(A942='CP %'!$M$1,Master!J942="CP",G942&gt;=DATE(2018,10,1),G942&lt;=DATE(2018,12,31)),COUNTIFS($K$2:$K$999,K942,$A$2:$A$999,'CP %'!$M$1,$G$2:$G$999,"&gt;=1-10-2018",$G$2:$G$999,"&lt;=31-12-2018"),"")))))))</f>
        <v/>
      </c>
    </row>
    <row r="943" spans="19:20" hidden="1" x14ac:dyDescent="0.25">
      <c r="S943" s="17" t="str">
        <f>IF(AND(A943='CP %'!$B$1,J943="CP"),
IF(AND(G943&gt;=DATE(2018,4,1),G943&lt;=DATE(2018,7,25)),2%,IF(AND(G943&gt;=DATE(2018,7,26),G943&lt;=DATE(2018,12,31),R943='CP %'!$I$2),IF(T943=1,'CP %'!$C$8,IF(AND(T943&gt;=2,T943&lt;=3),'CP %'!$C$9,IF(AND(T943&gt;=4,T943&lt;=5),'CP %'!$C$10,IF(AND(T943&gt;=6,T943&lt;=8),'CP %'!$C$11,IF(T943&gt;=9,'CP %'!$C$12,""))))),IF(AND(G943&gt;=DATE(2018,7,26),G943&lt;=DATE(2018,12,31),R943='CP %'!$I$3),IF(T943=1,'CP %'!$D$8,IF(AND(T943&gt;=2,T943&lt;=3),'CP %'!$D$9,IF(AND(T943&gt;=4,T943&lt;=5),'CP %'!$D$10,IF(AND(T943&gt;=6,T943&lt;=8),'CP %'!$D$11,IF(T943&gt;=9,'CP %'!$D$12,""))))),""))),
IF(AND(A943='CP %'!$F$1,J943="CP"),
IF(AND(G943&gt;=DATE(2018,4,1),G943&lt;DATE(2018,5,1)),IF(AND(T943&gt;=1,T943&lt;=3),'CP %'!$G$4,IF(AND(T943&gt;=4,T943&lt;=9),'CP %'!$G$5,IF(T943&gt;=10,'CP %'!$G$6,""))),
IF(AND(G943&gt;=DATE(2018,5,1),G943&lt;DATE(2018,7,1)),'CP %'!$G$8,
IF(AND(G943&gt;=DATE(2018,7,1),G943&lt;DATE(2018,8,1)),IF(AND(T943&gt;=1,T943&lt;=2),'CP %'!$G$11,IF(AND(T943&gt;=3,T943&lt;=5),'CP %'!$G$12,IF(T943&gt;=6,'CP %'!$G$13,""))),
IF(AND(G943&gt;=DATE(2018,8,1),G943&lt;DATE(2018,10,1)),IF(K943='CP %'!$F$18,'CP %'!$G$18,IF(B943='CP %'!$F$15,'CP %'!$G$15,IF(B943='CP %'!$F$16,'CP %'!$G$16,IF(AND(B943='CP %'!$F$17,T943=1),'CP %'!$G$20,IF(AND(B943='CP %'!$F$17,T943&gt;=2,T943&lt;=5),'CP %'!$G$21,IF(AND(B943='CP %'!$F$17,T943&gt;=6),'CP %'!$G$22,"")))))),
IF(AND(G943&gt;=DATE(2018,10,1),G943&lt;=DATE(2018,12,31)),IF(B943='CP %'!$F$25,'CP %'!$G$25,IF(B943='CP %'!$F$26,'CP %'!$G$26,IF(AND(B943='CP %'!$F$27,T943=1),'CP %'!$G$29,IF(AND(B943='CP %'!$F$27,T943&gt;=2,T943&lt;=5),'CP %'!$G$30,IF(AND(B943='CP %'!$F$27,T943&gt;=6),'CP %'!$G$31,"")))))))))),
IF(AND(A943='CP %'!$M$1,J943="CP"),
IF(AND(G943&gt;=DATE(2018,4,1),G943&lt;DATE(2018,10,1)),IF(AND(T943&gt;=1,T943&lt;=3),'CP %'!$N$4,IF(AND(T943&gt;=4,T943&lt;=6),'CP %'!$N$5,IF(T943&gt;=7,'CP %'!$N$6,""))),
IF(AND(G943&gt;=DATE(2018,10,1),G943&lt;=DATE(2018,12,31)),IF(AND(T943&gt;=1,T943&lt;=3),'CP %'!$N$9,IF(AND(T943&gt;=4,T943&lt;=6),'CP %'!$N$10,IF(T943&gt;=7,'CP %'!$N$11,""))),"")),"")))</f>
        <v/>
      </c>
      <c r="T943" s="29" t="str">
        <f>IF(AND(A943='CP %'!$B$1,Master!J943="CP",G943&gt;=DATE(2018,7,26),G943&lt;=DATE(2018,12,31)),COUNTIFS($K$2:$K$999,K943,$A$2:$A$999,'CP %'!$B$1,$G$2:$G$999,"&gt;=26-07-2018",$G$2:$G$999,"&lt;=31-12-2018"),IF(AND(A943='CP %'!$F$1,Master!J943="CP",G943&gt;=DATE(2018,4,1),G943&lt;DATE(2018,5,1)),COUNTIFS($K$2:$K$999,K943,$A$2:$A$999,'CP %'!$F$1,$G$2:$G$999,"&gt;=01-04-2018",$G$2:$G$999,"&lt;01-05-2018"),IF(AND(A943='CP %'!$F$1,Master!J943="CP",G943&gt;=DATE(2018,7,1),G943&lt;DATE(2018,8,1)),COUNTIFS($K$2:$K$999,K943,$A$2:$A$999,'CP %'!$F$1,$G$2:$G$999,"&gt;=01-07-2018",$G$2:$G$999,"&lt;01-08-2018"),IF(AND(A943='CP %'!$F$1,B943='CP %'!$F$17,Master!J943="CP",G943&gt;=DATE(2018,8,1),G943&lt;DATE(2018,10,1)),COUNTIFS($K$2:$K$999,K943,$A$2:$A$999,'CP %'!$F$1,$B$2:$B$999,'CP %'!$F$17,$G$2:$G$999,"&gt;=01-08-2018",$G$2:$G$999,"&lt;01-10-2018"),IF(AND(A943='CP %'!$F$1,B943='CP %'!$F$27,Master!J943="CP",G943&gt;=DATE(2018,10,1),G943&lt;=DATE(2018,12,31)),COUNTIFS($K$2:$K$999,K943,$A$2:$A$999,'CP %'!$F$1,$B$2:$B$999,'CP %'!$F$27,$G$2:$G$999,"&gt;=01-10-2018",$G$2:$G$999,"&lt;=31-12-2018"),IF(AND(A943='CP %'!$M$1,Master!J943="CP",G943&gt;=DATE(2018,4,1),G943&lt;DATE(2018,10,1)),COUNTIFS($K$2:$K$999,K943,$A$2:$A$999,'CP %'!$M$1,$G$2:$G$999,"&gt;=1-04-2018",$G$2:$G$999,"&lt;1-10-2018"),IF(AND(A943='CP %'!$M$1,Master!J943="CP",G943&gt;=DATE(2018,10,1),G943&lt;=DATE(2018,12,31)),COUNTIFS($K$2:$K$999,K943,$A$2:$A$999,'CP %'!$M$1,$G$2:$G$999,"&gt;=1-10-2018",$G$2:$G$999,"&lt;=31-12-2018"),"")))))))</f>
        <v/>
      </c>
    </row>
    <row r="944" spans="19:20" hidden="1" x14ac:dyDescent="0.25">
      <c r="S944" s="17" t="str">
        <f>IF(AND(A944='CP %'!$B$1,J944="CP"),
IF(AND(G944&gt;=DATE(2018,4,1),G944&lt;=DATE(2018,7,25)),2%,IF(AND(G944&gt;=DATE(2018,7,26),G944&lt;=DATE(2018,12,31),R944='CP %'!$I$2),IF(T944=1,'CP %'!$C$8,IF(AND(T944&gt;=2,T944&lt;=3),'CP %'!$C$9,IF(AND(T944&gt;=4,T944&lt;=5),'CP %'!$C$10,IF(AND(T944&gt;=6,T944&lt;=8),'CP %'!$C$11,IF(T944&gt;=9,'CP %'!$C$12,""))))),IF(AND(G944&gt;=DATE(2018,7,26),G944&lt;=DATE(2018,12,31),R944='CP %'!$I$3),IF(T944=1,'CP %'!$D$8,IF(AND(T944&gt;=2,T944&lt;=3),'CP %'!$D$9,IF(AND(T944&gt;=4,T944&lt;=5),'CP %'!$D$10,IF(AND(T944&gt;=6,T944&lt;=8),'CP %'!$D$11,IF(T944&gt;=9,'CP %'!$D$12,""))))),""))),
IF(AND(A944='CP %'!$F$1,J944="CP"),
IF(AND(G944&gt;=DATE(2018,4,1),G944&lt;DATE(2018,5,1)),IF(AND(T944&gt;=1,T944&lt;=3),'CP %'!$G$4,IF(AND(T944&gt;=4,T944&lt;=9),'CP %'!$G$5,IF(T944&gt;=10,'CP %'!$G$6,""))),
IF(AND(G944&gt;=DATE(2018,5,1),G944&lt;DATE(2018,7,1)),'CP %'!$G$8,
IF(AND(G944&gt;=DATE(2018,7,1),G944&lt;DATE(2018,8,1)),IF(AND(T944&gt;=1,T944&lt;=2),'CP %'!$G$11,IF(AND(T944&gt;=3,T944&lt;=5),'CP %'!$G$12,IF(T944&gt;=6,'CP %'!$G$13,""))),
IF(AND(G944&gt;=DATE(2018,8,1),G944&lt;DATE(2018,10,1)),IF(K944='CP %'!$F$18,'CP %'!$G$18,IF(B944='CP %'!$F$15,'CP %'!$G$15,IF(B944='CP %'!$F$16,'CP %'!$G$16,IF(AND(B944='CP %'!$F$17,T944=1),'CP %'!$G$20,IF(AND(B944='CP %'!$F$17,T944&gt;=2,T944&lt;=5),'CP %'!$G$21,IF(AND(B944='CP %'!$F$17,T944&gt;=6),'CP %'!$G$22,"")))))),
IF(AND(G944&gt;=DATE(2018,10,1),G944&lt;=DATE(2018,12,31)),IF(B944='CP %'!$F$25,'CP %'!$G$25,IF(B944='CP %'!$F$26,'CP %'!$G$26,IF(AND(B944='CP %'!$F$27,T944=1),'CP %'!$G$29,IF(AND(B944='CP %'!$F$27,T944&gt;=2,T944&lt;=5),'CP %'!$G$30,IF(AND(B944='CP %'!$F$27,T944&gt;=6),'CP %'!$G$31,"")))))))))),
IF(AND(A944='CP %'!$M$1,J944="CP"),
IF(AND(G944&gt;=DATE(2018,4,1),G944&lt;DATE(2018,10,1)),IF(AND(T944&gt;=1,T944&lt;=3),'CP %'!$N$4,IF(AND(T944&gt;=4,T944&lt;=6),'CP %'!$N$5,IF(T944&gt;=7,'CP %'!$N$6,""))),
IF(AND(G944&gt;=DATE(2018,10,1),G944&lt;=DATE(2018,12,31)),IF(AND(T944&gt;=1,T944&lt;=3),'CP %'!$N$9,IF(AND(T944&gt;=4,T944&lt;=6),'CP %'!$N$10,IF(T944&gt;=7,'CP %'!$N$11,""))),"")),"")))</f>
        <v/>
      </c>
      <c r="T944" s="29" t="str">
        <f>IF(AND(A944='CP %'!$B$1,Master!J944="CP",G944&gt;=DATE(2018,7,26),G944&lt;=DATE(2018,12,31)),COUNTIFS($K$2:$K$999,K944,$A$2:$A$999,'CP %'!$B$1,$G$2:$G$999,"&gt;=26-07-2018",$G$2:$G$999,"&lt;=31-12-2018"),IF(AND(A944='CP %'!$F$1,Master!J944="CP",G944&gt;=DATE(2018,4,1),G944&lt;DATE(2018,5,1)),COUNTIFS($K$2:$K$999,K944,$A$2:$A$999,'CP %'!$F$1,$G$2:$G$999,"&gt;=01-04-2018",$G$2:$G$999,"&lt;01-05-2018"),IF(AND(A944='CP %'!$F$1,Master!J944="CP",G944&gt;=DATE(2018,7,1),G944&lt;DATE(2018,8,1)),COUNTIFS($K$2:$K$999,K944,$A$2:$A$999,'CP %'!$F$1,$G$2:$G$999,"&gt;=01-07-2018",$G$2:$G$999,"&lt;01-08-2018"),IF(AND(A944='CP %'!$F$1,B944='CP %'!$F$17,Master!J944="CP",G944&gt;=DATE(2018,8,1),G944&lt;DATE(2018,10,1)),COUNTIFS($K$2:$K$999,K944,$A$2:$A$999,'CP %'!$F$1,$B$2:$B$999,'CP %'!$F$17,$G$2:$G$999,"&gt;=01-08-2018",$G$2:$G$999,"&lt;01-10-2018"),IF(AND(A944='CP %'!$F$1,B944='CP %'!$F$27,Master!J944="CP",G944&gt;=DATE(2018,10,1),G944&lt;=DATE(2018,12,31)),COUNTIFS($K$2:$K$999,K944,$A$2:$A$999,'CP %'!$F$1,$B$2:$B$999,'CP %'!$F$27,$G$2:$G$999,"&gt;=01-10-2018",$G$2:$G$999,"&lt;=31-12-2018"),IF(AND(A944='CP %'!$M$1,Master!J944="CP",G944&gt;=DATE(2018,4,1),G944&lt;DATE(2018,10,1)),COUNTIFS($K$2:$K$999,K944,$A$2:$A$999,'CP %'!$M$1,$G$2:$G$999,"&gt;=1-04-2018",$G$2:$G$999,"&lt;1-10-2018"),IF(AND(A944='CP %'!$M$1,Master!J944="CP",G944&gt;=DATE(2018,10,1),G944&lt;=DATE(2018,12,31)),COUNTIFS($K$2:$K$999,K944,$A$2:$A$999,'CP %'!$M$1,$G$2:$G$999,"&gt;=1-10-2018",$G$2:$G$999,"&lt;=31-12-2018"),"")))))))</f>
        <v/>
      </c>
    </row>
    <row r="945" spans="19:20" hidden="1" x14ac:dyDescent="0.25">
      <c r="S945" s="17" t="str">
        <f>IF(AND(A945='CP %'!$B$1,J945="CP"),
IF(AND(G945&gt;=DATE(2018,4,1),G945&lt;=DATE(2018,7,25)),2%,IF(AND(G945&gt;=DATE(2018,7,26),G945&lt;=DATE(2018,12,31),R945='CP %'!$I$2),IF(T945=1,'CP %'!$C$8,IF(AND(T945&gt;=2,T945&lt;=3),'CP %'!$C$9,IF(AND(T945&gt;=4,T945&lt;=5),'CP %'!$C$10,IF(AND(T945&gt;=6,T945&lt;=8),'CP %'!$C$11,IF(T945&gt;=9,'CP %'!$C$12,""))))),IF(AND(G945&gt;=DATE(2018,7,26),G945&lt;=DATE(2018,12,31),R945='CP %'!$I$3),IF(T945=1,'CP %'!$D$8,IF(AND(T945&gt;=2,T945&lt;=3),'CP %'!$D$9,IF(AND(T945&gt;=4,T945&lt;=5),'CP %'!$D$10,IF(AND(T945&gt;=6,T945&lt;=8),'CP %'!$D$11,IF(T945&gt;=9,'CP %'!$D$12,""))))),""))),
IF(AND(A945='CP %'!$F$1,J945="CP"),
IF(AND(G945&gt;=DATE(2018,4,1),G945&lt;DATE(2018,5,1)),IF(AND(T945&gt;=1,T945&lt;=3),'CP %'!$G$4,IF(AND(T945&gt;=4,T945&lt;=9),'CP %'!$G$5,IF(T945&gt;=10,'CP %'!$G$6,""))),
IF(AND(G945&gt;=DATE(2018,5,1),G945&lt;DATE(2018,7,1)),'CP %'!$G$8,
IF(AND(G945&gt;=DATE(2018,7,1),G945&lt;DATE(2018,8,1)),IF(AND(T945&gt;=1,T945&lt;=2),'CP %'!$G$11,IF(AND(T945&gt;=3,T945&lt;=5),'CP %'!$G$12,IF(T945&gt;=6,'CP %'!$G$13,""))),
IF(AND(G945&gt;=DATE(2018,8,1),G945&lt;DATE(2018,10,1)),IF(K945='CP %'!$F$18,'CP %'!$G$18,IF(B945='CP %'!$F$15,'CP %'!$G$15,IF(B945='CP %'!$F$16,'CP %'!$G$16,IF(AND(B945='CP %'!$F$17,T945=1),'CP %'!$G$20,IF(AND(B945='CP %'!$F$17,T945&gt;=2,T945&lt;=5),'CP %'!$G$21,IF(AND(B945='CP %'!$F$17,T945&gt;=6),'CP %'!$G$22,"")))))),
IF(AND(G945&gt;=DATE(2018,10,1),G945&lt;=DATE(2018,12,31)),IF(B945='CP %'!$F$25,'CP %'!$G$25,IF(B945='CP %'!$F$26,'CP %'!$G$26,IF(AND(B945='CP %'!$F$27,T945=1),'CP %'!$G$29,IF(AND(B945='CP %'!$F$27,T945&gt;=2,T945&lt;=5),'CP %'!$G$30,IF(AND(B945='CP %'!$F$27,T945&gt;=6),'CP %'!$G$31,"")))))))))),
IF(AND(A945='CP %'!$M$1,J945="CP"),
IF(AND(G945&gt;=DATE(2018,4,1),G945&lt;DATE(2018,10,1)),IF(AND(T945&gt;=1,T945&lt;=3),'CP %'!$N$4,IF(AND(T945&gt;=4,T945&lt;=6),'CP %'!$N$5,IF(T945&gt;=7,'CP %'!$N$6,""))),
IF(AND(G945&gt;=DATE(2018,10,1),G945&lt;=DATE(2018,12,31)),IF(AND(T945&gt;=1,T945&lt;=3),'CP %'!$N$9,IF(AND(T945&gt;=4,T945&lt;=6),'CP %'!$N$10,IF(T945&gt;=7,'CP %'!$N$11,""))),"")),"")))</f>
        <v/>
      </c>
      <c r="T945" s="29" t="str">
        <f>IF(AND(A945='CP %'!$B$1,Master!J945="CP",G945&gt;=DATE(2018,7,26),G945&lt;=DATE(2018,12,31)),COUNTIFS($K$2:$K$999,K945,$A$2:$A$999,'CP %'!$B$1,$G$2:$G$999,"&gt;=26-07-2018",$G$2:$G$999,"&lt;=31-12-2018"),IF(AND(A945='CP %'!$F$1,Master!J945="CP",G945&gt;=DATE(2018,4,1),G945&lt;DATE(2018,5,1)),COUNTIFS($K$2:$K$999,K945,$A$2:$A$999,'CP %'!$F$1,$G$2:$G$999,"&gt;=01-04-2018",$G$2:$G$999,"&lt;01-05-2018"),IF(AND(A945='CP %'!$F$1,Master!J945="CP",G945&gt;=DATE(2018,7,1),G945&lt;DATE(2018,8,1)),COUNTIFS($K$2:$K$999,K945,$A$2:$A$999,'CP %'!$F$1,$G$2:$G$999,"&gt;=01-07-2018",$G$2:$G$999,"&lt;01-08-2018"),IF(AND(A945='CP %'!$F$1,B945='CP %'!$F$17,Master!J945="CP",G945&gt;=DATE(2018,8,1),G945&lt;DATE(2018,10,1)),COUNTIFS($K$2:$K$999,K945,$A$2:$A$999,'CP %'!$F$1,$B$2:$B$999,'CP %'!$F$17,$G$2:$G$999,"&gt;=01-08-2018",$G$2:$G$999,"&lt;01-10-2018"),IF(AND(A945='CP %'!$F$1,B945='CP %'!$F$27,Master!J945="CP",G945&gt;=DATE(2018,10,1),G945&lt;=DATE(2018,12,31)),COUNTIFS($K$2:$K$999,K945,$A$2:$A$999,'CP %'!$F$1,$B$2:$B$999,'CP %'!$F$27,$G$2:$G$999,"&gt;=01-10-2018",$G$2:$G$999,"&lt;=31-12-2018"),IF(AND(A945='CP %'!$M$1,Master!J945="CP",G945&gt;=DATE(2018,4,1),G945&lt;DATE(2018,10,1)),COUNTIFS($K$2:$K$999,K945,$A$2:$A$999,'CP %'!$M$1,$G$2:$G$999,"&gt;=1-04-2018",$G$2:$G$999,"&lt;1-10-2018"),IF(AND(A945='CP %'!$M$1,Master!J945="CP",G945&gt;=DATE(2018,10,1),G945&lt;=DATE(2018,12,31)),COUNTIFS($K$2:$K$999,K945,$A$2:$A$999,'CP %'!$M$1,$G$2:$G$999,"&gt;=1-10-2018",$G$2:$G$999,"&lt;=31-12-2018"),"")))))))</f>
        <v/>
      </c>
    </row>
    <row r="946" spans="19:20" hidden="1" x14ac:dyDescent="0.25">
      <c r="S946" s="17" t="str">
        <f>IF(AND(A946='CP %'!$B$1,J946="CP"),
IF(AND(G946&gt;=DATE(2018,4,1),G946&lt;=DATE(2018,7,25)),2%,IF(AND(G946&gt;=DATE(2018,7,26),G946&lt;=DATE(2018,12,31),R946='CP %'!$I$2),IF(T946=1,'CP %'!$C$8,IF(AND(T946&gt;=2,T946&lt;=3),'CP %'!$C$9,IF(AND(T946&gt;=4,T946&lt;=5),'CP %'!$C$10,IF(AND(T946&gt;=6,T946&lt;=8),'CP %'!$C$11,IF(T946&gt;=9,'CP %'!$C$12,""))))),IF(AND(G946&gt;=DATE(2018,7,26),G946&lt;=DATE(2018,12,31),R946='CP %'!$I$3),IF(T946=1,'CP %'!$D$8,IF(AND(T946&gt;=2,T946&lt;=3),'CP %'!$D$9,IF(AND(T946&gt;=4,T946&lt;=5),'CP %'!$D$10,IF(AND(T946&gt;=6,T946&lt;=8),'CP %'!$D$11,IF(T946&gt;=9,'CP %'!$D$12,""))))),""))),
IF(AND(A946='CP %'!$F$1,J946="CP"),
IF(AND(G946&gt;=DATE(2018,4,1),G946&lt;DATE(2018,5,1)),IF(AND(T946&gt;=1,T946&lt;=3),'CP %'!$G$4,IF(AND(T946&gt;=4,T946&lt;=9),'CP %'!$G$5,IF(T946&gt;=10,'CP %'!$G$6,""))),
IF(AND(G946&gt;=DATE(2018,5,1),G946&lt;DATE(2018,7,1)),'CP %'!$G$8,
IF(AND(G946&gt;=DATE(2018,7,1),G946&lt;DATE(2018,8,1)),IF(AND(T946&gt;=1,T946&lt;=2),'CP %'!$G$11,IF(AND(T946&gt;=3,T946&lt;=5),'CP %'!$G$12,IF(T946&gt;=6,'CP %'!$G$13,""))),
IF(AND(G946&gt;=DATE(2018,8,1),G946&lt;DATE(2018,10,1)),IF(K946='CP %'!$F$18,'CP %'!$G$18,IF(B946='CP %'!$F$15,'CP %'!$G$15,IF(B946='CP %'!$F$16,'CP %'!$G$16,IF(AND(B946='CP %'!$F$17,T946=1),'CP %'!$G$20,IF(AND(B946='CP %'!$F$17,T946&gt;=2,T946&lt;=5),'CP %'!$G$21,IF(AND(B946='CP %'!$F$17,T946&gt;=6),'CP %'!$G$22,"")))))),
IF(AND(G946&gt;=DATE(2018,10,1),G946&lt;=DATE(2018,12,31)),IF(B946='CP %'!$F$25,'CP %'!$G$25,IF(B946='CP %'!$F$26,'CP %'!$G$26,IF(AND(B946='CP %'!$F$27,T946=1),'CP %'!$G$29,IF(AND(B946='CP %'!$F$27,T946&gt;=2,T946&lt;=5),'CP %'!$G$30,IF(AND(B946='CP %'!$F$27,T946&gt;=6),'CP %'!$G$31,"")))))))))),
IF(AND(A946='CP %'!$M$1,J946="CP"),
IF(AND(G946&gt;=DATE(2018,4,1),G946&lt;DATE(2018,10,1)),IF(AND(T946&gt;=1,T946&lt;=3),'CP %'!$N$4,IF(AND(T946&gt;=4,T946&lt;=6),'CP %'!$N$5,IF(T946&gt;=7,'CP %'!$N$6,""))),
IF(AND(G946&gt;=DATE(2018,10,1),G946&lt;=DATE(2018,12,31)),IF(AND(T946&gt;=1,T946&lt;=3),'CP %'!$N$9,IF(AND(T946&gt;=4,T946&lt;=6),'CP %'!$N$10,IF(T946&gt;=7,'CP %'!$N$11,""))),"")),"")))</f>
        <v/>
      </c>
      <c r="T946" s="29" t="str">
        <f>IF(AND(A946='CP %'!$B$1,Master!J946="CP",G946&gt;=DATE(2018,7,26),G946&lt;=DATE(2018,12,31)),COUNTIFS($K$2:$K$999,K946,$A$2:$A$999,'CP %'!$B$1,$G$2:$G$999,"&gt;=26-07-2018",$G$2:$G$999,"&lt;=31-12-2018"),IF(AND(A946='CP %'!$F$1,Master!J946="CP",G946&gt;=DATE(2018,4,1),G946&lt;DATE(2018,5,1)),COUNTIFS($K$2:$K$999,K946,$A$2:$A$999,'CP %'!$F$1,$G$2:$G$999,"&gt;=01-04-2018",$G$2:$G$999,"&lt;01-05-2018"),IF(AND(A946='CP %'!$F$1,Master!J946="CP",G946&gt;=DATE(2018,7,1),G946&lt;DATE(2018,8,1)),COUNTIFS($K$2:$K$999,K946,$A$2:$A$999,'CP %'!$F$1,$G$2:$G$999,"&gt;=01-07-2018",$G$2:$G$999,"&lt;01-08-2018"),IF(AND(A946='CP %'!$F$1,B946='CP %'!$F$17,Master!J946="CP",G946&gt;=DATE(2018,8,1),G946&lt;DATE(2018,10,1)),COUNTIFS($K$2:$K$999,K946,$A$2:$A$999,'CP %'!$F$1,$B$2:$B$999,'CP %'!$F$17,$G$2:$G$999,"&gt;=01-08-2018",$G$2:$G$999,"&lt;01-10-2018"),IF(AND(A946='CP %'!$F$1,B946='CP %'!$F$27,Master!J946="CP",G946&gt;=DATE(2018,10,1),G946&lt;=DATE(2018,12,31)),COUNTIFS($K$2:$K$999,K946,$A$2:$A$999,'CP %'!$F$1,$B$2:$B$999,'CP %'!$F$27,$G$2:$G$999,"&gt;=01-10-2018",$G$2:$G$999,"&lt;=31-12-2018"),IF(AND(A946='CP %'!$M$1,Master!J946="CP",G946&gt;=DATE(2018,4,1),G946&lt;DATE(2018,10,1)),COUNTIFS($K$2:$K$999,K946,$A$2:$A$999,'CP %'!$M$1,$G$2:$G$999,"&gt;=1-04-2018",$G$2:$G$999,"&lt;1-10-2018"),IF(AND(A946='CP %'!$M$1,Master!J946="CP",G946&gt;=DATE(2018,10,1),G946&lt;=DATE(2018,12,31)),COUNTIFS($K$2:$K$999,K946,$A$2:$A$999,'CP %'!$M$1,$G$2:$G$999,"&gt;=1-10-2018",$G$2:$G$999,"&lt;=31-12-2018"),"")))))))</f>
        <v/>
      </c>
    </row>
    <row r="947" spans="19:20" hidden="1" x14ac:dyDescent="0.25">
      <c r="S947" s="17" t="str">
        <f>IF(AND(A947='CP %'!$B$1,J947="CP"),
IF(AND(G947&gt;=DATE(2018,4,1),G947&lt;=DATE(2018,7,25)),2%,IF(AND(G947&gt;=DATE(2018,7,26),G947&lt;=DATE(2018,12,31),R947='CP %'!$I$2),IF(T947=1,'CP %'!$C$8,IF(AND(T947&gt;=2,T947&lt;=3),'CP %'!$C$9,IF(AND(T947&gt;=4,T947&lt;=5),'CP %'!$C$10,IF(AND(T947&gt;=6,T947&lt;=8),'CP %'!$C$11,IF(T947&gt;=9,'CP %'!$C$12,""))))),IF(AND(G947&gt;=DATE(2018,7,26),G947&lt;=DATE(2018,12,31),R947='CP %'!$I$3),IF(T947=1,'CP %'!$D$8,IF(AND(T947&gt;=2,T947&lt;=3),'CP %'!$D$9,IF(AND(T947&gt;=4,T947&lt;=5),'CP %'!$D$10,IF(AND(T947&gt;=6,T947&lt;=8),'CP %'!$D$11,IF(T947&gt;=9,'CP %'!$D$12,""))))),""))),
IF(AND(A947='CP %'!$F$1,J947="CP"),
IF(AND(G947&gt;=DATE(2018,4,1),G947&lt;DATE(2018,5,1)),IF(AND(T947&gt;=1,T947&lt;=3),'CP %'!$G$4,IF(AND(T947&gt;=4,T947&lt;=9),'CP %'!$G$5,IF(T947&gt;=10,'CP %'!$G$6,""))),
IF(AND(G947&gt;=DATE(2018,5,1),G947&lt;DATE(2018,7,1)),'CP %'!$G$8,
IF(AND(G947&gt;=DATE(2018,7,1),G947&lt;DATE(2018,8,1)),IF(AND(T947&gt;=1,T947&lt;=2),'CP %'!$G$11,IF(AND(T947&gt;=3,T947&lt;=5),'CP %'!$G$12,IF(T947&gt;=6,'CP %'!$G$13,""))),
IF(AND(G947&gt;=DATE(2018,8,1),G947&lt;DATE(2018,10,1)),IF(K947='CP %'!$F$18,'CP %'!$G$18,IF(B947='CP %'!$F$15,'CP %'!$G$15,IF(B947='CP %'!$F$16,'CP %'!$G$16,IF(AND(B947='CP %'!$F$17,T947=1),'CP %'!$G$20,IF(AND(B947='CP %'!$F$17,T947&gt;=2,T947&lt;=5),'CP %'!$G$21,IF(AND(B947='CP %'!$F$17,T947&gt;=6),'CP %'!$G$22,"")))))),
IF(AND(G947&gt;=DATE(2018,10,1),G947&lt;=DATE(2018,12,31)),IF(B947='CP %'!$F$25,'CP %'!$G$25,IF(B947='CP %'!$F$26,'CP %'!$G$26,IF(AND(B947='CP %'!$F$27,T947=1),'CP %'!$G$29,IF(AND(B947='CP %'!$F$27,T947&gt;=2,T947&lt;=5),'CP %'!$G$30,IF(AND(B947='CP %'!$F$27,T947&gt;=6),'CP %'!$G$31,"")))))))))),
IF(AND(A947='CP %'!$M$1,J947="CP"),
IF(AND(G947&gt;=DATE(2018,4,1),G947&lt;DATE(2018,10,1)),IF(AND(T947&gt;=1,T947&lt;=3),'CP %'!$N$4,IF(AND(T947&gt;=4,T947&lt;=6),'CP %'!$N$5,IF(T947&gt;=7,'CP %'!$N$6,""))),
IF(AND(G947&gt;=DATE(2018,10,1),G947&lt;=DATE(2018,12,31)),IF(AND(T947&gt;=1,T947&lt;=3),'CP %'!$N$9,IF(AND(T947&gt;=4,T947&lt;=6),'CP %'!$N$10,IF(T947&gt;=7,'CP %'!$N$11,""))),"")),"")))</f>
        <v/>
      </c>
      <c r="T947" s="29" t="str">
        <f>IF(AND(A947='CP %'!$B$1,Master!J947="CP",G947&gt;=DATE(2018,7,26),G947&lt;=DATE(2018,12,31)),COUNTIFS($K$2:$K$999,K947,$A$2:$A$999,'CP %'!$B$1,$G$2:$G$999,"&gt;=26-07-2018",$G$2:$G$999,"&lt;=31-12-2018"),IF(AND(A947='CP %'!$F$1,Master!J947="CP",G947&gt;=DATE(2018,4,1),G947&lt;DATE(2018,5,1)),COUNTIFS($K$2:$K$999,K947,$A$2:$A$999,'CP %'!$F$1,$G$2:$G$999,"&gt;=01-04-2018",$G$2:$G$999,"&lt;01-05-2018"),IF(AND(A947='CP %'!$F$1,Master!J947="CP",G947&gt;=DATE(2018,7,1),G947&lt;DATE(2018,8,1)),COUNTIFS($K$2:$K$999,K947,$A$2:$A$999,'CP %'!$F$1,$G$2:$G$999,"&gt;=01-07-2018",$G$2:$G$999,"&lt;01-08-2018"),IF(AND(A947='CP %'!$F$1,B947='CP %'!$F$17,Master!J947="CP",G947&gt;=DATE(2018,8,1),G947&lt;DATE(2018,10,1)),COUNTIFS($K$2:$K$999,K947,$A$2:$A$999,'CP %'!$F$1,$B$2:$B$999,'CP %'!$F$17,$G$2:$G$999,"&gt;=01-08-2018",$G$2:$G$999,"&lt;01-10-2018"),IF(AND(A947='CP %'!$F$1,B947='CP %'!$F$27,Master!J947="CP",G947&gt;=DATE(2018,10,1),G947&lt;=DATE(2018,12,31)),COUNTIFS($K$2:$K$999,K947,$A$2:$A$999,'CP %'!$F$1,$B$2:$B$999,'CP %'!$F$27,$G$2:$G$999,"&gt;=01-10-2018",$G$2:$G$999,"&lt;=31-12-2018"),IF(AND(A947='CP %'!$M$1,Master!J947="CP",G947&gt;=DATE(2018,4,1),G947&lt;DATE(2018,10,1)),COUNTIFS($K$2:$K$999,K947,$A$2:$A$999,'CP %'!$M$1,$G$2:$G$999,"&gt;=1-04-2018",$G$2:$G$999,"&lt;1-10-2018"),IF(AND(A947='CP %'!$M$1,Master!J947="CP",G947&gt;=DATE(2018,10,1),G947&lt;=DATE(2018,12,31)),COUNTIFS($K$2:$K$999,K947,$A$2:$A$999,'CP %'!$M$1,$G$2:$G$999,"&gt;=1-10-2018",$G$2:$G$999,"&lt;=31-12-2018"),"")))))))</f>
        <v/>
      </c>
    </row>
    <row r="948" spans="19:20" hidden="1" x14ac:dyDescent="0.25">
      <c r="S948" s="17" t="str">
        <f>IF(AND(A948='CP %'!$B$1,J948="CP"),
IF(AND(G948&gt;=DATE(2018,4,1),G948&lt;=DATE(2018,7,25)),2%,IF(AND(G948&gt;=DATE(2018,7,26),G948&lt;=DATE(2018,12,31),R948='CP %'!$I$2),IF(T948=1,'CP %'!$C$8,IF(AND(T948&gt;=2,T948&lt;=3),'CP %'!$C$9,IF(AND(T948&gt;=4,T948&lt;=5),'CP %'!$C$10,IF(AND(T948&gt;=6,T948&lt;=8),'CP %'!$C$11,IF(T948&gt;=9,'CP %'!$C$12,""))))),IF(AND(G948&gt;=DATE(2018,7,26),G948&lt;=DATE(2018,12,31),R948='CP %'!$I$3),IF(T948=1,'CP %'!$D$8,IF(AND(T948&gt;=2,T948&lt;=3),'CP %'!$D$9,IF(AND(T948&gt;=4,T948&lt;=5),'CP %'!$D$10,IF(AND(T948&gt;=6,T948&lt;=8),'CP %'!$D$11,IF(T948&gt;=9,'CP %'!$D$12,""))))),""))),
IF(AND(A948='CP %'!$F$1,J948="CP"),
IF(AND(G948&gt;=DATE(2018,4,1),G948&lt;DATE(2018,5,1)),IF(AND(T948&gt;=1,T948&lt;=3),'CP %'!$G$4,IF(AND(T948&gt;=4,T948&lt;=9),'CP %'!$G$5,IF(T948&gt;=10,'CP %'!$G$6,""))),
IF(AND(G948&gt;=DATE(2018,5,1),G948&lt;DATE(2018,7,1)),'CP %'!$G$8,
IF(AND(G948&gt;=DATE(2018,7,1),G948&lt;DATE(2018,8,1)),IF(AND(T948&gt;=1,T948&lt;=2),'CP %'!$G$11,IF(AND(T948&gt;=3,T948&lt;=5),'CP %'!$G$12,IF(T948&gt;=6,'CP %'!$G$13,""))),
IF(AND(G948&gt;=DATE(2018,8,1),G948&lt;DATE(2018,10,1)),IF(K948='CP %'!$F$18,'CP %'!$G$18,IF(B948='CP %'!$F$15,'CP %'!$G$15,IF(B948='CP %'!$F$16,'CP %'!$G$16,IF(AND(B948='CP %'!$F$17,T948=1),'CP %'!$G$20,IF(AND(B948='CP %'!$F$17,T948&gt;=2,T948&lt;=5),'CP %'!$G$21,IF(AND(B948='CP %'!$F$17,T948&gt;=6),'CP %'!$G$22,"")))))),
IF(AND(G948&gt;=DATE(2018,10,1),G948&lt;=DATE(2018,12,31)),IF(B948='CP %'!$F$25,'CP %'!$G$25,IF(B948='CP %'!$F$26,'CP %'!$G$26,IF(AND(B948='CP %'!$F$27,T948=1),'CP %'!$G$29,IF(AND(B948='CP %'!$F$27,T948&gt;=2,T948&lt;=5),'CP %'!$G$30,IF(AND(B948='CP %'!$F$27,T948&gt;=6),'CP %'!$G$31,"")))))))))),
IF(AND(A948='CP %'!$M$1,J948="CP"),
IF(AND(G948&gt;=DATE(2018,4,1),G948&lt;DATE(2018,10,1)),IF(AND(T948&gt;=1,T948&lt;=3),'CP %'!$N$4,IF(AND(T948&gt;=4,T948&lt;=6),'CP %'!$N$5,IF(T948&gt;=7,'CP %'!$N$6,""))),
IF(AND(G948&gt;=DATE(2018,10,1),G948&lt;=DATE(2018,12,31)),IF(AND(T948&gt;=1,T948&lt;=3),'CP %'!$N$9,IF(AND(T948&gt;=4,T948&lt;=6),'CP %'!$N$10,IF(T948&gt;=7,'CP %'!$N$11,""))),"")),"")))</f>
        <v/>
      </c>
      <c r="T948" s="29" t="str">
        <f>IF(AND(A948='CP %'!$B$1,Master!J948="CP",G948&gt;=DATE(2018,7,26),G948&lt;=DATE(2018,12,31)),COUNTIFS($K$2:$K$999,K948,$A$2:$A$999,'CP %'!$B$1,$G$2:$G$999,"&gt;=26-07-2018",$G$2:$G$999,"&lt;=31-12-2018"),IF(AND(A948='CP %'!$F$1,Master!J948="CP",G948&gt;=DATE(2018,4,1),G948&lt;DATE(2018,5,1)),COUNTIFS($K$2:$K$999,K948,$A$2:$A$999,'CP %'!$F$1,$G$2:$G$999,"&gt;=01-04-2018",$G$2:$G$999,"&lt;01-05-2018"),IF(AND(A948='CP %'!$F$1,Master!J948="CP",G948&gt;=DATE(2018,7,1),G948&lt;DATE(2018,8,1)),COUNTIFS($K$2:$K$999,K948,$A$2:$A$999,'CP %'!$F$1,$G$2:$G$999,"&gt;=01-07-2018",$G$2:$G$999,"&lt;01-08-2018"),IF(AND(A948='CP %'!$F$1,B948='CP %'!$F$17,Master!J948="CP",G948&gt;=DATE(2018,8,1),G948&lt;DATE(2018,10,1)),COUNTIFS($K$2:$K$999,K948,$A$2:$A$999,'CP %'!$F$1,$B$2:$B$999,'CP %'!$F$17,$G$2:$G$999,"&gt;=01-08-2018",$G$2:$G$999,"&lt;01-10-2018"),IF(AND(A948='CP %'!$F$1,B948='CP %'!$F$27,Master!J948="CP",G948&gt;=DATE(2018,10,1),G948&lt;=DATE(2018,12,31)),COUNTIFS($K$2:$K$999,K948,$A$2:$A$999,'CP %'!$F$1,$B$2:$B$999,'CP %'!$F$27,$G$2:$G$999,"&gt;=01-10-2018",$G$2:$G$999,"&lt;=31-12-2018"),IF(AND(A948='CP %'!$M$1,Master!J948="CP",G948&gt;=DATE(2018,4,1),G948&lt;DATE(2018,10,1)),COUNTIFS($K$2:$K$999,K948,$A$2:$A$999,'CP %'!$M$1,$G$2:$G$999,"&gt;=1-04-2018",$G$2:$G$999,"&lt;1-10-2018"),IF(AND(A948='CP %'!$M$1,Master!J948="CP",G948&gt;=DATE(2018,10,1),G948&lt;=DATE(2018,12,31)),COUNTIFS($K$2:$K$999,K948,$A$2:$A$999,'CP %'!$M$1,$G$2:$G$999,"&gt;=1-10-2018",$G$2:$G$999,"&lt;=31-12-2018"),"")))))))</f>
        <v/>
      </c>
    </row>
    <row r="949" spans="19:20" hidden="1" x14ac:dyDescent="0.25">
      <c r="S949" s="17" t="str">
        <f>IF(AND(A949='CP %'!$B$1,J949="CP"),
IF(AND(G949&gt;=DATE(2018,4,1),G949&lt;=DATE(2018,7,25)),2%,IF(AND(G949&gt;=DATE(2018,7,26),G949&lt;=DATE(2018,12,31),R949='CP %'!$I$2),IF(T949=1,'CP %'!$C$8,IF(AND(T949&gt;=2,T949&lt;=3),'CP %'!$C$9,IF(AND(T949&gt;=4,T949&lt;=5),'CP %'!$C$10,IF(AND(T949&gt;=6,T949&lt;=8),'CP %'!$C$11,IF(T949&gt;=9,'CP %'!$C$12,""))))),IF(AND(G949&gt;=DATE(2018,7,26),G949&lt;=DATE(2018,12,31),R949='CP %'!$I$3),IF(T949=1,'CP %'!$D$8,IF(AND(T949&gt;=2,T949&lt;=3),'CP %'!$D$9,IF(AND(T949&gt;=4,T949&lt;=5),'CP %'!$D$10,IF(AND(T949&gt;=6,T949&lt;=8),'CP %'!$D$11,IF(T949&gt;=9,'CP %'!$D$12,""))))),""))),
IF(AND(A949='CP %'!$F$1,J949="CP"),
IF(AND(G949&gt;=DATE(2018,4,1),G949&lt;DATE(2018,5,1)),IF(AND(T949&gt;=1,T949&lt;=3),'CP %'!$G$4,IF(AND(T949&gt;=4,T949&lt;=9),'CP %'!$G$5,IF(T949&gt;=10,'CP %'!$G$6,""))),
IF(AND(G949&gt;=DATE(2018,5,1),G949&lt;DATE(2018,7,1)),'CP %'!$G$8,
IF(AND(G949&gt;=DATE(2018,7,1),G949&lt;DATE(2018,8,1)),IF(AND(T949&gt;=1,T949&lt;=2),'CP %'!$G$11,IF(AND(T949&gt;=3,T949&lt;=5),'CP %'!$G$12,IF(T949&gt;=6,'CP %'!$G$13,""))),
IF(AND(G949&gt;=DATE(2018,8,1),G949&lt;DATE(2018,10,1)),IF(K949='CP %'!$F$18,'CP %'!$G$18,IF(B949='CP %'!$F$15,'CP %'!$G$15,IF(B949='CP %'!$F$16,'CP %'!$G$16,IF(AND(B949='CP %'!$F$17,T949=1),'CP %'!$G$20,IF(AND(B949='CP %'!$F$17,T949&gt;=2,T949&lt;=5),'CP %'!$G$21,IF(AND(B949='CP %'!$F$17,T949&gt;=6),'CP %'!$G$22,"")))))),
IF(AND(G949&gt;=DATE(2018,10,1),G949&lt;=DATE(2018,12,31)),IF(B949='CP %'!$F$25,'CP %'!$G$25,IF(B949='CP %'!$F$26,'CP %'!$G$26,IF(AND(B949='CP %'!$F$27,T949=1),'CP %'!$G$29,IF(AND(B949='CP %'!$F$27,T949&gt;=2,T949&lt;=5),'CP %'!$G$30,IF(AND(B949='CP %'!$F$27,T949&gt;=6),'CP %'!$G$31,"")))))))))),
IF(AND(A949='CP %'!$M$1,J949="CP"),
IF(AND(G949&gt;=DATE(2018,4,1),G949&lt;DATE(2018,10,1)),IF(AND(T949&gt;=1,T949&lt;=3),'CP %'!$N$4,IF(AND(T949&gt;=4,T949&lt;=6),'CP %'!$N$5,IF(T949&gt;=7,'CP %'!$N$6,""))),
IF(AND(G949&gt;=DATE(2018,10,1),G949&lt;=DATE(2018,12,31)),IF(AND(T949&gt;=1,T949&lt;=3),'CP %'!$N$9,IF(AND(T949&gt;=4,T949&lt;=6),'CP %'!$N$10,IF(T949&gt;=7,'CP %'!$N$11,""))),"")),"")))</f>
        <v/>
      </c>
      <c r="T949" s="29" t="str">
        <f>IF(AND(A949='CP %'!$B$1,Master!J949="CP",G949&gt;=DATE(2018,7,26),G949&lt;=DATE(2018,12,31)),COUNTIFS($K$2:$K$999,K949,$A$2:$A$999,'CP %'!$B$1,$G$2:$G$999,"&gt;=26-07-2018",$G$2:$G$999,"&lt;=31-12-2018"),IF(AND(A949='CP %'!$F$1,Master!J949="CP",G949&gt;=DATE(2018,4,1),G949&lt;DATE(2018,5,1)),COUNTIFS($K$2:$K$999,K949,$A$2:$A$999,'CP %'!$F$1,$G$2:$G$999,"&gt;=01-04-2018",$G$2:$G$999,"&lt;01-05-2018"),IF(AND(A949='CP %'!$F$1,Master!J949="CP",G949&gt;=DATE(2018,7,1),G949&lt;DATE(2018,8,1)),COUNTIFS($K$2:$K$999,K949,$A$2:$A$999,'CP %'!$F$1,$G$2:$G$999,"&gt;=01-07-2018",$G$2:$G$999,"&lt;01-08-2018"),IF(AND(A949='CP %'!$F$1,B949='CP %'!$F$17,Master!J949="CP",G949&gt;=DATE(2018,8,1),G949&lt;DATE(2018,10,1)),COUNTIFS($K$2:$K$999,K949,$A$2:$A$999,'CP %'!$F$1,$B$2:$B$999,'CP %'!$F$17,$G$2:$G$999,"&gt;=01-08-2018",$G$2:$G$999,"&lt;01-10-2018"),IF(AND(A949='CP %'!$F$1,B949='CP %'!$F$27,Master!J949="CP",G949&gt;=DATE(2018,10,1),G949&lt;=DATE(2018,12,31)),COUNTIFS($K$2:$K$999,K949,$A$2:$A$999,'CP %'!$F$1,$B$2:$B$999,'CP %'!$F$27,$G$2:$G$999,"&gt;=01-10-2018",$G$2:$G$999,"&lt;=31-12-2018"),IF(AND(A949='CP %'!$M$1,Master!J949="CP",G949&gt;=DATE(2018,4,1),G949&lt;DATE(2018,10,1)),COUNTIFS($K$2:$K$999,K949,$A$2:$A$999,'CP %'!$M$1,$G$2:$G$999,"&gt;=1-04-2018",$G$2:$G$999,"&lt;1-10-2018"),IF(AND(A949='CP %'!$M$1,Master!J949="CP",G949&gt;=DATE(2018,10,1),G949&lt;=DATE(2018,12,31)),COUNTIFS($K$2:$K$999,K949,$A$2:$A$999,'CP %'!$M$1,$G$2:$G$999,"&gt;=1-10-2018",$G$2:$G$999,"&lt;=31-12-2018"),"")))))))</f>
        <v/>
      </c>
    </row>
    <row r="950" spans="19:20" hidden="1" x14ac:dyDescent="0.25">
      <c r="S950" s="17" t="str">
        <f>IF(AND(A950='CP %'!$B$1,J950="CP"),
IF(AND(G950&gt;=DATE(2018,4,1),G950&lt;=DATE(2018,7,25)),2%,IF(AND(G950&gt;=DATE(2018,7,26),G950&lt;=DATE(2018,12,31),R950='CP %'!$I$2),IF(T950=1,'CP %'!$C$8,IF(AND(T950&gt;=2,T950&lt;=3),'CP %'!$C$9,IF(AND(T950&gt;=4,T950&lt;=5),'CP %'!$C$10,IF(AND(T950&gt;=6,T950&lt;=8),'CP %'!$C$11,IF(T950&gt;=9,'CP %'!$C$12,""))))),IF(AND(G950&gt;=DATE(2018,7,26),G950&lt;=DATE(2018,12,31),R950='CP %'!$I$3),IF(T950=1,'CP %'!$D$8,IF(AND(T950&gt;=2,T950&lt;=3),'CP %'!$D$9,IF(AND(T950&gt;=4,T950&lt;=5),'CP %'!$D$10,IF(AND(T950&gt;=6,T950&lt;=8),'CP %'!$D$11,IF(T950&gt;=9,'CP %'!$D$12,""))))),""))),
IF(AND(A950='CP %'!$F$1,J950="CP"),
IF(AND(G950&gt;=DATE(2018,4,1),G950&lt;DATE(2018,5,1)),IF(AND(T950&gt;=1,T950&lt;=3),'CP %'!$G$4,IF(AND(T950&gt;=4,T950&lt;=9),'CP %'!$G$5,IF(T950&gt;=10,'CP %'!$G$6,""))),
IF(AND(G950&gt;=DATE(2018,5,1),G950&lt;DATE(2018,7,1)),'CP %'!$G$8,
IF(AND(G950&gt;=DATE(2018,7,1),G950&lt;DATE(2018,8,1)),IF(AND(T950&gt;=1,T950&lt;=2),'CP %'!$G$11,IF(AND(T950&gt;=3,T950&lt;=5),'CP %'!$G$12,IF(T950&gt;=6,'CP %'!$G$13,""))),
IF(AND(G950&gt;=DATE(2018,8,1),G950&lt;DATE(2018,10,1)),IF(K950='CP %'!$F$18,'CP %'!$G$18,IF(B950='CP %'!$F$15,'CP %'!$G$15,IF(B950='CP %'!$F$16,'CP %'!$G$16,IF(AND(B950='CP %'!$F$17,T950=1),'CP %'!$G$20,IF(AND(B950='CP %'!$F$17,T950&gt;=2,T950&lt;=5),'CP %'!$G$21,IF(AND(B950='CP %'!$F$17,T950&gt;=6),'CP %'!$G$22,"")))))),
IF(AND(G950&gt;=DATE(2018,10,1),G950&lt;=DATE(2018,12,31)),IF(B950='CP %'!$F$25,'CP %'!$G$25,IF(B950='CP %'!$F$26,'CP %'!$G$26,IF(AND(B950='CP %'!$F$27,T950=1),'CP %'!$G$29,IF(AND(B950='CP %'!$F$27,T950&gt;=2,T950&lt;=5),'CP %'!$G$30,IF(AND(B950='CP %'!$F$27,T950&gt;=6),'CP %'!$G$31,"")))))))))),
IF(AND(A950='CP %'!$M$1,J950="CP"),
IF(AND(G950&gt;=DATE(2018,4,1),G950&lt;DATE(2018,10,1)),IF(AND(T950&gt;=1,T950&lt;=3),'CP %'!$N$4,IF(AND(T950&gt;=4,T950&lt;=6),'CP %'!$N$5,IF(T950&gt;=7,'CP %'!$N$6,""))),
IF(AND(G950&gt;=DATE(2018,10,1),G950&lt;=DATE(2018,12,31)),IF(AND(T950&gt;=1,T950&lt;=3),'CP %'!$N$9,IF(AND(T950&gt;=4,T950&lt;=6),'CP %'!$N$10,IF(T950&gt;=7,'CP %'!$N$11,""))),"")),"")))</f>
        <v/>
      </c>
      <c r="T950" s="29" t="str">
        <f>IF(AND(A950='CP %'!$B$1,Master!J950="CP",G950&gt;=DATE(2018,7,26),G950&lt;=DATE(2018,12,31)),COUNTIFS($K$2:$K$999,K950,$A$2:$A$999,'CP %'!$B$1,$G$2:$G$999,"&gt;=26-07-2018",$G$2:$G$999,"&lt;=31-12-2018"),IF(AND(A950='CP %'!$F$1,Master!J950="CP",G950&gt;=DATE(2018,4,1),G950&lt;DATE(2018,5,1)),COUNTIFS($K$2:$K$999,K950,$A$2:$A$999,'CP %'!$F$1,$G$2:$G$999,"&gt;=01-04-2018",$G$2:$G$999,"&lt;01-05-2018"),IF(AND(A950='CP %'!$F$1,Master!J950="CP",G950&gt;=DATE(2018,7,1),G950&lt;DATE(2018,8,1)),COUNTIFS($K$2:$K$999,K950,$A$2:$A$999,'CP %'!$F$1,$G$2:$G$999,"&gt;=01-07-2018",$G$2:$G$999,"&lt;01-08-2018"),IF(AND(A950='CP %'!$F$1,B950='CP %'!$F$17,Master!J950="CP",G950&gt;=DATE(2018,8,1),G950&lt;DATE(2018,10,1)),COUNTIFS($K$2:$K$999,K950,$A$2:$A$999,'CP %'!$F$1,$B$2:$B$999,'CP %'!$F$17,$G$2:$G$999,"&gt;=01-08-2018",$G$2:$G$999,"&lt;01-10-2018"),IF(AND(A950='CP %'!$F$1,B950='CP %'!$F$27,Master!J950="CP",G950&gt;=DATE(2018,10,1),G950&lt;=DATE(2018,12,31)),COUNTIFS($K$2:$K$999,K950,$A$2:$A$999,'CP %'!$F$1,$B$2:$B$999,'CP %'!$F$27,$G$2:$G$999,"&gt;=01-10-2018",$G$2:$G$999,"&lt;=31-12-2018"),IF(AND(A950='CP %'!$M$1,Master!J950="CP",G950&gt;=DATE(2018,4,1),G950&lt;DATE(2018,10,1)),COUNTIFS($K$2:$K$999,K950,$A$2:$A$999,'CP %'!$M$1,$G$2:$G$999,"&gt;=1-04-2018",$G$2:$G$999,"&lt;1-10-2018"),IF(AND(A950='CP %'!$M$1,Master!J950="CP",G950&gt;=DATE(2018,10,1),G950&lt;=DATE(2018,12,31)),COUNTIFS($K$2:$K$999,K950,$A$2:$A$999,'CP %'!$M$1,$G$2:$G$999,"&gt;=1-10-2018",$G$2:$G$999,"&lt;=31-12-2018"),"")))))))</f>
        <v/>
      </c>
    </row>
    <row r="951" spans="19:20" hidden="1" x14ac:dyDescent="0.25">
      <c r="S951" s="17" t="str">
        <f>IF(AND(A951='CP %'!$B$1,J951="CP"),
IF(AND(G951&gt;=DATE(2018,4,1),G951&lt;=DATE(2018,7,25)),2%,IF(AND(G951&gt;=DATE(2018,7,26),G951&lt;=DATE(2018,12,31),R951='CP %'!$I$2),IF(T951=1,'CP %'!$C$8,IF(AND(T951&gt;=2,T951&lt;=3),'CP %'!$C$9,IF(AND(T951&gt;=4,T951&lt;=5),'CP %'!$C$10,IF(AND(T951&gt;=6,T951&lt;=8),'CP %'!$C$11,IF(T951&gt;=9,'CP %'!$C$12,""))))),IF(AND(G951&gt;=DATE(2018,7,26),G951&lt;=DATE(2018,12,31),R951='CP %'!$I$3),IF(T951=1,'CP %'!$D$8,IF(AND(T951&gt;=2,T951&lt;=3),'CP %'!$D$9,IF(AND(T951&gt;=4,T951&lt;=5),'CP %'!$D$10,IF(AND(T951&gt;=6,T951&lt;=8),'CP %'!$D$11,IF(T951&gt;=9,'CP %'!$D$12,""))))),""))),
IF(AND(A951='CP %'!$F$1,J951="CP"),
IF(AND(G951&gt;=DATE(2018,4,1),G951&lt;DATE(2018,5,1)),IF(AND(T951&gt;=1,T951&lt;=3),'CP %'!$G$4,IF(AND(T951&gt;=4,T951&lt;=9),'CP %'!$G$5,IF(T951&gt;=10,'CP %'!$G$6,""))),
IF(AND(G951&gt;=DATE(2018,5,1),G951&lt;DATE(2018,7,1)),'CP %'!$G$8,
IF(AND(G951&gt;=DATE(2018,7,1),G951&lt;DATE(2018,8,1)),IF(AND(T951&gt;=1,T951&lt;=2),'CP %'!$G$11,IF(AND(T951&gt;=3,T951&lt;=5),'CP %'!$G$12,IF(T951&gt;=6,'CP %'!$G$13,""))),
IF(AND(G951&gt;=DATE(2018,8,1),G951&lt;DATE(2018,10,1)),IF(K951='CP %'!$F$18,'CP %'!$G$18,IF(B951='CP %'!$F$15,'CP %'!$G$15,IF(B951='CP %'!$F$16,'CP %'!$G$16,IF(AND(B951='CP %'!$F$17,T951=1),'CP %'!$G$20,IF(AND(B951='CP %'!$F$17,T951&gt;=2,T951&lt;=5),'CP %'!$G$21,IF(AND(B951='CP %'!$F$17,T951&gt;=6),'CP %'!$G$22,"")))))),
IF(AND(G951&gt;=DATE(2018,10,1),G951&lt;=DATE(2018,12,31)),IF(B951='CP %'!$F$25,'CP %'!$G$25,IF(B951='CP %'!$F$26,'CP %'!$G$26,IF(AND(B951='CP %'!$F$27,T951=1),'CP %'!$G$29,IF(AND(B951='CP %'!$F$27,T951&gt;=2,T951&lt;=5),'CP %'!$G$30,IF(AND(B951='CP %'!$F$27,T951&gt;=6),'CP %'!$G$31,"")))))))))),
IF(AND(A951='CP %'!$M$1,J951="CP"),
IF(AND(G951&gt;=DATE(2018,4,1),G951&lt;DATE(2018,10,1)),IF(AND(T951&gt;=1,T951&lt;=3),'CP %'!$N$4,IF(AND(T951&gt;=4,T951&lt;=6),'CP %'!$N$5,IF(T951&gt;=7,'CP %'!$N$6,""))),
IF(AND(G951&gt;=DATE(2018,10,1),G951&lt;=DATE(2018,12,31)),IF(AND(T951&gt;=1,T951&lt;=3),'CP %'!$N$9,IF(AND(T951&gt;=4,T951&lt;=6),'CP %'!$N$10,IF(T951&gt;=7,'CP %'!$N$11,""))),"")),"")))</f>
        <v/>
      </c>
      <c r="T951" s="29" t="str">
        <f>IF(AND(A951='CP %'!$B$1,Master!J951="CP",G951&gt;=DATE(2018,7,26),G951&lt;=DATE(2018,12,31)),COUNTIFS($K$2:$K$999,K951,$A$2:$A$999,'CP %'!$B$1,$G$2:$G$999,"&gt;=26-07-2018",$G$2:$G$999,"&lt;=31-12-2018"),IF(AND(A951='CP %'!$F$1,Master!J951="CP",G951&gt;=DATE(2018,4,1),G951&lt;DATE(2018,5,1)),COUNTIFS($K$2:$K$999,K951,$A$2:$A$999,'CP %'!$F$1,$G$2:$G$999,"&gt;=01-04-2018",$G$2:$G$999,"&lt;01-05-2018"),IF(AND(A951='CP %'!$F$1,Master!J951="CP",G951&gt;=DATE(2018,7,1),G951&lt;DATE(2018,8,1)),COUNTIFS($K$2:$K$999,K951,$A$2:$A$999,'CP %'!$F$1,$G$2:$G$999,"&gt;=01-07-2018",$G$2:$G$999,"&lt;01-08-2018"),IF(AND(A951='CP %'!$F$1,B951='CP %'!$F$17,Master!J951="CP",G951&gt;=DATE(2018,8,1),G951&lt;DATE(2018,10,1)),COUNTIFS($K$2:$K$999,K951,$A$2:$A$999,'CP %'!$F$1,$B$2:$B$999,'CP %'!$F$17,$G$2:$G$999,"&gt;=01-08-2018",$G$2:$G$999,"&lt;01-10-2018"),IF(AND(A951='CP %'!$F$1,B951='CP %'!$F$27,Master!J951="CP",G951&gt;=DATE(2018,10,1),G951&lt;=DATE(2018,12,31)),COUNTIFS($K$2:$K$999,K951,$A$2:$A$999,'CP %'!$F$1,$B$2:$B$999,'CP %'!$F$27,$G$2:$G$999,"&gt;=01-10-2018",$G$2:$G$999,"&lt;=31-12-2018"),IF(AND(A951='CP %'!$M$1,Master!J951="CP",G951&gt;=DATE(2018,4,1),G951&lt;DATE(2018,10,1)),COUNTIFS($K$2:$K$999,K951,$A$2:$A$999,'CP %'!$M$1,$G$2:$G$999,"&gt;=1-04-2018",$G$2:$G$999,"&lt;1-10-2018"),IF(AND(A951='CP %'!$M$1,Master!J951="CP",G951&gt;=DATE(2018,10,1),G951&lt;=DATE(2018,12,31)),COUNTIFS($K$2:$K$999,K951,$A$2:$A$999,'CP %'!$M$1,$G$2:$G$999,"&gt;=1-10-2018",$G$2:$G$999,"&lt;=31-12-2018"),"")))))))</f>
        <v/>
      </c>
    </row>
    <row r="952" spans="19:20" hidden="1" x14ac:dyDescent="0.25">
      <c r="S952" s="17" t="str">
        <f>IF(AND(A952='CP %'!$B$1,J952="CP"),
IF(AND(G952&gt;=DATE(2018,4,1),G952&lt;=DATE(2018,7,25)),2%,IF(AND(G952&gt;=DATE(2018,7,26),G952&lt;=DATE(2018,12,31),R952='CP %'!$I$2),IF(T952=1,'CP %'!$C$8,IF(AND(T952&gt;=2,T952&lt;=3),'CP %'!$C$9,IF(AND(T952&gt;=4,T952&lt;=5),'CP %'!$C$10,IF(AND(T952&gt;=6,T952&lt;=8),'CP %'!$C$11,IF(T952&gt;=9,'CP %'!$C$12,""))))),IF(AND(G952&gt;=DATE(2018,7,26),G952&lt;=DATE(2018,12,31),R952='CP %'!$I$3),IF(T952=1,'CP %'!$D$8,IF(AND(T952&gt;=2,T952&lt;=3),'CP %'!$D$9,IF(AND(T952&gt;=4,T952&lt;=5),'CP %'!$D$10,IF(AND(T952&gt;=6,T952&lt;=8),'CP %'!$D$11,IF(T952&gt;=9,'CP %'!$D$12,""))))),""))),
IF(AND(A952='CP %'!$F$1,J952="CP"),
IF(AND(G952&gt;=DATE(2018,4,1),G952&lt;DATE(2018,5,1)),IF(AND(T952&gt;=1,T952&lt;=3),'CP %'!$G$4,IF(AND(T952&gt;=4,T952&lt;=9),'CP %'!$G$5,IF(T952&gt;=10,'CP %'!$G$6,""))),
IF(AND(G952&gt;=DATE(2018,5,1),G952&lt;DATE(2018,7,1)),'CP %'!$G$8,
IF(AND(G952&gt;=DATE(2018,7,1),G952&lt;DATE(2018,8,1)),IF(AND(T952&gt;=1,T952&lt;=2),'CP %'!$G$11,IF(AND(T952&gt;=3,T952&lt;=5),'CP %'!$G$12,IF(T952&gt;=6,'CP %'!$G$13,""))),
IF(AND(G952&gt;=DATE(2018,8,1),G952&lt;DATE(2018,10,1)),IF(K952='CP %'!$F$18,'CP %'!$G$18,IF(B952='CP %'!$F$15,'CP %'!$G$15,IF(B952='CP %'!$F$16,'CP %'!$G$16,IF(AND(B952='CP %'!$F$17,T952=1),'CP %'!$G$20,IF(AND(B952='CP %'!$F$17,T952&gt;=2,T952&lt;=5),'CP %'!$G$21,IF(AND(B952='CP %'!$F$17,T952&gt;=6),'CP %'!$G$22,"")))))),
IF(AND(G952&gt;=DATE(2018,10,1),G952&lt;=DATE(2018,12,31)),IF(B952='CP %'!$F$25,'CP %'!$G$25,IF(B952='CP %'!$F$26,'CP %'!$G$26,IF(AND(B952='CP %'!$F$27,T952=1),'CP %'!$G$29,IF(AND(B952='CP %'!$F$27,T952&gt;=2,T952&lt;=5),'CP %'!$G$30,IF(AND(B952='CP %'!$F$27,T952&gt;=6),'CP %'!$G$31,"")))))))))),
IF(AND(A952='CP %'!$M$1,J952="CP"),
IF(AND(G952&gt;=DATE(2018,4,1),G952&lt;DATE(2018,10,1)),IF(AND(T952&gt;=1,T952&lt;=3),'CP %'!$N$4,IF(AND(T952&gt;=4,T952&lt;=6),'CP %'!$N$5,IF(T952&gt;=7,'CP %'!$N$6,""))),
IF(AND(G952&gt;=DATE(2018,10,1),G952&lt;=DATE(2018,12,31)),IF(AND(T952&gt;=1,T952&lt;=3),'CP %'!$N$9,IF(AND(T952&gt;=4,T952&lt;=6),'CP %'!$N$10,IF(T952&gt;=7,'CP %'!$N$11,""))),"")),"")))</f>
        <v/>
      </c>
      <c r="T952" s="29" t="str">
        <f>IF(AND(A952='CP %'!$B$1,Master!J952="CP",G952&gt;=DATE(2018,7,26),G952&lt;=DATE(2018,12,31)),COUNTIFS($K$2:$K$999,K952,$A$2:$A$999,'CP %'!$B$1,$G$2:$G$999,"&gt;=26-07-2018",$G$2:$G$999,"&lt;=31-12-2018"),IF(AND(A952='CP %'!$F$1,Master!J952="CP",G952&gt;=DATE(2018,4,1),G952&lt;DATE(2018,5,1)),COUNTIFS($K$2:$K$999,K952,$A$2:$A$999,'CP %'!$F$1,$G$2:$G$999,"&gt;=01-04-2018",$G$2:$G$999,"&lt;01-05-2018"),IF(AND(A952='CP %'!$F$1,Master!J952="CP",G952&gt;=DATE(2018,7,1),G952&lt;DATE(2018,8,1)),COUNTIFS($K$2:$K$999,K952,$A$2:$A$999,'CP %'!$F$1,$G$2:$G$999,"&gt;=01-07-2018",$G$2:$G$999,"&lt;01-08-2018"),IF(AND(A952='CP %'!$F$1,B952='CP %'!$F$17,Master!J952="CP",G952&gt;=DATE(2018,8,1),G952&lt;DATE(2018,10,1)),COUNTIFS($K$2:$K$999,K952,$A$2:$A$999,'CP %'!$F$1,$B$2:$B$999,'CP %'!$F$17,$G$2:$G$999,"&gt;=01-08-2018",$G$2:$G$999,"&lt;01-10-2018"),IF(AND(A952='CP %'!$F$1,B952='CP %'!$F$27,Master!J952="CP",G952&gt;=DATE(2018,10,1),G952&lt;=DATE(2018,12,31)),COUNTIFS($K$2:$K$999,K952,$A$2:$A$999,'CP %'!$F$1,$B$2:$B$999,'CP %'!$F$27,$G$2:$G$999,"&gt;=01-10-2018",$G$2:$G$999,"&lt;=31-12-2018"),IF(AND(A952='CP %'!$M$1,Master!J952="CP",G952&gt;=DATE(2018,4,1),G952&lt;DATE(2018,10,1)),COUNTIFS($K$2:$K$999,K952,$A$2:$A$999,'CP %'!$M$1,$G$2:$G$999,"&gt;=1-04-2018",$G$2:$G$999,"&lt;1-10-2018"),IF(AND(A952='CP %'!$M$1,Master!J952="CP",G952&gt;=DATE(2018,10,1),G952&lt;=DATE(2018,12,31)),COUNTIFS($K$2:$K$999,K952,$A$2:$A$999,'CP %'!$M$1,$G$2:$G$999,"&gt;=1-10-2018",$G$2:$G$999,"&lt;=31-12-2018"),"")))))))</f>
        <v/>
      </c>
    </row>
    <row r="953" spans="19:20" hidden="1" x14ac:dyDescent="0.25">
      <c r="S953" s="17" t="str">
        <f>IF(AND(A953='CP %'!$B$1,J953="CP"),
IF(AND(G953&gt;=DATE(2018,4,1),G953&lt;=DATE(2018,7,25)),2%,IF(AND(G953&gt;=DATE(2018,7,26),G953&lt;=DATE(2018,12,31),R953='CP %'!$I$2),IF(T953=1,'CP %'!$C$8,IF(AND(T953&gt;=2,T953&lt;=3),'CP %'!$C$9,IF(AND(T953&gt;=4,T953&lt;=5),'CP %'!$C$10,IF(AND(T953&gt;=6,T953&lt;=8),'CP %'!$C$11,IF(T953&gt;=9,'CP %'!$C$12,""))))),IF(AND(G953&gt;=DATE(2018,7,26),G953&lt;=DATE(2018,12,31),R953='CP %'!$I$3),IF(T953=1,'CP %'!$D$8,IF(AND(T953&gt;=2,T953&lt;=3),'CP %'!$D$9,IF(AND(T953&gt;=4,T953&lt;=5),'CP %'!$D$10,IF(AND(T953&gt;=6,T953&lt;=8),'CP %'!$D$11,IF(T953&gt;=9,'CP %'!$D$12,""))))),""))),
IF(AND(A953='CP %'!$F$1,J953="CP"),
IF(AND(G953&gt;=DATE(2018,4,1),G953&lt;DATE(2018,5,1)),IF(AND(T953&gt;=1,T953&lt;=3),'CP %'!$G$4,IF(AND(T953&gt;=4,T953&lt;=9),'CP %'!$G$5,IF(T953&gt;=10,'CP %'!$G$6,""))),
IF(AND(G953&gt;=DATE(2018,5,1),G953&lt;DATE(2018,7,1)),'CP %'!$G$8,
IF(AND(G953&gt;=DATE(2018,7,1),G953&lt;DATE(2018,8,1)),IF(AND(T953&gt;=1,T953&lt;=2),'CP %'!$G$11,IF(AND(T953&gt;=3,T953&lt;=5),'CP %'!$G$12,IF(T953&gt;=6,'CP %'!$G$13,""))),
IF(AND(G953&gt;=DATE(2018,8,1),G953&lt;DATE(2018,10,1)),IF(K953='CP %'!$F$18,'CP %'!$G$18,IF(B953='CP %'!$F$15,'CP %'!$G$15,IF(B953='CP %'!$F$16,'CP %'!$G$16,IF(AND(B953='CP %'!$F$17,T953=1),'CP %'!$G$20,IF(AND(B953='CP %'!$F$17,T953&gt;=2,T953&lt;=5),'CP %'!$G$21,IF(AND(B953='CP %'!$F$17,T953&gt;=6),'CP %'!$G$22,"")))))),
IF(AND(G953&gt;=DATE(2018,10,1),G953&lt;=DATE(2018,12,31)),IF(B953='CP %'!$F$25,'CP %'!$G$25,IF(B953='CP %'!$F$26,'CP %'!$G$26,IF(AND(B953='CP %'!$F$27,T953=1),'CP %'!$G$29,IF(AND(B953='CP %'!$F$27,T953&gt;=2,T953&lt;=5),'CP %'!$G$30,IF(AND(B953='CP %'!$F$27,T953&gt;=6),'CP %'!$G$31,"")))))))))),
IF(AND(A953='CP %'!$M$1,J953="CP"),
IF(AND(G953&gt;=DATE(2018,4,1),G953&lt;DATE(2018,10,1)),IF(AND(T953&gt;=1,T953&lt;=3),'CP %'!$N$4,IF(AND(T953&gt;=4,T953&lt;=6),'CP %'!$N$5,IF(T953&gt;=7,'CP %'!$N$6,""))),
IF(AND(G953&gt;=DATE(2018,10,1),G953&lt;=DATE(2018,12,31)),IF(AND(T953&gt;=1,T953&lt;=3),'CP %'!$N$9,IF(AND(T953&gt;=4,T953&lt;=6),'CP %'!$N$10,IF(T953&gt;=7,'CP %'!$N$11,""))),"")),"")))</f>
        <v/>
      </c>
      <c r="T953" s="29" t="str">
        <f>IF(AND(A953='CP %'!$B$1,Master!J953="CP",G953&gt;=DATE(2018,7,26),G953&lt;=DATE(2018,12,31)),COUNTIFS($K$2:$K$999,K953,$A$2:$A$999,'CP %'!$B$1,$G$2:$G$999,"&gt;=26-07-2018",$G$2:$G$999,"&lt;=31-12-2018"),IF(AND(A953='CP %'!$F$1,Master!J953="CP",G953&gt;=DATE(2018,4,1),G953&lt;DATE(2018,5,1)),COUNTIFS($K$2:$K$999,K953,$A$2:$A$999,'CP %'!$F$1,$G$2:$G$999,"&gt;=01-04-2018",$G$2:$G$999,"&lt;01-05-2018"),IF(AND(A953='CP %'!$F$1,Master!J953="CP",G953&gt;=DATE(2018,7,1),G953&lt;DATE(2018,8,1)),COUNTIFS($K$2:$K$999,K953,$A$2:$A$999,'CP %'!$F$1,$G$2:$G$999,"&gt;=01-07-2018",$G$2:$G$999,"&lt;01-08-2018"),IF(AND(A953='CP %'!$F$1,B953='CP %'!$F$17,Master!J953="CP",G953&gt;=DATE(2018,8,1),G953&lt;DATE(2018,10,1)),COUNTIFS($K$2:$K$999,K953,$A$2:$A$999,'CP %'!$F$1,$B$2:$B$999,'CP %'!$F$17,$G$2:$G$999,"&gt;=01-08-2018",$G$2:$G$999,"&lt;01-10-2018"),IF(AND(A953='CP %'!$F$1,B953='CP %'!$F$27,Master!J953="CP",G953&gt;=DATE(2018,10,1),G953&lt;=DATE(2018,12,31)),COUNTIFS($K$2:$K$999,K953,$A$2:$A$999,'CP %'!$F$1,$B$2:$B$999,'CP %'!$F$27,$G$2:$G$999,"&gt;=01-10-2018",$G$2:$G$999,"&lt;=31-12-2018"),IF(AND(A953='CP %'!$M$1,Master!J953="CP",G953&gt;=DATE(2018,4,1),G953&lt;DATE(2018,10,1)),COUNTIFS($K$2:$K$999,K953,$A$2:$A$999,'CP %'!$M$1,$G$2:$G$999,"&gt;=1-04-2018",$G$2:$G$999,"&lt;1-10-2018"),IF(AND(A953='CP %'!$M$1,Master!J953="CP",G953&gt;=DATE(2018,10,1),G953&lt;=DATE(2018,12,31)),COUNTIFS($K$2:$K$999,K953,$A$2:$A$999,'CP %'!$M$1,$G$2:$G$999,"&gt;=1-10-2018",$G$2:$G$999,"&lt;=31-12-2018"),"")))))))</f>
        <v/>
      </c>
    </row>
    <row r="954" spans="19:20" hidden="1" x14ac:dyDescent="0.25">
      <c r="S954" s="17" t="str">
        <f>IF(AND(A954='CP %'!$B$1,J954="CP"),
IF(AND(G954&gt;=DATE(2018,4,1),G954&lt;=DATE(2018,7,25)),2%,IF(AND(G954&gt;=DATE(2018,7,26),G954&lt;=DATE(2018,12,31),R954='CP %'!$I$2),IF(T954=1,'CP %'!$C$8,IF(AND(T954&gt;=2,T954&lt;=3),'CP %'!$C$9,IF(AND(T954&gt;=4,T954&lt;=5),'CP %'!$C$10,IF(AND(T954&gt;=6,T954&lt;=8),'CP %'!$C$11,IF(T954&gt;=9,'CP %'!$C$12,""))))),IF(AND(G954&gt;=DATE(2018,7,26),G954&lt;=DATE(2018,12,31),R954='CP %'!$I$3),IF(T954=1,'CP %'!$D$8,IF(AND(T954&gt;=2,T954&lt;=3),'CP %'!$D$9,IF(AND(T954&gt;=4,T954&lt;=5),'CP %'!$D$10,IF(AND(T954&gt;=6,T954&lt;=8),'CP %'!$D$11,IF(T954&gt;=9,'CP %'!$D$12,""))))),""))),
IF(AND(A954='CP %'!$F$1,J954="CP"),
IF(AND(G954&gt;=DATE(2018,4,1),G954&lt;DATE(2018,5,1)),IF(AND(T954&gt;=1,T954&lt;=3),'CP %'!$G$4,IF(AND(T954&gt;=4,T954&lt;=9),'CP %'!$G$5,IF(T954&gt;=10,'CP %'!$G$6,""))),
IF(AND(G954&gt;=DATE(2018,5,1),G954&lt;DATE(2018,7,1)),'CP %'!$G$8,
IF(AND(G954&gt;=DATE(2018,7,1),G954&lt;DATE(2018,8,1)),IF(AND(T954&gt;=1,T954&lt;=2),'CP %'!$G$11,IF(AND(T954&gt;=3,T954&lt;=5),'CP %'!$G$12,IF(T954&gt;=6,'CP %'!$G$13,""))),
IF(AND(G954&gt;=DATE(2018,8,1),G954&lt;DATE(2018,10,1)),IF(K954='CP %'!$F$18,'CP %'!$G$18,IF(B954='CP %'!$F$15,'CP %'!$G$15,IF(B954='CP %'!$F$16,'CP %'!$G$16,IF(AND(B954='CP %'!$F$17,T954=1),'CP %'!$G$20,IF(AND(B954='CP %'!$F$17,T954&gt;=2,T954&lt;=5),'CP %'!$G$21,IF(AND(B954='CP %'!$F$17,T954&gt;=6),'CP %'!$G$22,"")))))),
IF(AND(G954&gt;=DATE(2018,10,1),G954&lt;=DATE(2018,12,31)),IF(B954='CP %'!$F$25,'CP %'!$G$25,IF(B954='CP %'!$F$26,'CP %'!$G$26,IF(AND(B954='CP %'!$F$27,T954=1),'CP %'!$G$29,IF(AND(B954='CP %'!$F$27,T954&gt;=2,T954&lt;=5),'CP %'!$G$30,IF(AND(B954='CP %'!$F$27,T954&gt;=6),'CP %'!$G$31,"")))))))))),
IF(AND(A954='CP %'!$M$1,J954="CP"),
IF(AND(G954&gt;=DATE(2018,4,1),G954&lt;DATE(2018,10,1)),IF(AND(T954&gt;=1,T954&lt;=3),'CP %'!$N$4,IF(AND(T954&gt;=4,T954&lt;=6),'CP %'!$N$5,IF(T954&gt;=7,'CP %'!$N$6,""))),
IF(AND(G954&gt;=DATE(2018,10,1),G954&lt;=DATE(2018,12,31)),IF(AND(T954&gt;=1,T954&lt;=3),'CP %'!$N$9,IF(AND(T954&gt;=4,T954&lt;=6),'CP %'!$N$10,IF(T954&gt;=7,'CP %'!$N$11,""))),"")),"")))</f>
        <v/>
      </c>
      <c r="T954" s="29" t="str">
        <f>IF(AND(A954='CP %'!$B$1,Master!J954="CP",G954&gt;=DATE(2018,7,26),G954&lt;=DATE(2018,12,31)),COUNTIFS($K$2:$K$999,K954,$A$2:$A$999,'CP %'!$B$1,$G$2:$G$999,"&gt;=26-07-2018",$G$2:$G$999,"&lt;=31-12-2018"),IF(AND(A954='CP %'!$F$1,Master!J954="CP",G954&gt;=DATE(2018,4,1),G954&lt;DATE(2018,5,1)),COUNTIFS($K$2:$K$999,K954,$A$2:$A$999,'CP %'!$F$1,$G$2:$G$999,"&gt;=01-04-2018",$G$2:$G$999,"&lt;01-05-2018"),IF(AND(A954='CP %'!$F$1,Master!J954="CP",G954&gt;=DATE(2018,7,1),G954&lt;DATE(2018,8,1)),COUNTIFS($K$2:$K$999,K954,$A$2:$A$999,'CP %'!$F$1,$G$2:$G$999,"&gt;=01-07-2018",$G$2:$G$999,"&lt;01-08-2018"),IF(AND(A954='CP %'!$F$1,B954='CP %'!$F$17,Master!J954="CP",G954&gt;=DATE(2018,8,1),G954&lt;DATE(2018,10,1)),COUNTIFS($K$2:$K$999,K954,$A$2:$A$999,'CP %'!$F$1,$B$2:$B$999,'CP %'!$F$17,$G$2:$G$999,"&gt;=01-08-2018",$G$2:$G$999,"&lt;01-10-2018"),IF(AND(A954='CP %'!$F$1,B954='CP %'!$F$27,Master!J954="CP",G954&gt;=DATE(2018,10,1),G954&lt;=DATE(2018,12,31)),COUNTIFS($K$2:$K$999,K954,$A$2:$A$999,'CP %'!$F$1,$B$2:$B$999,'CP %'!$F$27,$G$2:$G$999,"&gt;=01-10-2018",$G$2:$G$999,"&lt;=31-12-2018"),IF(AND(A954='CP %'!$M$1,Master!J954="CP",G954&gt;=DATE(2018,4,1),G954&lt;DATE(2018,10,1)),COUNTIFS($K$2:$K$999,K954,$A$2:$A$999,'CP %'!$M$1,$G$2:$G$999,"&gt;=1-04-2018",$G$2:$G$999,"&lt;1-10-2018"),IF(AND(A954='CP %'!$M$1,Master!J954="CP",G954&gt;=DATE(2018,10,1),G954&lt;=DATE(2018,12,31)),COUNTIFS($K$2:$K$999,K954,$A$2:$A$999,'CP %'!$M$1,$G$2:$G$999,"&gt;=1-10-2018",$G$2:$G$999,"&lt;=31-12-2018"),"")))))))</f>
        <v/>
      </c>
    </row>
    <row r="955" spans="19:20" hidden="1" x14ac:dyDescent="0.25">
      <c r="S955" s="17" t="str">
        <f>IF(AND(A955='CP %'!$B$1,J955="CP"),
IF(AND(G955&gt;=DATE(2018,4,1),G955&lt;=DATE(2018,7,25)),2%,IF(AND(G955&gt;=DATE(2018,7,26),G955&lt;=DATE(2018,12,31),R955='CP %'!$I$2),IF(T955=1,'CP %'!$C$8,IF(AND(T955&gt;=2,T955&lt;=3),'CP %'!$C$9,IF(AND(T955&gt;=4,T955&lt;=5),'CP %'!$C$10,IF(AND(T955&gt;=6,T955&lt;=8),'CP %'!$C$11,IF(T955&gt;=9,'CP %'!$C$12,""))))),IF(AND(G955&gt;=DATE(2018,7,26),G955&lt;=DATE(2018,12,31),R955='CP %'!$I$3),IF(T955=1,'CP %'!$D$8,IF(AND(T955&gt;=2,T955&lt;=3),'CP %'!$D$9,IF(AND(T955&gt;=4,T955&lt;=5),'CP %'!$D$10,IF(AND(T955&gt;=6,T955&lt;=8),'CP %'!$D$11,IF(T955&gt;=9,'CP %'!$D$12,""))))),""))),
IF(AND(A955='CP %'!$F$1,J955="CP"),
IF(AND(G955&gt;=DATE(2018,4,1),G955&lt;DATE(2018,5,1)),IF(AND(T955&gt;=1,T955&lt;=3),'CP %'!$G$4,IF(AND(T955&gt;=4,T955&lt;=9),'CP %'!$G$5,IF(T955&gt;=10,'CP %'!$G$6,""))),
IF(AND(G955&gt;=DATE(2018,5,1),G955&lt;DATE(2018,7,1)),'CP %'!$G$8,
IF(AND(G955&gt;=DATE(2018,7,1),G955&lt;DATE(2018,8,1)),IF(AND(T955&gt;=1,T955&lt;=2),'CP %'!$G$11,IF(AND(T955&gt;=3,T955&lt;=5),'CP %'!$G$12,IF(T955&gt;=6,'CP %'!$G$13,""))),
IF(AND(G955&gt;=DATE(2018,8,1),G955&lt;DATE(2018,10,1)),IF(K955='CP %'!$F$18,'CP %'!$G$18,IF(B955='CP %'!$F$15,'CP %'!$G$15,IF(B955='CP %'!$F$16,'CP %'!$G$16,IF(AND(B955='CP %'!$F$17,T955=1),'CP %'!$G$20,IF(AND(B955='CP %'!$F$17,T955&gt;=2,T955&lt;=5),'CP %'!$G$21,IF(AND(B955='CP %'!$F$17,T955&gt;=6),'CP %'!$G$22,"")))))),
IF(AND(G955&gt;=DATE(2018,10,1),G955&lt;=DATE(2018,12,31)),IF(B955='CP %'!$F$25,'CP %'!$G$25,IF(B955='CP %'!$F$26,'CP %'!$G$26,IF(AND(B955='CP %'!$F$27,T955=1),'CP %'!$G$29,IF(AND(B955='CP %'!$F$27,T955&gt;=2,T955&lt;=5),'CP %'!$G$30,IF(AND(B955='CP %'!$F$27,T955&gt;=6),'CP %'!$G$31,"")))))))))),
IF(AND(A955='CP %'!$M$1,J955="CP"),
IF(AND(G955&gt;=DATE(2018,4,1),G955&lt;DATE(2018,10,1)),IF(AND(T955&gt;=1,T955&lt;=3),'CP %'!$N$4,IF(AND(T955&gt;=4,T955&lt;=6),'CP %'!$N$5,IF(T955&gt;=7,'CP %'!$N$6,""))),
IF(AND(G955&gt;=DATE(2018,10,1),G955&lt;=DATE(2018,12,31)),IF(AND(T955&gt;=1,T955&lt;=3),'CP %'!$N$9,IF(AND(T955&gt;=4,T955&lt;=6),'CP %'!$N$10,IF(T955&gt;=7,'CP %'!$N$11,""))),"")),"")))</f>
        <v/>
      </c>
      <c r="T955" s="29" t="str">
        <f>IF(AND(A955='CP %'!$B$1,Master!J955="CP",G955&gt;=DATE(2018,7,26),G955&lt;=DATE(2018,12,31)),COUNTIFS($K$2:$K$999,K955,$A$2:$A$999,'CP %'!$B$1,$G$2:$G$999,"&gt;=26-07-2018",$G$2:$G$999,"&lt;=31-12-2018"),IF(AND(A955='CP %'!$F$1,Master!J955="CP",G955&gt;=DATE(2018,4,1),G955&lt;DATE(2018,5,1)),COUNTIFS($K$2:$K$999,K955,$A$2:$A$999,'CP %'!$F$1,$G$2:$G$999,"&gt;=01-04-2018",$G$2:$G$999,"&lt;01-05-2018"),IF(AND(A955='CP %'!$F$1,Master!J955="CP",G955&gt;=DATE(2018,7,1),G955&lt;DATE(2018,8,1)),COUNTIFS($K$2:$K$999,K955,$A$2:$A$999,'CP %'!$F$1,$G$2:$G$999,"&gt;=01-07-2018",$G$2:$G$999,"&lt;01-08-2018"),IF(AND(A955='CP %'!$F$1,B955='CP %'!$F$17,Master!J955="CP",G955&gt;=DATE(2018,8,1),G955&lt;DATE(2018,10,1)),COUNTIFS($K$2:$K$999,K955,$A$2:$A$999,'CP %'!$F$1,$B$2:$B$999,'CP %'!$F$17,$G$2:$G$999,"&gt;=01-08-2018",$G$2:$G$999,"&lt;01-10-2018"),IF(AND(A955='CP %'!$F$1,B955='CP %'!$F$27,Master!J955="CP",G955&gt;=DATE(2018,10,1),G955&lt;=DATE(2018,12,31)),COUNTIFS($K$2:$K$999,K955,$A$2:$A$999,'CP %'!$F$1,$B$2:$B$999,'CP %'!$F$27,$G$2:$G$999,"&gt;=01-10-2018",$G$2:$G$999,"&lt;=31-12-2018"),IF(AND(A955='CP %'!$M$1,Master!J955="CP",G955&gt;=DATE(2018,4,1),G955&lt;DATE(2018,10,1)),COUNTIFS($K$2:$K$999,K955,$A$2:$A$999,'CP %'!$M$1,$G$2:$G$999,"&gt;=1-04-2018",$G$2:$G$999,"&lt;1-10-2018"),IF(AND(A955='CP %'!$M$1,Master!J955="CP",G955&gt;=DATE(2018,10,1),G955&lt;=DATE(2018,12,31)),COUNTIFS($K$2:$K$999,K955,$A$2:$A$999,'CP %'!$M$1,$G$2:$G$999,"&gt;=1-10-2018",$G$2:$G$999,"&lt;=31-12-2018"),"")))))))</f>
        <v/>
      </c>
    </row>
    <row r="956" spans="19:20" hidden="1" x14ac:dyDescent="0.25">
      <c r="S956" s="17" t="str">
        <f>IF(AND(A956='CP %'!$B$1,J956="CP"),
IF(AND(G956&gt;=DATE(2018,4,1),G956&lt;=DATE(2018,7,25)),2%,IF(AND(G956&gt;=DATE(2018,7,26),G956&lt;=DATE(2018,12,31),R956='CP %'!$I$2),IF(T956=1,'CP %'!$C$8,IF(AND(T956&gt;=2,T956&lt;=3),'CP %'!$C$9,IF(AND(T956&gt;=4,T956&lt;=5),'CP %'!$C$10,IF(AND(T956&gt;=6,T956&lt;=8),'CP %'!$C$11,IF(T956&gt;=9,'CP %'!$C$12,""))))),IF(AND(G956&gt;=DATE(2018,7,26),G956&lt;=DATE(2018,12,31),R956='CP %'!$I$3),IF(T956=1,'CP %'!$D$8,IF(AND(T956&gt;=2,T956&lt;=3),'CP %'!$D$9,IF(AND(T956&gt;=4,T956&lt;=5),'CP %'!$D$10,IF(AND(T956&gt;=6,T956&lt;=8),'CP %'!$D$11,IF(T956&gt;=9,'CP %'!$D$12,""))))),""))),
IF(AND(A956='CP %'!$F$1,J956="CP"),
IF(AND(G956&gt;=DATE(2018,4,1),G956&lt;DATE(2018,5,1)),IF(AND(T956&gt;=1,T956&lt;=3),'CP %'!$G$4,IF(AND(T956&gt;=4,T956&lt;=9),'CP %'!$G$5,IF(T956&gt;=10,'CP %'!$G$6,""))),
IF(AND(G956&gt;=DATE(2018,5,1),G956&lt;DATE(2018,7,1)),'CP %'!$G$8,
IF(AND(G956&gt;=DATE(2018,7,1),G956&lt;DATE(2018,8,1)),IF(AND(T956&gt;=1,T956&lt;=2),'CP %'!$G$11,IF(AND(T956&gt;=3,T956&lt;=5),'CP %'!$G$12,IF(T956&gt;=6,'CP %'!$G$13,""))),
IF(AND(G956&gt;=DATE(2018,8,1),G956&lt;DATE(2018,10,1)),IF(K956='CP %'!$F$18,'CP %'!$G$18,IF(B956='CP %'!$F$15,'CP %'!$G$15,IF(B956='CP %'!$F$16,'CP %'!$G$16,IF(AND(B956='CP %'!$F$17,T956=1),'CP %'!$G$20,IF(AND(B956='CP %'!$F$17,T956&gt;=2,T956&lt;=5),'CP %'!$G$21,IF(AND(B956='CP %'!$F$17,T956&gt;=6),'CP %'!$G$22,"")))))),
IF(AND(G956&gt;=DATE(2018,10,1),G956&lt;=DATE(2018,12,31)),IF(B956='CP %'!$F$25,'CP %'!$G$25,IF(B956='CP %'!$F$26,'CP %'!$G$26,IF(AND(B956='CP %'!$F$27,T956=1),'CP %'!$G$29,IF(AND(B956='CP %'!$F$27,T956&gt;=2,T956&lt;=5),'CP %'!$G$30,IF(AND(B956='CP %'!$F$27,T956&gt;=6),'CP %'!$G$31,"")))))))))),
IF(AND(A956='CP %'!$M$1,J956="CP"),
IF(AND(G956&gt;=DATE(2018,4,1),G956&lt;DATE(2018,10,1)),IF(AND(T956&gt;=1,T956&lt;=3),'CP %'!$N$4,IF(AND(T956&gt;=4,T956&lt;=6),'CP %'!$N$5,IF(T956&gt;=7,'CP %'!$N$6,""))),
IF(AND(G956&gt;=DATE(2018,10,1),G956&lt;=DATE(2018,12,31)),IF(AND(T956&gt;=1,T956&lt;=3),'CP %'!$N$9,IF(AND(T956&gt;=4,T956&lt;=6),'CP %'!$N$10,IF(T956&gt;=7,'CP %'!$N$11,""))),"")),"")))</f>
        <v/>
      </c>
      <c r="T956" s="29" t="str">
        <f>IF(AND(A956='CP %'!$B$1,Master!J956="CP",G956&gt;=DATE(2018,7,26),G956&lt;=DATE(2018,12,31)),COUNTIFS($K$2:$K$999,K956,$A$2:$A$999,'CP %'!$B$1,$G$2:$G$999,"&gt;=26-07-2018",$G$2:$G$999,"&lt;=31-12-2018"),IF(AND(A956='CP %'!$F$1,Master!J956="CP",G956&gt;=DATE(2018,4,1),G956&lt;DATE(2018,5,1)),COUNTIFS($K$2:$K$999,K956,$A$2:$A$999,'CP %'!$F$1,$G$2:$G$999,"&gt;=01-04-2018",$G$2:$G$999,"&lt;01-05-2018"),IF(AND(A956='CP %'!$F$1,Master!J956="CP",G956&gt;=DATE(2018,7,1),G956&lt;DATE(2018,8,1)),COUNTIFS($K$2:$K$999,K956,$A$2:$A$999,'CP %'!$F$1,$G$2:$G$999,"&gt;=01-07-2018",$G$2:$G$999,"&lt;01-08-2018"),IF(AND(A956='CP %'!$F$1,B956='CP %'!$F$17,Master!J956="CP",G956&gt;=DATE(2018,8,1),G956&lt;DATE(2018,10,1)),COUNTIFS($K$2:$K$999,K956,$A$2:$A$999,'CP %'!$F$1,$B$2:$B$999,'CP %'!$F$17,$G$2:$G$999,"&gt;=01-08-2018",$G$2:$G$999,"&lt;01-10-2018"),IF(AND(A956='CP %'!$F$1,B956='CP %'!$F$27,Master!J956="CP",G956&gt;=DATE(2018,10,1),G956&lt;=DATE(2018,12,31)),COUNTIFS($K$2:$K$999,K956,$A$2:$A$999,'CP %'!$F$1,$B$2:$B$999,'CP %'!$F$27,$G$2:$G$999,"&gt;=01-10-2018",$G$2:$G$999,"&lt;=31-12-2018"),IF(AND(A956='CP %'!$M$1,Master!J956="CP",G956&gt;=DATE(2018,4,1),G956&lt;DATE(2018,10,1)),COUNTIFS($K$2:$K$999,K956,$A$2:$A$999,'CP %'!$M$1,$G$2:$G$999,"&gt;=1-04-2018",$G$2:$G$999,"&lt;1-10-2018"),IF(AND(A956='CP %'!$M$1,Master!J956="CP",G956&gt;=DATE(2018,10,1),G956&lt;=DATE(2018,12,31)),COUNTIFS($K$2:$K$999,K956,$A$2:$A$999,'CP %'!$M$1,$G$2:$G$999,"&gt;=1-10-2018",$G$2:$G$999,"&lt;=31-12-2018"),"")))))))</f>
        <v/>
      </c>
    </row>
    <row r="957" spans="19:20" hidden="1" x14ac:dyDescent="0.25">
      <c r="S957" s="17" t="str">
        <f>IF(AND(A957='CP %'!$B$1,J957="CP"),
IF(AND(G957&gt;=DATE(2018,4,1),G957&lt;=DATE(2018,7,25)),2%,IF(AND(G957&gt;=DATE(2018,7,26),G957&lt;=DATE(2018,12,31),R957='CP %'!$I$2),IF(T957=1,'CP %'!$C$8,IF(AND(T957&gt;=2,T957&lt;=3),'CP %'!$C$9,IF(AND(T957&gt;=4,T957&lt;=5),'CP %'!$C$10,IF(AND(T957&gt;=6,T957&lt;=8),'CP %'!$C$11,IF(T957&gt;=9,'CP %'!$C$12,""))))),IF(AND(G957&gt;=DATE(2018,7,26),G957&lt;=DATE(2018,12,31),R957='CP %'!$I$3),IF(T957=1,'CP %'!$D$8,IF(AND(T957&gt;=2,T957&lt;=3),'CP %'!$D$9,IF(AND(T957&gt;=4,T957&lt;=5),'CP %'!$D$10,IF(AND(T957&gt;=6,T957&lt;=8),'CP %'!$D$11,IF(T957&gt;=9,'CP %'!$D$12,""))))),""))),
IF(AND(A957='CP %'!$F$1,J957="CP"),
IF(AND(G957&gt;=DATE(2018,4,1),G957&lt;DATE(2018,5,1)),IF(AND(T957&gt;=1,T957&lt;=3),'CP %'!$G$4,IF(AND(T957&gt;=4,T957&lt;=9),'CP %'!$G$5,IF(T957&gt;=10,'CP %'!$G$6,""))),
IF(AND(G957&gt;=DATE(2018,5,1),G957&lt;DATE(2018,7,1)),'CP %'!$G$8,
IF(AND(G957&gt;=DATE(2018,7,1),G957&lt;DATE(2018,8,1)),IF(AND(T957&gt;=1,T957&lt;=2),'CP %'!$G$11,IF(AND(T957&gt;=3,T957&lt;=5),'CP %'!$G$12,IF(T957&gt;=6,'CP %'!$G$13,""))),
IF(AND(G957&gt;=DATE(2018,8,1),G957&lt;DATE(2018,10,1)),IF(K957='CP %'!$F$18,'CP %'!$G$18,IF(B957='CP %'!$F$15,'CP %'!$G$15,IF(B957='CP %'!$F$16,'CP %'!$G$16,IF(AND(B957='CP %'!$F$17,T957=1),'CP %'!$G$20,IF(AND(B957='CP %'!$F$17,T957&gt;=2,T957&lt;=5),'CP %'!$G$21,IF(AND(B957='CP %'!$F$17,T957&gt;=6),'CP %'!$G$22,"")))))),
IF(AND(G957&gt;=DATE(2018,10,1),G957&lt;=DATE(2018,12,31)),IF(B957='CP %'!$F$25,'CP %'!$G$25,IF(B957='CP %'!$F$26,'CP %'!$G$26,IF(AND(B957='CP %'!$F$27,T957=1),'CP %'!$G$29,IF(AND(B957='CP %'!$F$27,T957&gt;=2,T957&lt;=5),'CP %'!$G$30,IF(AND(B957='CP %'!$F$27,T957&gt;=6),'CP %'!$G$31,"")))))))))),
IF(AND(A957='CP %'!$M$1,J957="CP"),
IF(AND(G957&gt;=DATE(2018,4,1),G957&lt;DATE(2018,10,1)),IF(AND(T957&gt;=1,T957&lt;=3),'CP %'!$N$4,IF(AND(T957&gt;=4,T957&lt;=6),'CP %'!$N$5,IF(T957&gt;=7,'CP %'!$N$6,""))),
IF(AND(G957&gt;=DATE(2018,10,1),G957&lt;=DATE(2018,12,31)),IF(AND(T957&gt;=1,T957&lt;=3),'CP %'!$N$9,IF(AND(T957&gt;=4,T957&lt;=6),'CP %'!$N$10,IF(T957&gt;=7,'CP %'!$N$11,""))),"")),"")))</f>
        <v/>
      </c>
      <c r="T957" s="29" t="str">
        <f>IF(AND(A957='CP %'!$B$1,Master!J957="CP",G957&gt;=DATE(2018,7,26),G957&lt;=DATE(2018,12,31)),COUNTIFS($K$2:$K$999,K957,$A$2:$A$999,'CP %'!$B$1,$G$2:$G$999,"&gt;=26-07-2018",$G$2:$G$999,"&lt;=31-12-2018"),IF(AND(A957='CP %'!$F$1,Master!J957="CP",G957&gt;=DATE(2018,4,1),G957&lt;DATE(2018,5,1)),COUNTIFS($K$2:$K$999,K957,$A$2:$A$999,'CP %'!$F$1,$G$2:$G$999,"&gt;=01-04-2018",$G$2:$G$999,"&lt;01-05-2018"),IF(AND(A957='CP %'!$F$1,Master!J957="CP",G957&gt;=DATE(2018,7,1),G957&lt;DATE(2018,8,1)),COUNTIFS($K$2:$K$999,K957,$A$2:$A$999,'CP %'!$F$1,$G$2:$G$999,"&gt;=01-07-2018",$G$2:$G$999,"&lt;01-08-2018"),IF(AND(A957='CP %'!$F$1,B957='CP %'!$F$17,Master!J957="CP",G957&gt;=DATE(2018,8,1),G957&lt;DATE(2018,10,1)),COUNTIFS($K$2:$K$999,K957,$A$2:$A$999,'CP %'!$F$1,$B$2:$B$999,'CP %'!$F$17,$G$2:$G$999,"&gt;=01-08-2018",$G$2:$G$999,"&lt;01-10-2018"),IF(AND(A957='CP %'!$F$1,B957='CP %'!$F$27,Master!J957="CP",G957&gt;=DATE(2018,10,1),G957&lt;=DATE(2018,12,31)),COUNTIFS($K$2:$K$999,K957,$A$2:$A$999,'CP %'!$F$1,$B$2:$B$999,'CP %'!$F$27,$G$2:$G$999,"&gt;=01-10-2018",$G$2:$G$999,"&lt;=31-12-2018"),IF(AND(A957='CP %'!$M$1,Master!J957="CP",G957&gt;=DATE(2018,4,1),G957&lt;DATE(2018,10,1)),COUNTIFS($K$2:$K$999,K957,$A$2:$A$999,'CP %'!$M$1,$G$2:$G$999,"&gt;=1-04-2018",$G$2:$G$999,"&lt;1-10-2018"),IF(AND(A957='CP %'!$M$1,Master!J957="CP",G957&gt;=DATE(2018,10,1),G957&lt;=DATE(2018,12,31)),COUNTIFS($K$2:$K$999,K957,$A$2:$A$999,'CP %'!$M$1,$G$2:$G$999,"&gt;=1-10-2018",$G$2:$G$999,"&lt;=31-12-2018"),"")))))))</f>
        <v/>
      </c>
    </row>
    <row r="958" spans="19:20" hidden="1" x14ac:dyDescent="0.25">
      <c r="S958" s="17" t="str">
        <f>IF(AND(A958='CP %'!$B$1,J958="CP"),
IF(AND(G958&gt;=DATE(2018,4,1),G958&lt;=DATE(2018,7,25)),2%,IF(AND(G958&gt;=DATE(2018,7,26),G958&lt;=DATE(2018,12,31),R958='CP %'!$I$2),IF(T958=1,'CP %'!$C$8,IF(AND(T958&gt;=2,T958&lt;=3),'CP %'!$C$9,IF(AND(T958&gt;=4,T958&lt;=5),'CP %'!$C$10,IF(AND(T958&gt;=6,T958&lt;=8),'CP %'!$C$11,IF(T958&gt;=9,'CP %'!$C$12,""))))),IF(AND(G958&gt;=DATE(2018,7,26),G958&lt;=DATE(2018,12,31),R958='CP %'!$I$3),IF(T958=1,'CP %'!$D$8,IF(AND(T958&gt;=2,T958&lt;=3),'CP %'!$D$9,IF(AND(T958&gt;=4,T958&lt;=5),'CP %'!$D$10,IF(AND(T958&gt;=6,T958&lt;=8),'CP %'!$D$11,IF(T958&gt;=9,'CP %'!$D$12,""))))),""))),
IF(AND(A958='CP %'!$F$1,J958="CP"),
IF(AND(G958&gt;=DATE(2018,4,1),G958&lt;DATE(2018,5,1)),IF(AND(T958&gt;=1,T958&lt;=3),'CP %'!$G$4,IF(AND(T958&gt;=4,T958&lt;=9),'CP %'!$G$5,IF(T958&gt;=10,'CP %'!$G$6,""))),
IF(AND(G958&gt;=DATE(2018,5,1),G958&lt;DATE(2018,7,1)),'CP %'!$G$8,
IF(AND(G958&gt;=DATE(2018,7,1),G958&lt;DATE(2018,8,1)),IF(AND(T958&gt;=1,T958&lt;=2),'CP %'!$G$11,IF(AND(T958&gt;=3,T958&lt;=5),'CP %'!$G$12,IF(T958&gt;=6,'CP %'!$G$13,""))),
IF(AND(G958&gt;=DATE(2018,8,1),G958&lt;DATE(2018,10,1)),IF(K958='CP %'!$F$18,'CP %'!$G$18,IF(B958='CP %'!$F$15,'CP %'!$G$15,IF(B958='CP %'!$F$16,'CP %'!$G$16,IF(AND(B958='CP %'!$F$17,T958=1),'CP %'!$G$20,IF(AND(B958='CP %'!$F$17,T958&gt;=2,T958&lt;=5),'CP %'!$G$21,IF(AND(B958='CP %'!$F$17,T958&gt;=6),'CP %'!$G$22,"")))))),
IF(AND(G958&gt;=DATE(2018,10,1),G958&lt;=DATE(2018,12,31)),IF(B958='CP %'!$F$25,'CP %'!$G$25,IF(B958='CP %'!$F$26,'CP %'!$G$26,IF(AND(B958='CP %'!$F$27,T958=1),'CP %'!$G$29,IF(AND(B958='CP %'!$F$27,T958&gt;=2,T958&lt;=5),'CP %'!$G$30,IF(AND(B958='CP %'!$F$27,T958&gt;=6),'CP %'!$G$31,"")))))))))),
IF(AND(A958='CP %'!$M$1,J958="CP"),
IF(AND(G958&gt;=DATE(2018,4,1),G958&lt;DATE(2018,10,1)),IF(AND(T958&gt;=1,T958&lt;=3),'CP %'!$N$4,IF(AND(T958&gt;=4,T958&lt;=6),'CP %'!$N$5,IF(T958&gt;=7,'CP %'!$N$6,""))),
IF(AND(G958&gt;=DATE(2018,10,1),G958&lt;=DATE(2018,12,31)),IF(AND(T958&gt;=1,T958&lt;=3),'CP %'!$N$9,IF(AND(T958&gt;=4,T958&lt;=6),'CP %'!$N$10,IF(T958&gt;=7,'CP %'!$N$11,""))),"")),"")))</f>
        <v/>
      </c>
      <c r="T958" s="29" t="str">
        <f>IF(AND(A958='CP %'!$B$1,Master!J958="CP",G958&gt;=DATE(2018,7,26),G958&lt;=DATE(2018,12,31)),COUNTIFS($K$2:$K$999,K958,$A$2:$A$999,'CP %'!$B$1,$G$2:$G$999,"&gt;=26-07-2018",$G$2:$G$999,"&lt;=31-12-2018"),IF(AND(A958='CP %'!$F$1,Master!J958="CP",G958&gt;=DATE(2018,4,1),G958&lt;DATE(2018,5,1)),COUNTIFS($K$2:$K$999,K958,$A$2:$A$999,'CP %'!$F$1,$G$2:$G$999,"&gt;=01-04-2018",$G$2:$G$999,"&lt;01-05-2018"),IF(AND(A958='CP %'!$F$1,Master!J958="CP",G958&gt;=DATE(2018,7,1),G958&lt;DATE(2018,8,1)),COUNTIFS($K$2:$K$999,K958,$A$2:$A$999,'CP %'!$F$1,$G$2:$G$999,"&gt;=01-07-2018",$G$2:$G$999,"&lt;01-08-2018"),IF(AND(A958='CP %'!$F$1,B958='CP %'!$F$17,Master!J958="CP",G958&gt;=DATE(2018,8,1),G958&lt;DATE(2018,10,1)),COUNTIFS($K$2:$K$999,K958,$A$2:$A$999,'CP %'!$F$1,$B$2:$B$999,'CP %'!$F$17,$G$2:$G$999,"&gt;=01-08-2018",$G$2:$G$999,"&lt;01-10-2018"),IF(AND(A958='CP %'!$F$1,B958='CP %'!$F$27,Master!J958="CP",G958&gt;=DATE(2018,10,1),G958&lt;=DATE(2018,12,31)),COUNTIFS($K$2:$K$999,K958,$A$2:$A$999,'CP %'!$F$1,$B$2:$B$999,'CP %'!$F$27,$G$2:$G$999,"&gt;=01-10-2018",$G$2:$G$999,"&lt;=31-12-2018"),IF(AND(A958='CP %'!$M$1,Master!J958="CP",G958&gt;=DATE(2018,4,1),G958&lt;DATE(2018,10,1)),COUNTIFS($K$2:$K$999,K958,$A$2:$A$999,'CP %'!$M$1,$G$2:$G$999,"&gt;=1-04-2018",$G$2:$G$999,"&lt;1-10-2018"),IF(AND(A958='CP %'!$M$1,Master!J958="CP",G958&gt;=DATE(2018,10,1),G958&lt;=DATE(2018,12,31)),COUNTIFS($K$2:$K$999,K958,$A$2:$A$999,'CP %'!$M$1,$G$2:$G$999,"&gt;=1-10-2018",$G$2:$G$999,"&lt;=31-12-2018"),"")))))))</f>
        <v/>
      </c>
    </row>
    <row r="959" spans="19:20" hidden="1" x14ac:dyDescent="0.25">
      <c r="S959" s="17" t="str">
        <f>IF(AND(A959='CP %'!$B$1,J959="CP"),
IF(AND(G959&gt;=DATE(2018,4,1),G959&lt;=DATE(2018,7,25)),2%,IF(AND(G959&gt;=DATE(2018,7,26),G959&lt;=DATE(2018,12,31),R959='CP %'!$I$2),IF(T959=1,'CP %'!$C$8,IF(AND(T959&gt;=2,T959&lt;=3),'CP %'!$C$9,IF(AND(T959&gt;=4,T959&lt;=5),'CP %'!$C$10,IF(AND(T959&gt;=6,T959&lt;=8),'CP %'!$C$11,IF(T959&gt;=9,'CP %'!$C$12,""))))),IF(AND(G959&gt;=DATE(2018,7,26),G959&lt;=DATE(2018,12,31),R959='CP %'!$I$3),IF(T959=1,'CP %'!$D$8,IF(AND(T959&gt;=2,T959&lt;=3),'CP %'!$D$9,IF(AND(T959&gt;=4,T959&lt;=5),'CP %'!$D$10,IF(AND(T959&gt;=6,T959&lt;=8),'CP %'!$D$11,IF(T959&gt;=9,'CP %'!$D$12,""))))),""))),
IF(AND(A959='CP %'!$F$1,J959="CP"),
IF(AND(G959&gt;=DATE(2018,4,1),G959&lt;DATE(2018,5,1)),IF(AND(T959&gt;=1,T959&lt;=3),'CP %'!$G$4,IF(AND(T959&gt;=4,T959&lt;=9),'CP %'!$G$5,IF(T959&gt;=10,'CP %'!$G$6,""))),
IF(AND(G959&gt;=DATE(2018,5,1),G959&lt;DATE(2018,7,1)),'CP %'!$G$8,
IF(AND(G959&gt;=DATE(2018,7,1),G959&lt;DATE(2018,8,1)),IF(AND(T959&gt;=1,T959&lt;=2),'CP %'!$G$11,IF(AND(T959&gt;=3,T959&lt;=5),'CP %'!$G$12,IF(T959&gt;=6,'CP %'!$G$13,""))),
IF(AND(G959&gt;=DATE(2018,8,1),G959&lt;DATE(2018,10,1)),IF(K959='CP %'!$F$18,'CP %'!$G$18,IF(B959='CP %'!$F$15,'CP %'!$G$15,IF(B959='CP %'!$F$16,'CP %'!$G$16,IF(AND(B959='CP %'!$F$17,T959=1),'CP %'!$G$20,IF(AND(B959='CP %'!$F$17,T959&gt;=2,T959&lt;=5),'CP %'!$G$21,IF(AND(B959='CP %'!$F$17,T959&gt;=6),'CP %'!$G$22,"")))))),
IF(AND(G959&gt;=DATE(2018,10,1),G959&lt;=DATE(2018,12,31)),IF(B959='CP %'!$F$25,'CP %'!$G$25,IF(B959='CP %'!$F$26,'CP %'!$G$26,IF(AND(B959='CP %'!$F$27,T959=1),'CP %'!$G$29,IF(AND(B959='CP %'!$F$27,T959&gt;=2,T959&lt;=5),'CP %'!$G$30,IF(AND(B959='CP %'!$F$27,T959&gt;=6),'CP %'!$G$31,"")))))))))),
IF(AND(A959='CP %'!$M$1,J959="CP"),
IF(AND(G959&gt;=DATE(2018,4,1),G959&lt;DATE(2018,10,1)),IF(AND(T959&gt;=1,T959&lt;=3),'CP %'!$N$4,IF(AND(T959&gt;=4,T959&lt;=6),'CP %'!$N$5,IF(T959&gt;=7,'CP %'!$N$6,""))),
IF(AND(G959&gt;=DATE(2018,10,1),G959&lt;=DATE(2018,12,31)),IF(AND(T959&gt;=1,T959&lt;=3),'CP %'!$N$9,IF(AND(T959&gt;=4,T959&lt;=6),'CP %'!$N$10,IF(T959&gt;=7,'CP %'!$N$11,""))),"")),"")))</f>
        <v/>
      </c>
      <c r="T959" s="29" t="str">
        <f>IF(AND(A959='CP %'!$B$1,Master!J959="CP",G959&gt;=DATE(2018,7,26),G959&lt;=DATE(2018,12,31)),COUNTIFS($K$2:$K$999,K959,$A$2:$A$999,'CP %'!$B$1,$G$2:$G$999,"&gt;=26-07-2018",$G$2:$G$999,"&lt;=31-12-2018"),IF(AND(A959='CP %'!$F$1,Master!J959="CP",G959&gt;=DATE(2018,4,1),G959&lt;DATE(2018,5,1)),COUNTIFS($K$2:$K$999,K959,$A$2:$A$999,'CP %'!$F$1,$G$2:$G$999,"&gt;=01-04-2018",$G$2:$G$999,"&lt;01-05-2018"),IF(AND(A959='CP %'!$F$1,Master!J959="CP",G959&gt;=DATE(2018,7,1),G959&lt;DATE(2018,8,1)),COUNTIFS($K$2:$K$999,K959,$A$2:$A$999,'CP %'!$F$1,$G$2:$G$999,"&gt;=01-07-2018",$G$2:$G$999,"&lt;01-08-2018"),IF(AND(A959='CP %'!$F$1,B959='CP %'!$F$17,Master!J959="CP",G959&gt;=DATE(2018,8,1),G959&lt;DATE(2018,10,1)),COUNTIFS($K$2:$K$999,K959,$A$2:$A$999,'CP %'!$F$1,$B$2:$B$999,'CP %'!$F$17,$G$2:$G$999,"&gt;=01-08-2018",$G$2:$G$999,"&lt;01-10-2018"),IF(AND(A959='CP %'!$F$1,B959='CP %'!$F$27,Master!J959="CP",G959&gt;=DATE(2018,10,1),G959&lt;=DATE(2018,12,31)),COUNTIFS($K$2:$K$999,K959,$A$2:$A$999,'CP %'!$F$1,$B$2:$B$999,'CP %'!$F$27,$G$2:$G$999,"&gt;=01-10-2018",$G$2:$G$999,"&lt;=31-12-2018"),IF(AND(A959='CP %'!$M$1,Master!J959="CP",G959&gt;=DATE(2018,4,1),G959&lt;DATE(2018,10,1)),COUNTIFS($K$2:$K$999,K959,$A$2:$A$999,'CP %'!$M$1,$G$2:$G$999,"&gt;=1-04-2018",$G$2:$G$999,"&lt;1-10-2018"),IF(AND(A959='CP %'!$M$1,Master!J959="CP",G959&gt;=DATE(2018,10,1),G959&lt;=DATE(2018,12,31)),COUNTIFS($K$2:$K$999,K959,$A$2:$A$999,'CP %'!$M$1,$G$2:$G$999,"&gt;=1-10-2018",$G$2:$G$999,"&lt;=31-12-2018"),"")))))))</f>
        <v/>
      </c>
    </row>
    <row r="960" spans="19:20" hidden="1" x14ac:dyDescent="0.25">
      <c r="S960" s="17" t="str">
        <f>IF(AND(A960='CP %'!$B$1,J960="CP"),
IF(AND(G960&gt;=DATE(2018,4,1),G960&lt;=DATE(2018,7,25)),2%,IF(AND(G960&gt;=DATE(2018,7,26),G960&lt;=DATE(2018,12,31),R960='CP %'!$I$2),IF(T960=1,'CP %'!$C$8,IF(AND(T960&gt;=2,T960&lt;=3),'CP %'!$C$9,IF(AND(T960&gt;=4,T960&lt;=5),'CP %'!$C$10,IF(AND(T960&gt;=6,T960&lt;=8),'CP %'!$C$11,IF(T960&gt;=9,'CP %'!$C$12,""))))),IF(AND(G960&gt;=DATE(2018,7,26),G960&lt;=DATE(2018,12,31),R960='CP %'!$I$3),IF(T960=1,'CP %'!$D$8,IF(AND(T960&gt;=2,T960&lt;=3),'CP %'!$D$9,IF(AND(T960&gt;=4,T960&lt;=5),'CP %'!$D$10,IF(AND(T960&gt;=6,T960&lt;=8),'CP %'!$D$11,IF(T960&gt;=9,'CP %'!$D$12,""))))),""))),
IF(AND(A960='CP %'!$F$1,J960="CP"),
IF(AND(G960&gt;=DATE(2018,4,1),G960&lt;DATE(2018,5,1)),IF(AND(T960&gt;=1,T960&lt;=3),'CP %'!$G$4,IF(AND(T960&gt;=4,T960&lt;=9),'CP %'!$G$5,IF(T960&gt;=10,'CP %'!$G$6,""))),
IF(AND(G960&gt;=DATE(2018,5,1),G960&lt;DATE(2018,7,1)),'CP %'!$G$8,
IF(AND(G960&gt;=DATE(2018,7,1),G960&lt;DATE(2018,8,1)),IF(AND(T960&gt;=1,T960&lt;=2),'CP %'!$G$11,IF(AND(T960&gt;=3,T960&lt;=5),'CP %'!$G$12,IF(T960&gt;=6,'CP %'!$G$13,""))),
IF(AND(G960&gt;=DATE(2018,8,1),G960&lt;DATE(2018,10,1)),IF(K960='CP %'!$F$18,'CP %'!$G$18,IF(B960='CP %'!$F$15,'CP %'!$G$15,IF(B960='CP %'!$F$16,'CP %'!$G$16,IF(AND(B960='CP %'!$F$17,T960=1),'CP %'!$G$20,IF(AND(B960='CP %'!$F$17,T960&gt;=2,T960&lt;=5),'CP %'!$G$21,IF(AND(B960='CP %'!$F$17,T960&gt;=6),'CP %'!$G$22,"")))))),
IF(AND(G960&gt;=DATE(2018,10,1),G960&lt;=DATE(2018,12,31)),IF(B960='CP %'!$F$25,'CP %'!$G$25,IF(B960='CP %'!$F$26,'CP %'!$G$26,IF(AND(B960='CP %'!$F$27,T960=1),'CP %'!$G$29,IF(AND(B960='CP %'!$F$27,T960&gt;=2,T960&lt;=5),'CP %'!$G$30,IF(AND(B960='CP %'!$F$27,T960&gt;=6),'CP %'!$G$31,"")))))))))),
IF(AND(A960='CP %'!$M$1,J960="CP"),
IF(AND(G960&gt;=DATE(2018,4,1),G960&lt;DATE(2018,10,1)),IF(AND(T960&gt;=1,T960&lt;=3),'CP %'!$N$4,IF(AND(T960&gt;=4,T960&lt;=6),'CP %'!$N$5,IF(T960&gt;=7,'CP %'!$N$6,""))),
IF(AND(G960&gt;=DATE(2018,10,1),G960&lt;=DATE(2018,12,31)),IF(AND(T960&gt;=1,T960&lt;=3),'CP %'!$N$9,IF(AND(T960&gt;=4,T960&lt;=6),'CP %'!$N$10,IF(T960&gt;=7,'CP %'!$N$11,""))),"")),"")))</f>
        <v/>
      </c>
      <c r="T960" s="29" t="str">
        <f>IF(AND(A960='CP %'!$B$1,Master!J960="CP",G960&gt;=DATE(2018,7,26),G960&lt;=DATE(2018,12,31)),COUNTIFS($K$2:$K$999,K960,$A$2:$A$999,'CP %'!$B$1,$G$2:$G$999,"&gt;=26-07-2018",$G$2:$G$999,"&lt;=31-12-2018"),IF(AND(A960='CP %'!$F$1,Master!J960="CP",G960&gt;=DATE(2018,4,1),G960&lt;DATE(2018,5,1)),COUNTIFS($K$2:$K$999,K960,$A$2:$A$999,'CP %'!$F$1,$G$2:$G$999,"&gt;=01-04-2018",$G$2:$G$999,"&lt;01-05-2018"),IF(AND(A960='CP %'!$F$1,Master!J960="CP",G960&gt;=DATE(2018,7,1),G960&lt;DATE(2018,8,1)),COUNTIFS($K$2:$K$999,K960,$A$2:$A$999,'CP %'!$F$1,$G$2:$G$999,"&gt;=01-07-2018",$G$2:$G$999,"&lt;01-08-2018"),IF(AND(A960='CP %'!$F$1,B960='CP %'!$F$17,Master!J960="CP",G960&gt;=DATE(2018,8,1),G960&lt;DATE(2018,10,1)),COUNTIFS($K$2:$K$999,K960,$A$2:$A$999,'CP %'!$F$1,$B$2:$B$999,'CP %'!$F$17,$G$2:$G$999,"&gt;=01-08-2018",$G$2:$G$999,"&lt;01-10-2018"),IF(AND(A960='CP %'!$F$1,B960='CP %'!$F$27,Master!J960="CP",G960&gt;=DATE(2018,10,1),G960&lt;=DATE(2018,12,31)),COUNTIFS($K$2:$K$999,K960,$A$2:$A$999,'CP %'!$F$1,$B$2:$B$999,'CP %'!$F$27,$G$2:$G$999,"&gt;=01-10-2018",$G$2:$G$999,"&lt;=31-12-2018"),IF(AND(A960='CP %'!$M$1,Master!J960="CP",G960&gt;=DATE(2018,4,1),G960&lt;DATE(2018,10,1)),COUNTIFS($K$2:$K$999,K960,$A$2:$A$999,'CP %'!$M$1,$G$2:$G$999,"&gt;=1-04-2018",$G$2:$G$999,"&lt;1-10-2018"),IF(AND(A960='CP %'!$M$1,Master!J960="CP",G960&gt;=DATE(2018,10,1),G960&lt;=DATE(2018,12,31)),COUNTIFS($K$2:$K$999,K960,$A$2:$A$999,'CP %'!$M$1,$G$2:$G$999,"&gt;=1-10-2018",$G$2:$G$999,"&lt;=31-12-2018"),"")))))))</f>
        <v/>
      </c>
    </row>
    <row r="961" spans="19:20" hidden="1" x14ac:dyDescent="0.25">
      <c r="S961" s="17" t="str">
        <f>IF(AND(A961='CP %'!$B$1,J961="CP"),
IF(AND(G961&gt;=DATE(2018,4,1),G961&lt;=DATE(2018,7,25)),2%,IF(AND(G961&gt;=DATE(2018,7,26),G961&lt;=DATE(2018,12,31),R961='CP %'!$I$2),IF(T961=1,'CP %'!$C$8,IF(AND(T961&gt;=2,T961&lt;=3),'CP %'!$C$9,IF(AND(T961&gt;=4,T961&lt;=5),'CP %'!$C$10,IF(AND(T961&gt;=6,T961&lt;=8),'CP %'!$C$11,IF(T961&gt;=9,'CP %'!$C$12,""))))),IF(AND(G961&gt;=DATE(2018,7,26),G961&lt;=DATE(2018,12,31),R961='CP %'!$I$3),IF(T961=1,'CP %'!$D$8,IF(AND(T961&gt;=2,T961&lt;=3),'CP %'!$D$9,IF(AND(T961&gt;=4,T961&lt;=5),'CP %'!$D$10,IF(AND(T961&gt;=6,T961&lt;=8),'CP %'!$D$11,IF(T961&gt;=9,'CP %'!$D$12,""))))),""))),
IF(AND(A961='CP %'!$F$1,J961="CP"),
IF(AND(G961&gt;=DATE(2018,4,1),G961&lt;DATE(2018,5,1)),IF(AND(T961&gt;=1,T961&lt;=3),'CP %'!$G$4,IF(AND(T961&gt;=4,T961&lt;=9),'CP %'!$G$5,IF(T961&gt;=10,'CP %'!$G$6,""))),
IF(AND(G961&gt;=DATE(2018,5,1),G961&lt;DATE(2018,7,1)),'CP %'!$G$8,
IF(AND(G961&gt;=DATE(2018,7,1),G961&lt;DATE(2018,8,1)),IF(AND(T961&gt;=1,T961&lt;=2),'CP %'!$G$11,IF(AND(T961&gt;=3,T961&lt;=5),'CP %'!$G$12,IF(T961&gt;=6,'CP %'!$G$13,""))),
IF(AND(G961&gt;=DATE(2018,8,1),G961&lt;DATE(2018,10,1)),IF(K961='CP %'!$F$18,'CP %'!$G$18,IF(B961='CP %'!$F$15,'CP %'!$G$15,IF(B961='CP %'!$F$16,'CP %'!$G$16,IF(AND(B961='CP %'!$F$17,T961=1),'CP %'!$G$20,IF(AND(B961='CP %'!$F$17,T961&gt;=2,T961&lt;=5),'CP %'!$G$21,IF(AND(B961='CP %'!$F$17,T961&gt;=6),'CP %'!$G$22,"")))))),
IF(AND(G961&gt;=DATE(2018,10,1),G961&lt;=DATE(2018,12,31)),IF(B961='CP %'!$F$25,'CP %'!$G$25,IF(B961='CP %'!$F$26,'CP %'!$G$26,IF(AND(B961='CP %'!$F$27,T961=1),'CP %'!$G$29,IF(AND(B961='CP %'!$F$27,T961&gt;=2,T961&lt;=5),'CP %'!$G$30,IF(AND(B961='CP %'!$F$27,T961&gt;=6),'CP %'!$G$31,"")))))))))),
IF(AND(A961='CP %'!$M$1,J961="CP"),
IF(AND(G961&gt;=DATE(2018,4,1),G961&lt;DATE(2018,10,1)),IF(AND(T961&gt;=1,T961&lt;=3),'CP %'!$N$4,IF(AND(T961&gt;=4,T961&lt;=6),'CP %'!$N$5,IF(T961&gt;=7,'CP %'!$N$6,""))),
IF(AND(G961&gt;=DATE(2018,10,1),G961&lt;=DATE(2018,12,31)),IF(AND(T961&gt;=1,T961&lt;=3),'CP %'!$N$9,IF(AND(T961&gt;=4,T961&lt;=6),'CP %'!$N$10,IF(T961&gt;=7,'CP %'!$N$11,""))),"")),"")))</f>
        <v/>
      </c>
      <c r="T961" s="29" t="str">
        <f>IF(AND(A961='CP %'!$B$1,Master!J961="CP",G961&gt;=DATE(2018,7,26),G961&lt;=DATE(2018,12,31)),COUNTIFS($K$2:$K$999,K961,$A$2:$A$999,'CP %'!$B$1,$G$2:$G$999,"&gt;=26-07-2018",$G$2:$G$999,"&lt;=31-12-2018"),IF(AND(A961='CP %'!$F$1,Master!J961="CP",G961&gt;=DATE(2018,4,1),G961&lt;DATE(2018,5,1)),COUNTIFS($K$2:$K$999,K961,$A$2:$A$999,'CP %'!$F$1,$G$2:$G$999,"&gt;=01-04-2018",$G$2:$G$999,"&lt;01-05-2018"),IF(AND(A961='CP %'!$F$1,Master!J961="CP",G961&gt;=DATE(2018,7,1),G961&lt;DATE(2018,8,1)),COUNTIFS($K$2:$K$999,K961,$A$2:$A$999,'CP %'!$F$1,$G$2:$G$999,"&gt;=01-07-2018",$G$2:$G$999,"&lt;01-08-2018"),IF(AND(A961='CP %'!$F$1,B961='CP %'!$F$17,Master!J961="CP",G961&gt;=DATE(2018,8,1),G961&lt;DATE(2018,10,1)),COUNTIFS($K$2:$K$999,K961,$A$2:$A$999,'CP %'!$F$1,$B$2:$B$999,'CP %'!$F$17,$G$2:$G$999,"&gt;=01-08-2018",$G$2:$G$999,"&lt;01-10-2018"),IF(AND(A961='CP %'!$F$1,B961='CP %'!$F$27,Master!J961="CP",G961&gt;=DATE(2018,10,1),G961&lt;=DATE(2018,12,31)),COUNTIFS($K$2:$K$999,K961,$A$2:$A$999,'CP %'!$F$1,$B$2:$B$999,'CP %'!$F$27,$G$2:$G$999,"&gt;=01-10-2018",$G$2:$G$999,"&lt;=31-12-2018"),IF(AND(A961='CP %'!$M$1,Master!J961="CP",G961&gt;=DATE(2018,4,1),G961&lt;DATE(2018,10,1)),COUNTIFS($K$2:$K$999,K961,$A$2:$A$999,'CP %'!$M$1,$G$2:$G$999,"&gt;=1-04-2018",$G$2:$G$999,"&lt;1-10-2018"),IF(AND(A961='CP %'!$M$1,Master!J961="CP",G961&gt;=DATE(2018,10,1),G961&lt;=DATE(2018,12,31)),COUNTIFS($K$2:$K$999,K961,$A$2:$A$999,'CP %'!$M$1,$G$2:$G$999,"&gt;=1-10-2018",$G$2:$G$999,"&lt;=31-12-2018"),"")))))))</f>
        <v/>
      </c>
    </row>
    <row r="962" spans="19:20" hidden="1" x14ac:dyDescent="0.25">
      <c r="S962" s="17" t="str">
        <f>IF(AND(A962='CP %'!$B$1,J962="CP"),
IF(AND(G962&gt;=DATE(2018,4,1),G962&lt;=DATE(2018,7,25)),2%,IF(AND(G962&gt;=DATE(2018,7,26),G962&lt;=DATE(2018,12,31),R962='CP %'!$I$2),IF(T962=1,'CP %'!$C$8,IF(AND(T962&gt;=2,T962&lt;=3),'CP %'!$C$9,IF(AND(T962&gt;=4,T962&lt;=5),'CP %'!$C$10,IF(AND(T962&gt;=6,T962&lt;=8),'CP %'!$C$11,IF(T962&gt;=9,'CP %'!$C$12,""))))),IF(AND(G962&gt;=DATE(2018,7,26),G962&lt;=DATE(2018,12,31),R962='CP %'!$I$3),IF(T962=1,'CP %'!$D$8,IF(AND(T962&gt;=2,T962&lt;=3),'CP %'!$D$9,IF(AND(T962&gt;=4,T962&lt;=5),'CP %'!$D$10,IF(AND(T962&gt;=6,T962&lt;=8),'CP %'!$D$11,IF(T962&gt;=9,'CP %'!$D$12,""))))),""))),
IF(AND(A962='CP %'!$F$1,J962="CP"),
IF(AND(G962&gt;=DATE(2018,4,1),G962&lt;DATE(2018,5,1)),IF(AND(T962&gt;=1,T962&lt;=3),'CP %'!$G$4,IF(AND(T962&gt;=4,T962&lt;=9),'CP %'!$G$5,IF(T962&gt;=10,'CP %'!$G$6,""))),
IF(AND(G962&gt;=DATE(2018,5,1),G962&lt;DATE(2018,7,1)),'CP %'!$G$8,
IF(AND(G962&gt;=DATE(2018,7,1),G962&lt;DATE(2018,8,1)),IF(AND(T962&gt;=1,T962&lt;=2),'CP %'!$G$11,IF(AND(T962&gt;=3,T962&lt;=5),'CP %'!$G$12,IF(T962&gt;=6,'CP %'!$G$13,""))),
IF(AND(G962&gt;=DATE(2018,8,1),G962&lt;DATE(2018,10,1)),IF(K962='CP %'!$F$18,'CP %'!$G$18,IF(B962='CP %'!$F$15,'CP %'!$G$15,IF(B962='CP %'!$F$16,'CP %'!$G$16,IF(AND(B962='CP %'!$F$17,T962=1),'CP %'!$G$20,IF(AND(B962='CP %'!$F$17,T962&gt;=2,T962&lt;=5),'CP %'!$G$21,IF(AND(B962='CP %'!$F$17,T962&gt;=6),'CP %'!$G$22,"")))))),
IF(AND(G962&gt;=DATE(2018,10,1),G962&lt;=DATE(2018,12,31)),IF(B962='CP %'!$F$25,'CP %'!$G$25,IF(B962='CP %'!$F$26,'CP %'!$G$26,IF(AND(B962='CP %'!$F$27,T962=1),'CP %'!$G$29,IF(AND(B962='CP %'!$F$27,T962&gt;=2,T962&lt;=5),'CP %'!$G$30,IF(AND(B962='CP %'!$F$27,T962&gt;=6),'CP %'!$G$31,"")))))))))),
IF(AND(A962='CP %'!$M$1,J962="CP"),
IF(AND(G962&gt;=DATE(2018,4,1),G962&lt;DATE(2018,10,1)),IF(AND(T962&gt;=1,T962&lt;=3),'CP %'!$N$4,IF(AND(T962&gt;=4,T962&lt;=6),'CP %'!$N$5,IF(T962&gt;=7,'CP %'!$N$6,""))),
IF(AND(G962&gt;=DATE(2018,10,1),G962&lt;=DATE(2018,12,31)),IF(AND(T962&gt;=1,T962&lt;=3),'CP %'!$N$9,IF(AND(T962&gt;=4,T962&lt;=6),'CP %'!$N$10,IF(T962&gt;=7,'CP %'!$N$11,""))),"")),"")))</f>
        <v/>
      </c>
      <c r="T962" s="29" t="str">
        <f>IF(AND(A962='CP %'!$B$1,Master!J962="CP",G962&gt;=DATE(2018,7,26),G962&lt;=DATE(2018,12,31)),COUNTIFS($K$2:$K$999,K962,$A$2:$A$999,'CP %'!$B$1,$G$2:$G$999,"&gt;=26-07-2018",$G$2:$G$999,"&lt;=31-12-2018"),IF(AND(A962='CP %'!$F$1,Master!J962="CP",G962&gt;=DATE(2018,4,1),G962&lt;DATE(2018,5,1)),COUNTIFS($K$2:$K$999,K962,$A$2:$A$999,'CP %'!$F$1,$G$2:$G$999,"&gt;=01-04-2018",$G$2:$G$999,"&lt;01-05-2018"),IF(AND(A962='CP %'!$F$1,Master!J962="CP",G962&gt;=DATE(2018,7,1),G962&lt;DATE(2018,8,1)),COUNTIFS($K$2:$K$999,K962,$A$2:$A$999,'CP %'!$F$1,$G$2:$G$999,"&gt;=01-07-2018",$G$2:$G$999,"&lt;01-08-2018"),IF(AND(A962='CP %'!$F$1,B962='CP %'!$F$17,Master!J962="CP",G962&gt;=DATE(2018,8,1),G962&lt;DATE(2018,10,1)),COUNTIFS($K$2:$K$999,K962,$A$2:$A$999,'CP %'!$F$1,$B$2:$B$999,'CP %'!$F$17,$G$2:$G$999,"&gt;=01-08-2018",$G$2:$G$999,"&lt;01-10-2018"),IF(AND(A962='CP %'!$F$1,B962='CP %'!$F$27,Master!J962="CP",G962&gt;=DATE(2018,10,1),G962&lt;=DATE(2018,12,31)),COUNTIFS($K$2:$K$999,K962,$A$2:$A$999,'CP %'!$F$1,$B$2:$B$999,'CP %'!$F$27,$G$2:$G$999,"&gt;=01-10-2018",$G$2:$G$999,"&lt;=31-12-2018"),IF(AND(A962='CP %'!$M$1,Master!J962="CP",G962&gt;=DATE(2018,4,1),G962&lt;DATE(2018,10,1)),COUNTIFS($K$2:$K$999,K962,$A$2:$A$999,'CP %'!$M$1,$G$2:$G$999,"&gt;=1-04-2018",$G$2:$G$999,"&lt;1-10-2018"),IF(AND(A962='CP %'!$M$1,Master!J962="CP",G962&gt;=DATE(2018,10,1),G962&lt;=DATE(2018,12,31)),COUNTIFS($K$2:$K$999,K962,$A$2:$A$999,'CP %'!$M$1,$G$2:$G$999,"&gt;=1-10-2018",$G$2:$G$999,"&lt;=31-12-2018"),"")))))))</f>
        <v/>
      </c>
    </row>
    <row r="963" spans="19:20" hidden="1" x14ac:dyDescent="0.25">
      <c r="S963" s="17" t="str">
        <f>IF(AND(A963='CP %'!$B$1,J963="CP"),
IF(AND(G963&gt;=DATE(2018,4,1),G963&lt;=DATE(2018,7,25)),2%,IF(AND(G963&gt;=DATE(2018,7,26),G963&lt;=DATE(2018,12,31),R963='CP %'!$I$2),IF(T963=1,'CP %'!$C$8,IF(AND(T963&gt;=2,T963&lt;=3),'CP %'!$C$9,IF(AND(T963&gt;=4,T963&lt;=5),'CP %'!$C$10,IF(AND(T963&gt;=6,T963&lt;=8),'CP %'!$C$11,IF(T963&gt;=9,'CP %'!$C$12,""))))),IF(AND(G963&gt;=DATE(2018,7,26),G963&lt;=DATE(2018,12,31),R963='CP %'!$I$3),IF(T963=1,'CP %'!$D$8,IF(AND(T963&gt;=2,T963&lt;=3),'CP %'!$D$9,IF(AND(T963&gt;=4,T963&lt;=5),'CP %'!$D$10,IF(AND(T963&gt;=6,T963&lt;=8),'CP %'!$D$11,IF(T963&gt;=9,'CP %'!$D$12,""))))),""))),
IF(AND(A963='CP %'!$F$1,J963="CP"),
IF(AND(G963&gt;=DATE(2018,4,1),G963&lt;DATE(2018,5,1)),IF(AND(T963&gt;=1,T963&lt;=3),'CP %'!$G$4,IF(AND(T963&gt;=4,T963&lt;=9),'CP %'!$G$5,IF(T963&gt;=10,'CP %'!$G$6,""))),
IF(AND(G963&gt;=DATE(2018,5,1),G963&lt;DATE(2018,7,1)),'CP %'!$G$8,
IF(AND(G963&gt;=DATE(2018,7,1),G963&lt;DATE(2018,8,1)),IF(AND(T963&gt;=1,T963&lt;=2),'CP %'!$G$11,IF(AND(T963&gt;=3,T963&lt;=5),'CP %'!$G$12,IF(T963&gt;=6,'CP %'!$G$13,""))),
IF(AND(G963&gt;=DATE(2018,8,1),G963&lt;DATE(2018,10,1)),IF(K963='CP %'!$F$18,'CP %'!$G$18,IF(B963='CP %'!$F$15,'CP %'!$G$15,IF(B963='CP %'!$F$16,'CP %'!$G$16,IF(AND(B963='CP %'!$F$17,T963=1),'CP %'!$G$20,IF(AND(B963='CP %'!$F$17,T963&gt;=2,T963&lt;=5),'CP %'!$G$21,IF(AND(B963='CP %'!$F$17,T963&gt;=6),'CP %'!$G$22,"")))))),
IF(AND(G963&gt;=DATE(2018,10,1),G963&lt;=DATE(2018,12,31)),IF(B963='CP %'!$F$25,'CP %'!$G$25,IF(B963='CP %'!$F$26,'CP %'!$G$26,IF(AND(B963='CP %'!$F$27,T963=1),'CP %'!$G$29,IF(AND(B963='CP %'!$F$27,T963&gt;=2,T963&lt;=5),'CP %'!$G$30,IF(AND(B963='CP %'!$F$27,T963&gt;=6),'CP %'!$G$31,"")))))))))),
IF(AND(A963='CP %'!$M$1,J963="CP"),
IF(AND(G963&gt;=DATE(2018,4,1),G963&lt;DATE(2018,10,1)),IF(AND(T963&gt;=1,T963&lt;=3),'CP %'!$N$4,IF(AND(T963&gt;=4,T963&lt;=6),'CP %'!$N$5,IF(T963&gt;=7,'CP %'!$N$6,""))),
IF(AND(G963&gt;=DATE(2018,10,1),G963&lt;=DATE(2018,12,31)),IF(AND(T963&gt;=1,T963&lt;=3),'CP %'!$N$9,IF(AND(T963&gt;=4,T963&lt;=6),'CP %'!$N$10,IF(T963&gt;=7,'CP %'!$N$11,""))),"")),"")))</f>
        <v/>
      </c>
      <c r="T963" s="29" t="str">
        <f>IF(AND(A963='CP %'!$B$1,Master!J963="CP",G963&gt;=DATE(2018,7,26),G963&lt;=DATE(2018,12,31)),COUNTIFS($K$2:$K$999,K963,$A$2:$A$999,'CP %'!$B$1,$G$2:$G$999,"&gt;=26-07-2018",$G$2:$G$999,"&lt;=31-12-2018"),IF(AND(A963='CP %'!$F$1,Master!J963="CP",G963&gt;=DATE(2018,4,1),G963&lt;DATE(2018,5,1)),COUNTIFS($K$2:$K$999,K963,$A$2:$A$999,'CP %'!$F$1,$G$2:$G$999,"&gt;=01-04-2018",$G$2:$G$999,"&lt;01-05-2018"),IF(AND(A963='CP %'!$F$1,Master!J963="CP",G963&gt;=DATE(2018,7,1),G963&lt;DATE(2018,8,1)),COUNTIFS($K$2:$K$999,K963,$A$2:$A$999,'CP %'!$F$1,$G$2:$G$999,"&gt;=01-07-2018",$G$2:$G$999,"&lt;01-08-2018"),IF(AND(A963='CP %'!$F$1,B963='CP %'!$F$17,Master!J963="CP",G963&gt;=DATE(2018,8,1),G963&lt;DATE(2018,10,1)),COUNTIFS($K$2:$K$999,K963,$A$2:$A$999,'CP %'!$F$1,$B$2:$B$999,'CP %'!$F$17,$G$2:$G$999,"&gt;=01-08-2018",$G$2:$G$999,"&lt;01-10-2018"),IF(AND(A963='CP %'!$F$1,B963='CP %'!$F$27,Master!J963="CP",G963&gt;=DATE(2018,10,1),G963&lt;=DATE(2018,12,31)),COUNTIFS($K$2:$K$999,K963,$A$2:$A$999,'CP %'!$F$1,$B$2:$B$999,'CP %'!$F$27,$G$2:$G$999,"&gt;=01-10-2018",$G$2:$G$999,"&lt;=31-12-2018"),IF(AND(A963='CP %'!$M$1,Master!J963="CP",G963&gt;=DATE(2018,4,1),G963&lt;DATE(2018,10,1)),COUNTIFS($K$2:$K$999,K963,$A$2:$A$999,'CP %'!$M$1,$G$2:$G$999,"&gt;=1-04-2018",$G$2:$G$999,"&lt;1-10-2018"),IF(AND(A963='CP %'!$M$1,Master!J963="CP",G963&gt;=DATE(2018,10,1),G963&lt;=DATE(2018,12,31)),COUNTIFS($K$2:$K$999,K963,$A$2:$A$999,'CP %'!$M$1,$G$2:$G$999,"&gt;=1-10-2018",$G$2:$G$999,"&lt;=31-12-2018"),"")))))))</f>
        <v/>
      </c>
    </row>
    <row r="964" spans="19:20" hidden="1" x14ac:dyDescent="0.25">
      <c r="S964" s="17" t="str">
        <f>IF(AND(A964='CP %'!$B$1,J964="CP"),
IF(AND(G964&gt;=DATE(2018,4,1),G964&lt;=DATE(2018,7,25)),2%,IF(AND(G964&gt;=DATE(2018,7,26),G964&lt;=DATE(2018,12,31),R964='CP %'!$I$2),IF(T964=1,'CP %'!$C$8,IF(AND(T964&gt;=2,T964&lt;=3),'CP %'!$C$9,IF(AND(T964&gt;=4,T964&lt;=5),'CP %'!$C$10,IF(AND(T964&gt;=6,T964&lt;=8),'CP %'!$C$11,IF(T964&gt;=9,'CP %'!$C$12,""))))),IF(AND(G964&gt;=DATE(2018,7,26),G964&lt;=DATE(2018,12,31),R964='CP %'!$I$3),IF(T964=1,'CP %'!$D$8,IF(AND(T964&gt;=2,T964&lt;=3),'CP %'!$D$9,IF(AND(T964&gt;=4,T964&lt;=5),'CP %'!$D$10,IF(AND(T964&gt;=6,T964&lt;=8),'CP %'!$D$11,IF(T964&gt;=9,'CP %'!$D$12,""))))),""))),
IF(AND(A964='CP %'!$F$1,J964="CP"),
IF(AND(G964&gt;=DATE(2018,4,1),G964&lt;DATE(2018,5,1)),IF(AND(T964&gt;=1,T964&lt;=3),'CP %'!$G$4,IF(AND(T964&gt;=4,T964&lt;=9),'CP %'!$G$5,IF(T964&gt;=10,'CP %'!$G$6,""))),
IF(AND(G964&gt;=DATE(2018,5,1),G964&lt;DATE(2018,7,1)),'CP %'!$G$8,
IF(AND(G964&gt;=DATE(2018,7,1),G964&lt;DATE(2018,8,1)),IF(AND(T964&gt;=1,T964&lt;=2),'CP %'!$G$11,IF(AND(T964&gt;=3,T964&lt;=5),'CP %'!$G$12,IF(T964&gt;=6,'CP %'!$G$13,""))),
IF(AND(G964&gt;=DATE(2018,8,1),G964&lt;DATE(2018,10,1)),IF(K964='CP %'!$F$18,'CP %'!$G$18,IF(B964='CP %'!$F$15,'CP %'!$G$15,IF(B964='CP %'!$F$16,'CP %'!$G$16,IF(AND(B964='CP %'!$F$17,T964=1),'CP %'!$G$20,IF(AND(B964='CP %'!$F$17,T964&gt;=2,T964&lt;=5),'CP %'!$G$21,IF(AND(B964='CP %'!$F$17,T964&gt;=6),'CP %'!$G$22,"")))))),
IF(AND(G964&gt;=DATE(2018,10,1),G964&lt;=DATE(2018,12,31)),IF(B964='CP %'!$F$25,'CP %'!$G$25,IF(B964='CP %'!$F$26,'CP %'!$G$26,IF(AND(B964='CP %'!$F$27,T964=1),'CP %'!$G$29,IF(AND(B964='CP %'!$F$27,T964&gt;=2,T964&lt;=5),'CP %'!$G$30,IF(AND(B964='CP %'!$F$27,T964&gt;=6),'CP %'!$G$31,"")))))))))),
IF(AND(A964='CP %'!$M$1,J964="CP"),
IF(AND(G964&gt;=DATE(2018,4,1),G964&lt;DATE(2018,10,1)),IF(AND(T964&gt;=1,T964&lt;=3),'CP %'!$N$4,IF(AND(T964&gt;=4,T964&lt;=6),'CP %'!$N$5,IF(T964&gt;=7,'CP %'!$N$6,""))),
IF(AND(G964&gt;=DATE(2018,10,1),G964&lt;=DATE(2018,12,31)),IF(AND(T964&gt;=1,T964&lt;=3),'CP %'!$N$9,IF(AND(T964&gt;=4,T964&lt;=6),'CP %'!$N$10,IF(T964&gt;=7,'CP %'!$N$11,""))),"")),"")))</f>
        <v/>
      </c>
      <c r="T964" s="29" t="str">
        <f>IF(AND(A964='CP %'!$B$1,Master!J964="CP",G964&gt;=DATE(2018,7,26),G964&lt;=DATE(2018,12,31)),COUNTIFS($K$2:$K$999,K964,$A$2:$A$999,'CP %'!$B$1,$G$2:$G$999,"&gt;=26-07-2018",$G$2:$G$999,"&lt;=31-12-2018"),IF(AND(A964='CP %'!$F$1,Master!J964="CP",G964&gt;=DATE(2018,4,1),G964&lt;DATE(2018,5,1)),COUNTIFS($K$2:$K$999,K964,$A$2:$A$999,'CP %'!$F$1,$G$2:$G$999,"&gt;=01-04-2018",$G$2:$G$999,"&lt;01-05-2018"),IF(AND(A964='CP %'!$F$1,Master!J964="CP",G964&gt;=DATE(2018,7,1),G964&lt;DATE(2018,8,1)),COUNTIFS($K$2:$K$999,K964,$A$2:$A$999,'CP %'!$F$1,$G$2:$G$999,"&gt;=01-07-2018",$G$2:$G$999,"&lt;01-08-2018"),IF(AND(A964='CP %'!$F$1,B964='CP %'!$F$17,Master!J964="CP",G964&gt;=DATE(2018,8,1),G964&lt;DATE(2018,10,1)),COUNTIFS($K$2:$K$999,K964,$A$2:$A$999,'CP %'!$F$1,$B$2:$B$999,'CP %'!$F$17,$G$2:$G$999,"&gt;=01-08-2018",$G$2:$G$999,"&lt;01-10-2018"),IF(AND(A964='CP %'!$F$1,B964='CP %'!$F$27,Master!J964="CP",G964&gt;=DATE(2018,10,1),G964&lt;=DATE(2018,12,31)),COUNTIFS($K$2:$K$999,K964,$A$2:$A$999,'CP %'!$F$1,$B$2:$B$999,'CP %'!$F$27,$G$2:$G$999,"&gt;=01-10-2018",$G$2:$G$999,"&lt;=31-12-2018"),IF(AND(A964='CP %'!$M$1,Master!J964="CP",G964&gt;=DATE(2018,4,1),G964&lt;DATE(2018,10,1)),COUNTIFS($K$2:$K$999,K964,$A$2:$A$999,'CP %'!$M$1,$G$2:$G$999,"&gt;=1-04-2018",$G$2:$G$999,"&lt;1-10-2018"),IF(AND(A964='CP %'!$M$1,Master!J964="CP",G964&gt;=DATE(2018,10,1),G964&lt;=DATE(2018,12,31)),COUNTIFS($K$2:$K$999,K964,$A$2:$A$999,'CP %'!$M$1,$G$2:$G$999,"&gt;=1-10-2018",$G$2:$G$999,"&lt;=31-12-2018"),"")))))))</f>
        <v/>
      </c>
    </row>
    <row r="965" spans="19:20" hidden="1" x14ac:dyDescent="0.25">
      <c r="S965" s="17" t="str">
        <f>IF(AND(A965='CP %'!$B$1,J965="CP"),
IF(AND(G965&gt;=DATE(2018,4,1),G965&lt;=DATE(2018,7,25)),2%,IF(AND(G965&gt;=DATE(2018,7,26),G965&lt;=DATE(2018,12,31),R965='CP %'!$I$2),IF(T965=1,'CP %'!$C$8,IF(AND(T965&gt;=2,T965&lt;=3),'CP %'!$C$9,IF(AND(T965&gt;=4,T965&lt;=5),'CP %'!$C$10,IF(AND(T965&gt;=6,T965&lt;=8),'CP %'!$C$11,IF(T965&gt;=9,'CP %'!$C$12,""))))),IF(AND(G965&gt;=DATE(2018,7,26),G965&lt;=DATE(2018,12,31),R965='CP %'!$I$3),IF(T965=1,'CP %'!$D$8,IF(AND(T965&gt;=2,T965&lt;=3),'CP %'!$D$9,IF(AND(T965&gt;=4,T965&lt;=5),'CP %'!$D$10,IF(AND(T965&gt;=6,T965&lt;=8),'CP %'!$D$11,IF(T965&gt;=9,'CP %'!$D$12,""))))),""))),
IF(AND(A965='CP %'!$F$1,J965="CP"),
IF(AND(G965&gt;=DATE(2018,4,1),G965&lt;DATE(2018,5,1)),IF(AND(T965&gt;=1,T965&lt;=3),'CP %'!$G$4,IF(AND(T965&gt;=4,T965&lt;=9),'CP %'!$G$5,IF(T965&gt;=10,'CP %'!$G$6,""))),
IF(AND(G965&gt;=DATE(2018,5,1),G965&lt;DATE(2018,7,1)),'CP %'!$G$8,
IF(AND(G965&gt;=DATE(2018,7,1),G965&lt;DATE(2018,8,1)),IF(AND(T965&gt;=1,T965&lt;=2),'CP %'!$G$11,IF(AND(T965&gt;=3,T965&lt;=5),'CP %'!$G$12,IF(T965&gt;=6,'CP %'!$G$13,""))),
IF(AND(G965&gt;=DATE(2018,8,1),G965&lt;DATE(2018,10,1)),IF(K965='CP %'!$F$18,'CP %'!$G$18,IF(B965='CP %'!$F$15,'CP %'!$G$15,IF(B965='CP %'!$F$16,'CP %'!$G$16,IF(AND(B965='CP %'!$F$17,T965=1),'CP %'!$G$20,IF(AND(B965='CP %'!$F$17,T965&gt;=2,T965&lt;=5),'CP %'!$G$21,IF(AND(B965='CP %'!$F$17,T965&gt;=6),'CP %'!$G$22,"")))))),
IF(AND(G965&gt;=DATE(2018,10,1),G965&lt;=DATE(2018,12,31)),IF(B965='CP %'!$F$25,'CP %'!$G$25,IF(B965='CP %'!$F$26,'CP %'!$G$26,IF(AND(B965='CP %'!$F$27,T965=1),'CP %'!$G$29,IF(AND(B965='CP %'!$F$27,T965&gt;=2,T965&lt;=5),'CP %'!$G$30,IF(AND(B965='CP %'!$F$27,T965&gt;=6),'CP %'!$G$31,"")))))))))),
IF(AND(A965='CP %'!$M$1,J965="CP"),
IF(AND(G965&gt;=DATE(2018,4,1),G965&lt;DATE(2018,10,1)),IF(AND(T965&gt;=1,T965&lt;=3),'CP %'!$N$4,IF(AND(T965&gt;=4,T965&lt;=6),'CP %'!$N$5,IF(T965&gt;=7,'CP %'!$N$6,""))),
IF(AND(G965&gt;=DATE(2018,10,1),G965&lt;=DATE(2018,12,31)),IF(AND(T965&gt;=1,T965&lt;=3),'CP %'!$N$9,IF(AND(T965&gt;=4,T965&lt;=6),'CP %'!$N$10,IF(T965&gt;=7,'CP %'!$N$11,""))),"")),"")))</f>
        <v/>
      </c>
      <c r="T965" s="29" t="str">
        <f>IF(AND(A965='CP %'!$B$1,Master!J965="CP",G965&gt;=DATE(2018,7,26),G965&lt;=DATE(2018,12,31)),COUNTIFS($K$2:$K$999,K965,$A$2:$A$999,'CP %'!$B$1,$G$2:$G$999,"&gt;=26-07-2018",$G$2:$G$999,"&lt;=31-12-2018"),IF(AND(A965='CP %'!$F$1,Master!J965="CP",G965&gt;=DATE(2018,4,1),G965&lt;DATE(2018,5,1)),COUNTIFS($K$2:$K$999,K965,$A$2:$A$999,'CP %'!$F$1,$G$2:$G$999,"&gt;=01-04-2018",$G$2:$G$999,"&lt;01-05-2018"),IF(AND(A965='CP %'!$F$1,Master!J965="CP",G965&gt;=DATE(2018,7,1),G965&lt;DATE(2018,8,1)),COUNTIFS($K$2:$K$999,K965,$A$2:$A$999,'CP %'!$F$1,$G$2:$G$999,"&gt;=01-07-2018",$G$2:$G$999,"&lt;01-08-2018"),IF(AND(A965='CP %'!$F$1,B965='CP %'!$F$17,Master!J965="CP",G965&gt;=DATE(2018,8,1),G965&lt;DATE(2018,10,1)),COUNTIFS($K$2:$K$999,K965,$A$2:$A$999,'CP %'!$F$1,$B$2:$B$999,'CP %'!$F$17,$G$2:$G$999,"&gt;=01-08-2018",$G$2:$G$999,"&lt;01-10-2018"),IF(AND(A965='CP %'!$F$1,B965='CP %'!$F$27,Master!J965="CP",G965&gt;=DATE(2018,10,1),G965&lt;=DATE(2018,12,31)),COUNTIFS($K$2:$K$999,K965,$A$2:$A$999,'CP %'!$F$1,$B$2:$B$999,'CP %'!$F$27,$G$2:$G$999,"&gt;=01-10-2018",$G$2:$G$999,"&lt;=31-12-2018"),IF(AND(A965='CP %'!$M$1,Master!J965="CP",G965&gt;=DATE(2018,4,1),G965&lt;DATE(2018,10,1)),COUNTIFS($K$2:$K$999,K965,$A$2:$A$999,'CP %'!$M$1,$G$2:$G$999,"&gt;=1-04-2018",$G$2:$G$999,"&lt;1-10-2018"),IF(AND(A965='CP %'!$M$1,Master!J965="CP",G965&gt;=DATE(2018,10,1),G965&lt;=DATE(2018,12,31)),COUNTIFS($K$2:$K$999,K965,$A$2:$A$999,'CP %'!$M$1,$G$2:$G$999,"&gt;=1-10-2018",$G$2:$G$999,"&lt;=31-12-2018"),"")))))))</f>
        <v/>
      </c>
    </row>
    <row r="966" spans="19:20" hidden="1" x14ac:dyDescent="0.25">
      <c r="S966" s="17" t="str">
        <f>IF(AND(A966='CP %'!$B$1,J966="CP"),
IF(AND(G966&gt;=DATE(2018,4,1),G966&lt;=DATE(2018,7,25)),2%,IF(AND(G966&gt;=DATE(2018,7,26),G966&lt;=DATE(2018,12,31),R966='CP %'!$I$2),IF(T966=1,'CP %'!$C$8,IF(AND(T966&gt;=2,T966&lt;=3),'CP %'!$C$9,IF(AND(T966&gt;=4,T966&lt;=5),'CP %'!$C$10,IF(AND(T966&gt;=6,T966&lt;=8),'CP %'!$C$11,IF(T966&gt;=9,'CP %'!$C$12,""))))),IF(AND(G966&gt;=DATE(2018,7,26),G966&lt;=DATE(2018,12,31),R966='CP %'!$I$3),IF(T966=1,'CP %'!$D$8,IF(AND(T966&gt;=2,T966&lt;=3),'CP %'!$D$9,IF(AND(T966&gt;=4,T966&lt;=5),'CP %'!$D$10,IF(AND(T966&gt;=6,T966&lt;=8),'CP %'!$D$11,IF(T966&gt;=9,'CP %'!$D$12,""))))),""))),
IF(AND(A966='CP %'!$F$1,J966="CP"),
IF(AND(G966&gt;=DATE(2018,4,1),G966&lt;DATE(2018,5,1)),IF(AND(T966&gt;=1,T966&lt;=3),'CP %'!$G$4,IF(AND(T966&gt;=4,T966&lt;=9),'CP %'!$G$5,IF(T966&gt;=10,'CP %'!$G$6,""))),
IF(AND(G966&gt;=DATE(2018,5,1),G966&lt;DATE(2018,7,1)),'CP %'!$G$8,
IF(AND(G966&gt;=DATE(2018,7,1),G966&lt;DATE(2018,8,1)),IF(AND(T966&gt;=1,T966&lt;=2),'CP %'!$G$11,IF(AND(T966&gt;=3,T966&lt;=5),'CP %'!$G$12,IF(T966&gt;=6,'CP %'!$G$13,""))),
IF(AND(G966&gt;=DATE(2018,8,1),G966&lt;DATE(2018,10,1)),IF(K966='CP %'!$F$18,'CP %'!$G$18,IF(B966='CP %'!$F$15,'CP %'!$G$15,IF(B966='CP %'!$F$16,'CP %'!$G$16,IF(AND(B966='CP %'!$F$17,T966=1),'CP %'!$G$20,IF(AND(B966='CP %'!$F$17,T966&gt;=2,T966&lt;=5),'CP %'!$G$21,IF(AND(B966='CP %'!$F$17,T966&gt;=6),'CP %'!$G$22,"")))))),
IF(AND(G966&gt;=DATE(2018,10,1),G966&lt;=DATE(2018,12,31)),IF(B966='CP %'!$F$25,'CP %'!$G$25,IF(B966='CP %'!$F$26,'CP %'!$G$26,IF(AND(B966='CP %'!$F$27,T966=1),'CP %'!$G$29,IF(AND(B966='CP %'!$F$27,T966&gt;=2,T966&lt;=5),'CP %'!$G$30,IF(AND(B966='CP %'!$F$27,T966&gt;=6),'CP %'!$G$31,"")))))))))),
IF(AND(A966='CP %'!$M$1,J966="CP"),
IF(AND(G966&gt;=DATE(2018,4,1),G966&lt;DATE(2018,10,1)),IF(AND(T966&gt;=1,T966&lt;=3),'CP %'!$N$4,IF(AND(T966&gt;=4,T966&lt;=6),'CP %'!$N$5,IF(T966&gt;=7,'CP %'!$N$6,""))),
IF(AND(G966&gt;=DATE(2018,10,1),G966&lt;=DATE(2018,12,31)),IF(AND(T966&gt;=1,T966&lt;=3),'CP %'!$N$9,IF(AND(T966&gt;=4,T966&lt;=6),'CP %'!$N$10,IF(T966&gt;=7,'CP %'!$N$11,""))),"")),"")))</f>
        <v/>
      </c>
      <c r="T966" s="29" t="str">
        <f>IF(AND(A966='CP %'!$B$1,Master!J966="CP",G966&gt;=DATE(2018,7,26),G966&lt;=DATE(2018,12,31)),COUNTIFS($K$2:$K$999,K966,$A$2:$A$999,'CP %'!$B$1,$G$2:$G$999,"&gt;=26-07-2018",$G$2:$G$999,"&lt;=31-12-2018"),IF(AND(A966='CP %'!$F$1,Master!J966="CP",G966&gt;=DATE(2018,4,1),G966&lt;DATE(2018,5,1)),COUNTIFS($K$2:$K$999,K966,$A$2:$A$999,'CP %'!$F$1,$G$2:$G$999,"&gt;=01-04-2018",$G$2:$G$999,"&lt;01-05-2018"),IF(AND(A966='CP %'!$F$1,Master!J966="CP",G966&gt;=DATE(2018,7,1),G966&lt;DATE(2018,8,1)),COUNTIFS($K$2:$K$999,K966,$A$2:$A$999,'CP %'!$F$1,$G$2:$G$999,"&gt;=01-07-2018",$G$2:$G$999,"&lt;01-08-2018"),IF(AND(A966='CP %'!$F$1,B966='CP %'!$F$17,Master!J966="CP",G966&gt;=DATE(2018,8,1),G966&lt;DATE(2018,10,1)),COUNTIFS($K$2:$K$999,K966,$A$2:$A$999,'CP %'!$F$1,$B$2:$B$999,'CP %'!$F$17,$G$2:$G$999,"&gt;=01-08-2018",$G$2:$G$999,"&lt;01-10-2018"),IF(AND(A966='CP %'!$F$1,B966='CP %'!$F$27,Master!J966="CP",G966&gt;=DATE(2018,10,1),G966&lt;=DATE(2018,12,31)),COUNTIFS($K$2:$K$999,K966,$A$2:$A$999,'CP %'!$F$1,$B$2:$B$999,'CP %'!$F$27,$G$2:$G$999,"&gt;=01-10-2018",$G$2:$G$999,"&lt;=31-12-2018"),IF(AND(A966='CP %'!$M$1,Master!J966="CP",G966&gt;=DATE(2018,4,1),G966&lt;DATE(2018,10,1)),COUNTIFS($K$2:$K$999,K966,$A$2:$A$999,'CP %'!$M$1,$G$2:$G$999,"&gt;=1-04-2018",$G$2:$G$999,"&lt;1-10-2018"),IF(AND(A966='CP %'!$M$1,Master!J966="CP",G966&gt;=DATE(2018,10,1),G966&lt;=DATE(2018,12,31)),COUNTIFS($K$2:$K$999,K966,$A$2:$A$999,'CP %'!$M$1,$G$2:$G$999,"&gt;=1-10-2018",$G$2:$G$999,"&lt;=31-12-2018"),"")))))))</f>
        <v/>
      </c>
    </row>
    <row r="967" spans="19:20" hidden="1" x14ac:dyDescent="0.25">
      <c r="S967" s="17" t="str">
        <f>IF(AND(A967='CP %'!$B$1,J967="CP"),
IF(AND(G967&gt;=DATE(2018,4,1),G967&lt;=DATE(2018,7,25)),2%,IF(AND(G967&gt;=DATE(2018,7,26),G967&lt;=DATE(2018,12,31),R967='CP %'!$I$2),IF(T967=1,'CP %'!$C$8,IF(AND(T967&gt;=2,T967&lt;=3),'CP %'!$C$9,IF(AND(T967&gt;=4,T967&lt;=5),'CP %'!$C$10,IF(AND(T967&gt;=6,T967&lt;=8),'CP %'!$C$11,IF(T967&gt;=9,'CP %'!$C$12,""))))),IF(AND(G967&gt;=DATE(2018,7,26),G967&lt;=DATE(2018,12,31),R967='CP %'!$I$3),IF(T967=1,'CP %'!$D$8,IF(AND(T967&gt;=2,T967&lt;=3),'CP %'!$D$9,IF(AND(T967&gt;=4,T967&lt;=5),'CP %'!$D$10,IF(AND(T967&gt;=6,T967&lt;=8),'CP %'!$D$11,IF(T967&gt;=9,'CP %'!$D$12,""))))),""))),
IF(AND(A967='CP %'!$F$1,J967="CP"),
IF(AND(G967&gt;=DATE(2018,4,1),G967&lt;DATE(2018,5,1)),IF(AND(T967&gt;=1,T967&lt;=3),'CP %'!$G$4,IF(AND(T967&gt;=4,T967&lt;=9),'CP %'!$G$5,IF(T967&gt;=10,'CP %'!$G$6,""))),
IF(AND(G967&gt;=DATE(2018,5,1),G967&lt;DATE(2018,7,1)),'CP %'!$G$8,
IF(AND(G967&gt;=DATE(2018,7,1),G967&lt;DATE(2018,8,1)),IF(AND(T967&gt;=1,T967&lt;=2),'CP %'!$G$11,IF(AND(T967&gt;=3,T967&lt;=5),'CP %'!$G$12,IF(T967&gt;=6,'CP %'!$G$13,""))),
IF(AND(G967&gt;=DATE(2018,8,1),G967&lt;DATE(2018,10,1)),IF(K967='CP %'!$F$18,'CP %'!$G$18,IF(B967='CP %'!$F$15,'CP %'!$G$15,IF(B967='CP %'!$F$16,'CP %'!$G$16,IF(AND(B967='CP %'!$F$17,T967=1),'CP %'!$G$20,IF(AND(B967='CP %'!$F$17,T967&gt;=2,T967&lt;=5),'CP %'!$G$21,IF(AND(B967='CP %'!$F$17,T967&gt;=6),'CP %'!$G$22,"")))))),
IF(AND(G967&gt;=DATE(2018,10,1),G967&lt;=DATE(2018,12,31)),IF(B967='CP %'!$F$25,'CP %'!$G$25,IF(B967='CP %'!$F$26,'CP %'!$G$26,IF(AND(B967='CP %'!$F$27,T967=1),'CP %'!$G$29,IF(AND(B967='CP %'!$F$27,T967&gt;=2,T967&lt;=5),'CP %'!$G$30,IF(AND(B967='CP %'!$F$27,T967&gt;=6),'CP %'!$G$31,"")))))))))),
IF(AND(A967='CP %'!$M$1,J967="CP"),
IF(AND(G967&gt;=DATE(2018,4,1),G967&lt;DATE(2018,10,1)),IF(AND(T967&gt;=1,T967&lt;=3),'CP %'!$N$4,IF(AND(T967&gt;=4,T967&lt;=6),'CP %'!$N$5,IF(T967&gt;=7,'CP %'!$N$6,""))),
IF(AND(G967&gt;=DATE(2018,10,1),G967&lt;=DATE(2018,12,31)),IF(AND(T967&gt;=1,T967&lt;=3),'CP %'!$N$9,IF(AND(T967&gt;=4,T967&lt;=6),'CP %'!$N$10,IF(T967&gt;=7,'CP %'!$N$11,""))),"")),"")))</f>
        <v/>
      </c>
      <c r="T967" s="29" t="str">
        <f>IF(AND(A967='CP %'!$B$1,Master!J967="CP",G967&gt;=DATE(2018,7,26),G967&lt;=DATE(2018,12,31)),COUNTIFS($K$2:$K$999,K967,$A$2:$A$999,'CP %'!$B$1,$G$2:$G$999,"&gt;=26-07-2018",$G$2:$G$999,"&lt;=31-12-2018"),IF(AND(A967='CP %'!$F$1,Master!J967="CP",G967&gt;=DATE(2018,4,1),G967&lt;DATE(2018,5,1)),COUNTIFS($K$2:$K$999,K967,$A$2:$A$999,'CP %'!$F$1,$G$2:$G$999,"&gt;=01-04-2018",$G$2:$G$999,"&lt;01-05-2018"),IF(AND(A967='CP %'!$F$1,Master!J967="CP",G967&gt;=DATE(2018,7,1),G967&lt;DATE(2018,8,1)),COUNTIFS($K$2:$K$999,K967,$A$2:$A$999,'CP %'!$F$1,$G$2:$G$999,"&gt;=01-07-2018",$G$2:$G$999,"&lt;01-08-2018"),IF(AND(A967='CP %'!$F$1,B967='CP %'!$F$17,Master!J967="CP",G967&gt;=DATE(2018,8,1),G967&lt;DATE(2018,10,1)),COUNTIFS($K$2:$K$999,K967,$A$2:$A$999,'CP %'!$F$1,$B$2:$B$999,'CP %'!$F$17,$G$2:$G$999,"&gt;=01-08-2018",$G$2:$G$999,"&lt;01-10-2018"),IF(AND(A967='CP %'!$F$1,B967='CP %'!$F$27,Master!J967="CP",G967&gt;=DATE(2018,10,1),G967&lt;=DATE(2018,12,31)),COUNTIFS($K$2:$K$999,K967,$A$2:$A$999,'CP %'!$F$1,$B$2:$B$999,'CP %'!$F$27,$G$2:$G$999,"&gt;=01-10-2018",$G$2:$G$999,"&lt;=31-12-2018"),IF(AND(A967='CP %'!$M$1,Master!J967="CP",G967&gt;=DATE(2018,4,1),G967&lt;DATE(2018,10,1)),COUNTIFS($K$2:$K$999,K967,$A$2:$A$999,'CP %'!$M$1,$G$2:$G$999,"&gt;=1-04-2018",$G$2:$G$999,"&lt;1-10-2018"),IF(AND(A967='CP %'!$M$1,Master!J967="CP",G967&gt;=DATE(2018,10,1),G967&lt;=DATE(2018,12,31)),COUNTIFS($K$2:$K$999,K967,$A$2:$A$999,'CP %'!$M$1,$G$2:$G$999,"&gt;=1-10-2018",$G$2:$G$999,"&lt;=31-12-2018"),"")))))))</f>
        <v/>
      </c>
    </row>
    <row r="968" spans="19:20" hidden="1" x14ac:dyDescent="0.25">
      <c r="S968" s="17" t="str">
        <f>IF(AND(A968='CP %'!$B$1,J968="CP"),
IF(AND(G968&gt;=DATE(2018,4,1),G968&lt;=DATE(2018,7,25)),2%,IF(AND(G968&gt;=DATE(2018,7,26),G968&lt;=DATE(2018,12,31),R968='CP %'!$I$2),IF(T968=1,'CP %'!$C$8,IF(AND(T968&gt;=2,T968&lt;=3),'CP %'!$C$9,IF(AND(T968&gt;=4,T968&lt;=5),'CP %'!$C$10,IF(AND(T968&gt;=6,T968&lt;=8),'CP %'!$C$11,IF(T968&gt;=9,'CP %'!$C$12,""))))),IF(AND(G968&gt;=DATE(2018,7,26),G968&lt;=DATE(2018,12,31),R968='CP %'!$I$3),IF(T968=1,'CP %'!$D$8,IF(AND(T968&gt;=2,T968&lt;=3),'CP %'!$D$9,IF(AND(T968&gt;=4,T968&lt;=5),'CP %'!$D$10,IF(AND(T968&gt;=6,T968&lt;=8),'CP %'!$D$11,IF(T968&gt;=9,'CP %'!$D$12,""))))),""))),
IF(AND(A968='CP %'!$F$1,J968="CP"),
IF(AND(G968&gt;=DATE(2018,4,1),G968&lt;DATE(2018,5,1)),IF(AND(T968&gt;=1,T968&lt;=3),'CP %'!$G$4,IF(AND(T968&gt;=4,T968&lt;=9),'CP %'!$G$5,IF(T968&gt;=10,'CP %'!$G$6,""))),
IF(AND(G968&gt;=DATE(2018,5,1),G968&lt;DATE(2018,7,1)),'CP %'!$G$8,
IF(AND(G968&gt;=DATE(2018,7,1),G968&lt;DATE(2018,8,1)),IF(AND(T968&gt;=1,T968&lt;=2),'CP %'!$G$11,IF(AND(T968&gt;=3,T968&lt;=5),'CP %'!$G$12,IF(T968&gt;=6,'CP %'!$G$13,""))),
IF(AND(G968&gt;=DATE(2018,8,1),G968&lt;DATE(2018,10,1)),IF(K968='CP %'!$F$18,'CP %'!$G$18,IF(B968='CP %'!$F$15,'CP %'!$G$15,IF(B968='CP %'!$F$16,'CP %'!$G$16,IF(AND(B968='CP %'!$F$17,T968=1),'CP %'!$G$20,IF(AND(B968='CP %'!$F$17,T968&gt;=2,T968&lt;=5),'CP %'!$G$21,IF(AND(B968='CP %'!$F$17,T968&gt;=6),'CP %'!$G$22,"")))))),
IF(AND(G968&gt;=DATE(2018,10,1),G968&lt;=DATE(2018,12,31)),IF(B968='CP %'!$F$25,'CP %'!$G$25,IF(B968='CP %'!$F$26,'CP %'!$G$26,IF(AND(B968='CP %'!$F$27,T968=1),'CP %'!$G$29,IF(AND(B968='CP %'!$F$27,T968&gt;=2,T968&lt;=5),'CP %'!$G$30,IF(AND(B968='CP %'!$F$27,T968&gt;=6),'CP %'!$G$31,"")))))))))),
IF(AND(A968='CP %'!$M$1,J968="CP"),
IF(AND(G968&gt;=DATE(2018,4,1),G968&lt;DATE(2018,10,1)),IF(AND(T968&gt;=1,T968&lt;=3),'CP %'!$N$4,IF(AND(T968&gt;=4,T968&lt;=6),'CP %'!$N$5,IF(T968&gt;=7,'CP %'!$N$6,""))),
IF(AND(G968&gt;=DATE(2018,10,1),G968&lt;=DATE(2018,12,31)),IF(AND(T968&gt;=1,T968&lt;=3),'CP %'!$N$9,IF(AND(T968&gt;=4,T968&lt;=6),'CP %'!$N$10,IF(T968&gt;=7,'CP %'!$N$11,""))),"")),"")))</f>
        <v/>
      </c>
      <c r="T968" s="29" t="str">
        <f>IF(AND(A968='CP %'!$B$1,Master!J968="CP",G968&gt;=DATE(2018,7,26),G968&lt;=DATE(2018,12,31)),COUNTIFS($K$2:$K$999,K968,$A$2:$A$999,'CP %'!$B$1,$G$2:$G$999,"&gt;=26-07-2018",$G$2:$G$999,"&lt;=31-12-2018"),IF(AND(A968='CP %'!$F$1,Master!J968="CP",G968&gt;=DATE(2018,4,1),G968&lt;DATE(2018,5,1)),COUNTIFS($K$2:$K$999,K968,$A$2:$A$999,'CP %'!$F$1,$G$2:$G$999,"&gt;=01-04-2018",$G$2:$G$999,"&lt;01-05-2018"),IF(AND(A968='CP %'!$F$1,Master!J968="CP",G968&gt;=DATE(2018,7,1),G968&lt;DATE(2018,8,1)),COUNTIFS($K$2:$K$999,K968,$A$2:$A$999,'CP %'!$F$1,$G$2:$G$999,"&gt;=01-07-2018",$G$2:$G$999,"&lt;01-08-2018"),IF(AND(A968='CP %'!$F$1,B968='CP %'!$F$17,Master!J968="CP",G968&gt;=DATE(2018,8,1),G968&lt;DATE(2018,10,1)),COUNTIFS($K$2:$K$999,K968,$A$2:$A$999,'CP %'!$F$1,$B$2:$B$999,'CP %'!$F$17,$G$2:$G$999,"&gt;=01-08-2018",$G$2:$G$999,"&lt;01-10-2018"),IF(AND(A968='CP %'!$F$1,B968='CP %'!$F$27,Master!J968="CP",G968&gt;=DATE(2018,10,1),G968&lt;=DATE(2018,12,31)),COUNTIFS($K$2:$K$999,K968,$A$2:$A$999,'CP %'!$F$1,$B$2:$B$999,'CP %'!$F$27,$G$2:$G$999,"&gt;=01-10-2018",$G$2:$G$999,"&lt;=31-12-2018"),IF(AND(A968='CP %'!$M$1,Master!J968="CP",G968&gt;=DATE(2018,4,1),G968&lt;DATE(2018,10,1)),COUNTIFS($K$2:$K$999,K968,$A$2:$A$999,'CP %'!$M$1,$G$2:$G$999,"&gt;=1-04-2018",$G$2:$G$999,"&lt;1-10-2018"),IF(AND(A968='CP %'!$M$1,Master!J968="CP",G968&gt;=DATE(2018,10,1),G968&lt;=DATE(2018,12,31)),COUNTIFS($K$2:$K$999,K968,$A$2:$A$999,'CP %'!$M$1,$G$2:$G$999,"&gt;=1-10-2018",$G$2:$G$999,"&lt;=31-12-2018"),"")))))))</f>
        <v/>
      </c>
    </row>
    <row r="969" spans="19:20" hidden="1" x14ac:dyDescent="0.25">
      <c r="S969" s="17" t="str">
        <f>IF(AND(A969='CP %'!$B$1,J969="CP"),
IF(AND(G969&gt;=DATE(2018,4,1),G969&lt;=DATE(2018,7,25)),2%,IF(AND(G969&gt;=DATE(2018,7,26),G969&lt;=DATE(2018,12,31),R969='CP %'!$I$2),IF(T969=1,'CP %'!$C$8,IF(AND(T969&gt;=2,T969&lt;=3),'CP %'!$C$9,IF(AND(T969&gt;=4,T969&lt;=5),'CP %'!$C$10,IF(AND(T969&gt;=6,T969&lt;=8),'CP %'!$C$11,IF(T969&gt;=9,'CP %'!$C$12,""))))),IF(AND(G969&gt;=DATE(2018,7,26),G969&lt;=DATE(2018,12,31),R969='CP %'!$I$3),IF(T969=1,'CP %'!$D$8,IF(AND(T969&gt;=2,T969&lt;=3),'CP %'!$D$9,IF(AND(T969&gt;=4,T969&lt;=5),'CP %'!$D$10,IF(AND(T969&gt;=6,T969&lt;=8),'CP %'!$D$11,IF(T969&gt;=9,'CP %'!$D$12,""))))),""))),
IF(AND(A969='CP %'!$F$1,J969="CP"),
IF(AND(G969&gt;=DATE(2018,4,1),G969&lt;DATE(2018,5,1)),IF(AND(T969&gt;=1,T969&lt;=3),'CP %'!$G$4,IF(AND(T969&gt;=4,T969&lt;=9),'CP %'!$G$5,IF(T969&gt;=10,'CP %'!$G$6,""))),
IF(AND(G969&gt;=DATE(2018,5,1),G969&lt;DATE(2018,7,1)),'CP %'!$G$8,
IF(AND(G969&gt;=DATE(2018,7,1),G969&lt;DATE(2018,8,1)),IF(AND(T969&gt;=1,T969&lt;=2),'CP %'!$G$11,IF(AND(T969&gt;=3,T969&lt;=5),'CP %'!$G$12,IF(T969&gt;=6,'CP %'!$G$13,""))),
IF(AND(G969&gt;=DATE(2018,8,1),G969&lt;DATE(2018,10,1)),IF(K969='CP %'!$F$18,'CP %'!$G$18,IF(B969='CP %'!$F$15,'CP %'!$G$15,IF(B969='CP %'!$F$16,'CP %'!$G$16,IF(AND(B969='CP %'!$F$17,T969=1),'CP %'!$G$20,IF(AND(B969='CP %'!$F$17,T969&gt;=2,T969&lt;=5),'CP %'!$G$21,IF(AND(B969='CP %'!$F$17,T969&gt;=6),'CP %'!$G$22,"")))))),
IF(AND(G969&gt;=DATE(2018,10,1),G969&lt;=DATE(2018,12,31)),IF(B969='CP %'!$F$25,'CP %'!$G$25,IF(B969='CP %'!$F$26,'CP %'!$G$26,IF(AND(B969='CP %'!$F$27,T969=1),'CP %'!$G$29,IF(AND(B969='CP %'!$F$27,T969&gt;=2,T969&lt;=5),'CP %'!$G$30,IF(AND(B969='CP %'!$F$27,T969&gt;=6),'CP %'!$G$31,"")))))))))),
IF(AND(A969='CP %'!$M$1,J969="CP"),
IF(AND(G969&gt;=DATE(2018,4,1),G969&lt;DATE(2018,10,1)),IF(AND(T969&gt;=1,T969&lt;=3),'CP %'!$N$4,IF(AND(T969&gt;=4,T969&lt;=6),'CP %'!$N$5,IF(T969&gt;=7,'CP %'!$N$6,""))),
IF(AND(G969&gt;=DATE(2018,10,1),G969&lt;=DATE(2018,12,31)),IF(AND(T969&gt;=1,T969&lt;=3),'CP %'!$N$9,IF(AND(T969&gt;=4,T969&lt;=6),'CP %'!$N$10,IF(T969&gt;=7,'CP %'!$N$11,""))),"")),"")))</f>
        <v/>
      </c>
      <c r="T969" s="29" t="str">
        <f>IF(AND(A969='CP %'!$B$1,Master!J969="CP",G969&gt;=DATE(2018,7,26),G969&lt;=DATE(2018,12,31)),COUNTIFS($K$2:$K$999,K969,$A$2:$A$999,'CP %'!$B$1,$G$2:$G$999,"&gt;=26-07-2018",$G$2:$G$999,"&lt;=31-12-2018"),IF(AND(A969='CP %'!$F$1,Master!J969="CP",G969&gt;=DATE(2018,4,1),G969&lt;DATE(2018,5,1)),COUNTIFS($K$2:$K$999,K969,$A$2:$A$999,'CP %'!$F$1,$G$2:$G$999,"&gt;=01-04-2018",$G$2:$G$999,"&lt;01-05-2018"),IF(AND(A969='CP %'!$F$1,Master!J969="CP",G969&gt;=DATE(2018,7,1),G969&lt;DATE(2018,8,1)),COUNTIFS($K$2:$K$999,K969,$A$2:$A$999,'CP %'!$F$1,$G$2:$G$999,"&gt;=01-07-2018",$G$2:$G$999,"&lt;01-08-2018"),IF(AND(A969='CP %'!$F$1,B969='CP %'!$F$17,Master!J969="CP",G969&gt;=DATE(2018,8,1),G969&lt;DATE(2018,10,1)),COUNTIFS($K$2:$K$999,K969,$A$2:$A$999,'CP %'!$F$1,$B$2:$B$999,'CP %'!$F$17,$G$2:$G$999,"&gt;=01-08-2018",$G$2:$G$999,"&lt;01-10-2018"),IF(AND(A969='CP %'!$F$1,B969='CP %'!$F$27,Master!J969="CP",G969&gt;=DATE(2018,10,1),G969&lt;=DATE(2018,12,31)),COUNTIFS($K$2:$K$999,K969,$A$2:$A$999,'CP %'!$F$1,$B$2:$B$999,'CP %'!$F$27,$G$2:$G$999,"&gt;=01-10-2018",$G$2:$G$999,"&lt;=31-12-2018"),IF(AND(A969='CP %'!$M$1,Master!J969="CP",G969&gt;=DATE(2018,4,1),G969&lt;DATE(2018,10,1)),COUNTIFS($K$2:$K$999,K969,$A$2:$A$999,'CP %'!$M$1,$G$2:$G$999,"&gt;=1-04-2018",$G$2:$G$999,"&lt;1-10-2018"),IF(AND(A969='CP %'!$M$1,Master!J969="CP",G969&gt;=DATE(2018,10,1),G969&lt;=DATE(2018,12,31)),COUNTIFS($K$2:$K$999,K969,$A$2:$A$999,'CP %'!$M$1,$G$2:$G$999,"&gt;=1-10-2018",$G$2:$G$999,"&lt;=31-12-2018"),"")))))))</f>
        <v/>
      </c>
    </row>
    <row r="970" spans="19:20" hidden="1" x14ac:dyDescent="0.25">
      <c r="S970" s="17" t="str">
        <f>IF(AND(A970='CP %'!$B$1,J970="CP"),
IF(AND(G970&gt;=DATE(2018,4,1),G970&lt;=DATE(2018,7,25)),2%,IF(AND(G970&gt;=DATE(2018,7,26),G970&lt;=DATE(2018,12,31),R970='CP %'!$I$2),IF(T970=1,'CP %'!$C$8,IF(AND(T970&gt;=2,T970&lt;=3),'CP %'!$C$9,IF(AND(T970&gt;=4,T970&lt;=5),'CP %'!$C$10,IF(AND(T970&gt;=6,T970&lt;=8),'CP %'!$C$11,IF(T970&gt;=9,'CP %'!$C$12,""))))),IF(AND(G970&gt;=DATE(2018,7,26),G970&lt;=DATE(2018,12,31),R970='CP %'!$I$3),IF(T970=1,'CP %'!$D$8,IF(AND(T970&gt;=2,T970&lt;=3),'CP %'!$D$9,IF(AND(T970&gt;=4,T970&lt;=5),'CP %'!$D$10,IF(AND(T970&gt;=6,T970&lt;=8),'CP %'!$D$11,IF(T970&gt;=9,'CP %'!$D$12,""))))),""))),
IF(AND(A970='CP %'!$F$1,J970="CP"),
IF(AND(G970&gt;=DATE(2018,4,1),G970&lt;DATE(2018,5,1)),IF(AND(T970&gt;=1,T970&lt;=3),'CP %'!$G$4,IF(AND(T970&gt;=4,T970&lt;=9),'CP %'!$G$5,IF(T970&gt;=10,'CP %'!$G$6,""))),
IF(AND(G970&gt;=DATE(2018,5,1),G970&lt;DATE(2018,7,1)),'CP %'!$G$8,
IF(AND(G970&gt;=DATE(2018,7,1),G970&lt;DATE(2018,8,1)),IF(AND(T970&gt;=1,T970&lt;=2),'CP %'!$G$11,IF(AND(T970&gt;=3,T970&lt;=5),'CP %'!$G$12,IF(T970&gt;=6,'CP %'!$G$13,""))),
IF(AND(G970&gt;=DATE(2018,8,1),G970&lt;DATE(2018,10,1)),IF(K970='CP %'!$F$18,'CP %'!$G$18,IF(B970='CP %'!$F$15,'CP %'!$G$15,IF(B970='CP %'!$F$16,'CP %'!$G$16,IF(AND(B970='CP %'!$F$17,T970=1),'CP %'!$G$20,IF(AND(B970='CP %'!$F$17,T970&gt;=2,T970&lt;=5),'CP %'!$G$21,IF(AND(B970='CP %'!$F$17,T970&gt;=6),'CP %'!$G$22,"")))))),
IF(AND(G970&gt;=DATE(2018,10,1),G970&lt;=DATE(2018,12,31)),IF(B970='CP %'!$F$25,'CP %'!$G$25,IF(B970='CP %'!$F$26,'CP %'!$G$26,IF(AND(B970='CP %'!$F$27,T970=1),'CP %'!$G$29,IF(AND(B970='CP %'!$F$27,T970&gt;=2,T970&lt;=5),'CP %'!$G$30,IF(AND(B970='CP %'!$F$27,T970&gt;=6),'CP %'!$G$31,"")))))))))),
IF(AND(A970='CP %'!$M$1,J970="CP"),
IF(AND(G970&gt;=DATE(2018,4,1),G970&lt;DATE(2018,10,1)),IF(AND(T970&gt;=1,T970&lt;=3),'CP %'!$N$4,IF(AND(T970&gt;=4,T970&lt;=6),'CP %'!$N$5,IF(T970&gt;=7,'CP %'!$N$6,""))),
IF(AND(G970&gt;=DATE(2018,10,1),G970&lt;=DATE(2018,12,31)),IF(AND(T970&gt;=1,T970&lt;=3),'CP %'!$N$9,IF(AND(T970&gt;=4,T970&lt;=6),'CP %'!$N$10,IF(T970&gt;=7,'CP %'!$N$11,""))),"")),"")))</f>
        <v/>
      </c>
      <c r="T970" s="29" t="str">
        <f>IF(AND(A970='CP %'!$B$1,Master!J970="CP",G970&gt;=DATE(2018,7,26),G970&lt;=DATE(2018,12,31)),COUNTIFS($K$2:$K$999,K970,$A$2:$A$999,'CP %'!$B$1,$G$2:$G$999,"&gt;=26-07-2018",$G$2:$G$999,"&lt;=31-12-2018"),IF(AND(A970='CP %'!$F$1,Master!J970="CP",G970&gt;=DATE(2018,4,1),G970&lt;DATE(2018,5,1)),COUNTIFS($K$2:$K$999,K970,$A$2:$A$999,'CP %'!$F$1,$G$2:$G$999,"&gt;=01-04-2018",$G$2:$G$999,"&lt;01-05-2018"),IF(AND(A970='CP %'!$F$1,Master!J970="CP",G970&gt;=DATE(2018,7,1),G970&lt;DATE(2018,8,1)),COUNTIFS($K$2:$K$999,K970,$A$2:$A$999,'CP %'!$F$1,$G$2:$G$999,"&gt;=01-07-2018",$G$2:$G$999,"&lt;01-08-2018"),IF(AND(A970='CP %'!$F$1,B970='CP %'!$F$17,Master!J970="CP",G970&gt;=DATE(2018,8,1),G970&lt;DATE(2018,10,1)),COUNTIFS($K$2:$K$999,K970,$A$2:$A$999,'CP %'!$F$1,$B$2:$B$999,'CP %'!$F$17,$G$2:$G$999,"&gt;=01-08-2018",$G$2:$G$999,"&lt;01-10-2018"),IF(AND(A970='CP %'!$F$1,B970='CP %'!$F$27,Master!J970="CP",G970&gt;=DATE(2018,10,1),G970&lt;=DATE(2018,12,31)),COUNTIFS($K$2:$K$999,K970,$A$2:$A$999,'CP %'!$F$1,$B$2:$B$999,'CP %'!$F$27,$G$2:$G$999,"&gt;=01-10-2018",$G$2:$G$999,"&lt;=31-12-2018"),IF(AND(A970='CP %'!$M$1,Master!J970="CP",G970&gt;=DATE(2018,4,1),G970&lt;DATE(2018,10,1)),COUNTIFS($K$2:$K$999,K970,$A$2:$A$999,'CP %'!$M$1,$G$2:$G$999,"&gt;=1-04-2018",$G$2:$G$999,"&lt;1-10-2018"),IF(AND(A970='CP %'!$M$1,Master!J970="CP",G970&gt;=DATE(2018,10,1),G970&lt;=DATE(2018,12,31)),COUNTIFS($K$2:$K$999,K970,$A$2:$A$999,'CP %'!$M$1,$G$2:$G$999,"&gt;=1-10-2018",$G$2:$G$999,"&lt;=31-12-2018"),"")))))))</f>
        <v/>
      </c>
    </row>
    <row r="971" spans="19:20" hidden="1" x14ac:dyDescent="0.25">
      <c r="S971" s="17" t="str">
        <f>IF(AND(A971='CP %'!$B$1,J971="CP"),
IF(AND(G971&gt;=DATE(2018,4,1),G971&lt;=DATE(2018,7,25)),2%,IF(AND(G971&gt;=DATE(2018,7,26),G971&lt;=DATE(2018,12,31),R971='CP %'!$I$2),IF(T971=1,'CP %'!$C$8,IF(AND(T971&gt;=2,T971&lt;=3),'CP %'!$C$9,IF(AND(T971&gt;=4,T971&lt;=5),'CP %'!$C$10,IF(AND(T971&gt;=6,T971&lt;=8),'CP %'!$C$11,IF(T971&gt;=9,'CP %'!$C$12,""))))),IF(AND(G971&gt;=DATE(2018,7,26),G971&lt;=DATE(2018,12,31),R971='CP %'!$I$3),IF(T971=1,'CP %'!$D$8,IF(AND(T971&gt;=2,T971&lt;=3),'CP %'!$D$9,IF(AND(T971&gt;=4,T971&lt;=5),'CP %'!$D$10,IF(AND(T971&gt;=6,T971&lt;=8),'CP %'!$D$11,IF(T971&gt;=9,'CP %'!$D$12,""))))),""))),
IF(AND(A971='CP %'!$F$1,J971="CP"),
IF(AND(G971&gt;=DATE(2018,4,1),G971&lt;DATE(2018,5,1)),IF(AND(T971&gt;=1,T971&lt;=3),'CP %'!$G$4,IF(AND(T971&gt;=4,T971&lt;=9),'CP %'!$G$5,IF(T971&gt;=10,'CP %'!$G$6,""))),
IF(AND(G971&gt;=DATE(2018,5,1),G971&lt;DATE(2018,7,1)),'CP %'!$G$8,
IF(AND(G971&gt;=DATE(2018,7,1),G971&lt;DATE(2018,8,1)),IF(AND(T971&gt;=1,T971&lt;=2),'CP %'!$G$11,IF(AND(T971&gt;=3,T971&lt;=5),'CP %'!$G$12,IF(T971&gt;=6,'CP %'!$G$13,""))),
IF(AND(G971&gt;=DATE(2018,8,1),G971&lt;DATE(2018,10,1)),IF(K971='CP %'!$F$18,'CP %'!$G$18,IF(B971='CP %'!$F$15,'CP %'!$G$15,IF(B971='CP %'!$F$16,'CP %'!$G$16,IF(AND(B971='CP %'!$F$17,T971=1),'CP %'!$G$20,IF(AND(B971='CP %'!$F$17,T971&gt;=2,T971&lt;=5),'CP %'!$G$21,IF(AND(B971='CP %'!$F$17,T971&gt;=6),'CP %'!$G$22,"")))))),
IF(AND(G971&gt;=DATE(2018,10,1),G971&lt;=DATE(2018,12,31)),IF(B971='CP %'!$F$25,'CP %'!$G$25,IF(B971='CP %'!$F$26,'CP %'!$G$26,IF(AND(B971='CP %'!$F$27,T971=1),'CP %'!$G$29,IF(AND(B971='CP %'!$F$27,T971&gt;=2,T971&lt;=5),'CP %'!$G$30,IF(AND(B971='CP %'!$F$27,T971&gt;=6),'CP %'!$G$31,"")))))))))),
IF(AND(A971='CP %'!$M$1,J971="CP"),
IF(AND(G971&gt;=DATE(2018,4,1),G971&lt;DATE(2018,10,1)),IF(AND(T971&gt;=1,T971&lt;=3),'CP %'!$N$4,IF(AND(T971&gt;=4,T971&lt;=6),'CP %'!$N$5,IF(T971&gt;=7,'CP %'!$N$6,""))),
IF(AND(G971&gt;=DATE(2018,10,1),G971&lt;=DATE(2018,12,31)),IF(AND(T971&gt;=1,T971&lt;=3),'CP %'!$N$9,IF(AND(T971&gt;=4,T971&lt;=6),'CP %'!$N$10,IF(T971&gt;=7,'CP %'!$N$11,""))),"")),"")))</f>
        <v/>
      </c>
      <c r="T971" s="29" t="str">
        <f>IF(AND(A971='CP %'!$B$1,Master!J971="CP",G971&gt;=DATE(2018,7,26),G971&lt;=DATE(2018,12,31)),COUNTIFS($K$2:$K$999,K971,$A$2:$A$999,'CP %'!$B$1,$G$2:$G$999,"&gt;=26-07-2018",$G$2:$G$999,"&lt;=31-12-2018"),IF(AND(A971='CP %'!$F$1,Master!J971="CP",G971&gt;=DATE(2018,4,1),G971&lt;DATE(2018,5,1)),COUNTIFS($K$2:$K$999,K971,$A$2:$A$999,'CP %'!$F$1,$G$2:$G$999,"&gt;=01-04-2018",$G$2:$G$999,"&lt;01-05-2018"),IF(AND(A971='CP %'!$F$1,Master!J971="CP",G971&gt;=DATE(2018,7,1),G971&lt;DATE(2018,8,1)),COUNTIFS($K$2:$K$999,K971,$A$2:$A$999,'CP %'!$F$1,$G$2:$G$999,"&gt;=01-07-2018",$G$2:$G$999,"&lt;01-08-2018"),IF(AND(A971='CP %'!$F$1,B971='CP %'!$F$17,Master!J971="CP",G971&gt;=DATE(2018,8,1),G971&lt;DATE(2018,10,1)),COUNTIFS($K$2:$K$999,K971,$A$2:$A$999,'CP %'!$F$1,$B$2:$B$999,'CP %'!$F$17,$G$2:$G$999,"&gt;=01-08-2018",$G$2:$G$999,"&lt;01-10-2018"),IF(AND(A971='CP %'!$F$1,B971='CP %'!$F$27,Master!J971="CP",G971&gt;=DATE(2018,10,1),G971&lt;=DATE(2018,12,31)),COUNTIFS($K$2:$K$999,K971,$A$2:$A$999,'CP %'!$F$1,$B$2:$B$999,'CP %'!$F$27,$G$2:$G$999,"&gt;=01-10-2018",$G$2:$G$999,"&lt;=31-12-2018"),IF(AND(A971='CP %'!$M$1,Master!J971="CP",G971&gt;=DATE(2018,4,1),G971&lt;DATE(2018,10,1)),COUNTIFS($K$2:$K$999,K971,$A$2:$A$999,'CP %'!$M$1,$G$2:$G$999,"&gt;=1-04-2018",$G$2:$G$999,"&lt;1-10-2018"),IF(AND(A971='CP %'!$M$1,Master!J971="CP",G971&gt;=DATE(2018,10,1),G971&lt;=DATE(2018,12,31)),COUNTIFS($K$2:$K$999,K971,$A$2:$A$999,'CP %'!$M$1,$G$2:$G$999,"&gt;=1-10-2018",$G$2:$G$999,"&lt;=31-12-2018"),"")))))))</f>
        <v/>
      </c>
    </row>
    <row r="972" spans="19:20" hidden="1" x14ac:dyDescent="0.25">
      <c r="S972" s="17" t="str">
        <f>IF(AND(A972='CP %'!$B$1,J972="CP"),
IF(AND(G972&gt;=DATE(2018,4,1),G972&lt;=DATE(2018,7,25)),2%,IF(AND(G972&gt;=DATE(2018,7,26),G972&lt;=DATE(2018,12,31),R972='CP %'!$I$2),IF(T972=1,'CP %'!$C$8,IF(AND(T972&gt;=2,T972&lt;=3),'CP %'!$C$9,IF(AND(T972&gt;=4,T972&lt;=5),'CP %'!$C$10,IF(AND(T972&gt;=6,T972&lt;=8),'CP %'!$C$11,IF(T972&gt;=9,'CP %'!$C$12,""))))),IF(AND(G972&gt;=DATE(2018,7,26),G972&lt;=DATE(2018,12,31),R972='CP %'!$I$3),IF(T972=1,'CP %'!$D$8,IF(AND(T972&gt;=2,T972&lt;=3),'CP %'!$D$9,IF(AND(T972&gt;=4,T972&lt;=5),'CP %'!$D$10,IF(AND(T972&gt;=6,T972&lt;=8),'CP %'!$D$11,IF(T972&gt;=9,'CP %'!$D$12,""))))),""))),
IF(AND(A972='CP %'!$F$1,J972="CP"),
IF(AND(G972&gt;=DATE(2018,4,1),G972&lt;DATE(2018,5,1)),IF(AND(T972&gt;=1,T972&lt;=3),'CP %'!$G$4,IF(AND(T972&gt;=4,T972&lt;=9),'CP %'!$G$5,IF(T972&gt;=10,'CP %'!$G$6,""))),
IF(AND(G972&gt;=DATE(2018,5,1),G972&lt;DATE(2018,7,1)),'CP %'!$G$8,
IF(AND(G972&gt;=DATE(2018,7,1),G972&lt;DATE(2018,8,1)),IF(AND(T972&gt;=1,T972&lt;=2),'CP %'!$G$11,IF(AND(T972&gt;=3,T972&lt;=5),'CP %'!$G$12,IF(T972&gt;=6,'CP %'!$G$13,""))),
IF(AND(G972&gt;=DATE(2018,8,1),G972&lt;DATE(2018,10,1)),IF(K972='CP %'!$F$18,'CP %'!$G$18,IF(B972='CP %'!$F$15,'CP %'!$G$15,IF(B972='CP %'!$F$16,'CP %'!$G$16,IF(AND(B972='CP %'!$F$17,T972=1),'CP %'!$G$20,IF(AND(B972='CP %'!$F$17,T972&gt;=2,T972&lt;=5),'CP %'!$G$21,IF(AND(B972='CP %'!$F$17,T972&gt;=6),'CP %'!$G$22,"")))))),
IF(AND(G972&gt;=DATE(2018,10,1),G972&lt;=DATE(2018,12,31)),IF(B972='CP %'!$F$25,'CP %'!$G$25,IF(B972='CP %'!$F$26,'CP %'!$G$26,IF(AND(B972='CP %'!$F$27,T972=1),'CP %'!$G$29,IF(AND(B972='CP %'!$F$27,T972&gt;=2,T972&lt;=5),'CP %'!$G$30,IF(AND(B972='CP %'!$F$27,T972&gt;=6),'CP %'!$G$31,"")))))))))),
IF(AND(A972='CP %'!$M$1,J972="CP"),
IF(AND(G972&gt;=DATE(2018,4,1),G972&lt;DATE(2018,10,1)),IF(AND(T972&gt;=1,T972&lt;=3),'CP %'!$N$4,IF(AND(T972&gt;=4,T972&lt;=6),'CP %'!$N$5,IF(T972&gt;=7,'CP %'!$N$6,""))),
IF(AND(G972&gt;=DATE(2018,10,1),G972&lt;=DATE(2018,12,31)),IF(AND(T972&gt;=1,T972&lt;=3),'CP %'!$N$9,IF(AND(T972&gt;=4,T972&lt;=6),'CP %'!$N$10,IF(T972&gt;=7,'CP %'!$N$11,""))),"")),"")))</f>
        <v/>
      </c>
      <c r="T972" s="29" t="str">
        <f>IF(AND(A972='CP %'!$B$1,Master!J972="CP",G972&gt;=DATE(2018,7,26),G972&lt;=DATE(2018,12,31)),COUNTIFS($K$2:$K$999,K972,$A$2:$A$999,'CP %'!$B$1,$G$2:$G$999,"&gt;=26-07-2018",$G$2:$G$999,"&lt;=31-12-2018"),IF(AND(A972='CP %'!$F$1,Master!J972="CP",G972&gt;=DATE(2018,4,1),G972&lt;DATE(2018,5,1)),COUNTIFS($K$2:$K$999,K972,$A$2:$A$999,'CP %'!$F$1,$G$2:$G$999,"&gt;=01-04-2018",$G$2:$G$999,"&lt;01-05-2018"),IF(AND(A972='CP %'!$F$1,Master!J972="CP",G972&gt;=DATE(2018,7,1),G972&lt;DATE(2018,8,1)),COUNTIFS($K$2:$K$999,K972,$A$2:$A$999,'CP %'!$F$1,$G$2:$G$999,"&gt;=01-07-2018",$G$2:$G$999,"&lt;01-08-2018"),IF(AND(A972='CP %'!$F$1,B972='CP %'!$F$17,Master!J972="CP",G972&gt;=DATE(2018,8,1),G972&lt;DATE(2018,10,1)),COUNTIFS($K$2:$K$999,K972,$A$2:$A$999,'CP %'!$F$1,$B$2:$B$999,'CP %'!$F$17,$G$2:$G$999,"&gt;=01-08-2018",$G$2:$G$999,"&lt;01-10-2018"),IF(AND(A972='CP %'!$F$1,B972='CP %'!$F$27,Master!J972="CP",G972&gt;=DATE(2018,10,1),G972&lt;=DATE(2018,12,31)),COUNTIFS($K$2:$K$999,K972,$A$2:$A$999,'CP %'!$F$1,$B$2:$B$999,'CP %'!$F$27,$G$2:$G$999,"&gt;=01-10-2018",$G$2:$G$999,"&lt;=31-12-2018"),IF(AND(A972='CP %'!$M$1,Master!J972="CP",G972&gt;=DATE(2018,4,1),G972&lt;DATE(2018,10,1)),COUNTIFS($K$2:$K$999,K972,$A$2:$A$999,'CP %'!$M$1,$G$2:$G$999,"&gt;=1-04-2018",$G$2:$G$999,"&lt;1-10-2018"),IF(AND(A972='CP %'!$M$1,Master!J972="CP",G972&gt;=DATE(2018,10,1),G972&lt;=DATE(2018,12,31)),COUNTIFS($K$2:$K$999,K972,$A$2:$A$999,'CP %'!$M$1,$G$2:$G$999,"&gt;=1-10-2018",$G$2:$G$999,"&lt;=31-12-2018"),"")))))))</f>
        <v/>
      </c>
    </row>
    <row r="973" spans="19:20" hidden="1" x14ac:dyDescent="0.25">
      <c r="S973" s="17" t="str">
        <f>IF(AND(A973='CP %'!$B$1,J973="CP"),
IF(AND(G973&gt;=DATE(2018,4,1),G973&lt;=DATE(2018,7,25)),2%,IF(AND(G973&gt;=DATE(2018,7,26),G973&lt;=DATE(2018,12,31),R973='CP %'!$I$2),IF(T973=1,'CP %'!$C$8,IF(AND(T973&gt;=2,T973&lt;=3),'CP %'!$C$9,IF(AND(T973&gt;=4,T973&lt;=5),'CP %'!$C$10,IF(AND(T973&gt;=6,T973&lt;=8),'CP %'!$C$11,IF(T973&gt;=9,'CP %'!$C$12,""))))),IF(AND(G973&gt;=DATE(2018,7,26),G973&lt;=DATE(2018,12,31),R973='CP %'!$I$3),IF(T973=1,'CP %'!$D$8,IF(AND(T973&gt;=2,T973&lt;=3),'CP %'!$D$9,IF(AND(T973&gt;=4,T973&lt;=5),'CP %'!$D$10,IF(AND(T973&gt;=6,T973&lt;=8),'CP %'!$D$11,IF(T973&gt;=9,'CP %'!$D$12,""))))),""))),
IF(AND(A973='CP %'!$F$1,J973="CP"),
IF(AND(G973&gt;=DATE(2018,4,1),G973&lt;DATE(2018,5,1)),IF(AND(T973&gt;=1,T973&lt;=3),'CP %'!$G$4,IF(AND(T973&gt;=4,T973&lt;=9),'CP %'!$G$5,IF(T973&gt;=10,'CP %'!$G$6,""))),
IF(AND(G973&gt;=DATE(2018,5,1),G973&lt;DATE(2018,7,1)),'CP %'!$G$8,
IF(AND(G973&gt;=DATE(2018,7,1),G973&lt;DATE(2018,8,1)),IF(AND(T973&gt;=1,T973&lt;=2),'CP %'!$G$11,IF(AND(T973&gt;=3,T973&lt;=5),'CP %'!$G$12,IF(T973&gt;=6,'CP %'!$G$13,""))),
IF(AND(G973&gt;=DATE(2018,8,1),G973&lt;DATE(2018,10,1)),IF(K973='CP %'!$F$18,'CP %'!$G$18,IF(B973='CP %'!$F$15,'CP %'!$G$15,IF(B973='CP %'!$F$16,'CP %'!$G$16,IF(AND(B973='CP %'!$F$17,T973=1),'CP %'!$G$20,IF(AND(B973='CP %'!$F$17,T973&gt;=2,T973&lt;=5),'CP %'!$G$21,IF(AND(B973='CP %'!$F$17,T973&gt;=6),'CP %'!$G$22,"")))))),
IF(AND(G973&gt;=DATE(2018,10,1),G973&lt;=DATE(2018,12,31)),IF(B973='CP %'!$F$25,'CP %'!$G$25,IF(B973='CP %'!$F$26,'CP %'!$G$26,IF(AND(B973='CP %'!$F$27,T973=1),'CP %'!$G$29,IF(AND(B973='CP %'!$F$27,T973&gt;=2,T973&lt;=5),'CP %'!$G$30,IF(AND(B973='CP %'!$F$27,T973&gt;=6),'CP %'!$G$31,"")))))))))),
IF(AND(A973='CP %'!$M$1,J973="CP"),
IF(AND(G973&gt;=DATE(2018,4,1),G973&lt;DATE(2018,10,1)),IF(AND(T973&gt;=1,T973&lt;=3),'CP %'!$N$4,IF(AND(T973&gt;=4,T973&lt;=6),'CP %'!$N$5,IF(T973&gt;=7,'CP %'!$N$6,""))),
IF(AND(G973&gt;=DATE(2018,10,1),G973&lt;=DATE(2018,12,31)),IF(AND(T973&gt;=1,T973&lt;=3),'CP %'!$N$9,IF(AND(T973&gt;=4,T973&lt;=6),'CP %'!$N$10,IF(T973&gt;=7,'CP %'!$N$11,""))),"")),"")))</f>
        <v/>
      </c>
      <c r="T973" s="29" t="str">
        <f>IF(AND(A973='CP %'!$B$1,Master!J973="CP",G973&gt;=DATE(2018,7,26),G973&lt;=DATE(2018,12,31)),COUNTIFS($K$2:$K$999,K973,$A$2:$A$999,'CP %'!$B$1,$G$2:$G$999,"&gt;=26-07-2018",$G$2:$G$999,"&lt;=31-12-2018"),IF(AND(A973='CP %'!$F$1,Master!J973="CP",G973&gt;=DATE(2018,4,1),G973&lt;DATE(2018,5,1)),COUNTIFS($K$2:$K$999,K973,$A$2:$A$999,'CP %'!$F$1,$G$2:$G$999,"&gt;=01-04-2018",$G$2:$G$999,"&lt;01-05-2018"),IF(AND(A973='CP %'!$F$1,Master!J973="CP",G973&gt;=DATE(2018,7,1),G973&lt;DATE(2018,8,1)),COUNTIFS($K$2:$K$999,K973,$A$2:$A$999,'CP %'!$F$1,$G$2:$G$999,"&gt;=01-07-2018",$G$2:$G$999,"&lt;01-08-2018"),IF(AND(A973='CP %'!$F$1,B973='CP %'!$F$17,Master!J973="CP",G973&gt;=DATE(2018,8,1),G973&lt;DATE(2018,10,1)),COUNTIFS($K$2:$K$999,K973,$A$2:$A$999,'CP %'!$F$1,$B$2:$B$999,'CP %'!$F$17,$G$2:$G$999,"&gt;=01-08-2018",$G$2:$G$999,"&lt;01-10-2018"),IF(AND(A973='CP %'!$F$1,B973='CP %'!$F$27,Master!J973="CP",G973&gt;=DATE(2018,10,1),G973&lt;=DATE(2018,12,31)),COUNTIFS($K$2:$K$999,K973,$A$2:$A$999,'CP %'!$F$1,$B$2:$B$999,'CP %'!$F$27,$G$2:$G$999,"&gt;=01-10-2018",$G$2:$G$999,"&lt;=31-12-2018"),IF(AND(A973='CP %'!$M$1,Master!J973="CP",G973&gt;=DATE(2018,4,1),G973&lt;DATE(2018,10,1)),COUNTIFS($K$2:$K$999,K973,$A$2:$A$999,'CP %'!$M$1,$G$2:$G$999,"&gt;=1-04-2018",$G$2:$G$999,"&lt;1-10-2018"),IF(AND(A973='CP %'!$M$1,Master!J973="CP",G973&gt;=DATE(2018,10,1),G973&lt;=DATE(2018,12,31)),COUNTIFS($K$2:$K$999,K973,$A$2:$A$999,'CP %'!$M$1,$G$2:$G$999,"&gt;=1-10-2018",$G$2:$G$999,"&lt;=31-12-2018"),"")))))))</f>
        <v/>
      </c>
    </row>
    <row r="974" spans="19:20" hidden="1" x14ac:dyDescent="0.25">
      <c r="S974" s="17" t="str">
        <f>IF(AND(A974='CP %'!$B$1,J974="CP"),
IF(AND(G974&gt;=DATE(2018,4,1),G974&lt;=DATE(2018,7,25)),2%,IF(AND(G974&gt;=DATE(2018,7,26),G974&lt;=DATE(2018,12,31),R974='CP %'!$I$2),IF(T974=1,'CP %'!$C$8,IF(AND(T974&gt;=2,T974&lt;=3),'CP %'!$C$9,IF(AND(T974&gt;=4,T974&lt;=5),'CP %'!$C$10,IF(AND(T974&gt;=6,T974&lt;=8),'CP %'!$C$11,IF(T974&gt;=9,'CP %'!$C$12,""))))),IF(AND(G974&gt;=DATE(2018,7,26),G974&lt;=DATE(2018,12,31),R974='CP %'!$I$3),IF(T974=1,'CP %'!$D$8,IF(AND(T974&gt;=2,T974&lt;=3),'CP %'!$D$9,IF(AND(T974&gt;=4,T974&lt;=5),'CP %'!$D$10,IF(AND(T974&gt;=6,T974&lt;=8),'CP %'!$D$11,IF(T974&gt;=9,'CP %'!$D$12,""))))),""))),
IF(AND(A974='CP %'!$F$1,J974="CP"),
IF(AND(G974&gt;=DATE(2018,4,1),G974&lt;DATE(2018,5,1)),IF(AND(T974&gt;=1,T974&lt;=3),'CP %'!$G$4,IF(AND(T974&gt;=4,T974&lt;=9),'CP %'!$G$5,IF(T974&gt;=10,'CP %'!$G$6,""))),
IF(AND(G974&gt;=DATE(2018,5,1),G974&lt;DATE(2018,7,1)),'CP %'!$G$8,
IF(AND(G974&gt;=DATE(2018,7,1),G974&lt;DATE(2018,8,1)),IF(AND(T974&gt;=1,T974&lt;=2),'CP %'!$G$11,IF(AND(T974&gt;=3,T974&lt;=5),'CP %'!$G$12,IF(T974&gt;=6,'CP %'!$G$13,""))),
IF(AND(G974&gt;=DATE(2018,8,1),G974&lt;DATE(2018,10,1)),IF(K974='CP %'!$F$18,'CP %'!$G$18,IF(B974='CP %'!$F$15,'CP %'!$G$15,IF(B974='CP %'!$F$16,'CP %'!$G$16,IF(AND(B974='CP %'!$F$17,T974=1),'CP %'!$G$20,IF(AND(B974='CP %'!$F$17,T974&gt;=2,T974&lt;=5),'CP %'!$G$21,IF(AND(B974='CP %'!$F$17,T974&gt;=6),'CP %'!$G$22,"")))))),
IF(AND(G974&gt;=DATE(2018,10,1),G974&lt;=DATE(2018,12,31)),IF(B974='CP %'!$F$25,'CP %'!$G$25,IF(B974='CP %'!$F$26,'CP %'!$G$26,IF(AND(B974='CP %'!$F$27,T974=1),'CP %'!$G$29,IF(AND(B974='CP %'!$F$27,T974&gt;=2,T974&lt;=5),'CP %'!$G$30,IF(AND(B974='CP %'!$F$27,T974&gt;=6),'CP %'!$G$31,"")))))))))),
IF(AND(A974='CP %'!$M$1,J974="CP"),
IF(AND(G974&gt;=DATE(2018,4,1),G974&lt;DATE(2018,10,1)),IF(AND(T974&gt;=1,T974&lt;=3),'CP %'!$N$4,IF(AND(T974&gt;=4,T974&lt;=6),'CP %'!$N$5,IF(T974&gt;=7,'CP %'!$N$6,""))),
IF(AND(G974&gt;=DATE(2018,10,1),G974&lt;=DATE(2018,12,31)),IF(AND(T974&gt;=1,T974&lt;=3),'CP %'!$N$9,IF(AND(T974&gt;=4,T974&lt;=6),'CP %'!$N$10,IF(T974&gt;=7,'CP %'!$N$11,""))),"")),"")))</f>
        <v/>
      </c>
      <c r="T974" s="29" t="str">
        <f>IF(AND(A974='CP %'!$B$1,Master!J974="CP",G974&gt;=DATE(2018,7,26),G974&lt;=DATE(2018,12,31)),COUNTIFS($K$2:$K$999,K974,$A$2:$A$999,'CP %'!$B$1,$G$2:$G$999,"&gt;=26-07-2018",$G$2:$G$999,"&lt;=31-12-2018"),IF(AND(A974='CP %'!$F$1,Master!J974="CP",G974&gt;=DATE(2018,4,1),G974&lt;DATE(2018,5,1)),COUNTIFS($K$2:$K$999,K974,$A$2:$A$999,'CP %'!$F$1,$G$2:$G$999,"&gt;=01-04-2018",$G$2:$G$999,"&lt;01-05-2018"),IF(AND(A974='CP %'!$F$1,Master!J974="CP",G974&gt;=DATE(2018,7,1),G974&lt;DATE(2018,8,1)),COUNTIFS($K$2:$K$999,K974,$A$2:$A$999,'CP %'!$F$1,$G$2:$G$999,"&gt;=01-07-2018",$G$2:$G$999,"&lt;01-08-2018"),IF(AND(A974='CP %'!$F$1,B974='CP %'!$F$17,Master!J974="CP",G974&gt;=DATE(2018,8,1),G974&lt;DATE(2018,10,1)),COUNTIFS($K$2:$K$999,K974,$A$2:$A$999,'CP %'!$F$1,$B$2:$B$999,'CP %'!$F$17,$G$2:$G$999,"&gt;=01-08-2018",$G$2:$G$999,"&lt;01-10-2018"),IF(AND(A974='CP %'!$F$1,B974='CP %'!$F$27,Master!J974="CP",G974&gt;=DATE(2018,10,1),G974&lt;=DATE(2018,12,31)),COUNTIFS($K$2:$K$999,K974,$A$2:$A$999,'CP %'!$F$1,$B$2:$B$999,'CP %'!$F$27,$G$2:$G$999,"&gt;=01-10-2018",$G$2:$G$999,"&lt;=31-12-2018"),IF(AND(A974='CP %'!$M$1,Master!J974="CP",G974&gt;=DATE(2018,4,1),G974&lt;DATE(2018,10,1)),COUNTIFS($K$2:$K$999,K974,$A$2:$A$999,'CP %'!$M$1,$G$2:$G$999,"&gt;=1-04-2018",$G$2:$G$999,"&lt;1-10-2018"),IF(AND(A974='CP %'!$M$1,Master!J974="CP",G974&gt;=DATE(2018,10,1),G974&lt;=DATE(2018,12,31)),COUNTIFS($K$2:$K$999,K974,$A$2:$A$999,'CP %'!$M$1,$G$2:$G$999,"&gt;=1-10-2018",$G$2:$G$999,"&lt;=31-12-2018"),"")))))))</f>
        <v/>
      </c>
    </row>
    <row r="975" spans="19:20" hidden="1" x14ac:dyDescent="0.25">
      <c r="S975" s="17" t="str">
        <f>IF(AND(A975='CP %'!$B$1,J975="CP"),
IF(AND(G975&gt;=DATE(2018,4,1),G975&lt;=DATE(2018,7,25)),2%,IF(AND(G975&gt;=DATE(2018,7,26),G975&lt;=DATE(2018,12,31),R975='CP %'!$I$2),IF(T975=1,'CP %'!$C$8,IF(AND(T975&gt;=2,T975&lt;=3),'CP %'!$C$9,IF(AND(T975&gt;=4,T975&lt;=5),'CP %'!$C$10,IF(AND(T975&gt;=6,T975&lt;=8),'CP %'!$C$11,IF(T975&gt;=9,'CP %'!$C$12,""))))),IF(AND(G975&gt;=DATE(2018,7,26),G975&lt;=DATE(2018,12,31),R975='CP %'!$I$3),IF(T975=1,'CP %'!$D$8,IF(AND(T975&gt;=2,T975&lt;=3),'CP %'!$D$9,IF(AND(T975&gt;=4,T975&lt;=5),'CP %'!$D$10,IF(AND(T975&gt;=6,T975&lt;=8),'CP %'!$D$11,IF(T975&gt;=9,'CP %'!$D$12,""))))),""))),
IF(AND(A975='CP %'!$F$1,J975="CP"),
IF(AND(G975&gt;=DATE(2018,4,1),G975&lt;DATE(2018,5,1)),IF(AND(T975&gt;=1,T975&lt;=3),'CP %'!$G$4,IF(AND(T975&gt;=4,T975&lt;=9),'CP %'!$G$5,IF(T975&gt;=10,'CP %'!$G$6,""))),
IF(AND(G975&gt;=DATE(2018,5,1),G975&lt;DATE(2018,7,1)),'CP %'!$G$8,
IF(AND(G975&gt;=DATE(2018,7,1),G975&lt;DATE(2018,8,1)),IF(AND(T975&gt;=1,T975&lt;=2),'CP %'!$G$11,IF(AND(T975&gt;=3,T975&lt;=5),'CP %'!$G$12,IF(T975&gt;=6,'CP %'!$G$13,""))),
IF(AND(G975&gt;=DATE(2018,8,1),G975&lt;DATE(2018,10,1)),IF(K975='CP %'!$F$18,'CP %'!$G$18,IF(B975='CP %'!$F$15,'CP %'!$G$15,IF(B975='CP %'!$F$16,'CP %'!$G$16,IF(AND(B975='CP %'!$F$17,T975=1),'CP %'!$G$20,IF(AND(B975='CP %'!$F$17,T975&gt;=2,T975&lt;=5),'CP %'!$G$21,IF(AND(B975='CP %'!$F$17,T975&gt;=6),'CP %'!$G$22,"")))))),
IF(AND(G975&gt;=DATE(2018,10,1),G975&lt;=DATE(2018,12,31)),IF(B975='CP %'!$F$25,'CP %'!$G$25,IF(B975='CP %'!$F$26,'CP %'!$G$26,IF(AND(B975='CP %'!$F$27,T975=1),'CP %'!$G$29,IF(AND(B975='CP %'!$F$27,T975&gt;=2,T975&lt;=5),'CP %'!$G$30,IF(AND(B975='CP %'!$F$27,T975&gt;=6),'CP %'!$G$31,"")))))))))),
IF(AND(A975='CP %'!$M$1,J975="CP"),
IF(AND(G975&gt;=DATE(2018,4,1),G975&lt;DATE(2018,10,1)),IF(AND(T975&gt;=1,T975&lt;=3),'CP %'!$N$4,IF(AND(T975&gt;=4,T975&lt;=6),'CP %'!$N$5,IF(T975&gt;=7,'CP %'!$N$6,""))),
IF(AND(G975&gt;=DATE(2018,10,1),G975&lt;=DATE(2018,12,31)),IF(AND(T975&gt;=1,T975&lt;=3),'CP %'!$N$9,IF(AND(T975&gt;=4,T975&lt;=6),'CP %'!$N$10,IF(T975&gt;=7,'CP %'!$N$11,""))),"")),"")))</f>
        <v/>
      </c>
      <c r="T975" s="29" t="str">
        <f>IF(AND(A975='CP %'!$B$1,Master!J975="CP",G975&gt;=DATE(2018,7,26),G975&lt;=DATE(2018,12,31)),COUNTIFS($K$2:$K$999,K975,$A$2:$A$999,'CP %'!$B$1,$G$2:$G$999,"&gt;=26-07-2018",$G$2:$G$999,"&lt;=31-12-2018"),IF(AND(A975='CP %'!$F$1,Master!J975="CP",G975&gt;=DATE(2018,4,1),G975&lt;DATE(2018,5,1)),COUNTIFS($K$2:$K$999,K975,$A$2:$A$999,'CP %'!$F$1,$G$2:$G$999,"&gt;=01-04-2018",$G$2:$G$999,"&lt;01-05-2018"),IF(AND(A975='CP %'!$F$1,Master!J975="CP",G975&gt;=DATE(2018,7,1),G975&lt;DATE(2018,8,1)),COUNTIFS($K$2:$K$999,K975,$A$2:$A$999,'CP %'!$F$1,$G$2:$G$999,"&gt;=01-07-2018",$G$2:$G$999,"&lt;01-08-2018"),IF(AND(A975='CP %'!$F$1,B975='CP %'!$F$17,Master!J975="CP",G975&gt;=DATE(2018,8,1),G975&lt;DATE(2018,10,1)),COUNTIFS($K$2:$K$999,K975,$A$2:$A$999,'CP %'!$F$1,$B$2:$B$999,'CP %'!$F$17,$G$2:$G$999,"&gt;=01-08-2018",$G$2:$G$999,"&lt;01-10-2018"),IF(AND(A975='CP %'!$F$1,B975='CP %'!$F$27,Master!J975="CP",G975&gt;=DATE(2018,10,1),G975&lt;=DATE(2018,12,31)),COUNTIFS($K$2:$K$999,K975,$A$2:$A$999,'CP %'!$F$1,$B$2:$B$999,'CP %'!$F$27,$G$2:$G$999,"&gt;=01-10-2018",$G$2:$G$999,"&lt;=31-12-2018"),IF(AND(A975='CP %'!$M$1,Master!J975="CP",G975&gt;=DATE(2018,4,1),G975&lt;DATE(2018,10,1)),COUNTIFS($K$2:$K$999,K975,$A$2:$A$999,'CP %'!$M$1,$G$2:$G$999,"&gt;=1-04-2018",$G$2:$G$999,"&lt;1-10-2018"),IF(AND(A975='CP %'!$M$1,Master!J975="CP",G975&gt;=DATE(2018,10,1),G975&lt;=DATE(2018,12,31)),COUNTIFS($K$2:$K$999,K975,$A$2:$A$999,'CP %'!$M$1,$G$2:$G$999,"&gt;=1-10-2018",$G$2:$G$999,"&lt;=31-12-2018"),"")))))))</f>
        <v/>
      </c>
    </row>
    <row r="976" spans="19:20" hidden="1" x14ac:dyDescent="0.25">
      <c r="S976" s="17" t="str">
        <f>IF(AND(A976='CP %'!$B$1,J976="CP"),
IF(AND(G976&gt;=DATE(2018,4,1),G976&lt;=DATE(2018,7,25)),2%,IF(AND(G976&gt;=DATE(2018,7,26),G976&lt;=DATE(2018,12,31),R976='CP %'!$I$2),IF(T976=1,'CP %'!$C$8,IF(AND(T976&gt;=2,T976&lt;=3),'CP %'!$C$9,IF(AND(T976&gt;=4,T976&lt;=5),'CP %'!$C$10,IF(AND(T976&gt;=6,T976&lt;=8),'CP %'!$C$11,IF(T976&gt;=9,'CP %'!$C$12,""))))),IF(AND(G976&gt;=DATE(2018,7,26),G976&lt;=DATE(2018,12,31),R976='CP %'!$I$3),IF(T976=1,'CP %'!$D$8,IF(AND(T976&gt;=2,T976&lt;=3),'CP %'!$D$9,IF(AND(T976&gt;=4,T976&lt;=5),'CP %'!$D$10,IF(AND(T976&gt;=6,T976&lt;=8),'CP %'!$D$11,IF(T976&gt;=9,'CP %'!$D$12,""))))),""))),
IF(AND(A976='CP %'!$F$1,J976="CP"),
IF(AND(G976&gt;=DATE(2018,4,1),G976&lt;DATE(2018,5,1)),IF(AND(T976&gt;=1,T976&lt;=3),'CP %'!$G$4,IF(AND(T976&gt;=4,T976&lt;=9),'CP %'!$G$5,IF(T976&gt;=10,'CP %'!$G$6,""))),
IF(AND(G976&gt;=DATE(2018,5,1),G976&lt;DATE(2018,7,1)),'CP %'!$G$8,
IF(AND(G976&gt;=DATE(2018,7,1),G976&lt;DATE(2018,8,1)),IF(AND(T976&gt;=1,T976&lt;=2),'CP %'!$G$11,IF(AND(T976&gt;=3,T976&lt;=5),'CP %'!$G$12,IF(T976&gt;=6,'CP %'!$G$13,""))),
IF(AND(G976&gt;=DATE(2018,8,1),G976&lt;DATE(2018,10,1)),IF(K976='CP %'!$F$18,'CP %'!$G$18,IF(B976='CP %'!$F$15,'CP %'!$G$15,IF(B976='CP %'!$F$16,'CP %'!$G$16,IF(AND(B976='CP %'!$F$17,T976=1),'CP %'!$G$20,IF(AND(B976='CP %'!$F$17,T976&gt;=2,T976&lt;=5),'CP %'!$G$21,IF(AND(B976='CP %'!$F$17,T976&gt;=6),'CP %'!$G$22,"")))))),
IF(AND(G976&gt;=DATE(2018,10,1),G976&lt;=DATE(2018,12,31)),IF(B976='CP %'!$F$25,'CP %'!$G$25,IF(B976='CP %'!$F$26,'CP %'!$G$26,IF(AND(B976='CP %'!$F$27,T976=1),'CP %'!$G$29,IF(AND(B976='CP %'!$F$27,T976&gt;=2,T976&lt;=5),'CP %'!$G$30,IF(AND(B976='CP %'!$F$27,T976&gt;=6),'CP %'!$G$31,"")))))))))),
IF(AND(A976='CP %'!$M$1,J976="CP"),
IF(AND(G976&gt;=DATE(2018,4,1),G976&lt;DATE(2018,10,1)),IF(AND(T976&gt;=1,T976&lt;=3),'CP %'!$N$4,IF(AND(T976&gt;=4,T976&lt;=6),'CP %'!$N$5,IF(T976&gt;=7,'CP %'!$N$6,""))),
IF(AND(G976&gt;=DATE(2018,10,1),G976&lt;=DATE(2018,12,31)),IF(AND(T976&gt;=1,T976&lt;=3),'CP %'!$N$9,IF(AND(T976&gt;=4,T976&lt;=6),'CP %'!$N$10,IF(T976&gt;=7,'CP %'!$N$11,""))),"")),"")))</f>
        <v/>
      </c>
      <c r="T976" s="29" t="str">
        <f>IF(AND(A976='CP %'!$B$1,Master!J976="CP",G976&gt;=DATE(2018,7,26),G976&lt;=DATE(2018,12,31)),COUNTIFS($K$2:$K$999,K976,$A$2:$A$999,'CP %'!$B$1,$G$2:$G$999,"&gt;=26-07-2018",$G$2:$G$999,"&lt;=31-12-2018"),IF(AND(A976='CP %'!$F$1,Master!J976="CP",G976&gt;=DATE(2018,4,1),G976&lt;DATE(2018,5,1)),COUNTIFS($K$2:$K$999,K976,$A$2:$A$999,'CP %'!$F$1,$G$2:$G$999,"&gt;=01-04-2018",$G$2:$G$999,"&lt;01-05-2018"),IF(AND(A976='CP %'!$F$1,Master!J976="CP",G976&gt;=DATE(2018,7,1),G976&lt;DATE(2018,8,1)),COUNTIFS($K$2:$K$999,K976,$A$2:$A$999,'CP %'!$F$1,$G$2:$G$999,"&gt;=01-07-2018",$G$2:$G$999,"&lt;01-08-2018"),IF(AND(A976='CP %'!$F$1,B976='CP %'!$F$17,Master!J976="CP",G976&gt;=DATE(2018,8,1),G976&lt;DATE(2018,10,1)),COUNTIFS($K$2:$K$999,K976,$A$2:$A$999,'CP %'!$F$1,$B$2:$B$999,'CP %'!$F$17,$G$2:$G$999,"&gt;=01-08-2018",$G$2:$G$999,"&lt;01-10-2018"),IF(AND(A976='CP %'!$F$1,B976='CP %'!$F$27,Master!J976="CP",G976&gt;=DATE(2018,10,1),G976&lt;=DATE(2018,12,31)),COUNTIFS($K$2:$K$999,K976,$A$2:$A$999,'CP %'!$F$1,$B$2:$B$999,'CP %'!$F$27,$G$2:$G$999,"&gt;=01-10-2018",$G$2:$G$999,"&lt;=31-12-2018"),IF(AND(A976='CP %'!$M$1,Master!J976="CP",G976&gt;=DATE(2018,4,1),G976&lt;DATE(2018,10,1)),COUNTIFS($K$2:$K$999,K976,$A$2:$A$999,'CP %'!$M$1,$G$2:$G$999,"&gt;=1-04-2018",$G$2:$G$999,"&lt;1-10-2018"),IF(AND(A976='CP %'!$M$1,Master!J976="CP",G976&gt;=DATE(2018,10,1),G976&lt;=DATE(2018,12,31)),COUNTIFS($K$2:$K$999,K976,$A$2:$A$999,'CP %'!$M$1,$G$2:$G$999,"&gt;=1-10-2018",$G$2:$G$999,"&lt;=31-12-2018"),"")))))))</f>
        <v/>
      </c>
    </row>
    <row r="977" spans="19:20" hidden="1" x14ac:dyDescent="0.25">
      <c r="S977" s="17" t="str">
        <f>IF(AND(A977='CP %'!$B$1,J977="CP"),
IF(AND(G977&gt;=DATE(2018,4,1),G977&lt;=DATE(2018,7,25)),2%,IF(AND(G977&gt;=DATE(2018,7,26),G977&lt;=DATE(2018,12,31),R977='CP %'!$I$2),IF(T977=1,'CP %'!$C$8,IF(AND(T977&gt;=2,T977&lt;=3),'CP %'!$C$9,IF(AND(T977&gt;=4,T977&lt;=5),'CP %'!$C$10,IF(AND(T977&gt;=6,T977&lt;=8),'CP %'!$C$11,IF(T977&gt;=9,'CP %'!$C$12,""))))),IF(AND(G977&gt;=DATE(2018,7,26),G977&lt;=DATE(2018,12,31),R977='CP %'!$I$3),IF(T977=1,'CP %'!$D$8,IF(AND(T977&gt;=2,T977&lt;=3),'CP %'!$D$9,IF(AND(T977&gt;=4,T977&lt;=5),'CP %'!$D$10,IF(AND(T977&gt;=6,T977&lt;=8),'CP %'!$D$11,IF(T977&gt;=9,'CP %'!$D$12,""))))),""))),
IF(AND(A977='CP %'!$F$1,J977="CP"),
IF(AND(G977&gt;=DATE(2018,4,1),G977&lt;DATE(2018,5,1)),IF(AND(T977&gt;=1,T977&lt;=3),'CP %'!$G$4,IF(AND(T977&gt;=4,T977&lt;=9),'CP %'!$G$5,IF(T977&gt;=10,'CP %'!$G$6,""))),
IF(AND(G977&gt;=DATE(2018,5,1),G977&lt;DATE(2018,7,1)),'CP %'!$G$8,
IF(AND(G977&gt;=DATE(2018,7,1),G977&lt;DATE(2018,8,1)),IF(AND(T977&gt;=1,T977&lt;=2),'CP %'!$G$11,IF(AND(T977&gt;=3,T977&lt;=5),'CP %'!$G$12,IF(T977&gt;=6,'CP %'!$G$13,""))),
IF(AND(G977&gt;=DATE(2018,8,1),G977&lt;DATE(2018,10,1)),IF(K977='CP %'!$F$18,'CP %'!$G$18,IF(B977='CP %'!$F$15,'CP %'!$G$15,IF(B977='CP %'!$F$16,'CP %'!$G$16,IF(AND(B977='CP %'!$F$17,T977=1),'CP %'!$G$20,IF(AND(B977='CP %'!$F$17,T977&gt;=2,T977&lt;=5),'CP %'!$G$21,IF(AND(B977='CP %'!$F$17,T977&gt;=6),'CP %'!$G$22,"")))))),
IF(AND(G977&gt;=DATE(2018,10,1),G977&lt;=DATE(2018,12,31)),IF(B977='CP %'!$F$25,'CP %'!$G$25,IF(B977='CP %'!$F$26,'CP %'!$G$26,IF(AND(B977='CP %'!$F$27,T977=1),'CP %'!$G$29,IF(AND(B977='CP %'!$F$27,T977&gt;=2,T977&lt;=5),'CP %'!$G$30,IF(AND(B977='CP %'!$F$27,T977&gt;=6),'CP %'!$G$31,"")))))))))),
IF(AND(A977='CP %'!$M$1,J977="CP"),
IF(AND(G977&gt;=DATE(2018,4,1),G977&lt;DATE(2018,10,1)),IF(AND(T977&gt;=1,T977&lt;=3),'CP %'!$N$4,IF(AND(T977&gt;=4,T977&lt;=6),'CP %'!$N$5,IF(T977&gt;=7,'CP %'!$N$6,""))),
IF(AND(G977&gt;=DATE(2018,10,1),G977&lt;=DATE(2018,12,31)),IF(AND(T977&gt;=1,T977&lt;=3),'CP %'!$N$9,IF(AND(T977&gt;=4,T977&lt;=6),'CP %'!$N$10,IF(T977&gt;=7,'CP %'!$N$11,""))),"")),"")))</f>
        <v/>
      </c>
      <c r="T977" s="29" t="str">
        <f>IF(AND(A977='CP %'!$B$1,Master!J977="CP",G977&gt;=DATE(2018,7,26),G977&lt;=DATE(2018,12,31)),COUNTIFS($K$2:$K$999,K977,$A$2:$A$999,'CP %'!$B$1,$G$2:$G$999,"&gt;=26-07-2018",$G$2:$G$999,"&lt;=31-12-2018"),IF(AND(A977='CP %'!$F$1,Master!J977="CP",G977&gt;=DATE(2018,4,1),G977&lt;DATE(2018,5,1)),COUNTIFS($K$2:$K$999,K977,$A$2:$A$999,'CP %'!$F$1,$G$2:$G$999,"&gt;=01-04-2018",$G$2:$G$999,"&lt;01-05-2018"),IF(AND(A977='CP %'!$F$1,Master!J977="CP",G977&gt;=DATE(2018,7,1),G977&lt;DATE(2018,8,1)),COUNTIFS($K$2:$K$999,K977,$A$2:$A$999,'CP %'!$F$1,$G$2:$G$999,"&gt;=01-07-2018",$G$2:$G$999,"&lt;01-08-2018"),IF(AND(A977='CP %'!$F$1,B977='CP %'!$F$17,Master!J977="CP",G977&gt;=DATE(2018,8,1),G977&lt;DATE(2018,10,1)),COUNTIFS($K$2:$K$999,K977,$A$2:$A$999,'CP %'!$F$1,$B$2:$B$999,'CP %'!$F$17,$G$2:$G$999,"&gt;=01-08-2018",$G$2:$G$999,"&lt;01-10-2018"),IF(AND(A977='CP %'!$F$1,B977='CP %'!$F$27,Master!J977="CP",G977&gt;=DATE(2018,10,1),G977&lt;=DATE(2018,12,31)),COUNTIFS($K$2:$K$999,K977,$A$2:$A$999,'CP %'!$F$1,$B$2:$B$999,'CP %'!$F$27,$G$2:$G$999,"&gt;=01-10-2018",$G$2:$G$999,"&lt;=31-12-2018"),IF(AND(A977='CP %'!$M$1,Master!J977="CP",G977&gt;=DATE(2018,4,1),G977&lt;DATE(2018,10,1)),COUNTIFS($K$2:$K$999,K977,$A$2:$A$999,'CP %'!$M$1,$G$2:$G$999,"&gt;=1-04-2018",$G$2:$G$999,"&lt;1-10-2018"),IF(AND(A977='CP %'!$M$1,Master!J977="CP",G977&gt;=DATE(2018,10,1),G977&lt;=DATE(2018,12,31)),COUNTIFS($K$2:$K$999,K977,$A$2:$A$999,'CP %'!$M$1,$G$2:$G$999,"&gt;=1-10-2018",$G$2:$G$999,"&lt;=31-12-2018"),"")))))))</f>
        <v/>
      </c>
    </row>
    <row r="978" spans="19:20" hidden="1" x14ac:dyDescent="0.25">
      <c r="S978" s="17" t="str">
        <f>IF(AND(A978='CP %'!$B$1,J978="CP"),
IF(AND(G978&gt;=DATE(2018,4,1),G978&lt;=DATE(2018,7,25)),2%,IF(AND(G978&gt;=DATE(2018,7,26),G978&lt;=DATE(2018,12,31),R978='CP %'!$I$2),IF(T978=1,'CP %'!$C$8,IF(AND(T978&gt;=2,T978&lt;=3),'CP %'!$C$9,IF(AND(T978&gt;=4,T978&lt;=5),'CP %'!$C$10,IF(AND(T978&gt;=6,T978&lt;=8),'CP %'!$C$11,IF(T978&gt;=9,'CP %'!$C$12,""))))),IF(AND(G978&gt;=DATE(2018,7,26),G978&lt;=DATE(2018,12,31),R978='CP %'!$I$3),IF(T978=1,'CP %'!$D$8,IF(AND(T978&gt;=2,T978&lt;=3),'CP %'!$D$9,IF(AND(T978&gt;=4,T978&lt;=5),'CP %'!$D$10,IF(AND(T978&gt;=6,T978&lt;=8),'CP %'!$D$11,IF(T978&gt;=9,'CP %'!$D$12,""))))),""))),
IF(AND(A978='CP %'!$F$1,J978="CP"),
IF(AND(G978&gt;=DATE(2018,4,1),G978&lt;DATE(2018,5,1)),IF(AND(T978&gt;=1,T978&lt;=3),'CP %'!$G$4,IF(AND(T978&gt;=4,T978&lt;=9),'CP %'!$G$5,IF(T978&gt;=10,'CP %'!$G$6,""))),
IF(AND(G978&gt;=DATE(2018,5,1),G978&lt;DATE(2018,7,1)),'CP %'!$G$8,
IF(AND(G978&gt;=DATE(2018,7,1),G978&lt;DATE(2018,8,1)),IF(AND(T978&gt;=1,T978&lt;=2),'CP %'!$G$11,IF(AND(T978&gt;=3,T978&lt;=5),'CP %'!$G$12,IF(T978&gt;=6,'CP %'!$G$13,""))),
IF(AND(G978&gt;=DATE(2018,8,1),G978&lt;DATE(2018,10,1)),IF(K978='CP %'!$F$18,'CP %'!$G$18,IF(B978='CP %'!$F$15,'CP %'!$G$15,IF(B978='CP %'!$F$16,'CP %'!$G$16,IF(AND(B978='CP %'!$F$17,T978=1),'CP %'!$G$20,IF(AND(B978='CP %'!$F$17,T978&gt;=2,T978&lt;=5),'CP %'!$G$21,IF(AND(B978='CP %'!$F$17,T978&gt;=6),'CP %'!$G$22,"")))))),
IF(AND(G978&gt;=DATE(2018,10,1),G978&lt;=DATE(2018,12,31)),IF(B978='CP %'!$F$25,'CP %'!$G$25,IF(B978='CP %'!$F$26,'CP %'!$G$26,IF(AND(B978='CP %'!$F$27,T978=1),'CP %'!$G$29,IF(AND(B978='CP %'!$F$27,T978&gt;=2,T978&lt;=5),'CP %'!$G$30,IF(AND(B978='CP %'!$F$27,T978&gt;=6),'CP %'!$G$31,"")))))))))),
IF(AND(A978='CP %'!$M$1,J978="CP"),
IF(AND(G978&gt;=DATE(2018,4,1),G978&lt;DATE(2018,10,1)),IF(AND(T978&gt;=1,T978&lt;=3),'CP %'!$N$4,IF(AND(T978&gt;=4,T978&lt;=6),'CP %'!$N$5,IF(T978&gt;=7,'CP %'!$N$6,""))),
IF(AND(G978&gt;=DATE(2018,10,1),G978&lt;=DATE(2018,12,31)),IF(AND(T978&gt;=1,T978&lt;=3),'CP %'!$N$9,IF(AND(T978&gt;=4,T978&lt;=6),'CP %'!$N$10,IF(T978&gt;=7,'CP %'!$N$11,""))),"")),"")))</f>
        <v/>
      </c>
      <c r="T978" s="29" t="str">
        <f>IF(AND(A978='CP %'!$B$1,Master!J978="CP",G978&gt;=DATE(2018,7,26),G978&lt;=DATE(2018,12,31)),COUNTIFS($K$2:$K$999,K978,$A$2:$A$999,'CP %'!$B$1,$G$2:$G$999,"&gt;=26-07-2018",$G$2:$G$999,"&lt;=31-12-2018"),IF(AND(A978='CP %'!$F$1,Master!J978="CP",G978&gt;=DATE(2018,4,1),G978&lt;DATE(2018,5,1)),COUNTIFS($K$2:$K$999,K978,$A$2:$A$999,'CP %'!$F$1,$G$2:$G$999,"&gt;=01-04-2018",$G$2:$G$999,"&lt;01-05-2018"),IF(AND(A978='CP %'!$F$1,Master!J978="CP",G978&gt;=DATE(2018,7,1),G978&lt;DATE(2018,8,1)),COUNTIFS($K$2:$K$999,K978,$A$2:$A$999,'CP %'!$F$1,$G$2:$G$999,"&gt;=01-07-2018",$G$2:$G$999,"&lt;01-08-2018"),IF(AND(A978='CP %'!$F$1,B978='CP %'!$F$17,Master!J978="CP",G978&gt;=DATE(2018,8,1),G978&lt;DATE(2018,10,1)),COUNTIFS($K$2:$K$999,K978,$A$2:$A$999,'CP %'!$F$1,$B$2:$B$999,'CP %'!$F$17,$G$2:$G$999,"&gt;=01-08-2018",$G$2:$G$999,"&lt;01-10-2018"),IF(AND(A978='CP %'!$F$1,B978='CP %'!$F$27,Master!J978="CP",G978&gt;=DATE(2018,10,1),G978&lt;=DATE(2018,12,31)),COUNTIFS($K$2:$K$999,K978,$A$2:$A$999,'CP %'!$F$1,$B$2:$B$999,'CP %'!$F$27,$G$2:$G$999,"&gt;=01-10-2018",$G$2:$G$999,"&lt;=31-12-2018"),IF(AND(A978='CP %'!$M$1,Master!J978="CP",G978&gt;=DATE(2018,4,1),G978&lt;DATE(2018,10,1)),COUNTIFS($K$2:$K$999,K978,$A$2:$A$999,'CP %'!$M$1,$G$2:$G$999,"&gt;=1-04-2018",$G$2:$G$999,"&lt;1-10-2018"),IF(AND(A978='CP %'!$M$1,Master!J978="CP",G978&gt;=DATE(2018,10,1),G978&lt;=DATE(2018,12,31)),COUNTIFS($K$2:$K$999,K978,$A$2:$A$999,'CP %'!$M$1,$G$2:$G$999,"&gt;=1-10-2018",$G$2:$G$999,"&lt;=31-12-2018"),"")))))))</f>
        <v/>
      </c>
    </row>
    <row r="979" spans="19:20" hidden="1" x14ac:dyDescent="0.25">
      <c r="S979" s="17" t="str">
        <f>IF(AND(A979='CP %'!$B$1,J979="CP"),
IF(AND(G979&gt;=DATE(2018,4,1),G979&lt;=DATE(2018,7,25)),2%,IF(AND(G979&gt;=DATE(2018,7,26),G979&lt;=DATE(2018,12,31),R979='CP %'!$I$2),IF(T979=1,'CP %'!$C$8,IF(AND(T979&gt;=2,T979&lt;=3),'CP %'!$C$9,IF(AND(T979&gt;=4,T979&lt;=5),'CP %'!$C$10,IF(AND(T979&gt;=6,T979&lt;=8),'CP %'!$C$11,IF(T979&gt;=9,'CP %'!$C$12,""))))),IF(AND(G979&gt;=DATE(2018,7,26),G979&lt;=DATE(2018,12,31),R979='CP %'!$I$3),IF(T979=1,'CP %'!$D$8,IF(AND(T979&gt;=2,T979&lt;=3),'CP %'!$D$9,IF(AND(T979&gt;=4,T979&lt;=5),'CP %'!$D$10,IF(AND(T979&gt;=6,T979&lt;=8),'CP %'!$D$11,IF(T979&gt;=9,'CP %'!$D$12,""))))),""))),
IF(AND(A979='CP %'!$F$1,J979="CP"),
IF(AND(G979&gt;=DATE(2018,4,1),G979&lt;DATE(2018,5,1)),IF(AND(T979&gt;=1,T979&lt;=3),'CP %'!$G$4,IF(AND(T979&gt;=4,T979&lt;=9),'CP %'!$G$5,IF(T979&gt;=10,'CP %'!$G$6,""))),
IF(AND(G979&gt;=DATE(2018,5,1),G979&lt;DATE(2018,7,1)),'CP %'!$G$8,
IF(AND(G979&gt;=DATE(2018,7,1),G979&lt;DATE(2018,8,1)),IF(AND(T979&gt;=1,T979&lt;=2),'CP %'!$G$11,IF(AND(T979&gt;=3,T979&lt;=5),'CP %'!$G$12,IF(T979&gt;=6,'CP %'!$G$13,""))),
IF(AND(G979&gt;=DATE(2018,8,1),G979&lt;DATE(2018,10,1)),IF(K979='CP %'!$F$18,'CP %'!$G$18,IF(B979='CP %'!$F$15,'CP %'!$G$15,IF(B979='CP %'!$F$16,'CP %'!$G$16,IF(AND(B979='CP %'!$F$17,T979=1),'CP %'!$G$20,IF(AND(B979='CP %'!$F$17,T979&gt;=2,T979&lt;=5),'CP %'!$G$21,IF(AND(B979='CP %'!$F$17,T979&gt;=6),'CP %'!$G$22,"")))))),
IF(AND(G979&gt;=DATE(2018,10,1),G979&lt;=DATE(2018,12,31)),IF(B979='CP %'!$F$25,'CP %'!$G$25,IF(B979='CP %'!$F$26,'CP %'!$G$26,IF(AND(B979='CP %'!$F$27,T979=1),'CP %'!$G$29,IF(AND(B979='CP %'!$F$27,T979&gt;=2,T979&lt;=5),'CP %'!$G$30,IF(AND(B979='CP %'!$F$27,T979&gt;=6),'CP %'!$G$31,"")))))))))),
IF(AND(A979='CP %'!$M$1,J979="CP"),
IF(AND(G979&gt;=DATE(2018,4,1),G979&lt;DATE(2018,10,1)),IF(AND(T979&gt;=1,T979&lt;=3),'CP %'!$N$4,IF(AND(T979&gt;=4,T979&lt;=6),'CP %'!$N$5,IF(T979&gt;=7,'CP %'!$N$6,""))),
IF(AND(G979&gt;=DATE(2018,10,1),G979&lt;=DATE(2018,12,31)),IF(AND(T979&gt;=1,T979&lt;=3),'CP %'!$N$9,IF(AND(T979&gt;=4,T979&lt;=6),'CP %'!$N$10,IF(T979&gt;=7,'CP %'!$N$11,""))),"")),"")))</f>
        <v/>
      </c>
      <c r="T979" s="29" t="str">
        <f>IF(AND(A979='CP %'!$B$1,Master!J979="CP",G979&gt;=DATE(2018,7,26),G979&lt;=DATE(2018,12,31)),COUNTIFS($K$2:$K$999,K979,$A$2:$A$999,'CP %'!$B$1,$G$2:$G$999,"&gt;=26-07-2018",$G$2:$G$999,"&lt;=31-12-2018"),IF(AND(A979='CP %'!$F$1,Master!J979="CP",G979&gt;=DATE(2018,4,1),G979&lt;DATE(2018,5,1)),COUNTIFS($K$2:$K$999,K979,$A$2:$A$999,'CP %'!$F$1,$G$2:$G$999,"&gt;=01-04-2018",$G$2:$G$999,"&lt;01-05-2018"),IF(AND(A979='CP %'!$F$1,Master!J979="CP",G979&gt;=DATE(2018,7,1),G979&lt;DATE(2018,8,1)),COUNTIFS($K$2:$K$999,K979,$A$2:$A$999,'CP %'!$F$1,$G$2:$G$999,"&gt;=01-07-2018",$G$2:$G$999,"&lt;01-08-2018"),IF(AND(A979='CP %'!$F$1,B979='CP %'!$F$17,Master!J979="CP",G979&gt;=DATE(2018,8,1),G979&lt;DATE(2018,10,1)),COUNTIFS($K$2:$K$999,K979,$A$2:$A$999,'CP %'!$F$1,$B$2:$B$999,'CP %'!$F$17,$G$2:$G$999,"&gt;=01-08-2018",$G$2:$G$999,"&lt;01-10-2018"),IF(AND(A979='CP %'!$F$1,B979='CP %'!$F$27,Master!J979="CP",G979&gt;=DATE(2018,10,1),G979&lt;=DATE(2018,12,31)),COUNTIFS($K$2:$K$999,K979,$A$2:$A$999,'CP %'!$F$1,$B$2:$B$999,'CP %'!$F$27,$G$2:$G$999,"&gt;=01-10-2018",$G$2:$G$999,"&lt;=31-12-2018"),IF(AND(A979='CP %'!$M$1,Master!J979="CP",G979&gt;=DATE(2018,4,1),G979&lt;DATE(2018,10,1)),COUNTIFS($K$2:$K$999,K979,$A$2:$A$999,'CP %'!$M$1,$G$2:$G$999,"&gt;=1-04-2018",$G$2:$G$999,"&lt;1-10-2018"),IF(AND(A979='CP %'!$M$1,Master!J979="CP",G979&gt;=DATE(2018,10,1),G979&lt;=DATE(2018,12,31)),COUNTIFS($K$2:$K$999,K979,$A$2:$A$999,'CP %'!$M$1,$G$2:$G$999,"&gt;=1-10-2018",$G$2:$G$999,"&lt;=31-12-2018"),"")))))))</f>
        <v/>
      </c>
    </row>
    <row r="980" spans="19:20" hidden="1" x14ac:dyDescent="0.25">
      <c r="S980" s="17" t="str">
        <f>IF(AND(A980='CP %'!$B$1,J980="CP"),
IF(AND(G980&gt;=DATE(2018,4,1),G980&lt;=DATE(2018,7,25)),2%,IF(AND(G980&gt;=DATE(2018,7,26),G980&lt;=DATE(2018,12,31),R980='CP %'!$I$2),IF(T980=1,'CP %'!$C$8,IF(AND(T980&gt;=2,T980&lt;=3),'CP %'!$C$9,IF(AND(T980&gt;=4,T980&lt;=5),'CP %'!$C$10,IF(AND(T980&gt;=6,T980&lt;=8),'CP %'!$C$11,IF(T980&gt;=9,'CP %'!$C$12,""))))),IF(AND(G980&gt;=DATE(2018,7,26),G980&lt;=DATE(2018,12,31),R980='CP %'!$I$3),IF(T980=1,'CP %'!$D$8,IF(AND(T980&gt;=2,T980&lt;=3),'CP %'!$D$9,IF(AND(T980&gt;=4,T980&lt;=5),'CP %'!$D$10,IF(AND(T980&gt;=6,T980&lt;=8),'CP %'!$D$11,IF(T980&gt;=9,'CP %'!$D$12,""))))),""))),
IF(AND(A980='CP %'!$F$1,J980="CP"),
IF(AND(G980&gt;=DATE(2018,4,1),G980&lt;DATE(2018,5,1)),IF(AND(T980&gt;=1,T980&lt;=3),'CP %'!$G$4,IF(AND(T980&gt;=4,T980&lt;=9),'CP %'!$G$5,IF(T980&gt;=10,'CP %'!$G$6,""))),
IF(AND(G980&gt;=DATE(2018,5,1),G980&lt;DATE(2018,7,1)),'CP %'!$G$8,
IF(AND(G980&gt;=DATE(2018,7,1),G980&lt;DATE(2018,8,1)),IF(AND(T980&gt;=1,T980&lt;=2),'CP %'!$G$11,IF(AND(T980&gt;=3,T980&lt;=5),'CP %'!$G$12,IF(T980&gt;=6,'CP %'!$G$13,""))),
IF(AND(G980&gt;=DATE(2018,8,1),G980&lt;DATE(2018,10,1)),IF(K980='CP %'!$F$18,'CP %'!$G$18,IF(B980='CP %'!$F$15,'CP %'!$G$15,IF(B980='CP %'!$F$16,'CP %'!$G$16,IF(AND(B980='CP %'!$F$17,T980=1),'CP %'!$G$20,IF(AND(B980='CP %'!$F$17,T980&gt;=2,T980&lt;=5),'CP %'!$G$21,IF(AND(B980='CP %'!$F$17,T980&gt;=6),'CP %'!$G$22,"")))))),
IF(AND(G980&gt;=DATE(2018,10,1),G980&lt;=DATE(2018,12,31)),IF(B980='CP %'!$F$25,'CP %'!$G$25,IF(B980='CP %'!$F$26,'CP %'!$G$26,IF(AND(B980='CP %'!$F$27,T980=1),'CP %'!$G$29,IF(AND(B980='CP %'!$F$27,T980&gt;=2,T980&lt;=5),'CP %'!$G$30,IF(AND(B980='CP %'!$F$27,T980&gt;=6),'CP %'!$G$31,"")))))))))),
IF(AND(A980='CP %'!$M$1,J980="CP"),
IF(AND(G980&gt;=DATE(2018,4,1),G980&lt;DATE(2018,10,1)),IF(AND(T980&gt;=1,T980&lt;=3),'CP %'!$N$4,IF(AND(T980&gt;=4,T980&lt;=6),'CP %'!$N$5,IF(T980&gt;=7,'CP %'!$N$6,""))),
IF(AND(G980&gt;=DATE(2018,10,1),G980&lt;=DATE(2018,12,31)),IF(AND(T980&gt;=1,T980&lt;=3),'CP %'!$N$9,IF(AND(T980&gt;=4,T980&lt;=6),'CP %'!$N$10,IF(T980&gt;=7,'CP %'!$N$11,""))),"")),"")))</f>
        <v/>
      </c>
      <c r="T980" s="29" t="str">
        <f>IF(AND(A980='CP %'!$B$1,Master!J980="CP",G980&gt;=DATE(2018,7,26),G980&lt;=DATE(2018,12,31)),COUNTIFS($K$2:$K$999,K980,$A$2:$A$999,'CP %'!$B$1,$G$2:$G$999,"&gt;=26-07-2018",$G$2:$G$999,"&lt;=31-12-2018"),IF(AND(A980='CP %'!$F$1,Master!J980="CP",G980&gt;=DATE(2018,4,1),G980&lt;DATE(2018,5,1)),COUNTIFS($K$2:$K$999,K980,$A$2:$A$999,'CP %'!$F$1,$G$2:$G$999,"&gt;=01-04-2018",$G$2:$G$999,"&lt;01-05-2018"),IF(AND(A980='CP %'!$F$1,Master!J980="CP",G980&gt;=DATE(2018,7,1),G980&lt;DATE(2018,8,1)),COUNTIFS($K$2:$K$999,K980,$A$2:$A$999,'CP %'!$F$1,$G$2:$G$999,"&gt;=01-07-2018",$G$2:$G$999,"&lt;01-08-2018"),IF(AND(A980='CP %'!$F$1,B980='CP %'!$F$17,Master!J980="CP",G980&gt;=DATE(2018,8,1),G980&lt;DATE(2018,10,1)),COUNTIFS($K$2:$K$999,K980,$A$2:$A$999,'CP %'!$F$1,$B$2:$B$999,'CP %'!$F$17,$G$2:$G$999,"&gt;=01-08-2018",$G$2:$G$999,"&lt;01-10-2018"),IF(AND(A980='CP %'!$F$1,B980='CP %'!$F$27,Master!J980="CP",G980&gt;=DATE(2018,10,1),G980&lt;=DATE(2018,12,31)),COUNTIFS($K$2:$K$999,K980,$A$2:$A$999,'CP %'!$F$1,$B$2:$B$999,'CP %'!$F$27,$G$2:$G$999,"&gt;=01-10-2018",$G$2:$G$999,"&lt;=31-12-2018"),IF(AND(A980='CP %'!$M$1,Master!J980="CP",G980&gt;=DATE(2018,4,1),G980&lt;DATE(2018,10,1)),COUNTIFS($K$2:$K$999,K980,$A$2:$A$999,'CP %'!$M$1,$G$2:$G$999,"&gt;=1-04-2018",$G$2:$G$999,"&lt;1-10-2018"),IF(AND(A980='CP %'!$M$1,Master!J980="CP",G980&gt;=DATE(2018,10,1),G980&lt;=DATE(2018,12,31)),COUNTIFS($K$2:$K$999,K980,$A$2:$A$999,'CP %'!$M$1,$G$2:$G$999,"&gt;=1-10-2018",$G$2:$G$999,"&lt;=31-12-2018"),"")))))))</f>
        <v/>
      </c>
    </row>
    <row r="981" spans="19:20" hidden="1" x14ac:dyDescent="0.25">
      <c r="S981" s="17" t="str">
        <f>IF(AND(A981='CP %'!$B$1,J981="CP"),
IF(AND(G981&gt;=DATE(2018,4,1),G981&lt;=DATE(2018,7,25)),2%,IF(AND(G981&gt;=DATE(2018,7,26),G981&lt;=DATE(2018,12,31),R981='CP %'!$I$2),IF(T981=1,'CP %'!$C$8,IF(AND(T981&gt;=2,T981&lt;=3),'CP %'!$C$9,IF(AND(T981&gt;=4,T981&lt;=5),'CP %'!$C$10,IF(AND(T981&gt;=6,T981&lt;=8),'CP %'!$C$11,IF(T981&gt;=9,'CP %'!$C$12,""))))),IF(AND(G981&gt;=DATE(2018,7,26),G981&lt;=DATE(2018,12,31),R981='CP %'!$I$3),IF(T981=1,'CP %'!$D$8,IF(AND(T981&gt;=2,T981&lt;=3),'CP %'!$D$9,IF(AND(T981&gt;=4,T981&lt;=5),'CP %'!$D$10,IF(AND(T981&gt;=6,T981&lt;=8),'CP %'!$D$11,IF(T981&gt;=9,'CP %'!$D$12,""))))),""))),
IF(AND(A981='CP %'!$F$1,J981="CP"),
IF(AND(G981&gt;=DATE(2018,4,1),G981&lt;DATE(2018,5,1)),IF(AND(T981&gt;=1,T981&lt;=3),'CP %'!$G$4,IF(AND(T981&gt;=4,T981&lt;=9),'CP %'!$G$5,IF(T981&gt;=10,'CP %'!$G$6,""))),
IF(AND(G981&gt;=DATE(2018,5,1),G981&lt;DATE(2018,7,1)),'CP %'!$G$8,
IF(AND(G981&gt;=DATE(2018,7,1),G981&lt;DATE(2018,8,1)),IF(AND(T981&gt;=1,T981&lt;=2),'CP %'!$G$11,IF(AND(T981&gt;=3,T981&lt;=5),'CP %'!$G$12,IF(T981&gt;=6,'CP %'!$G$13,""))),
IF(AND(G981&gt;=DATE(2018,8,1),G981&lt;DATE(2018,10,1)),IF(K981='CP %'!$F$18,'CP %'!$G$18,IF(B981='CP %'!$F$15,'CP %'!$G$15,IF(B981='CP %'!$F$16,'CP %'!$G$16,IF(AND(B981='CP %'!$F$17,T981=1),'CP %'!$G$20,IF(AND(B981='CP %'!$F$17,T981&gt;=2,T981&lt;=5),'CP %'!$G$21,IF(AND(B981='CP %'!$F$17,T981&gt;=6),'CP %'!$G$22,"")))))),
IF(AND(G981&gt;=DATE(2018,10,1),G981&lt;=DATE(2018,12,31)),IF(B981='CP %'!$F$25,'CP %'!$G$25,IF(B981='CP %'!$F$26,'CP %'!$G$26,IF(AND(B981='CP %'!$F$27,T981=1),'CP %'!$G$29,IF(AND(B981='CP %'!$F$27,T981&gt;=2,T981&lt;=5),'CP %'!$G$30,IF(AND(B981='CP %'!$F$27,T981&gt;=6),'CP %'!$G$31,"")))))))))),
IF(AND(A981='CP %'!$M$1,J981="CP"),
IF(AND(G981&gt;=DATE(2018,4,1),G981&lt;DATE(2018,10,1)),IF(AND(T981&gt;=1,T981&lt;=3),'CP %'!$N$4,IF(AND(T981&gt;=4,T981&lt;=6),'CP %'!$N$5,IF(T981&gt;=7,'CP %'!$N$6,""))),
IF(AND(G981&gt;=DATE(2018,10,1),G981&lt;=DATE(2018,12,31)),IF(AND(T981&gt;=1,T981&lt;=3),'CP %'!$N$9,IF(AND(T981&gt;=4,T981&lt;=6),'CP %'!$N$10,IF(T981&gt;=7,'CP %'!$N$11,""))),"")),"")))</f>
        <v/>
      </c>
      <c r="T981" s="29" t="str">
        <f>IF(AND(A981='CP %'!$B$1,Master!J981="CP",G981&gt;=DATE(2018,7,26),G981&lt;=DATE(2018,12,31)),COUNTIFS($K$2:$K$999,K981,$A$2:$A$999,'CP %'!$B$1,$G$2:$G$999,"&gt;=26-07-2018",$G$2:$G$999,"&lt;=31-12-2018"),IF(AND(A981='CP %'!$F$1,Master!J981="CP",G981&gt;=DATE(2018,4,1),G981&lt;DATE(2018,5,1)),COUNTIFS($K$2:$K$999,K981,$A$2:$A$999,'CP %'!$F$1,$G$2:$G$999,"&gt;=01-04-2018",$G$2:$G$999,"&lt;01-05-2018"),IF(AND(A981='CP %'!$F$1,Master!J981="CP",G981&gt;=DATE(2018,7,1),G981&lt;DATE(2018,8,1)),COUNTIFS($K$2:$K$999,K981,$A$2:$A$999,'CP %'!$F$1,$G$2:$G$999,"&gt;=01-07-2018",$G$2:$G$999,"&lt;01-08-2018"),IF(AND(A981='CP %'!$F$1,B981='CP %'!$F$17,Master!J981="CP",G981&gt;=DATE(2018,8,1),G981&lt;DATE(2018,10,1)),COUNTIFS($K$2:$K$999,K981,$A$2:$A$999,'CP %'!$F$1,$B$2:$B$999,'CP %'!$F$17,$G$2:$G$999,"&gt;=01-08-2018",$G$2:$G$999,"&lt;01-10-2018"),IF(AND(A981='CP %'!$F$1,B981='CP %'!$F$27,Master!J981="CP",G981&gt;=DATE(2018,10,1),G981&lt;=DATE(2018,12,31)),COUNTIFS($K$2:$K$999,K981,$A$2:$A$999,'CP %'!$F$1,$B$2:$B$999,'CP %'!$F$27,$G$2:$G$999,"&gt;=01-10-2018",$G$2:$G$999,"&lt;=31-12-2018"),IF(AND(A981='CP %'!$M$1,Master!J981="CP",G981&gt;=DATE(2018,4,1),G981&lt;DATE(2018,10,1)),COUNTIFS($K$2:$K$999,K981,$A$2:$A$999,'CP %'!$M$1,$G$2:$G$999,"&gt;=1-04-2018",$G$2:$G$999,"&lt;1-10-2018"),IF(AND(A981='CP %'!$M$1,Master!J981="CP",G981&gt;=DATE(2018,10,1),G981&lt;=DATE(2018,12,31)),COUNTIFS($K$2:$K$999,K981,$A$2:$A$999,'CP %'!$M$1,$G$2:$G$999,"&gt;=1-10-2018",$G$2:$G$999,"&lt;=31-12-2018"),"")))))))</f>
        <v/>
      </c>
    </row>
    <row r="982" spans="19:20" hidden="1" x14ac:dyDescent="0.25">
      <c r="S982" s="17" t="str">
        <f>IF(AND(A982='CP %'!$B$1,J982="CP"),
IF(AND(G982&gt;=DATE(2018,4,1),G982&lt;=DATE(2018,7,25)),2%,IF(AND(G982&gt;=DATE(2018,7,26),G982&lt;=DATE(2018,12,31),R982='CP %'!$I$2),IF(T982=1,'CP %'!$C$8,IF(AND(T982&gt;=2,T982&lt;=3),'CP %'!$C$9,IF(AND(T982&gt;=4,T982&lt;=5),'CP %'!$C$10,IF(AND(T982&gt;=6,T982&lt;=8),'CP %'!$C$11,IF(T982&gt;=9,'CP %'!$C$12,""))))),IF(AND(G982&gt;=DATE(2018,7,26),G982&lt;=DATE(2018,12,31),R982='CP %'!$I$3),IF(T982=1,'CP %'!$D$8,IF(AND(T982&gt;=2,T982&lt;=3),'CP %'!$D$9,IF(AND(T982&gt;=4,T982&lt;=5),'CP %'!$D$10,IF(AND(T982&gt;=6,T982&lt;=8),'CP %'!$D$11,IF(T982&gt;=9,'CP %'!$D$12,""))))),""))),
IF(AND(A982='CP %'!$F$1,J982="CP"),
IF(AND(G982&gt;=DATE(2018,4,1),G982&lt;DATE(2018,5,1)),IF(AND(T982&gt;=1,T982&lt;=3),'CP %'!$G$4,IF(AND(T982&gt;=4,T982&lt;=9),'CP %'!$G$5,IF(T982&gt;=10,'CP %'!$G$6,""))),
IF(AND(G982&gt;=DATE(2018,5,1),G982&lt;DATE(2018,7,1)),'CP %'!$G$8,
IF(AND(G982&gt;=DATE(2018,7,1),G982&lt;DATE(2018,8,1)),IF(AND(T982&gt;=1,T982&lt;=2),'CP %'!$G$11,IF(AND(T982&gt;=3,T982&lt;=5),'CP %'!$G$12,IF(T982&gt;=6,'CP %'!$G$13,""))),
IF(AND(G982&gt;=DATE(2018,8,1),G982&lt;DATE(2018,10,1)),IF(K982='CP %'!$F$18,'CP %'!$G$18,IF(B982='CP %'!$F$15,'CP %'!$G$15,IF(B982='CP %'!$F$16,'CP %'!$G$16,IF(AND(B982='CP %'!$F$17,T982=1),'CP %'!$G$20,IF(AND(B982='CP %'!$F$17,T982&gt;=2,T982&lt;=5),'CP %'!$G$21,IF(AND(B982='CP %'!$F$17,T982&gt;=6),'CP %'!$G$22,"")))))),
IF(AND(G982&gt;=DATE(2018,10,1),G982&lt;=DATE(2018,12,31)),IF(B982='CP %'!$F$25,'CP %'!$G$25,IF(B982='CP %'!$F$26,'CP %'!$G$26,IF(AND(B982='CP %'!$F$27,T982=1),'CP %'!$G$29,IF(AND(B982='CP %'!$F$27,T982&gt;=2,T982&lt;=5),'CP %'!$G$30,IF(AND(B982='CP %'!$F$27,T982&gt;=6),'CP %'!$G$31,"")))))))))),
IF(AND(A982='CP %'!$M$1,J982="CP"),
IF(AND(G982&gt;=DATE(2018,4,1),G982&lt;DATE(2018,10,1)),IF(AND(T982&gt;=1,T982&lt;=3),'CP %'!$N$4,IF(AND(T982&gt;=4,T982&lt;=6),'CP %'!$N$5,IF(T982&gt;=7,'CP %'!$N$6,""))),
IF(AND(G982&gt;=DATE(2018,10,1),G982&lt;=DATE(2018,12,31)),IF(AND(T982&gt;=1,T982&lt;=3),'CP %'!$N$9,IF(AND(T982&gt;=4,T982&lt;=6),'CP %'!$N$10,IF(T982&gt;=7,'CP %'!$N$11,""))),"")),"")))</f>
        <v/>
      </c>
      <c r="T982" s="29" t="str">
        <f>IF(AND(A982='CP %'!$B$1,Master!J982="CP",G982&gt;=DATE(2018,7,26),G982&lt;=DATE(2018,12,31)),COUNTIFS($K$2:$K$999,K982,$A$2:$A$999,'CP %'!$B$1,$G$2:$G$999,"&gt;=26-07-2018",$G$2:$G$999,"&lt;=31-12-2018"),IF(AND(A982='CP %'!$F$1,Master!J982="CP",G982&gt;=DATE(2018,4,1),G982&lt;DATE(2018,5,1)),COUNTIFS($K$2:$K$999,K982,$A$2:$A$999,'CP %'!$F$1,$G$2:$G$999,"&gt;=01-04-2018",$G$2:$G$999,"&lt;01-05-2018"),IF(AND(A982='CP %'!$F$1,Master!J982="CP",G982&gt;=DATE(2018,7,1),G982&lt;DATE(2018,8,1)),COUNTIFS($K$2:$K$999,K982,$A$2:$A$999,'CP %'!$F$1,$G$2:$G$999,"&gt;=01-07-2018",$G$2:$G$999,"&lt;01-08-2018"),IF(AND(A982='CP %'!$F$1,B982='CP %'!$F$17,Master!J982="CP",G982&gt;=DATE(2018,8,1),G982&lt;DATE(2018,10,1)),COUNTIFS($K$2:$K$999,K982,$A$2:$A$999,'CP %'!$F$1,$B$2:$B$999,'CP %'!$F$17,$G$2:$G$999,"&gt;=01-08-2018",$G$2:$G$999,"&lt;01-10-2018"),IF(AND(A982='CP %'!$F$1,B982='CP %'!$F$27,Master!J982="CP",G982&gt;=DATE(2018,10,1),G982&lt;=DATE(2018,12,31)),COUNTIFS($K$2:$K$999,K982,$A$2:$A$999,'CP %'!$F$1,$B$2:$B$999,'CP %'!$F$27,$G$2:$G$999,"&gt;=01-10-2018",$G$2:$G$999,"&lt;=31-12-2018"),IF(AND(A982='CP %'!$M$1,Master!J982="CP",G982&gt;=DATE(2018,4,1),G982&lt;DATE(2018,10,1)),COUNTIFS($K$2:$K$999,K982,$A$2:$A$999,'CP %'!$M$1,$G$2:$G$999,"&gt;=1-04-2018",$G$2:$G$999,"&lt;1-10-2018"),IF(AND(A982='CP %'!$M$1,Master!J982="CP",G982&gt;=DATE(2018,10,1),G982&lt;=DATE(2018,12,31)),COUNTIFS($K$2:$K$999,K982,$A$2:$A$999,'CP %'!$M$1,$G$2:$G$999,"&gt;=1-10-2018",$G$2:$G$999,"&lt;=31-12-2018"),"")))))))</f>
        <v/>
      </c>
    </row>
    <row r="983" spans="19:20" hidden="1" x14ac:dyDescent="0.25">
      <c r="S983" s="17" t="str">
        <f>IF(AND(A983='CP %'!$B$1,J983="CP"),
IF(AND(G983&gt;=DATE(2018,4,1),G983&lt;=DATE(2018,7,25)),2%,IF(AND(G983&gt;=DATE(2018,7,26),G983&lt;=DATE(2018,12,31),R983='CP %'!$I$2),IF(T983=1,'CP %'!$C$8,IF(AND(T983&gt;=2,T983&lt;=3),'CP %'!$C$9,IF(AND(T983&gt;=4,T983&lt;=5),'CP %'!$C$10,IF(AND(T983&gt;=6,T983&lt;=8),'CP %'!$C$11,IF(T983&gt;=9,'CP %'!$C$12,""))))),IF(AND(G983&gt;=DATE(2018,7,26),G983&lt;=DATE(2018,12,31),R983='CP %'!$I$3),IF(T983=1,'CP %'!$D$8,IF(AND(T983&gt;=2,T983&lt;=3),'CP %'!$D$9,IF(AND(T983&gt;=4,T983&lt;=5),'CP %'!$D$10,IF(AND(T983&gt;=6,T983&lt;=8),'CP %'!$D$11,IF(T983&gt;=9,'CP %'!$D$12,""))))),""))),
IF(AND(A983='CP %'!$F$1,J983="CP"),
IF(AND(G983&gt;=DATE(2018,4,1),G983&lt;DATE(2018,5,1)),IF(AND(T983&gt;=1,T983&lt;=3),'CP %'!$G$4,IF(AND(T983&gt;=4,T983&lt;=9),'CP %'!$G$5,IF(T983&gt;=10,'CP %'!$G$6,""))),
IF(AND(G983&gt;=DATE(2018,5,1),G983&lt;DATE(2018,7,1)),'CP %'!$G$8,
IF(AND(G983&gt;=DATE(2018,7,1),G983&lt;DATE(2018,8,1)),IF(AND(T983&gt;=1,T983&lt;=2),'CP %'!$G$11,IF(AND(T983&gt;=3,T983&lt;=5),'CP %'!$G$12,IF(T983&gt;=6,'CP %'!$G$13,""))),
IF(AND(G983&gt;=DATE(2018,8,1),G983&lt;DATE(2018,10,1)),IF(K983='CP %'!$F$18,'CP %'!$G$18,IF(B983='CP %'!$F$15,'CP %'!$G$15,IF(B983='CP %'!$F$16,'CP %'!$G$16,IF(AND(B983='CP %'!$F$17,T983=1),'CP %'!$G$20,IF(AND(B983='CP %'!$F$17,T983&gt;=2,T983&lt;=5),'CP %'!$G$21,IF(AND(B983='CP %'!$F$17,T983&gt;=6),'CP %'!$G$22,"")))))),
IF(AND(G983&gt;=DATE(2018,10,1),G983&lt;=DATE(2018,12,31)),IF(B983='CP %'!$F$25,'CP %'!$G$25,IF(B983='CP %'!$F$26,'CP %'!$G$26,IF(AND(B983='CP %'!$F$27,T983=1),'CP %'!$G$29,IF(AND(B983='CP %'!$F$27,T983&gt;=2,T983&lt;=5),'CP %'!$G$30,IF(AND(B983='CP %'!$F$27,T983&gt;=6),'CP %'!$G$31,"")))))))))),
IF(AND(A983='CP %'!$M$1,J983="CP"),
IF(AND(G983&gt;=DATE(2018,4,1),G983&lt;DATE(2018,10,1)),IF(AND(T983&gt;=1,T983&lt;=3),'CP %'!$N$4,IF(AND(T983&gt;=4,T983&lt;=6),'CP %'!$N$5,IF(T983&gt;=7,'CP %'!$N$6,""))),
IF(AND(G983&gt;=DATE(2018,10,1),G983&lt;=DATE(2018,12,31)),IF(AND(T983&gt;=1,T983&lt;=3),'CP %'!$N$9,IF(AND(T983&gt;=4,T983&lt;=6),'CP %'!$N$10,IF(T983&gt;=7,'CP %'!$N$11,""))),"")),"")))</f>
        <v/>
      </c>
      <c r="T983" s="29" t="str">
        <f>IF(AND(A983='CP %'!$B$1,Master!J983="CP",G983&gt;=DATE(2018,7,26),G983&lt;=DATE(2018,12,31)),COUNTIFS($K$2:$K$999,K983,$A$2:$A$999,'CP %'!$B$1,$G$2:$G$999,"&gt;=26-07-2018",$G$2:$G$999,"&lt;=31-12-2018"),IF(AND(A983='CP %'!$F$1,Master!J983="CP",G983&gt;=DATE(2018,4,1),G983&lt;DATE(2018,5,1)),COUNTIFS($K$2:$K$999,K983,$A$2:$A$999,'CP %'!$F$1,$G$2:$G$999,"&gt;=01-04-2018",$G$2:$G$999,"&lt;01-05-2018"),IF(AND(A983='CP %'!$F$1,Master!J983="CP",G983&gt;=DATE(2018,7,1),G983&lt;DATE(2018,8,1)),COUNTIFS($K$2:$K$999,K983,$A$2:$A$999,'CP %'!$F$1,$G$2:$G$999,"&gt;=01-07-2018",$G$2:$G$999,"&lt;01-08-2018"),IF(AND(A983='CP %'!$F$1,B983='CP %'!$F$17,Master!J983="CP",G983&gt;=DATE(2018,8,1),G983&lt;DATE(2018,10,1)),COUNTIFS($K$2:$K$999,K983,$A$2:$A$999,'CP %'!$F$1,$B$2:$B$999,'CP %'!$F$17,$G$2:$G$999,"&gt;=01-08-2018",$G$2:$G$999,"&lt;01-10-2018"),IF(AND(A983='CP %'!$F$1,B983='CP %'!$F$27,Master!J983="CP",G983&gt;=DATE(2018,10,1),G983&lt;=DATE(2018,12,31)),COUNTIFS($K$2:$K$999,K983,$A$2:$A$999,'CP %'!$F$1,$B$2:$B$999,'CP %'!$F$27,$G$2:$G$999,"&gt;=01-10-2018",$G$2:$G$999,"&lt;=31-12-2018"),IF(AND(A983='CP %'!$M$1,Master!J983="CP",G983&gt;=DATE(2018,4,1),G983&lt;DATE(2018,10,1)),COUNTIFS($K$2:$K$999,K983,$A$2:$A$999,'CP %'!$M$1,$G$2:$G$999,"&gt;=1-04-2018",$G$2:$G$999,"&lt;1-10-2018"),IF(AND(A983='CP %'!$M$1,Master!J983="CP",G983&gt;=DATE(2018,10,1),G983&lt;=DATE(2018,12,31)),COUNTIFS($K$2:$K$999,K983,$A$2:$A$999,'CP %'!$M$1,$G$2:$G$999,"&gt;=1-10-2018",$G$2:$G$999,"&lt;=31-12-2018"),"")))))))</f>
        <v/>
      </c>
    </row>
    <row r="984" spans="19:20" hidden="1" x14ac:dyDescent="0.25">
      <c r="S984" s="17" t="str">
        <f>IF(AND(A984='CP %'!$B$1,J984="CP"),
IF(AND(G984&gt;=DATE(2018,4,1),G984&lt;=DATE(2018,7,25)),2%,IF(AND(G984&gt;=DATE(2018,7,26),G984&lt;=DATE(2018,12,31),R984='CP %'!$I$2),IF(T984=1,'CP %'!$C$8,IF(AND(T984&gt;=2,T984&lt;=3),'CP %'!$C$9,IF(AND(T984&gt;=4,T984&lt;=5),'CP %'!$C$10,IF(AND(T984&gt;=6,T984&lt;=8),'CP %'!$C$11,IF(T984&gt;=9,'CP %'!$C$12,""))))),IF(AND(G984&gt;=DATE(2018,7,26),G984&lt;=DATE(2018,12,31),R984='CP %'!$I$3),IF(T984=1,'CP %'!$D$8,IF(AND(T984&gt;=2,T984&lt;=3),'CP %'!$D$9,IF(AND(T984&gt;=4,T984&lt;=5),'CP %'!$D$10,IF(AND(T984&gt;=6,T984&lt;=8),'CP %'!$D$11,IF(T984&gt;=9,'CP %'!$D$12,""))))),""))),
IF(AND(A984='CP %'!$F$1,J984="CP"),
IF(AND(G984&gt;=DATE(2018,4,1),G984&lt;DATE(2018,5,1)),IF(AND(T984&gt;=1,T984&lt;=3),'CP %'!$G$4,IF(AND(T984&gt;=4,T984&lt;=9),'CP %'!$G$5,IF(T984&gt;=10,'CP %'!$G$6,""))),
IF(AND(G984&gt;=DATE(2018,5,1),G984&lt;DATE(2018,7,1)),'CP %'!$G$8,
IF(AND(G984&gt;=DATE(2018,7,1),G984&lt;DATE(2018,8,1)),IF(AND(T984&gt;=1,T984&lt;=2),'CP %'!$G$11,IF(AND(T984&gt;=3,T984&lt;=5),'CP %'!$G$12,IF(T984&gt;=6,'CP %'!$G$13,""))),
IF(AND(G984&gt;=DATE(2018,8,1),G984&lt;DATE(2018,10,1)),IF(K984='CP %'!$F$18,'CP %'!$G$18,IF(B984='CP %'!$F$15,'CP %'!$G$15,IF(B984='CP %'!$F$16,'CP %'!$G$16,IF(AND(B984='CP %'!$F$17,T984=1),'CP %'!$G$20,IF(AND(B984='CP %'!$F$17,T984&gt;=2,T984&lt;=5),'CP %'!$G$21,IF(AND(B984='CP %'!$F$17,T984&gt;=6),'CP %'!$G$22,"")))))),
IF(AND(G984&gt;=DATE(2018,10,1),G984&lt;=DATE(2018,12,31)),IF(B984='CP %'!$F$25,'CP %'!$G$25,IF(B984='CP %'!$F$26,'CP %'!$G$26,IF(AND(B984='CP %'!$F$27,T984=1),'CP %'!$G$29,IF(AND(B984='CP %'!$F$27,T984&gt;=2,T984&lt;=5),'CP %'!$G$30,IF(AND(B984='CP %'!$F$27,T984&gt;=6),'CP %'!$G$31,"")))))))))),
IF(AND(A984='CP %'!$M$1,J984="CP"),
IF(AND(G984&gt;=DATE(2018,4,1),G984&lt;DATE(2018,10,1)),IF(AND(T984&gt;=1,T984&lt;=3),'CP %'!$N$4,IF(AND(T984&gt;=4,T984&lt;=6),'CP %'!$N$5,IF(T984&gt;=7,'CP %'!$N$6,""))),
IF(AND(G984&gt;=DATE(2018,10,1),G984&lt;=DATE(2018,12,31)),IF(AND(T984&gt;=1,T984&lt;=3),'CP %'!$N$9,IF(AND(T984&gt;=4,T984&lt;=6),'CP %'!$N$10,IF(T984&gt;=7,'CP %'!$N$11,""))),"")),"")))</f>
        <v/>
      </c>
      <c r="T984" s="29" t="str">
        <f>IF(AND(A984='CP %'!$B$1,Master!J984="CP",G984&gt;=DATE(2018,7,26),G984&lt;=DATE(2018,12,31)),COUNTIFS($K$2:$K$999,K984,$A$2:$A$999,'CP %'!$B$1,$G$2:$G$999,"&gt;=26-07-2018",$G$2:$G$999,"&lt;=31-12-2018"),IF(AND(A984='CP %'!$F$1,Master!J984="CP",G984&gt;=DATE(2018,4,1),G984&lt;DATE(2018,5,1)),COUNTIFS($K$2:$K$999,K984,$A$2:$A$999,'CP %'!$F$1,$G$2:$G$999,"&gt;=01-04-2018",$G$2:$G$999,"&lt;01-05-2018"),IF(AND(A984='CP %'!$F$1,Master!J984="CP",G984&gt;=DATE(2018,7,1),G984&lt;DATE(2018,8,1)),COUNTIFS($K$2:$K$999,K984,$A$2:$A$999,'CP %'!$F$1,$G$2:$G$999,"&gt;=01-07-2018",$G$2:$G$999,"&lt;01-08-2018"),IF(AND(A984='CP %'!$F$1,B984='CP %'!$F$17,Master!J984="CP",G984&gt;=DATE(2018,8,1),G984&lt;DATE(2018,10,1)),COUNTIFS($K$2:$K$999,K984,$A$2:$A$999,'CP %'!$F$1,$B$2:$B$999,'CP %'!$F$17,$G$2:$G$999,"&gt;=01-08-2018",$G$2:$G$999,"&lt;01-10-2018"),IF(AND(A984='CP %'!$F$1,B984='CP %'!$F$27,Master!J984="CP",G984&gt;=DATE(2018,10,1),G984&lt;=DATE(2018,12,31)),COUNTIFS($K$2:$K$999,K984,$A$2:$A$999,'CP %'!$F$1,$B$2:$B$999,'CP %'!$F$27,$G$2:$G$999,"&gt;=01-10-2018",$G$2:$G$999,"&lt;=31-12-2018"),IF(AND(A984='CP %'!$M$1,Master!J984="CP",G984&gt;=DATE(2018,4,1),G984&lt;DATE(2018,10,1)),COUNTIFS($K$2:$K$999,K984,$A$2:$A$999,'CP %'!$M$1,$G$2:$G$999,"&gt;=1-04-2018",$G$2:$G$999,"&lt;1-10-2018"),IF(AND(A984='CP %'!$M$1,Master!J984="CP",G984&gt;=DATE(2018,10,1),G984&lt;=DATE(2018,12,31)),COUNTIFS($K$2:$K$999,K984,$A$2:$A$999,'CP %'!$M$1,$G$2:$G$999,"&gt;=1-10-2018",$G$2:$G$999,"&lt;=31-12-2018"),"")))))))</f>
        <v/>
      </c>
    </row>
    <row r="985" spans="19:20" hidden="1" x14ac:dyDescent="0.25">
      <c r="S985" s="17" t="str">
        <f>IF(AND(A985='CP %'!$B$1,J985="CP"),
IF(AND(G985&gt;=DATE(2018,4,1),G985&lt;=DATE(2018,7,25)),2%,IF(AND(G985&gt;=DATE(2018,7,26),G985&lt;=DATE(2018,12,31),R985='CP %'!$I$2),IF(T985=1,'CP %'!$C$8,IF(AND(T985&gt;=2,T985&lt;=3),'CP %'!$C$9,IF(AND(T985&gt;=4,T985&lt;=5),'CP %'!$C$10,IF(AND(T985&gt;=6,T985&lt;=8),'CP %'!$C$11,IF(T985&gt;=9,'CP %'!$C$12,""))))),IF(AND(G985&gt;=DATE(2018,7,26),G985&lt;=DATE(2018,12,31),R985='CP %'!$I$3),IF(T985=1,'CP %'!$D$8,IF(AND(T985&gt;=2,T985&lt;=3),'CP %'!$D$9,IF(AND(T985&gt;=4,T985&lt;=5),'CP %'!$D$10,IF(AND(T985&gt;=6,T985&lt;=8),'CP %'!$D$11,IF(T985&gt;=9,'CP %'!$D$12,""))))),""))),
IF(AND(A985='CP %'!$F$1,J985="CP"),
IF(AND(G985&gt;=DATE(2018,4,1),G985&lt;DATE(2018,5,1)),IF(AND(T985&gt;=1,T985&lt;=3),'CP %'!$G$4,IF(AND(T985&gt;=4,T985&lt;=9),'CP %'!$G$5,IF(T985&gt;=10,'CP %'!$G$6,""))),
IF(AND(G985&gt;=DATE(2018,5,1),G985&lt;DATE(2018,7,1)),'CP %'!$G$8,
IF(AND(G985&gt;=DATE(2018,7,1),G985&lt;DATE(2018,8,1)),IF(AND(T985&gt;=1,T985&lt;=2),'CP %'!$G$11,IF(AND(T985&gt;=3,T985&lt;=5),'CP %'!$G$12,IF(T985&gt;=6,'CP %'!$G$13,""))),
IF(AND(G985&gt;=DATE(2018,8,1),G985&lt;DATE(2018,10,1)),IF(K985='CP %'!$F$18,'CP %'!$G$18,IF(B985='CP %'!$F$15,'CP %'!$G$15,IF(B985='CP %'!$F$16,'CP %'!$G$16,IF(AND(B985='CP %'!$F$17,T985=1),'CP %'!$G$20,IF(AND(B985='CP %'!$F$17,T985&gt;=2,T985&lt;=5),'CP %'!$G$21,IF(AND(B985='CP %'!$F$17,T985&gt;=6),'CP %'!$G$22,"")))))),
IF(AND(G985&gt;=DATE(2018,10,1),G985&lt;=DATE(2018,12,31)),IF(B985='CP %'!$F$25,'CP %'!$G$25,IF(B985='CP %'!$F$26,'CP %'!$G$26,IF(AND(B985='CP %'!$F$27,T985=1),'CP %'!$G$29,IF(AND(B985='CP %'!$F$27,T985&gt;=2,T985&lt;=5),'CP %'!$G$30,IF(AND(B985='CP %'!$F$27,T985&gt;=6),'CP %'!$G$31,"")))))))))),
IF(AND(A985='CP %'!$M$1,J985="CP"),
IF(AND(G985&gt;=DATE(2018,4,1),G985&lt;DATE(2018,10,1)),IF(AND(T985&gt;=1,T985&lt;=3),'CP %'!$N$4,IF(AND(T985&gt;=4,T985&lt;=6),'CP %'!$N$5,IF(T985&gt;=7,'CP %'!$N$6,""))),
IF(AND(G985&gt;=DATE(2018,10,1),G985&lt;=DATE(2018,12,31)),IF(AND(T985&gt;=1,T985&lt;=3),'CP %'!$N$9,IF(AND(T985&gt;=4,T985&lt;=6),'CP %'!$N$10,IF(T985&gt;=7,'CP %'!$N$11,""))),"")),"")))</f>
        <v/>
      </c>
      <c r="T985" s="29" t="str">
        <f>IF(AND(A985='CP %'!$B$1,Master!J985="CP",G985&gt;=DATE(2018,7,26),G985&lt;=DATE(2018,12,31)),COUNTIFS($K$2:$K$999,K985,$A$2:$A$999,'CP %'!$B$1,$G$2:$G$999,"&gt;=26-07-2018",$G$2:$G$999,"&lt;=31-12-2018"),IF(AND(A985='CP %'!$F$1,Master!J985="CP",G985&gt;=DATE(2018,4,1),G985&lt;DATE(2018,5,1)),COUNTIFS($K$2:$K$999,K985,$A$2:$A$999,'CP %'!$F$1,$G$2:$G$999,"&gt;=01-04-2018",$G$2:$G$999,"&lt;01-05-2018"),IF(AND(A985='CP %'!$F$1,Master!J985="CP",G985&gt;=DATE(2018,7,1),G985&lt;DATE(2018,8,1)),COUNTIFS($K$2:$K$999,K985,$A$2:$A$999,'CP %'!$F$1,$G$2:$G$999,"&gt;=01-07-2018",$G$2:$G$999,"&lt;01-08-2018"),IF(AND(A985='CP %'!$F$1,B985='CP %'!$F$17,Master!J985="CP",G985&gt;=DATE(2018,8,1),G985&lt;DATE(2018,10,1)),COUNTIFS($K$2:$K$999,K985,$A$2:$A$999,'CP %'!$F$1,$B$2:$B$999,'CP %'!$F$17,$G$2:$G$999,"&gt;=01-08-2018",$G$2:$G$999,"&lt;01-10-2018"),IF(AND(A985='CP %'!$F$1,B985='CP %'!$F$27,Master!J985="CP",G985&gt;=DATE(2018,10,1),G985&lt;=DATE(2018,12,31)),COUNTIFS($K$2:$K$999,K985,$A$2:$A$999,'CP %'!$F$1,$B$2:$B$999,'CP %'!$F$27,$G$2:$G$999,"&gt;=01-10-2018",$G$2:$G$999,"&lt;=31-12-2018"),IF(AND(A985='CP %'!$M$1,Master!J985="CP",G985&gt;=DATE(2018,4,1),G985&lt;DATE(2018,10,1)),COUNTIFS($K$2:$K$999,K985,$A$2:$A$999,'CP %'!$M$1,$G$2:$G$999,"&gt;=1-04-2018",$G$2:$G$999,"&lt;1-10-2018"),IF(AND(A985='CP %'!$M$1,Master!J985="CP",G985&gt;=DATE(2018,10,1),G985&lt;=DATE(2018,12,31)),COUNTIFS($K$2:$K$999,K985,$A$2:$A$999,'CP %'!$M$1,$G$2:$G$999,"&gt;=1-10-2018",$G$2:$G$999,"&lt;=31-12-2018"),"")))))))</f>
        <v/>
      </c>
    </row>
    <row r="986" spans="19:20" hidden="1" x14ac:dyDescent="0.25">
      <c r="S986" s="17" t="str">
        <f>IF(AND(A986='CP %'!$B$1,J986="CP"),
IF(AND(G986&gt;=DATE(2018,4,1),G986&lt;=DATE(2018,7,25)),2%,IF(AND(G986&gt;=DATE(2018,7,26),G986&lt;=DATE(2018,12,31),R986='CP %'!$I$2),IF(T986=1,'CP %'!$C$8,IF(AND(T986&gt;=2,T986&lt;=3),'CP %'!$C$9,IF(AND(T986&gt;=4,T986&lt;=5),'CP %'!$C$10,IF(AND(T986&gt;=6,T986&lt;=8),'CP %'!$C$11,IF(T986&gt;=9,'CP %'!$C$12,""))))),IF(AND(G986&gt;=DATE(2018,7,26),G986&lt;=DATE(2018,12,31),R986='CP %'!$I$3),IF(T986=1,'CP %'!$D$8,IF(AND(T986&gt;=2,T986&lt;=3),'CP %'!$D$9,IF(AND(T986&gt;=4,T986&lt;=5),'CP %'!$D$10,IF(AND(T986&gt;=6,T986&lt;=8),'CP %'!$D$11,IF(T986&gt;=9,'CP %'!$D$12,""))))),""))),
IF(AND(A986='CP %'!$F$1,J986="CP"),
IF(AND(G986&gt;=DATE(2018,4,1),G986&lt;DATE(2018,5,1)),IF(AND(T986&gt;=1,T986&lt;=3),'CP %'!$G$4,IF(AND(T986&gt;=4,T986&lt;=9),'CP %'!$G$5,IF(T986&gt;=10,'CP %'!$G$6,""))),
IF(AND(G986&gt;=DATE(2018,5,1),G986&lt;DATE(2018,7,1)),'CP %'!$G$8,
IF(AND(G986&gt;=DATE(2018,7,1),G986&lt;DATE(2018,8,1)),IF(AND(T986&gt;=1,T986&lt;=2),'CP %'!$G$11,IF(AND(T986&gt;=3,T986&lt;=5),'CP %'!$G$12,IF(T986&gt;=6,'CP %'!$G$13,""))),
IF(AND(G986&gt;=DATE(2018,8,1),G986&lt;DATE(2018,10,1)),IF(K986='CP %'!$F$18,'CP %'!$G$18,IF(B986='CP %'!$F$15,'CP %'!$G$15,IF(B986='CP %'!$F$16,'CP %'!$G$16,IF(AND(B986='CP %'!$F$17,T986=1),'CP %'!$G$20,IF(AND(B986='CP %'!$F$17,T986&gt;=2,T986&lt;=5),'CP %'!$G$21,IF(AND(B986='CP %'!$F$17,T986&gt;=6),'CP %'!$G$22,"")))))),
IF(AND(G986&gt;=DATE(2018,10,1),G986&lt;=DATE(2018,12,31)),IF(B986='CP %'!$F$25,'CP %'!$G$25,IF(B986='CP %'!$F$26,'CP %'!$G$26,IF(AND(B986='CP %'!$F$27,T986=1),'CP %'!$G$29,IF(AND(B986='CP %'!$F$27,T986&gt;=2,T986&lt;=5),'CP %'!$G$30,IF(AND(B986='CP %'!$F$27,T986&gt;=6),'CP %'!$G$31,"")))))))))),
IF(AND(A986='CP %'!$M$1,J986="CP"),
IF(AND(G986&gt;=DATE(2018,4,1),G986&lt;DATE(2018,10,1)),IF(AND(T986&gt;=1,T986&lt;=3),'CP %'!$N$4,IF(AND(T986&gt;=4,T986&lt;=6),'CP %'!$N$5,IF(T986&gt;=7,'CP %'!$N$6,""))),
IF(AND(G986&gt;=DATE(2018,10,1),G986&lt;=DATE(2018,12,31)),IF(AND(T986&gt;=1,T986&lt;=3),'CP %'!$N$9,IF(AND(T986&gt;=4,T986&lt;=6),'CP %'!$N$10,IF(T986&gt;=7,'CP %'!$N$11,""))),"")),"")))</f>
        <v/>
      </c>
      <c r="T986" s="29" t="str">
        <f>IF(AND(A986='CP %'!$B$1,Master!J986="CP",G986&gt;=DATE(2018,7,26),G986&lt;=DATE(2018,12,31)),COUNTIFS($K$2:$K$999,K986,$A$2:$A$999,'CP %'!$B$1,$G$2:$G$999,"&gt;=26-07-2018",$G$2:$G$999,"&lt;=31-12-2018"),IF(AND(A986='CP %'!$F$1,Master!J986="CP",G986&gt;=DATE(2018,4,1),G986&lt;DATE(2018,5,1)),COUNTIFS($K$2:$K$999,K986,$A$2:$A$999,'CP %'!$F$1,$G$2:$G$999,"&gt;=01-04-2018",$G$2:$G$999,"&lt;01-05-2018"),IF(AND(A986='CP %'!$F$1,Master!J986="CP",G986&gt;=DATE(2018,7,1),G986&lt;DATE(2018,8,1)),COUNTIFS($K$2:$K$999,K986,$A$2:$A$999,'CP %'!$F$1,$G$2:$G$999,"&gt;=01-07-2018",$G$2:$G$999,"&lt;01-08-2018"),IF(AND(A986='CP %'!$F$1,B986='CP %'!$F$17,Master!J986="CP",G986&gt;=DATE(2018,8,1),G986&lt;DATE(2018,10,1)),COUNTIFS($K$2:$K$999,K986,$A$2:$A$999,'CP %'!$F$1,$B$2:$B$999,'CP %'!$F$17,$G$2:$G$999,"&gt;=01-08-2018",$G$2:$G$999,"&lt;01-10-2018"),IF(AND(A986='CP %'!$F$1,B986='CP %'!$F$27,Master!J986="CP",G986&gt;=DATE(2018,10,1),G986&lt;=DATE(2018,12,31)),COUNTIFS($K$2:$K$999,K986,$A$2:$A$999,'CP %'!$F$1,$B$2:$B$999,'CP %'!$F$27,$G$2:$G$999,"&gt;=01-10-2018",$G$2:$G$999,"&lt;=31-12-2018"),IF(AND(A986='CP %'!$M$1,Master!J986="CP",G986&gt;=DATE(2018,4,1),G986&lt;DATE(2018,10,1)),COUNTIFS($K$2:$K$999,K986,$A$2:$A$999,'CP %'!$M$1,$G$2:$G$999,"&gt;=1-04-2018",$G$2:$G$999,"&lt;1-10-2018"),IF(AND(A986='CP %'!$M$1,Master!J986="CP",G986&gt;=DATE(2018,10,1),G986&lt;=DATE(2018,12,31)),COUNTIFS($K$2:$K$999,K986,$A$2:$A$999,'CP %'!$M$1,$G$2:$G$999,"&gt;=1-10-2018",$G$2:$G$999,"&lt;=31-12-2018"),"")))))))</f>
        <v/>
      </c>
    </row>
    <row r="987" spans="19:20" hidden="1" x14ac:dyDescent="0.25">
      <c r="S987" s="17" t="str">
        <f>IF(AND(A987='CP %'!$B$1,J987="CP"),
IF(AND(G987&gt;=DATE(2018,4,1),G987&lt;=DATE(2018,7,25)),2%,IF(AND(G987&gt;=DATE(2018,7,26),G987&lt;=DATE(2018,12,31),R987='CP %'!$I$2),IF(T987=1,'CP %'!$C$8,IF(AND(T987&gt;=2,T987&lt;=3),'CP %'!$C$9,IF(AND(T987&gt;=4,T987&lt;=5),'CP %'!$C$10,IF(AND(T987&gt;=6,T987&lt;=8),'CP %'!$C$11,IF(T987&gt;=9,'CP %'!$C$12,""))))),IF(AND(G987&gt;=DATE(2018,7,26),G987&lt;=DATE(2018,12,31),R987='CP %'!$I$3),IF(T987=1,'CP %'!$D$8,IF(AND(T987&gt;=2,T987&lt;=3),'CP %'!$D$9,IF(AND(T987&gt;=4,T987&lt;=5),'CP %'!$D$10,IF(AND(T987&gt;=6,T987&lt;=8),'CP %'!$D$11,IF(T987&gt;=9,'CP %'!$D$12,""))))),""))),
IF(AND(A987='CP %'!$F$1,J987="CP"),
IF(AND(G987&gt;=DATE(2018,4,1),G987&lt;DATE(2018,5,1)),IF(AND(T987&gt;=1,T987&lt;=3),'CP %'!$G$4,IF(AND(T987&gt;=4,T987&lt;=9),'CP %'!$G$5,IF(T987&gt;=10,'CP %'!$G$6,""))),
IF(AND(G987&gt;=DATE(2018,5,1),G987&lt;DATE(2018,7,1)),'CP %'!$G$8,
IF(AND(G987&gt;=DATE(2018,7,1),G987&lt;DATE(2018,8,1)),IF(AND(T987&gt;=1,T987&lt;=2),'CP %'!$G$11,IF(AND(T987&gt;=3,T987&lt;=5),'CP %'!$G$12,IF(T987&gt;=6,'CP %'!$G$13,""))),
IF(AND(G987&gt;=DATE(2018,8,1),G987&lt;DATE(2018,10,1)),IF(K987='CP %'!$F$18,'CP %'!$G$18,IF(B987='CP %'!$F$15,'CP %'!$G$15,IF(B987='CP %'!$F$16,'CP %'!$G$16,IF(AND(B987='CP %'!$F$17,T987=1),'CP %'!$G$20,IF(AND(B987='CP %'!$F$17,T987&gt;=2,T987&lt;=5),'CP %'!$G$21,IF(AND(B987='CP %'!$F$17,T987&gt;=6),'CP %'!$G$22,"")))))),
IF(AND(G987&gt;=DATE(2018,10,1),G987&lt;=DATE(2018,12,31)),IF(B987='CP %'!$F$25,'CP %'!$G$25,IF(B987='CP %'!$F$26,'CP %'!$G$26,IF(AND(B987='CP %'!$F$27,T987=1),'CP %'!$G$29,IF(AND(B987='CP %'!$F$27,T987&gt;=2,T987&lt;=5),'CP %'!$G$30,IF(AND(B987='CP %'!$F$27,T987&gt;=6),'CP %'!$G$31,"")))))))))),
IF(AND(A987='CP %'!$M$1,J987="CP"),
IF(AND(G987&gt;=DATE(2018,4,1),G987&lt;DATE(2018,10,1)),IF(AND(T987&gt;=1,T987&lt;=3),'CP %'!$N$4,IF(AND(T987&gt;=4,T987&lt;=6),'CP %'!$N$5,IF(T987&gt;=7,'CP %'!$N$6,""))),
IF(AND(G987&gt;=DATE(2018,10,1),G987&lt;=DATE(2018,12,31)),IF(AND(T987&gt;=1,T987&lt;=3),'CP %'!$N$9,IF(AND(T987&gt;=4,T987&lt;=6),'CP %'!$N$10,IF(T987&gt;=7,'CP %'!$N$11,""))),"")),"")))</f>
        <v/>
      </c>
      <c r="T987" s="29" t="str">
        <f>IF(AND(A987='CP %'!$B$1,Master!J987="CP",G987&gt;=DATE(2018,7,26),G987&lt;=DATE(2018,12,31)),COUNTIFS($K$2:$K$999,K987,$A$2:$A$999,'CP %'!$B$1,$G$2:$G$999,"&gt;=26-07-2018",$G$2:$G$999,"&lt;=31-12-2018"),IF(AND(A987='CP %'!$F$1,Master!J987="CP",G987&gt;=DATE(2018,4,1),G987&lt;DATE(2018,5,1)),COUNTIFS($K$2:$K$999,K987,$A$2:$A$999,'CP %'!$F$1,$G$2:$G$999,"&gt;=01-04-2018",$G$2:$G$999,"&lt;01-05-2018"),IF(AND(A987='CP %'!$F$1,Master!J987="CP",G987&gt;=DATE(2018,7,1),G987&lt;DATE(2018,8,1)),COUNTIFS($K$2:$K$999,K987,$A$2:$A$999,'CP %'!$F$1,$G$2:$G$999,"&gt;=01-07-2018",$G$2:$G$999,"&lt;01-08-2018"),IF(AND(A987='CP %'!$F$1,B987='CP %'!$F$17,Master!J987="CP",G987&gt;=DATE(2018,8,1),G987&lt;DATE(2018,10,1)),COUNTIFS($K$2:$K$999,K987,$A$2:$A$999,'CP %'!$F$1,$B$2:$B$999,'CP %'!$F$17,$G$2:$G$999,"&gt;=01-08-2018",$G$2:$G$999,"&lt;01-10-2018"),IF(AND(A987='CP %'!$F$1,B987='CP %'!$F$27,Master!J987="CP",G987&gt;=DATE(2018,10,1),G987&lt;=DATE(2018,12,31)),COUNTIFS($K$2:$K$999,K987,$A$2:$A$999,'CP %'!$F$1,$B$2:$B$999,'CP %'!$F$27,$G$2:$G$999,"&gt;=01-10-2018",$G$2:$G$999,"&lt;=31-12-2018"),IF(AND(A987='CP %'!$M$1,Master!J987="CP",G987&gt;=DATE(2018,4,1),G987&lt;DATE(2018,10,1)),COUNTIFS($K$2:$K$999,K987,$A$2:$A$999,'CP %'!$M$1,$G$2:$G$999,"&gt;=1-04-2018",$G$2:$G$999,"&lt;1-10-2018"),IF(AND(A987='CP %'!$M$1,Master!J987="CP",G987&gt;=DATE(2018,10,1),G987&lt;=DATE(2018,12,31)),COUNTIFS($K$2:$K$999,K987,$A$2:$A$999,'CP %'!$M$1,$G$2:$G$999,"&gt;=1-10-2018",$G$2:$G$999,"&lt;=31-12-2018"),"")))))))</f>
        <v/>
      </c>
    </row>
    <row r="988" spans="19:20" hidden="1" x14ac:dyDescent="0.25">
      <c r="S988" s="17" t="str">
        <f>IF(AND(A988='CP %'!$B$1,J988="CP"),
IF(AND(G988&gt;=DATE(2018,4,1),G988&lt;=DATE(2018,7,25)),2%,IF(AND(G988&gt;=DATE(2018,7,26),G988&lt;=DATE(2018,12,31),R988='CP %'!$I$2),IF(T988=1,'CP %'!$C$8,IF(AND(T988&gt;=2,T988&lt;=3),'CP %'!$C$9,IF(AND(T988&gt;=4,T988&lt;=5),'CP %'!$C$10,IF(AND(T988&gt;=6,T988&lt;=8),'CP %'!$C$11,IF(T988&gt;=9,'CP %'!$C$12,""))))),IF(AND(G988&gt;=DATE(2018,7,26),G988&lt;=DATE(2018,12,31),R988='CP %'!$I$3),IF(T988=1,'CP %'!$D$8,IF(AND(T988&gt;=2,T988&lt;=3),'CP %'!$D$9,IF(AND(T988&gt;=4,T988&lt;=5),'CP %'!$D$10,IF(AND(T988&gt;=6,T988&lt;=8),'CP %'!$D$11,IF(T988&gt;=9,'CP %'!$D$12,""))))),""))),
IF(AND(A988='CP %'!$F$1,J988="CP"),
IF(AND(G988&gt;=DATE(2018,4,1),G988&lt;DATE(2018,5,1)),IF(AND(T988&gt;=1,T988&lt;=3),'CP %'!$G$4,IF(AND(T988&gt;=4,T988&lt;=9),'CP %'!$G$5,IF(T988&gt;=10,'CP %'!$G$6,""))),
IF(AND(G988&gt;=DATE(2018,5,1),G988&lt;DATE(2018,7,1)),'CP %'!$G$8,
IF(AND(G988&gt;=DATE(2018,7,1),G988&lt;DATE(2018,8,1)),IF(AND(T988&gt;=1,T988&lt;=2),'CP %'!$G$11,IF(AND(T988&gt;=3,T988&lt;=5),'CP %'!$G$12,IF(T988&gt;=6,'CP %'!$G$13,""))),
IF(AND(G988&gt;=DATE(2018,8,1),G988&lt;DATE(2018,10,1)),IF(K988='CP %'!$F$18,'CP %'!$G$18,IF(B988='CP %'!$F$15,'CP %'!$G$15,IF(B988='CP %'!$F$16,'CP %'!$G$16,IF(AND(B988='CP %'!$F$17,T988=1),'CP %'!$G$20,IF(AND(B988='CP %'!$F$17,T988&gt;=2,T988&lt;=5),'CP %'!$G$21,IF(AND(B988='CP %'!$F$17,T988&gt;=6),'CP %'!$G$22,"")))))),
IF(AND(G988&gt;=DATE(2018,10,1),G988&lt;=DATE(2018,12,31)),IF(B988='CP %'!$F$25,'CP %'!$G$25,IF(B988='CP %'!$F$26,'CP %'!$G$26,IF(AND(B988='CP %'!$F$27,T988=1),'CP %'!$G$29,IF(AND(B988='CP %'!$F$27,T988&gt;=2,T988&lt;=5),'CP %'!$G$30,IF(AND(B988='CP %'!$F$27,T988&gt;=6),'CP %'!$G$31,"")))))))))),
IF(AND(A988='CP %'!$M$1,J988="CP"),
IF(AND(G988&gt;=DATE(2018,4,1),G988&lt;DATE(2018,10,1)),IF(AND(T988&gt;=1,T988&lt;=3),'CP %'!$N$4,IF(AND(T988&gt;=4,T988&lt;=6),'CP %'!$N$5,IF(T988&gt;=7,'CP %'!$N$6,""))),
IF(AND(G988&gt;=DATE(2018,10,1),G988&lt;=DATE(2018,12,31)),IF(AND(T988&gt;=1,T988&lt;=3),'CP %'!$N$9,IF(AND(T988&gt;=4,T988&lt;=6),'CP %'!$N$10,IF(T988&gt;=7,'CP %'!$N$11,""))),"")),"")))</f>
        <v/>
      </c>
      <c r="T988" s="29" t="str">
        <f>IF(AND(A988='CP %'!$B$1,Master!J988="CP",G988&gt;=DATE(2018,7,26),G988&lt;=DATE(2018,12,31)),COUNTIFS($K$2:$K$999,K988,$A$2:$A$999,'CP %'!$B$1,$G$2:$G$999,"&gt;=26-07-2018",$G$2:$G$999,"&lt;=31-12-2018"),IF(AND(A988='CP %'!$F$1,Master!J988="CP",G988&gt;=DATE(2018,4,1),G988&lt;DATE(2018,5,1)),COUNTIFS($K$2:$K$999,K988,$A$2:$A$999,'CP %'!$F$1,$G$2:$G$999,"&gt;=01-04-2018",$G$2:$G$999,"&lt;01-05-2018"),IF(AND(A988='CP %'!$F$1,Master!J988="CP",G988&gt;=DATE(2018,7,1),G988&lt;DATE(2018,8,1)),COUNTIFS($K$2:$K$999,K988,$A$2:$A$999,'CP %'!$F$1,$G$2:$G$999,"&gt;=01-07-2018",$G$2:$G$999,"&lt;01-08-2018"),IF(AND(A988='CP %'!$F$1,B988='CP %'!$F$17,Master!J988="CP",G988&gt;=DATE(2018,8,1),G988&lt;DATE(2018,10,1)),COUNTIFS($K$2:$K$999,K988,$A$2:$A$999,'CP %'!$F$1,$B$2:$B$999,'CP %'!$F$17,$G$2:$G$999,"&gt;=01-08-2018",$G$2:$G$999,"&lt;01-10-2018"),IF(AND(A988='CP %'!$F$1,B988='CP %'!$F$27,Master!J988="CP",G988&gt;=DATE(2018,10,1),G988&lt;=DATE(2018,12,31)),COUNTIFS($K$2:$K$999,K988,$A$2:$A$999,'CP %'!$F$1,$B$2:$B$999,'CP %'!$F$27,$G$2:$G$999,"&gt;=01-10-2018",$G$2:$G$999,"&lt;=31-12-2018"),IF(AND(A988='CP %'!$M$1,Master!J988="CP",G988&gt;=DATE(2018,4,1),G988&lt;DATE(2018,10,1)),COUNTIFS($K$2:$K$999,K988,$A$2:$A$999,'CP %'!$M$1,$G$2:$G$999,"&gt;=1-04-2018",$G$2:$G$999,"&lt;1-10-2018"),IF(AND(A988='CP %'!$M$1,Master!J988="CP",G988&gt;=DATE(2018,10,1),G988&lt;=DATE(2018,12,31)),COUNTIFS($K$2:$K$999,K988,$A$2:$A$999,'CP %'!$M$1,$G$2:$G$999,"&gt;=1-10-2018",$G$2:$G$999,"&lt;=31-12-2018"),"")))))))</f>
        <v/>
      </c>
    </row>
    <row r="989" spans="19:20" hidden="1" x14ac:dyDescent="0.25">
      <c r="S989" s="17" t="str">
        <f>IF(AND(A989='CP %'!$B$1,J989="CP"),
IF(AND(G989&gt;=DATE(2018,4,1),G989&lt;=DATE(2018,7,25)),2%,IF(AND(G989&gt;=DATE(2018,7,26),G989&lt;=DATE(2018,12,31),R989='CP %'!$I$2),IF(T989=1,'CP %'!$C$8,IF(AND(T989&gt;=2,T989&lt;=3),'CP %'!$C$9,IF(AND(T989&gt;=4,T989&lt;=5),'CP %'!$C$10,IF(AND(T989&gt;=6,T989&lt;=8),'CP %'!$C$11,IF(T989&gt;=9,'CP %'!$C$12,""))))),IF(AND(G989&gt;=DATE(2018,7,26),G989&lt;=DATE(2018,12,31),R989='CP %'!$I$3),IF(T989=1,'CP %'!$D$8,IF(AND(T989&gt;=2,T989&lt;=3),'CP %'!$D$9,IF(AND(T989&gt;=4,T989&lt;=5),'CP %'!$D$10,IF(AND(T989&gt;=6,T989&lt;=8),'CP %'!$D$11,IF(T989&gt;=9,'CP %'!$D$12,""))))),""))),
IF(AND(A989='CP %'!$F$1,J989="CP"),
IF(AND(G989&gt;=DATE(2018,4,1),G989&lt;DATE(2018,5,1)),IF(AND(T989&gt;=1,T989&lt;=3),'CP %'!$G$4,IF(AND(T989&gt;=4,T989&lt;=9),'CP %'!$G$5,IF(T989&gt;=10,'CP %'!$G$6,""))),
IF(AND(G989&gt;=DATE(2018,5,1),G989&lt;DATE(2018,7,1)),'CP %'!$G$8,
IF(AND(G989&gt;=DATE(2018,7,1),G989&lt;DATE(2018,8,1)),IF(AND(T989&gt;=1,T989&lt;=2),'CP %'!$G$11,IF(AND(T989&gt;=3,T989&lt;=5),'CP %'!$G$12,IF(T989&gt;=6,'CP %'!$G$13,""))),
IF(AND(G989&gt;=DATE(2018,8,1),G989&lt;DATE(2018,10,1)),IF(K989='CP %'!$F$18,'CP %'!$G$18,IF(B989='CP %'!$F$15,'CP %'!$G$15,IF(B989='CP %'!$F$16,'CP %'!$G$16,IF(AND(B989='CP %'!$F$17,T989=1),'CP %'!$G$20,IF(AND(B989='CP %'!$F$17,T989&gt;=2,T989&lt;=5),'CP %'!$G$21,IF(AND(B989='CP %'!$F$17,T989&gt;=6),'CP %'!$G$22,"")))))),
IF(AND(G989&gt;=DATE(2018,10,1),G989&lt;=DATE(2018,12,31)),IF(B989='CP %'!$F$25,'CP %'!$G$25,IF(B989='CP %'!$F$26,'CP %'!$G$26,IF(AND(B989='CP %'!$F$27,T989=1),'CP %'!$G$29,IF(AND(B989='CP %'!$F$27,T989&gt;=2,T989&lt;=5),'CP %'!$G$30,IF(AND(B989='CP %'!$F$27,T989&gt;=6),'CP %'!$G$31,"")))))))))),
IF(AND(A989='CP %'!$M$1,J989="CP"),
IF(AND(G989&gt;=DATE(2018,4,1),G989&lt;DATE(2018,10,1)),IF(AND(T989&gt;=1,T989&lt;=3),'CP %'!$N$4,IF(AND(T989&gt;=4,T989&lt;=6),'CP %'!$N$5,IF(T989&gt;=7,'CP %'!$N$6,""))),
IF(AND(G989&gt;=DATE(2018,10,1),G989&lt;=DATE(2018,12,31)),IF(AND(T989&gt;=1,T989&lt;=3),'CP %'!$N$9,IF(AND(T989&gt;=4,T989&lt;=6),'CP %'!$N$10,IF(T989&gt;=7,'CP %'!$N$11,""))),"")),"")))</f>
        <v/>
      </c>
      <c r="T989" s="29" t="str">
        <f>IF(AND(A989='CP %'!$B$1,Master!J989="CP",G989&gt;=DATE(2018,7,26),G989&lt;=DATE(2018,12,31)),COUNTIFS($K$2:$K$999,K989,$A$2:$A$999,'CP %'!$B$1,$G$2:$G$999,"&gt;=26-07-2018",$G$2:$G$999,"&lt;=31-12-2018"),IF(AND(A989='CP %'!$F$1,Master!J989="CP",G989&gt;=DATE(2018,4,1),G989&lt;DATE(2018,5,1)),COUNTIFS($K$2:$K$999,K989,$A$2:$A$999,'CP %'!$F$1,$G$2:$G$999,"&gt;=01-04-2018",$G$2:$G$999,"&lt;01-05-2018"),IF(AND(A989='CP %'!$F$1,Master!J989="CP",G989&gt;=DATE(2018,7,1),G989&lt;DATE(2018,8,1)),COUNTIFS($K$2:$K$999,K989,$A$2:$A$999,'CP %'!$F$1,$G$2:$G$999,"&gt;=01-07-2018",$G$2:$G$999,"&lt;01-08-2018"),IF(AND(A989='CP %'!$F$1,B989='CP %'!$F$17,Master!J989="CP",G989&gt;=DATE(2018,8,1),G989&lt;DATE(2018,10,1)),COUNTIFS($K$2:$K$999,K989,$A$2:$A$999,'CP %'!$F$1,$B$2:$B$999,'CP %'!$F$17,$G$2:$G$999,"&gt;=01-08-2018",$G$2:$G$999,"&lt;01-10-2018"),IF(AND(A989='CP %'!$F$1,B989='CP %'!$F$27,Master!J989="CP",G989&gt;=DATE(2018,10,1),G989&lt;=DATE(2018,12,31)),COUNTIFS($K$2:$K$999,K989,$A$2:$A$999,'CP %'!$F$1,$B$2:$B$999,'CP %'!$F$27,$G$2:$G$999,"&gt;=01-10-2018",$G$2:$G$999,"&lt;=31-12-2018"),IF(AND(A989='CP %'!$M$1,Master!J989="CP",G989&gt;=DATE(2018,4,1),G989&lt;DATE(2018,10,1)),COUNTIFS($K$2:$K$999,K989,$A$2:$A$999,'CP %'!$M$1,$G$2:$G$999,"&gt;=1-04-2018",$G$2:$G$999,"&lt;1-10-2018"),IF(AND(A989='CP %'!$M$1,Master!J989="CP",G989&gt;=DATE(2018,10,1),G989&lt;=DATE(2018,12,31)),COUNTIFS($K$2:$K$999,K989,$A$2:$A$999,'CP %'!$M$1,$G$2:$G$999,"&gt;=1-10-2018",$G$2:$G$999,"&lt;=31-12-2018"),"")))))))</f>
        <v/>
      </c>
    </row>
    <row r="990" spans="19:20" hidden="1" x14ac:dyDescent="0.25">
      <c r="S990" s="17" t="str">
        <f>IF(AND(A990='CP %'!$B$1,J990="CP"),
IF(AND(G990&gt;=DATE(2018,4,1),G990&lt;=DATE(2018,7,25)),2%,IF(AND(G990&gt;=DATE(2018,7,26),G990&lt;=DATE(2018,12,31),R990='CP %'!$I$2),IF(T990=1,'CP %'!$C$8,IF(AND(T990&gt;=2,T990&lt;=3),'CP %'!$C$9,IF(AND(T990&gt;=4,T990&lt;=5),'CP %'!$C$10,IF(AND(T990&gt;=6,T990&lt;=8),'CP %'!$C$11,IF(T990&gt;=9,'CP %'!$C$12,""))))),IF(AND(G990&gt;=DATE(2018,7,26),G990&lt;=DATE(2018,12,31),R990='CP %'!$I$3),IF(T990=1,'CP %'!$D$8,IF(AND(T990&gt;=2,T990&lt;=3),'CP %'!$D$9,IF(AND(T990&gt;=4,T990&lt;=5),'CP %'!$D$10,IF(AND(T990&gt;=6,T990&lt;=8),'CP %'!$D$11,IF(T990&gt;=9,'CP %'!$D$12,""))))),""))),
IF(AND(A990='CP %'!$F$1,J990="CP"),
IF(AND(G990&gt;=DATE(2018,4,1),G990&lt;DATE(2018,5,1)),IF(AND(T990&gt;=1,T990&lt;=3),'CP %'!$G$4,IF(AND(T990&gt;=4,T990&lt;=9),'CP %'!$G$5,IF(T990&gt;=10,'CP %'!$G$6,""))),
IF(AND(G990&gt;=DATE(2018,5,1),G990&lt;DATE(2018,7,1)),'CP %'!$G$8,
IF(AND(G990&gt;=DATE(2018,7,1),G990&lt;DATE(2018,8,1)),IF(AND(T990&gt;=1,T990&lt;=2),'CP %'!$G$11,IF(AND(T990&gt;=3,T990&lt;=5),'CP %'!$G$12,IF(T990&gt;=6,'CP %'!$G$13,""))),
IF(AND(G990&gt;=DATE(2018,8,1),G990&lt;DATE(2018,10,1)),IF(K990='CP %'!$F$18,'CP %'!$G$18,IF(B990='CP %'!$F$15,'CP %'!$G$15,IF(B990='CP %'!$F$16,'CP %'!$G$16,IF(AND(B990='CP %'!$F$17,T990=1),'CP %'!$G$20,IF(AND(B990='CP %'!$F$17,T990&gt;=2,T990&lt;=5),'CP %'!$G$21,IF(AND(B990='CP %'!$F$17,T990&gt;=6),'CP %'!$G$22,"")))))),
IF(AND(G990&gt;=DATE(2018,10,1),G990&lt;=DATE(2018,12,31)),IF(B990='CP %'!$F$25,'CP %'!$G$25,IF(B990='CP %'!$F$26,'CP %'!$G$26,IF(AND(B990='CP %'!$F$27,T990=1),'CP %'!$G$29,IF(AND(B990='CP %'!$F$27,T990&gt;=2,T990&lt;=5),'CP %'!$G$30,IF(AND(B990='CP %'!$F$27,T990&gt;=6),'CP %'!$G$31,"")))))))))),
IF(AND(A990='CP %'!$M$1,J990="CP"),
IF(AND(G990&gt;=DATE(2018,4,1),G990&lt;DATE(2018,10,1)),IF(AND(T990&gt;=1,T990&lt;=3),'CP %'!$N$4,IF(AND(T990&gt;=4,T990&lt;=6),'CP %'!$N$5,IF(T990&gt;=7,'CP %'!$N$6,""))),
IF(AND(G990&gt;=DATE(2018,10,1),G990&lt;=DATE(2018,12,31)),IF(AND(T990&gt;=1,T990&lt;=3),'CP %'!$N$9,IF(AND(T990&gt;=4,T990&lt;=6),'CP %'!$N$10,IF(T990&gt;=7,'CP %'!$N$11,""))),"")),"")))</f>
        <v/>
      </c>
      <c r="T990" s="29" t="str">
        <f>IF(AND(A990='CP %'!$B$1,Master!J990="CP",G990&gt;=DATE(2018,7,26),G990&lt;=DATE(2018,12,31)),COUNTIFS($K$2:$K$999,K990,$A$2:$A$999,'CP %'!$B$1,$G$2:$G$999,"&gt;=26-07-2018",$G$2:$G$999,"&lt;=31-12-2018"),IF(AND(A990='CP %'!$F$1,Master!J990="CP",G990&gt;=DATE(2018,4,1),G990&lt;DATE(2018,5,1)),COUNTIFS($K$2:$K$999,K990,$A$2:$A$999,'CP %'!$F$1,$G$2:$G$999,"&gt;=01-04-2018",$G$2:$G$999,"&lt;01-05-2018"),IF(AND(A990='CP %'!$F$1,Master!J990="CP",G990&gt;=DATE(2018,7,1),G990&lt;DATE(2018,8,1)),COUNTIFS($K$2:$K$999,K990,$A$2:$A$999,'CP %'!$F$1,$G$2:$G$999,"&gt;=01-07-2018",$G$2:$G$999,"&lt;01-08-2018"),IF(AND(A990='CP %'!$F$1,B990='CP %'!$F$17,Master!J990="CP",G990&gt;=DATE(2018,8,1),G990&lt;DATE(2018,10,1)),COUNTIFS($K$2:$K$999,K990,$A$2:$A$999,'CP %'!$F$1,$B$2:$B$999,'CP %'!$F$17,$G$2:$G$999,"&gt;=01-08-2018",$G$2:$G$999,"&lt;01-10-2018"),IF(AND(A990='CP %'!$F$1,B990='CP %'!$F$27,Master!J990="CP",G990&gt;=DATE(2018,10,1),G990&lt;=DATE(2018,12,31)),COUNTIFS($K$2:$K$999,K990,$A$2:$A$999,'CP %'!$F$1,$B$2:$B$999,'CP %'!$F$27,$G$2:$G$999,"&gt;=01-10-2018",$G$2:$G$999,"&lt;=31-12-2018"),IF(AND(A990='CP %'!$M$1,Master!J990="CP",G990&gt;=DATE(2018,4,1),G990&lt;DATE(2018,10,1)),COUNTIFS($K$2:$K$999,K990,$A$2:$A$999,'CP %'!$M$1,$G$2:$G$999,"&gt;=1-04-2018",$G$2:$G$999,"&lt;1-10-2018"),IF(AND(A990='CP %'!$M$1,Master!J990="CP",G990&gt;=DATE(2018,10,1),G990&lt;=DATE(2018,12,31)),COUNTIFS($K$2:$K$999,K990,$A$2:$A$999,'CP %'!$M$1,$G$2:$G$999,"&gt;=1-10-2018",$G$2:$G$999,"&lt;=31-12-2018"),"")))))))</f>
        <v/>
      </c>
    </row>
    <row r="991" spans="19:20" hidden="1" x14ac:dyDescent="0.25">
      <c r="S991" s="17" t="str">
        <f>IF(AND(A991='CP %'!$B$1,J991="CP"),
IF(AND(G991&gt;=DATE(2018,4,1),G991&lt;=DATE(2018,7,25)),2%,IF(AND(G991&gt;=DATE(2018,7,26),G991&lt;=DATE(2018,12,31),R991='CP %'!$I$2),IF(T991=1,'CP %'!$C$8,IF(AND(T991&gt;=2,T991&lt;=3),'CP %'!$C$9,IF(AND(T991&gt;=4,T991&lt;=5),'CP %'!$C$10,IF(AND(T991&gt;=6,T991&lt;=8),'CP %'!$C$11,IF(T991&gt;=9,'CP %'!$C$12,""))))),IF(AND(G991&gt;=DATE(2018,7,26),G991&lt;=DATE(2018,12,31),R991='CP %'!$I$3),IF(T991=1,'CP %'!$D$8,IF(AND(T991&gt;=2,T991&lt;=3),'CP %'!$D$9,IF(AND(T991&gt;=4,T991&lt;=5),'CP %'!$D$10,IF(AND(T991&gt;=6,T991&lt;=8),'CP %'!$D$11,IF(T991&gt;=9,'CP %'!$D$12,""))))),""))),
IF(AND(A991='CP %'!$F$1,J991="CP"),
IF(AND(G991&gt;=DATE(2018,4,1),G991&lt;DATE(2018,5,1)),IF(AND(T991&gt;=1,T991&lt;=3),'CP %'!$G$4,IF(AND(T991&gt;=4,T991&lt;=9),'CP %'!$G$5,IF(T991&gt;=10,'CP %'!$G$6,""))),
IF(AND(G991&gt;=DATE(2018,5,1),G991&lt;DATE(2018,7,1)),'CP %'!$G$8,
IF(AND(G991&gt;=DATE(2018,7,1),G991&lt;DATE(2018,8,1)),IF(AND(T991&gt;=1,T991&lt;=2),'CP %'!$G$11,IF(AND(T991&gt;=3,T991&lt;=5),'CP %'!$G$12,IF(T991&gt;=6,'CP %'!$G$13,""))),
IF(AND(G991&gt;=DATE(2018,8,1),G991&lt;DATE(2018,10,1)),IF(K991='CP %'!$F$18,'CP %'!$G$18,IF(B991='CP %'!$F$15,'CP %'!$G$15,IF(B991='CP %'!$F$16,'CP %'!$G$16,IF(AND(B991='CP %'!$F$17,T991=1),'CP %'!$G$20,IF(AND(B991='CP %'!$F$17,T991&gt;=2,T991&lt;=5),'CP %'!$G$21,IF(AND(B991='CP %'!$F$17,T991&gt;=6),'CP %'!$G$22,"")))))),
IF(AND(G991&gt;=DATE(2018,10,1),G991&lt;=DATE(2018,12,31)),IF(B991='CP %'!$F$25,'CP %'!$G$25,IF(B991='CP %'!$F$26,'CP %'!$G$26,IF(AND(B991='CP %'!$F$27,T991=1),'CP %'!$G$29,IF(AND(B991='CP %'!$F$27,T991&gt;=2,T991&lt;=5),'CP %'!$G$30,IF(AND(B991='CP %'!$F$27,T991&gt;=6),'CP %'!$G$31,"")))))))))),
IF(AND(A991='CP %'!$M$1,J991="CP"),
IF(AND(G991&gt;=DATE(2018,4,1),G991&lt;DATE(2018,10,1)),IF(AND(T991&gt;=1,T991&lt;=3),'CP %'!$N$4,IF(AND(T991&gt;=4,T991&lt;=6),'CP %'!$N$5,IF(T991&gt;=7,'CP %'!$N$6,""))),
IF(AND(G991&gt;=DATE(2018,10,1),G991&lt;=DATE(2018,12,31)),IF(AND(T991&gt;=1,T991&lt;=3),'CP %'!$N$9,IF(AND(T991&gt;=4,T991&lt;=6),'CP %'!$N$10,IF(T991&gt;=7,'CP %'!$N$11,""))),"")),"")))</f>
        <v/>
      </c>
      <c r="T991" s="29" t="str">
        <f>IF(AND(A991='CP %'!$B$1,Master!J991="CP",G991&gt;=DATE(2018,7,26),G991&lt;=DATE(2018,12,31)),COUNTIFS($K$2:$K$999,K991,$A$2:$A$999,'CP %'!$B$1,$G$2:$G$999,"&gt;=26-07-2018",$G$2:$G$999,"&lt;=31-12-2018"),IF(AND(A991='CP %'!$F$1,Master!J991="CP",G991&gt;=DATE(2018,4,1),G991&lt;DATE(2018,5,1)),COUNTIFS($K$2:$K$999,K991,$A$2:$A$999,'CP %'!$F$1,$G$2:$G$999,"&gt;=01-04-2018",$G$2:$G$999,"&lt;01-05-2018"),IF(AND(A991='CP %'!$F$1,Master!J991="CP",G991&gt;=DATE(2018,7,1),G991&lt;DATE(2018,8,1)),COUNTIFS($K$2:$K$999,K991,$A$2:$A$999,'CP %'!$F$1,$G$2:$G$999,"&gt;=01-07-2018",$G$2:$G$999,"&lt;01-08-2018"),IF(AND(A991='CP %'!$F$1,B991='CP %'!$F$17,Master!J991="CP",G991&gt;=DATE(2018,8,1),G991&lt;DATE(2018,10,1)),COUNTIFS($K$2:$K$999,K991,$A$2:$A$999,'CP %'!$F$1,$B$2:$B$999,'CP %'!$F$17,$G$2:$G$999,"&gt;=01-08-2018",$G$2:$G$999,"&lt;01-10-2018"),IF(AND(A991='CP %'!$F$1,B991='CP %'!$F$27,Master!J991="CP",G991&gt;=DATE(2018,10,1),G991&lt;=DATE(2018,12,31)),COUNTIFS($K$2:$K$999,K991,$A$2:$A$999,'CP %'!$F$1,$B$2:$B$999,'CP %'!$F$27,$G$2:$G$999,"&gt;=01-10-2018",$G$2:$G$999,"&lt;=31-12-2018"),IF(AND(A991='CP %'!$M$1,Master!J991="CP",G991&gt;=DATE(2018,4,1),G991&lt;DATE(2018,10,1)),COUNTIFS($K$2:$K$999,K991,$A$2:$A$999,'CP %'!$M$1,$G$2:$G$999,"&gt;=1-04-2018",$G$2:$G$999,"&lt;1-10-2018"),IF(AND(A991='CP %'!$M$1,Master!J991="CP",G991&gt;=DATE(2018,10,1),G991&lt;=DATE(2018,12,31)),COUNTIFS($K$2:$K$999,K991,$A$2:$A$999,'CP %'!$M$1,$G$2:$G$999,"&gt;=1-10-2018",$G$2:$G$999,"&lt;=31-12-2018"),"")))))))</f>
        <v/>
      </c>
    </row>
    <row r="992" spans="19:20" hidden="1" x14ac:dyDescent="0.25">
      <c r="S992" s="17" t="str">
        <f>IF(AND(A992='CP %'!$B$1,J992="CP"),
IF(AND(G992&gt;=DATE(2018,4,1),G992&lt;=DATE(2018,7,25)),2%,IF(AND(G992&gt;=DATE(2018,7,26),G992&lt;=DATE(2018,12,31),R992='CP %'!$I$2),IF(T992=1,'CP %'!$C$8,IF(AND(T992&gt;=2,T992&lt;=3),'CP %'!$C$9,IF(AND(T992&gt;=4,T992&lt;=5),'CP %'!$C$10,IF(AND(T992&gt;=6,T992&lt;=8),'CP %'!$C$11,IF(T992&gt;=9,'CP %'!$C$12,""))))),IF(AND(G992&gt;=DATE(2018,7,26),G992&lt;=DATE(2018,12,31),R992='CP %'!$I$3),IF(T992=1,'CP %'!$D$8,IF(AND(T992&gt;=2,T992&lt;=3),'CP %'!$D$9,IF(AND(T992&gt;=4,T992&lt;=5),'CP %'!$D$10,IF(AND(T992&gt;=6,T992&lt;=8),'CP %'!$D$11,IF(T992&gt;=9,'CP %'!$D$12,""))))),""))),
IF(AND(A992='CP %'!$F$1,J992="CP"),
IF(AND(G992&gt;=DATE(2018,4,1),G992&lt;DATE(2018,5,1)),IF(AND(T992&gt;=1,T992&lt;=3),'CP %'!$G$4,IF(AND(T992&gt;=4,T992&lt;=9),'CP %'!$G$5,IF(T992&gt;=10,'CP %'!$G$6,""))),
IF(AND(G992&gt;=DATE(2018,5,1),G992&lt;DATE(2018,7,1)),'CP %'!$G$8,
IF(AND(G992&gt;=DATE(2018,7,1),G992&lt;DATE(2018,8,1)),IF(AND(T992&gt;=1,T992&lt;=2),'CP %'!$G$11,IF(AND(T992&gt;=3,T992&lt;=5),'CP %'!$G$12,IF(T992&gt;=6,'CP %'!$G$13,""))),
IF(AND(G992&gt;=DATE(2018,8,1),G992&lt;DATE(2018,10,1)),IF(K992='CP %'!$F$18,'CP %'!$G$18,IF(B992='CP %'!$F$15,'CP %'!$G$15,IF(B992='CP %'!$F$16,'CP %'!$G$16,IF(AND(B992='CP %'!$F$17,T992=1),'CP %'!$G$20,IF(AND(B992='CP %'!$F$17,T992&gt;=2,T992&lt;=5),'CP %'!$G$21,IF(AND(B992='CP %'!$F$17,T992&gt;=6),'CP %'!$G$22,"")))))),
IF(AND(G992&gt;=DATE(2018,10,1),G992&lt;=DATE(2018,12,31)),IF(B992='CP %'!$F$25,'CP %'!$G$25,IF(B992='CP %'!$F$26,'CP %'!$G$26,IF(AND(B992='CP %'!$F$27,T992=1),'CP %'!$G$29,IF(AND(B992='CP %'!$F$27,T992&gt;=2,T992&lt;=5),'CP %'!$G$30,IF(AND(B992='CP %'!$F$27,T992&gt;=6),'CP %'!$G$31,"")))))))))),
IF(AND(A992='CP %'!$M$1,J992="CP"),
IF(AND(G992&gt;=DATE(2018,4,1),G992&lt;DATE(2018,10,1)),IF(AND(T992&gt;=1,T992&lt;=3),'CP %'!$N$4,IF(AND(T992&gt;=4,T992&lt;=6),'CP %'!$N$5,IF(T992&gt;=7,'CP %'!$N$6,""))),
IF(AND(G992&gt;=DATE(2018,10,1),G992&lt;=DATE(2018,12,31)),IF(AND(T992&gt;=1,T992&lt;=3),'CP %'!$N$9,IF(AND(T992&gt;=4,T992&lt;=6),'CP %'!$N$10,IF(T992&gt;=7,'CP %'!$N$11,""))),"")),"")))</f>
        <v/>
      </c>
      <c r="T992" s="29" t="str">
        <f>IF(AND(A992='CP %'!$B$1,Master!J992="CP",G992&gt;=DATE(2018,7,26),G992&lt;=DATE(2018,12,31)),COUNTIFS($K$2:$K$999,K992,$A$2:$A$999,'CP %'!$B$1,$G$2:$G$999,"&gt;=26-07-2018",$G$2:$G$999,"&lt;=31-12-2018"),IF(AND(A992='CP %'!$F$1,Master!J992="CP",G992&gt;=DATE(2018,4,1),G992&lt;DATE(2018,5,1)),COUNTIFS($K$2:$K$999,K992,$A$2:$A$999,'CP %'!$F$1,$G$2:$G$999,"&gt;=01-04-2018",$G$2:$G$999,"&lt;01-05-2018"),IF(AND(A992='CP %'!$F$1,Master!J992="CP",G992&gt;=DATE(2018,7,1),G992&lt;DATE(2018,8,1)),COUNTIFS($K$2:$K$999,K992,$A$2:$A$999,'CP %'!$F$1,$G$2:$G$999,"&gt;=01-07-2018",$G$2:$G$999,"&lt;01-08-2018"),IF(AND(A992='CP %'!$F$1,B992='CP %'!$F$17,Master!J992="CP",G992&gt;=DATE(2018,8,1),G992&lt;DATE(2018,10,1)),COUNTIFS($K$2:$K$999,K992,$A$2:$A$999,'CP %'!$F$1,$B$2:$B$999,'CP %'!$F$17,$G$2:$G$999,"&gt;=01-08-2018",$G$2:$G$999,"&lt;01-10-2018"),IF(AND(A992='CP %'!$F$1,B992='CP %'!$F$27,Master!J992="CP",G992&gt;=DATE(2018,10,1),G992&lt;=DATE(2018,12,31)),COUNTIFS($K$2:$K$999,K992,$A$2:$A$999,'CP %'!$F$1,$B$2:$B$999,'CP %'!$F$27,$G$2:$G$999,"&gt;=01-10-2018",$G$2:$G$999,"&lt;=31-12-2018"),IF(AND(A992='CP %'!$M$1,Master!J992="CP",G992&gt;=DATE(2018,4,1),G992&lt;DATE(2018,10,1)),COUNTIFS($K$2:$K$999,K992,$A$2:$A$999,'CP %'!$M$1,$G$2:$G$999,"&gt;=1-04-2018",$G$2:$G$999,"&lt;1-10-2018"),IF(AND(A992='CP %'!$M$1,Master!J992="CP",G992&gt;=DATE(2018,10,1),G992&lt;=DATE(2018,12,31)),COUNTIFS($K$2:$K$999,K992,$A$2:$A$999,'CP %'!$M$1,$G$2:$G$999,"&gt;=1-10-2018",$G$2:$G$999,"&lt;=31-12-2018"),"")))))))</f>
        <v/>
      </c>
    </row>
    <row r="993" spans="19:20" hidden="1" x14ac:dyDescent="0.25">
      <c r="S993" s="17" t="str">
        <f>IF(AND(A993='CP %'!$B$1,J993="CP"),
IF(AND(G993&gt;=DATE(2018,4,1),G993&lt;=DATE(2018,7,25)),2%,IF(AND(G993&gt;=DATE(2018,7,26),G993&lt;=DATE(2018,12,31),R993='CP %'!$I$2),IF(T993=1,'CP %'!$C$8,IF(AND(T993&gt;=2,T993&lt;=3),'CP %'!$C$9,IF(AND(T993&gt;=4,T993&lt;=5),'CP %'!$C$10,IF(AND(T993&gt;=6,T993&lt;=8),'CP %'!$C$11,IF(T993&gt;=9,'CP %'!$C$12,""))))),IF(AND(G993&gt;=DATE(2018,7,26),G993&lt;=DATE(2018,12,31),R993='CP %'!$I$3),IF(T993=1,'CP %'!$D$8,IF(AND(T993&gt;=2,T993&lt;=3),'CP %'!$D$9,IF(AND(T993&gt;=4,T993&lt;=5),'CP %'!$D$10,IF(AND(T993&gt;=6,T993&lt;=8),'CP %'!$D$11,IF(T993&gt;=9,'CP %'!$D$12,""))))),""))),
IF(AND(A993='CP %'!$F$1,J993="CP"),
IF(AND(G993&gt;=DATE(2018,4,1),G993&lt;DATE(2018,5,1)),IF(AND(T993&gt;=1,T993&lt;=3),'CP %'!$G$4,IF(AND(T993&gt;=4,T993&lt;=9),'CP %'!$G$5,IF(T993&gt;=10,'CP %'!$G$6,""))),
IF(AND(G993&gt;=DATE(2018,5,1),G993&lt;DATE(2018,7,1)),'CP %'!$G$8,
IF(AND(G993&gt;=DATE(2018,7,1),G993&lt;DATE(2018,8,1)),IF(AND(T993&gt;=1,T993&lt;=2),'CP %'!$G$11,IF(AND(T993&gt;=3,T993&lt;=5),'CP %'!$G$12,IF(T993&gt;=6,'CP %'!$G$13,""))),
IF(AND(G993&gt;=DATE(2018,8,1),G993&lt;DATE(2018,10,1)),IF(K993='CP %'!$F$18,'CP %'!$G$18,IF(B993='CP %'!$F$15,'CP %'!$G$15,IF(B993='CP %'!$F$16,'CP %'!$G$16,IF(AND(B993='CP %'!$F$17,T993=1),'CP %'!$G$20,IF(AND(B993='CP %'!$F$17,T993&gt;=2,T993&lt;=5),'CP %'!$G$21,IF(AND(B993='CP %'!$F$17,T993&gt;=6),'CP %'!$G$22,"")))))),
IF(AND(G993&gt;=DATE(2018,10,1),G993&lt;=DATE(2018,12,31)),IF(B993='CP %'!$F$25,'CP %'!$G$25,IF(B993='CP %'!$F$26,'CP %'!$G$26,IF(AND(B993='CP %'!$F$27,T993=1),'CP %'!$G$29,IF(AND(B993='CP %'!$F$27,T993&gt;=2,T993&lt;=5),'CP %'!$G$30,IF(AND(B993='CP %'!$F$27,T993&gt;=6),'CP %'!$G$31,"")))))))))),
IF(AND(A993='CP %'!$M$1,J993="CP"),
IF(AND(G993&gt;=DATE(2018,4,1),G993&lt;DATE(2018,10,1)),IF(AND(T993&gt;=1,T993&lt;=3),'CP %'!$N$4,IF(AND(T993&gt;=4,T993&lt;=6),'CP %'!$N$5,IF(T993&gt;=7,'CP %'!$N$6,""))),
IF(AND(G993&gt;=DATE(2018,10,1),G993&lt;=DATE(2018,12,31)),IF(AND(T993&gt;=1,T993&lt;=3),'CP %'!$N$9,IF(AND(T993&gt;=4,T993&lt;=6),'CP %'!$N$10,IF(T993&gt;=7,'CP %'!$N$11,""))),"")),"")))</f>
        <v/>
      </c>
      <c r="T993" s="29" t="str">
        <f>IF(AND(A993='CP %'!$B$1,Master!J993="CP",G993&gt;=DATE(2018,7,26),G993&lt;=DATE(2018,12,31)),COUNTIFS($K$2:$K$999,K993,$A$2:$A$999,'CP %'!$B$1,$G$2:$G$999,"&gt;=26-07-2018",$G$2:$G$999,"&lt;=31-12-2018"),IF(AND(A993='CP %'!$F$1,Master!J993="CP",G993&gt;=DATE(2018,4,1),G993&lt;DATE(2018,5,1)),COUNTIFS($K$2:$K$999,K993,$A$2:$A$999,'CP %'!$F$1,$G$2:$G$999,"&gt;=01-04-2018",$G$2:$G$999,"&lt;01-05-2018"),IF(AND(A993='CP %'!$F$1,Master!J993="CP",G993&gt;=DATE(2018,7,1),G993&lt;DATE(2018,8,1)),COUNTIFS($K$2:$K$999,K993,$A$2:$A$999,'CP %'!$F$1,$G$2:$G$999,"&gt;=01-07-2018",$G$2:$G$999,"&lt;01-08-2018"),IF(AND(A993='CP %'!$F$1,B993='CP %'!$F$17,Master!J993="CP",G993&gt;=DATE(2018,8,1),G993&lt;DATE(2018,10,1)),COUNTIFS($K$2:$K$999,K993,$A$2:$A$999,'CP %'!$F$1,$B$2:$B$999,'CP %'!$F$17,$G$2:$G$999,"&gt;=01-08-2018",$G$2:$G$999,"&lt;01-10-2018"),IF(AND(A993='CP %'!$F$1,B993='CP %'!$F$27,Master!J993="CP",G993&gt;=DATE(2018,10,1),G993&lt;=DATE(2018,12,31)),COUNTIFS($K$2:$K$999,K993,$A$2:$A$999,'CP %'!$F$1,$B$2:$B$999,'CP %'!$F$27,$G$2:$G$999,"&gt;=01-10-2018",$G$2:$G$999,"&lt;=31-12-2018"),IF(AND(A993='CP %'!$M$1,Master!J993="CP",G993&gt;=DATE(2018,4,1),G993&lt;DATE(2018,10,1)),COUNTIFS($K$2:$K$999,K993,$A$2:$A$999,'CP %'!$M$1,$G$2:$G$999,"&gt;=1-04-2018",$G$2:$G$999,"&lt;1-10-2018"),IF(AND(A993='CP %'!$M$1,Master!J993="CP",G993&gt;=DATE(2018,10,1),G993&lt;=DATE(2018,12,31)),COUNTIFS($K$2:$K$999,K993,$A$2:$A$999,'CP %'!$M$1,$G$2:$G$999,"&gt;=1-10-2018",$G$2:$G$999,"&lt;=31-12-2018"),"")))))))</f>
        <v/>
      </c>
    </row>
    <row r="994" spans="19:20" hidden="1" x14ac:dyDescent="0.25">
      <c r="S994" s="17" t="str">
        <f>IF(AND(A994='CP %'!$B$1,J994="CP"),
IF(AND(G994&gt;=DATE(2018,4,1),G994&lt;=DATE(2018,7,25)),2%,IF(AND(G994&gt;=DATE(2018,7,26),G994&lt;=DATE(2018,12,31),R994='CP %'!$I$2),IF(T994=1,'CP %'!$C$8,IF(AND(T994&gt;=2,T994&lt;=3),'CP %'!$C$9,IF(AND(T994&gt;=4,T994&lt;=5),'CP %'!$C$10,IF(AND(T994&gt;=6,T994&lt;=8),'CP %'!$C$11,IF(T994&gt;=9,'CP %'!$C$12,""))))),IF(AND(G994&gt;=DATE(2018,7,26),G994&lt;=DATE(2018,12,31),R994='CP %'!$I$3),IF(T994=1,'CP %'!$D$8,IF(AND(T994&gt;=2,T994&lt;=3),'CP %'!$D$9,IF(AND(T994&gt;=4,T994&lt;=5),'CP %'!$D$10,IF(AND(T994&gt;=6,T994&lt;=8),'CP %'!$D$11,IF(T994&gt;=9,'CP %'!$D$12,""))))),""))),
IF(AND(A994='CP %'!$F$1,J994="CP"),
IF(AND(G994&gt;=DATE(2018,4,1),G994&lt;DATE(2018,5,1)),IF(AND(T994&gt;=1,T994&lt;=3),'CP %'!$G$4,IF(AND(T994&gt;=4,T994&lt;=9),'CP %'!$G$5,IF(T994&gt;=10,'CP %'!$G$6,""))),
IF(AND(G994&gt;=DATE(2018,5,1),G994&lt;DATE(2018,7,1)),'CP %'!$G$8,
IF(AND(G994&gt;=DATE(2018,7,1),G994&lt;DATE(2018,8,1)),IF(AND(T994&gt;=1,T994&lt;=2),'CP %'!$G$11,IF(AND(T994&gt;=3,T994&lt;=5),'CP %'!$G$12,IF(T994&gt;=6,'CP %'!$G$13,""))),
IF(AND(G994&gt;=DATE(2018,8,1),G994&lt;DATE(2018,10,1)),IF(K994='CP %'!$F$18,'CP %'!$G$18,IF(B994='CP %'!$F$15,'CP %'!$G$15,IF(B994='CP %'!$F$16,'CP %'!$G$16,IF(AND(B994='CP %'!$F$17,T994=1),'CP %'!$G$20,IF(AND(B994='CP %'!$F$17,T994&gt;=2,T994&lt;=5),'CP %'!$G$21,IF(AND(B994='CP %'!$F$17,T994&gt;=6),'CP %'!$G$22,"")))))),
IF(AND(G994&gt;=DATE(2018,10,1),G994&lt;=DATE(2018,12,31)),IF(B994='CP %'!$F$25,'CP %'!$G$25,IF(B994='CP %'!$F$26,'CP %'!$G$26,IF(AND(B994='CP %'!$F$27,T994=1),'CP %'!$G$29,IF(AND(B994='CP %'!$F$27,T994&gt;=2,T994&lt;=5),'CP %'!$G$30,IF(AND(B994='CP %'!$F$27,T994&gt;=6),'CP %'!$G$31,"")))))))))),
IF(AND(A994='CP %'!$M$1,J994="CP"),
IF(AND(G994&gt;=DATE(2018,4,1),G994&lt;DATE(2018,10,1)),IF(AND(T994&gt;=1,T994&lt;=3),'CP %'!$N$4,IF(AND(T994&gt;=4,T994&lt;=6),'CP %'!$N$5,IF(T994&gt;=7,'CP %'!$N$6,""))),
IF(AND(G994&gt;=DATE(2018,10,1),G994&lt;=DATE(2018,12,31)),IF(AND(T994&gt;=1,T994&lt;=3),'CP %'!$N$9,IF(AND(T994&gt;=4,T994&lt;=6),'CP %'!$N$10,IF(T994&gt;=7,'CP %'!$N$11,""))),"")),"")))</f>
        <v/>
      </c>
      <c r="T994" s="29" t="str">
        <f>IF(AND(A994='CP %'!$B$1,Master!J994="CP",G994&gt;=DATE(2018,7,26),G994&lt;=DATE(2018,12,31)),COUNTIFS($K$2:$K$999,K994,$A$2:$A$999,'CP %'!$B$1,$G$2:$G$999,"&gt;=26-07-2018",$G$2:$G$999,"&lt;=31-12-2018"),IF(AND(A994='CP %'!$F$1,Master!J994="CP",G994&gt;=DATE(2018,4,1),G994&lt;DATE(2018,5,1)),COUNTIFS($K$2:$K$999,K994,$A$2:$A$999,'CP %'!$F$1,$G$2:$G$999,"&gt;=01-04-2018",$G$2:$G$999,"&lt;01-05-2018"),IF(AND(A994='CP %'!$F$1,Master!J994="CP",G994&gt;=DATE(2018,7,1),G994&lt;DATE(2018,8,1)),COUNTIFS($K$2:$K$999,K994,$A$2:$A$999,'CP %'!$F$1,$G$2:$G$999,"&gt;=01-07-2018",$G$2:$G$999,"&lt;01-08-2018"),IF(AND(A994='CP %'!$F$1,B994='CP %'!$F$17,Master!J994="CP",G994&gt;=DATE(2018,8,1),G994&lt;DATE(2018,10,1)),COUNTIFS($K$2:$K$999,K994,$A$2:$A$999,'CP %'!$F$1,$B$2:$B$999,'CP %'!$F$17,$G$2:$G$999,"&gt;=01-08-2018",$G$2:$G$999,"&lt;01-10-2018"),IF(AND(A994='CP %'!$F$1,B994='CP %'!$F$27,Master!J994="CP",G994&gt;=DATE(2018,10,1),G994&lt;=DATE(2018,12,31)),COUNTIFS($K$2:$K$999,K994,$A$2:$A$999,'CP %'!$F$1,$B$2:$B$999,'CP %'!$F$27,$G$2:$G$999,"&gt;=01-10-2018",$G$2:$G$999,"&lt;=31-12-2018"),IF(AND(A994='CP %'!$M$1,Master!J994="CP",G994&gt;=DATE(2018,4,1),G994&lt;DATE(2018,10,1)),COUNTIFS($K$2:$K$999,K994,$A$2:$A$999,'CP %'!$M$1,$G$2:$G$999,"&gt;=1-04-2018",$G$2:$G$999,"&lt;1-10-2018"),IF(AND(A994='CP %'!$M$1,Master!J994="CP",G994&gt;=DATE(2018,10,1),G994&lt;=DATE(2018,12,31)),COUNTIFS($K$2:$K$999,K994,$A$2:$A$999,'CP %'!$M$1,$G$2:$G$999,"&gt;=1-10-2018",$G$2:$G$999,"&lt;=31-12-2018"),"")))))))</f>
        <v/>
      </c>
    </row>
    <row r="995" spans="19:20" hidden="1" x14ac:dyDescent="0.25">
      <c r="S995" s="17" t="str">
        <f>IF(AND(A995='CP %'!$B$1,J995="CP"),
IF(AND(G995&gt;=DATE(2018,4,1),G995&lt;=DATE(2018,7,25)),2%,IF(AND(G995&gt;=DATE(2018,7,26),G995&lt;=DATE(2018,12,31),R995='CP %'!$I$2),IF(T995=1,'CP %'!$C$8,IF(AND(T995&gt;=2,T995&lt;=3),'CP %'!$C$9,IF(AND(T995&gt;=4,T995&lt;=5),'CP %'!$C$10,IF(AND(T995&gt;=6,T995&lt;=8),'CP %'!$C$11,IF(T995&gt;=9,'CP %'!$C$12,""))))),IF(AND(G995&gt;=DATE(2018,7,26),G995&lt;=DATE(2018,12,31),R995='CP %'!$I$3),IF(T995=1,'CP %'!$D$8,IF(AND(T995&gt;=2,T995&lt;=3),'CP %'!$D$9,IF(AND(T995&gt;=4,T995&lt;=5),'CP %'!$D$10,IF(AND(T995&gt;=6,T995&lt;=8),'CP %'!$D$11,IF(T995&gt;=9,'CP %'!$D$12,""))))),""))),
IF(AND(A995='CP %'!$F$1,J995="CP"),
IF(AND(G995&gt;=DATE(2018,4,1),G995&lt;DATE(2018,5,1)),IF(AND(T995&gt;=1,T995&lt;=3),'CP %'!$G$4,IF(AND(T995&gt;=4,T995&lt;=9),'CP %'!$G$5,IF(T995&gt;=10,'CP %'!$G$6,""))),
IF(AND(G995&gt;=DATE(2018,5,1),G995&lt;DATE(2018,7,1)),'CP %'!$G$8,
IF(AND(G995&gt;=DATE(2018,7,1),G995&lt;DATE(2018,8,1)),IF(AND(T995&gt;=1,T995&lt;=2),'CP %'!$G$11,IF(AND(T995&gt;=3,T995&lt;=5),'CP %'!$G$12,IF(T995&gt;=6,'CP %'!$G$13,""))),
IF(AND(G995&gt;=DATE(2018,8,1),G995&lt;DATE(2018,10,1)),IF(K995='CP %'!$F$18,'CP %'!$G$18,IF(B995='CP %'!$F$15,'CP %'!$G$15,IF(B995='CP %'!$F$16,'CP %'!$G$16,IF(AND(B995='CP %'!$F$17,T995=1),'CP %'!$G$20,IF(AND(B995='CP %'!$F$17,T995&gt;=2,T995&lt;=5),'CP %'!$G$21,IF(AND(B995='CP %'!$F$17,T995&gt;=6),'CP %'!$G$22,"")))))),
IF(AND(G995&gt;=DATE(2018,10,1),G995&lt;=DATE(2018,12,31)),IF(B995='CP %'!$F$25,'CP %'!$G$25,IF(B995='CP %'!$F$26,'CP %'!$G$26,IF(AND(B995='CP %'!$F$27,T995=1),'CP %'!$G$29,IF(AND(B995='CP %'!$F$27,T995&gt;=2,T995&lt;=5),'CP %'!$G$30,IF(AND(B995='CP %'!$F$27,T995&gt;=6),'CP %'!$G$31,"")))))))))),
IF(AND(A995='CP %'!$M$1,J995="CP"),
IF(AND(G995&gt;=DATE(2018,4,1),G995&lt;DATE(2018,10,1)),IF(AND(T995&gt;=1,T995&lt;=3),'CP %'!$N$4,IF(AND(T995&gt;=4,T995&lt;=6),'CP %'!$N$5,IF(T995&gt;=7,'CP %'!$N$6,""))),
IF(AND(G995&gt;=DATE(2018,10,1),G995&lt;=DATE(2018,12,31)),IF(AND(T995&gt;=1,T995&lt;=3),'CP %'!$N$9,IF(AND(T995&gt;=4,T995&lt;=6),'CP %'!$N$10,IF(T995&gt;=7,'CP %'!$N$11,""))),"")),"")))</f>
        <v/>
      </c>
      <c r="T995" s="29" t="str">
        <f>IF(AND(A995='CP %'!$B$1,Master!J995="CP",G995&gt;=DATE(2018,7,26),G995&lt;=DATE(2018,12,31)),COUNTIFS($K$2:$K$999,K995,$A$2:$A$999,'CP %'!$B$1,$G$2:$G$999,"&gt;=26-07-2018",$G$2:$G$999,"&lt;=31-12-2018"),IF(AND(A995='CP %'!$F$1,Master!J995="CP",G995&gt;=DATE(2018,4,1),G995&lt;DATE(2018,5,1)),COUNTIFS($K$2:$K$999,K995,$A$2:$A$999,'CP %'!$F$1,$G$2:$G$999,"&gt;=01-04-2018",$G$2:$G$999,"&lt;01-05-2018"),IF(AND(A995='CP %'!$F$1,Master!J995="CP",G995&gt;=DATE(2018,7,1),G995&lt;DATE(2018,8,1)),COUNTIFS($K$2:$K$999,K995,$A$2:$A$999,'CP %'!$F$1,$G$2:$G$999,"&gt;=01-07-2018",$G$2:$G$999,"&lt;01-08-2018"),IF(AND(A995='CP %'!$F$1,B995='CP %'!$F$17,Master!J995="CP",G995&gt;=DATE(2018,8,1),G995&lt;DATE(2018,10,1)),COUNTIFS($K$2:$K$999,K995,$A$2:$A$999,'CP %'!$F$1,$B$2:$B$999,'CP %'!$F$17,$G$2:$G$999,"&gt;=01-08-2018",$G$2:$G$999,"&lt;01-10-2018"),IF(AND(A995='CP %'!$F$1,B995='CP %'!$F$27,Master!J995="CP",G995&gt;=DATE(2018,10,1),G995&lt;=DATE(2018,12,31)),COUNTIFS($K$2:$K$999,K995,$A$2:$A$999,'CP %'!$F$1,$B$2:$B$999,'CP %'!$F$27,$G$2:$G$999,"&gt;=01-10-2018",$G$2:$G$999,"&lt;=31-12-2018"),IF(AND(A995='CP %'!$M$1,Master!J995="CP",G995&gt;=DATE(2018,4,1),G995&lt;DATE(2018,10,1)),COUNTIFS($K$2:$K$999,K995,$A$2:$A$999,'CP %'!$M$1,$G$2:$G$999,"&gt;=1-04-2018",$G$2:$G$999,"&lt;1-10-2018"),IF(AND(A995='CP %'!$M$1,Master!J995="CP",G995&gt;=DATE(2018,10,1),G995&lt;=DATE(2018,12,31)),COUNTIFS($K$2:$K$999,K995,$A$2:$A$999,'CP %'!$M$1,$G$2:$G$999,"&gt;=1-10-2018",$G$2:$G$999,"&lt;=31-12-2018"),"")))))))</f>
        <v/>
      </c>
    </row>
    <row r="996" spans="19:20" hidden="1" x14ac:dyDescent="0.25">
      <c r="S996" s="17" t="str">
        <f>IF(AND(A996='CP %'!$B$1,J996="CP"),
IF(AND(G996&gt;=DATE(2018,4,1),G996&lt;=DATE(2018,7,25)),2%,IF(AND(G996&gt;=DATE(2018,7,26),G996&lt;=DATE(2018,12,31),R996='CP %'!$I$2),IF(T996=1,'CP %'!$C$8,IF(AND(T996&gt;=2,T996&lt;=3),'CP %'!$C$9,IF(AND(T996&gt;=4,T996&lt;=5),'CP %'!$C$10,IF(AND(T996&gt;=6,T996&lt;=8),'CP %'!$C$11,IF(T996&gt;=9,'CP %'!$C$12,""))))),IF(AND(G996&gt;=DATE(2018,7,26),G996&lt;=DATE(2018,12,31),R996='CP %'!$I$3),IF(T996=1,'CP %'!$D$8,IF(AND(T996&gt;=2,T996&lt;=3),'CP %'!$D$9,IF(AND(T996&gt;=4,T996&lt;=5),'CP %'!$D$10,IF(AND(T996&gt;=6,T996&lt;=8),'CP %'!$D$11,IF(T996&gt;=9,'CP %'!$D$12,""))))),""))),
IF(AND(A996='CP %'!$F$1,J996="CP"),
IF(AND(G996&gt;=DATE(2018,4,1),G996&lt;DATE(2018,5,1)),IF(AND(T996&gt;=1,T996&lt;=3),'CP %'!$G$4,IF(AND(T996&gt;=4,T996&lt;=9),'CP %'!$G$5,IF(T996&gt;=10,'CP %'!$G$6,""))),
IF(AND(G996&gt;=DATE(2018,5,1),G996&lt;DATE(2018,7,1)),'CP %'!$G$8,
IF(AND(G996&gt;=DATE(2018,7,1),G996&lt;DATE(2018,8,1)),IF(AND(T996&gt;=1,T996&lt;=2),'CP %'!$G$11,IF(AND(T996&gt;=3,T996&lt;=5),'CP %'!$G$12,IF(T996&gt;=6,'CP %'!$G$13,""))),
IF(AND(G996&gt;=DATE(2018,8,1),G996&lt;DATE(2018,10,1)),IF(K996='CP %'!$F$18,'CP %'!$G$18,IF(B996='CP %'!$F$15,'CP %'!$G$15,IF(B996='CP %'!$F$16,'CP %'!$G$16,IF(AND(B996='CP %'!$F$17,T996=1),'CP %'!$G$20,IF(AND(B996='CP %'!$F$17,T996&gt;=2,T996&lt;=5),'CP %'!$G$21,IF(AND(B996='CP %'!$F$17,T996&gt;=6),'CP %'!$G$22,"")))))),
IF(AND(G996&gt;=DATE(2018,10,1),G996&lt;=DATE(2018,12,31)),IF(B996='CP %'!$F$25,'CP %'!$G$25,IF(B996='CP %'!$F$26,'CP %'!$G$26,IF(AND(B996='CP %'!$F$27,T996=1),'CP %'!$G$29,IF(AND(B996='CP %'!$F$27,T996&gt;=2,T996&lt;=5),'CP %'!$G$30,IF(AND(B996='CP %'!$F$27,T996&gt;=6),'CP %'!$G$31,"")))))))))),
IF(AND(A996='CP %'!$M$1,J996="CP"),
IF(AND(G996&gt;=DATE(2018,4,1),G996&lt;DATE(2018,10,1)),IF(AND(T996&gt;=1,T996&lt;=3),'CP %'!$N$4,IF(AND(T996&gt;=4,T996&lt;=6),'CP %'!$N$5,IF(T996&gt;=7,'CP %'!$N$6,""))),
IF(AND(G996&gt;=DATE(2018,10,1),G996&lt;=DATE(2018,12,31)),IF(AND(T996&gt;=1,T996&lt;=3),'CP %'!$N$9,IF(AND(T996&gt;=4,T996&lt;=6),'CP %'!$N$10,IF(T996&gt;=7,'CP %'!$N$11,""))),"")),"")))</f>
        <v/>
      </c>
      <c r="T996" s="29" t="str">
        <f>IF(AND(A996='CP %'!$B$1,Master!J996="CP",G996&gt;=DATE(2018,7,26),G996&lt;=DATE(2018,12,31)),COUNTIFS($K$2:$K$999,K996,$A$2:$A$999,'CP %'!$B$1,$G$2:$G$999,"&gt;=26-07-2018",$G$2:$G$999,"&lt;=31-12-2018"),IF(AND(A996='CP %'!$F$1,Master!J996="CP",G996&gt;=DATE(2018,4,1),G996&lt;DATE(2018,5,1)),COUNTIFS($K$2:$K$999,K996,$A$2:$A$999,'CP %'!$F$1,$G$2:$G$999,"&gt;=01-04-2018",$G$2:$G$999,"&lt;01-05-2018"),IF(AND(A996='CP %'!$F$1,Master!J996="CP",G996&gt;=DATE(2018,7,1),G996&lt;DATE(2018,8,1)),COUNTIFS($K$2:$K$999,K996,$A$2:$A$999,'CP %'!$F$1,$G$2:$G$999,"&gt;=01-07-2018",$G$2:$G$999,"&lt;01-08-2018"),IF(AND(A996='CP %'!$F$1,B996='CP %'!$F$17,Master!J996="CP",G996&gt;=DATE(2018,8,1),G996&lt;DATE(2018,10,1)),COUNTIFS($K$2:$K$999,K996,$A$2:$A$999,'CP %'!$F$1,$B$2:$B$999,'CP %'!$F$17,$G$2:$G$999,"&gt;=01-08-2018",$G$2:$G$999,"&lt;01-10-2018"),IF(AND(A996='CP %'!$F$1,B996='CP %'!$F$27,Master!J996="CP",G996&gt;=DATE(2018,10,1),G996&lt;=DATE(2018,12,31)),COUNTIFS($K$2:$K$999,K996,$A$2:$A$999,'CP %'!$F$1,$B$2:$B$999,'CP %'!$F$27,$G$2:$G$999,"&gt;=01-10-2018",$G$2:$G$999,"&lt;=31-12-2018"),IF(AND(A996='CP %'!$M$1,Master!J996="CP",G996&gt;=DATE(2018,4,1),G996&lt;DATE(2018,10,1)),COUNTIFS($K$2:$K$999,K996,$A$2:$A$999,'CP %'!$M$1,$G$2:$G$999,"&gt;=1-04-2018",$G$2:$G$999,"&lt;1-10-2018"),IF(AND(A996='CP %'!$M$1,Master!J996="CP",G996&gt;=DATE(2018,10,1),G996&lt;=DATE(2018,12,31)),COUNTIFS($K$2:$K$999,K996,$A$2:$A$999,'CP %'!$M$1,$G$2:$G$999,"&gt;=1-10-2018",$G$2:$G$999,"&lt;=31-12-2018"),"")))))))</f>
        <v/>
      </c>
    </row>
    <row r="997" spans="19:20" hidden="1" x14ac:dyDescent="0.25">
      <c r="S997" s="17" t="str">
        <f>IF(AND(A997='CP %'!$B$1,J997="CP"),
IF(AND(G997&gt;=DATE(2018,4,1),G997&lt;=DATE(2018,7,25)),2%,IF(AND(G997&gt;=DATE(2018,7,26),G997&lt;=DATE(2018,12,31),R997='CP %'!$I$2),IF(T997=1,'CP %'!$C$8,IF(AND(T997&gt;=2,T997&lt;=3),'CP %'!$C$9,IF(AND(T997&gt;=4,T997&lt;=5),'CP %'!$C$10,IF(AND(T997&gt;=6,T997&lt;=8),'CP %'!$C$11,IF(T997&gt;=9,'CP %'!$C$12,""))))),IF(AND(G997&gt;=DATE(2018,7,26),G997&lt;=DATE(2018,12,31),R997='CP %'!$I$3),IF(T997=1,'CP %'!$D$8,IF(AND(T997&gt;=2,T997&lt;=3),'CP %'!$D$9,IF(AND(T997&gt;=4,T997&lt;=5),'CP %'!$D$10,IF(AND(T997&gt;=6,T997&lt;=8),'CP %'!$D$11,IF(T997&gt;=9,'CP %'!$D$12,""))))),""))),
IF(AND(A997='CP %'!$F$1,J997="CP"),
IF(AND(G997&gt;=DATE(2018,4,1),G997&lt;DATE(2018,5,1)),IF(AND(T997&gt;=1,T997&lt;=3),'CP %'!$G$4,IF(AND(T997&gt;=4,T997&lt;=9),'CP %'!$G$5,IF(T997&gt;=10,'CP %'!$G$6,""))),
IF(AND(G997&gt;=DATE(2018,5,1),G997&lt;DATE(2018,7,1)),'CP %'!$G$8,
IF(AND(G997&gt;=DATE(2018,7,1),G997&lt;DATE(2018,8,1)),IF(AND(T997&gt;=1,T997&lt;=2),'CP %'!$G$11,IF(AND(T997&gt;=3,T997&lt;=5),'CP %'!$G$12,IF(T997&gt;=6,'CP %'!$G$13,""))),
IF(AND(G997&gt;=DATE(2018,8,1),G997&lt;DATE(2018,10,1)),IF(K997='CP %'!$F$18,'CP %'!$G$18,IF(B997='CP %'!$F$15,'CP %'!$G$15,IF(B997='CP %'!$F$16,'CP %'!$G$16,IF(AND(B997='CP %'!$F$17,T997=1),'CP %'!$G$20,IF(AND(B997='CP %'!$F$17,T997&gt;=2,T997&lt;=5),'CP %'!$G$21,IF(AND(B997='CP %'!$F$17,T997&gt;=6),'CP %'!$G$22,"")))))),
IF(AND(G997&gt;=DATE(2018,10,1),G997&lt;=DATE(2018,12,31)),IF(B997='CP %'!$F$25,'CP %'!$G$25,IF(B997='CP %'!$F$26,'CP %'!$G$26,IF(AND(B997='CP %'!$F$27,T997=1),'CP %'!$G$29,IF(AND(B997='CP %'!$F$27,T997&gt;=2,T997&lt;=5),'CP %'!$G$30,IF(AND(B997='CP %'!$F$27,T997&gt;=6),'CP %'!$G$31,"")))))))))),
IF(AND(A997='CP %'!$M$1,J997="CP"),
IF(AND(G997&gt;=DATE(2018,4,1),G997&lt;DATE(2018,10,1)),IF(AND(T997&gt;=1,T997&lt;=3),'CP %'!$N$4,IF(AND(T997&gt;=4,T997&lt;=6),'CP %'!$N$5,IF(T997&gt;=7,'CP %'!$N$6,""))),
IF(AND(G997&gt;=DATE(2018,10,1),G997&lt;=DATE(2018,12,31)),IF(AND(T997&gt;=1,T997&lt;=3),'CP %'!$N$9,IF(AND(T997&gt;=4,T997&lt;=6),'CP %'!$N$10,IF(T997&gt;=7,'CP %'!$N$11,""))),"")),"")))</f>
        <v/>
      </c>
      <c r="T997" s="29" t="str">
        <f>IF(AND(A997='CP %'!$B$1,Master!J997="CP",G997&gt;=DATE(2018,7,26),G997&lt;=DATE(2018,12,31)),COUNTIFS($K$2:$K$999,K997,$A$2:$A$999,'CP %'!$B$1,$G$2:$G$999,"&gt;=26-07-2018",$G$2:$G$999,"&lt;=31-12-2018"),IF(AND(A997='CP %'!$F$1,Master!J997="CP",G997&gt;=DATE(2018,4,1),G997&lt;DATE(2018,5,1)),COUNTIFS($K$2:$K$999,K997,$A$2:$A$999,'CP %'!$F$1,$G$2:$G$999,"&gt;=01-04-2018",$G$2:$G$999,"&lt;01-05-2018"),IF(AND(A997='CP %'!$F$1,Master!J997="CP",G997&gt;=DATE(2018,7,1),G997&lt;DATE(2018,8,1)),COUNTIFS($K$2:$K$999,K997,$A$2:$A$999,'CP %'!$F$1,$G$2:$G$999,"&gt;=01-07-2018",$G$2:$G$999,"&lt;01-08-2018"),IF(AND(A997='CP %'!$F$1,B997='CP %'!$F$17,Master!J997="CP",G997&gt;=DATE(2018,8,1),G997&lt;DATE(2018,10,1)),COUNTIFS($K$2:$K$999,K997,$A$2:$A$999,'CP %'!$F$1,$B$2:$B$999,'CP %'!$F$17,$G$2:$G$999,"&gt;=01-08-2018",$G$2:$G$999,"&lt;01-10-2018"),IF(AND(A997='CP %'!$F$1,B997='CP %'!$F$27,Master!J997="CP",G997&gt;=DATE(2018,10,1),G997&lt;=DATE(2018,12,31)),COUNTIFS($K$2:$K$999,K997,$A$2:$A$999,'CP %'!$F$1,$B$2:$B$999,'CP %'!$F$27,$G$2:$G$999,"&gt;=01-10-2018",$G$2:$G$999,"&lt;=31-12-2018"),IF(AND(A997='CP %'!$M$1,Master!J997="CP",G997&gt;=DATE(2018,4,1),G997&lt;DATE(2018,10,1)),COUNTIFS($K$2:$K$999,K997,$A$2:$A$999,'CP %'!$M$1,$G$2:$G$999,"&gt;=1-04-2018",$G$2:$G$999,"&lt;1-10-2018"),IF(AND(A997='CP %'!$M$1,Master!J997="CP",G997&gt;=DATE(2018,10,1),G997&lt;=DATE(2018,12,31)),COUNTIFS($K$2:$K$999,K997,$A$2:$A$999,'CP %'!$M$1,$G$2:$G$999,"&gt;=1-10-2018",$G$2:$G$999,"&lt;=31-12-2018"),"")))))))</f>
        <v/>
      </c>
    </row>
    <row r="998" spans="19:20" hidden="1" x14ac:dyDescent="0.25">
      <c r="S998" s="17" t="str">
        <f>IF(AND(A998='CP %'!$B$1,J998="CP"),
IF(AND(G998&gt;=DATE(2018,4,1),G998&lt;=DATE(2018,7,25)),2%,IF(AND(G998&gt;=DATE(2018,7,26),G998&lt;=DATE(2018,12,31),R998='CP %'!$I$2),IF(T998=1,'CP %'!$C$8,IF(AND(T998&gt;=2,T998&lt;=3),'CP %'!$C$9,IF(AND(T998&gt;=4,T998&lt;=5),'CP %'!$C$10,IF(AND(T998&gt;=6,T998&lt;=8),'CP %'!$C$11,IF(T998&gt;=9,'CP %'!$C$12,""))))),IF(AND(G998&gt;=DATE(2018,7,26),G998&lt;=DATE(2018,12,31),R998='CP %'!$I$3),IF(T998=1,'CP %'!$D$8,IF(AND(T998&gt;=2,T998&lt;=3),'CP %'!$D$9,IF(AND(T998&gt;=4,T998&lt;=5),'CP %'!$D$10,IF(AND(T998&gt;=6,T998&lt;=8),'CP %'!$D$11,IF(T998&gt;=9,'CP %'!$D$12,""))))),""))),
IF(AND(A998='CP %'!$F$1,J998="CP"),
IF(AND(G998&gt;=DATE(2018,4,1),G998&lt;DATE(2018,5,1)),IF(AND(T998&gt;=1,T998&lt;=3),'CP %'!$G$4,IF(AND(T998&gt;=4,T998&lt;=9),'CP %'!$G$5,IF(T998&gt;=10,'CP %'!$G$6,""))),
IF(AND(G998&gt;=DATE(2018,5,1),G998&lt;DATE(2018,7,1)),'CP %'!$G$8,
IF(AND(G998&gt;=DATE(2018,7,1),G998&lt;DATE(2018,8,1)),IF(AND(T998&gt;=1,T998&lt;=2),'CP %'!$G$11,IF(AND(T998&gt;=3,T998&lt;=5),'CP %'!$G$12,IF(T998&gt;=6,'CP %'!$G$13,""))),
IF(AND(G998&gt;=DATE(2018,8,1),G998&lt;DATE(2018,10,1)),IF(K998='CP %'!$F$18,'CP %'!$G$18,IF(B998='CP %'!$F$15,'CP %'!$G$15,IF(B998='CP %'!$F$16,'CP %'!$G$16,IF(AND(B998='CP %'!$F$17,T998=1),'CP %'!$G$20,IF(AND(B998='CP %'!$F$17,T998&gt;=2,T998&lt;=5),'CP %'!$G$21,IF(AND(B998='CP %'!$F$17,T998&gt;=6),'CP %'!$G$22,"")))))),
IF(AND(G998&gt;=DATE(2018,10,1),G998&lt;=DATE(2018,12,31)),IF(B998='CP %'!$F$25,'CP %'!$G$25,IF(B998='CP %'!$F$26,'CP %'!$G$26,IF(AND(B998='CP %'!$F$27,T998=1),'CP %'!$G$29,IF(AND(B998='CP %'!$F$27,T998&gt;=2,T998&lt;=5),'CP %'!$G$30,IF(AND(B998='CP %'!$F$27,T998&gt;=6),'CP %'!$G$31,"")))))))))),
IF(AND(A998='CP %'!$M$1,J998="CP"),
IF(AND(G998&gt;=DATE(2018,4,1),G998&lt;DATE(2018,10,1)),IF(AND(T998&gt;=1,T998&lt;=3),'CP %'!$N$4,IF(AND(T998&gt;=4,T998&lt;=6),'CP %'!$N$5,IF(T998&gt;=7,'CP %'!$N$6,""))),
IF(AND(G998&gt;=DATE(2018,10,1),G998&lt;=DATE(2018,12,31)),IF(AND(T998&gt;=1,T998&lt;=3),'CP %'!$N$9,IF(AND(T998&gt;=4,T998&lt;=6),'CP %'!$N$10,IF(T998&gt;=7,'CP %'!$N$11,""))),"")),"")))</f>
        <v/>
      </c>
      <c r="T998" s="29" t="str">
        <f>IF(AND(A998='CP %'!$B$1,Master!J998="CP",G998&gt;=DATE(2018,7,26),G998&lt;=DATE(2018,12,31)),COUNTIFS($K$2:$K$999,K998,$A$2:$A$999,'CP %'!$B$1,$G$2:$G$999,"&gt;=26-07-2018",$G$2:$G$999,"&lt;=31-12-2018"),IF(AND(A998='CP %'!$F$1,Master!J998="CP",G998&gt;=DATE(2018,4,1),G998&lt;DATE(2018,5,1)),COUNTIFS($K$2:$K$999,K998,$A$2:$A$999,'CP %'!$F$1,$G$2:$G$999,"&gt;=01-04-2018",$G$2:$G$999,"&lt;01-05-2018"),IF(AND(A998='CP %'!$F$1,Master!J998="CP",G998&gt;=DATE(2018,7,1),G998&lt;DATE(2018,8,1)),COUNTIFS($K$2:$K$999,K998,$A$2:$A$999,'CP %'!$F$1,$G$2:$G$999,"&gt;=01-07-2018",$G$2:$G$999,"&lt;01-08-2018"),IF(AND(A998='CP %'!$F$1,B998='CP %'!$F$17,Master!J998="CP",G998&gt;=DATE(2018,8,1),G998&lt;DATE(2018,10,1)),COUNTIFS($K$2:$K$999,K998,$A$2:$A$999,'CP %'!$F$1,$B$2:$B$999,'CP %'!$F$17,$G$2:$G$999,"&gt;=01-08-2018",$G$2:$G$999,"&lt;01-10-2018"),IF(AND(A998='CP %'!$F$1,B998='CP %'!$F$27,Master!J998="CP",G998&gt;=DATE(2018,10,1),G998&lt;=DATE(2018,12,31)),COUNTIFS($K$2:$K$999,K998,$A$2:$A$999,'CP %'!$F$1,$B$2:$B$999,'CP %'!$F$27,$G$2:$G$999,"&gt;=01-10-2018",$G$2:$G$999,"&lt;=31-12-2018"),IF(AND(A998='CP %'!$M$1,Master!J998="CP",G998&gt;=DATE(2018,4,1),G998&lt;DATE(2018,10,1)),COUNTIFS($K$2:$K$999,K998,$A$2:$A$999,'CP %'!$M$1,$G$2:$G$999,"&gt;=1-04-2018",$G$2:$G$999,"&lt;1-10-2018"),IF(AND(A998='CP %'!$M$1,Master!J998="CP",G998&gt;=DATE(2018,10,1),G998&lt;=DATE(2018,12,31)),COUNTIFS($K$2:$K$999,K998,$A$2:$A$999,'CP %'!$M$1,$G$2:$G$999,"&gt;=1-10-2018",$G$2:$G$999,"&lt;=31-12-2018"),"")))))))</f>
        <v/>
      </c>
    </row>
    <row r="999" spans="19:20" hidden="1" x14ac:dyDescent="0.25">
      <c r="S999" s="17" t="str">
        <f>IF(AND(A999='CP %'!$B$1,J999="CP"),
IF(AND(G999&gt;=DATE(2018,4,1),G999&lt;=DATE(2018,7,25)),2%,IF(AND(G999&gt;=DATE(2018,7,26),G999&lt;=DATE(2018,12,31),R999='CP %'!$I$2),IF(T999=1,'CP %'!$C$8,IF(AND(T999&gt;=2,T999&lt;=3),'CP %'!$C$9,IF(AND(T999&gt;=4,T999&lt;=5),'CP %'!$C$10,IF(AND(T999&gt;=6,T999&lt;=8),'CP %'!$C$11,IF(T999&gt;=9,'CP %'!$C$12,""))))),IF(AND(G999&gt;=DATE(2018,7,26),G999&lt;=DATE(2018,12,31),R999='CP %'!$I$3),IF(T999=1,'CP %'!$D$8,IF(AND(T999&gt;=2,T999&lt;=3),'CP %'!$D$9,IF(AND(T999&gt;=4,T999&lt;=5),'CP %'!$D$10,IF(AND(T999&gt;=6,T999&lt;=8),'CP %'!$D$11,IF(T999&gt;=9,'CP %'!$D$12,""))))),""))),
IF(AND(A999='CP %'!$F$1,J999="CP"),
IF(AND(G999&gt;=DATE(2018,4,1),G999&lt;DATE(2018,5,1)),IF(AND(T999&gt;=1,T999&lt;=3),'CP %'!$G$4,IF(AND(T999&gt;=4,T999&lt;=9),'CP %'!$G$5,IF(T999&gt;=10,'CP %'!$G$6,""))),
IF(AND(G999&gt;=DATE(2018,5,1),G999&lt;DATE(2018,7,1)),'CP %'!$G$8,
IF(AND(G999&gt;=DATE(2018,7,1),G999&lt;DATE(2018,8,1)),IF(AND(T999&gt;=1,T999&lt;=2),'CP %'!$G$11,IF(AND(T999&gt;=3,T999&lt;=5),'CP %'!$G$12,IF(T999&gt;=6,'CP %'!$G$13,""))),
IF(AND(G999&gt;=DATE(2018,8,1),G999&lt;DATE(2018,10,1)),IF(K999='CP %'!$F$18,'CP %'!$G$18,IF(B999='CP %'!$F$15,'CP %'!$G$15,IF(B999='CP %'!$F$16,'CP %'!$G$16,IF(AND(B999='CP %'!$F$17,T999=1),'CP %'!$G$20,IF(AND(B999='CP %'!$F$17,T999&gt;=2,T999&lt;=5),'CP %'!$G$21,IF(AND(B999='CP %'!$F$17,T999&gt;=6),'CP %'!$G$22,"")))))),
IF(AND(G999&gt;=DATE(2018,10,1),G999&lt;=DATE(2018,12,31)),IF(B999='CP %'!$F$25,'CP %'!$G$25,IF(B999='CP %'!$F$26,'CP %'!$G$26,IF(AND(B999='CP %'!$F$27,T999=1),'CP %'!$G$29,IF(AND(B999='CP %'!$F$27,T999&gt;=2,T999&lt;=5),'CP %'!$G$30,IF(AND(B999='CP %'!$F$27,T999&gt;=6),'CP %'!$G$31,"")))))))))),
IF(AND(A999='CP %'!$M$1,J999="CP"),
IF(AND(G999&gt;=DATE(2018,4,1),G999&lt;DATE(2018,10,1)),IF(AND(T999&gt;=1,T999&lt;=3),'CP %'!$N$4,IF(AND(T999&gt;=4,T999&lt;=6),'CP %'!$N$5,IF(T999&gt;=7,'CP %'!$N$6,""))),
IF(AND(G999&gt;=DATE(2018,10,1),G999&lt;=DATE(2018,12,31)),IF(AND(T999&gt;=1,T999&lt;=3),'CP %'!$N$9,IF(AND(T999&gt;=4,T999&lt;=6),'CP %'!$N$10,IF(T999&gt;=7,'CP %'!$N$11,""))),"")),"")))</f>
        <v/>
      </c>
      <c r="T999" s="29" t="str">
        <f>IF(AND(A999='CP %'!$B$1,Master!J999="CP",G999&gt;=DATE(2018,7,26),G999&lt;=DATE(2018,12,31)),COUNTIFS($K$2:$K$999,K999,$A$2:$A$999,'CP %'!$B$1,$G$2:$G$999,"&gt;=26-07-2018",$G$2:$G$999,"&lt;=31-12-2018"),IF(AND(A999='CP %'!$F$1,Master!J999="CP",G999&gt;=DATE(2018,4,1),G999&lt;DATE(2018,5,1)),COUNTIFS($K$2:$K$999,K999,$A$2:$A$999,'CP %'!$F$1,$G$2:$G$999,"&gt;=01-04-2018",$G$2:$G$999,"&lt;01-05-2018"),IF(AND(A999='CP %'!$F$1,Master!J999="CP",G999&gt;=DATE(2018,7,1),G999&lt;DATE(2018,8,1)),COUNTIFS($K$2:$K$999,K999,$A$2:$A$999,'CP %'!$F$1,$G$2:$G$999,"&gt;=01-07-2018",$G$2:$G$999,"&lt;01-08-2018"),IF(AND(A999='CP %'!$F$1,B999='CP %'!$F$17,Master!J999="CP",G999&gt;=DATE(2018,8,1),G999&lt;DATE(2018,10,1)),COUNTIFS($K$2:$K$999,K999,$A$2:$A$999,'CP %'!$F$1,$B$2:$B$999,'CP %'!$F$17,$G$2:$G$999,"&gt;=01-08-2018",$G$2:$G$999,"&lt;01-10-2018"),IF(AND(A999='CP %'!$F$1,B999='CP %'!$F$27,Master!J999="CP",G999&gt;=DATE(2018,10,1),G999&lt;=DATE(2018,12,31)),COUNTIFS($K$2:$K$999,K999,$A$2:$A$999,'CP %'!$F$1,$B$2:$B$999,'CP %'!$F$27,$G$2:$G$999,"&gt;=01-10-2018",$G$2:$G$999,"&lt;=31-12-2018"),IF(AND(A999='CP %'!$M$1,Master!J999="CP",G999&gt;=DATE(2018,4,1),G999&lt;DATE(2018,10,1)),COUNTIFS($K$2:$K$999,K999,$A$2:$A$999,'CP %'!$M$1,$G$2:$G$999,"&gt;=1-04-2018",$G$2:$G$999,"&lt;1-10-2018"),IF(AND(A999='CP %'!$M$1,Master!J999="CP",G999&gt;=DATE(2018,10,1),G999&lt;=DATE(2018,12,31)),COUNTIFS($K$2:$K$999,K999,$A$2:$A$999,'CP %'!$M$1,$G$2:$G$999,"&gt;=1-10-2018",$G$2:$G$999,"&lt;=31-12-2018"),"")))))))</f>
        <v/>
      </c>
    </row>
    <row r="1000" spans="19:20" hidden="1" x14ac:dyDescent="0.25">
      <c r="S1000" s="17" t="str">
        <f>IF(AND(A1000='CP %'!$B$1,J1000="CP"),
IF(AND(G1000&gt;=DATE(2018,4,1),G1000&lt;=DATE(2018,7,25)),2%,IF(AND(G1000&gt;=DATE(2018,7,26),G1000&lt;=DATE(2018,12,31),R1000='CP %'!$I$2),IF(T1000=1,'CP %'!$C$8,IF(AND(T1000&gt;=2,T1000&lt;=3),'CP %'!$C$9,IF(AND(T1000&gt;=4,T1000&lt;=5),'CP %'!$C$10,IF(AND(T1000&gt;=6,T1000&lt;=8),'CP %'!$C$11,IF(T1000&gt;=9,'CP %'!$C$12,""))))),IF(AND(G1000&gt;=DATE(2018,7,26),G1000&lt;=DATE(2018,12,31),R1000='CP %'!$I$3),IF(T1000=1,'CP %'!$D$8,IF(AND(T1000&gt;=2,T1000&lt;=3),'CP %'!$D$9,IF(AND(T1000&gt;=4,T1000&lt;=5),'CP %'!$D$10,IF(AND(T1000&gt;=6,T1000&lt;=8),'CP %'!$D$11,IF(T1000&gt;=9,'CP %'!$D$12,""))))),""))),
IF(AND(A1000='CP %'!$F$1,J1000="CP"),
IF(AND(G1000&gt;=DATE(2018,4,1),G1000&lt;DATE(2018,5,1)),IF(AND(T1000&gt;=1,T1000&lt;=3),'CP %'!$G$4,IF(AND(T1000&gt;=4,T1000&lt;=9),'CP %'!$G$5,IF(T1000&gt;=10,'CP %'!$G$6,""))),
IF(AND(G1000&gt;=DATE(2018,5,1),G1000&lt;DATE(2018,7,1)),'CP %'!$G$8,
IF(AND(G1000&gt;=DATE(2018,7,1),G1000&lt;DATE(2018,8,1)),IF(AND(T1000&gt;=1,T1000&lt;=2),'CP %'!$G$11,IF(AND(T1000&gt;=3,T1000&lt;=5),'CP %'!$G$12,IF(T1000&gt;=6,'CP %'!$G$13,""))),
IF(AND(G1000&gt;=DATE(2018,8,1),G1000&lt;DATE(2018,10,1)),IF(K1000='CP %'!$F$18,'CP %'!$G$18,IF(B1000='CP %'!$F$15,'CP %'!$G$15,IF(B1000='CP %'!$F$16,'CP %'!$G$16,IF(AND(B1000='CP %'!$F$17,T1000=1),'CP %'!$G$20,IF(AND(B1000='CP %'!$F$17,T1000&gt;=2,T1000&lt;=5),'CP %'!$G$21,IF(AND(B1000='CP %'!$F$17,T1000&gt;=6),'CP %'!$G$22,"")))))),
IF(AND(G1000&gt;=DATE(2018,10,1),G1000&lt;=DATE(2018,12,31)),IF(B1000='CP %'!$F$25,'CP %'!$G$25,IF(B1000='CP %'!$F$26,'CP %'!$G$26,IF(AND(B1000='CP %'!$F$27,T1000=1),'CP %'!$G$29,IF(AND(B1000='CP %'!$F$27,T1000&gt;=2,T1000&lt;=5),'CP %'!$G$30,IF(AND(B1000='CP %'!$F$27,T1000&gt;=6),'CP %'!$G$31,"")))))))))),
IF(AND(A1000='CP %'!$M$1,J1000="CP"),
IF(AND(G1000&gt;=DATE(2018,4,1),G1000&lt;DATE(2018,10,1)),IF(AND(T1000&gt;=1,T1000&lt;=3),'CP %'!$N$4,IF(AND(T1000&gt;=4,T1000&lt;=6),'CP %'!$N$5,IF(T1000&gt;=7,'CP %'!$N$6,""))),
IF(AND(G1000&gt;=DATE(2018,10,1),G1000&lt;=DATE(2018,12,31)),IF(AND(T1000&gt;=1,T1000&lt;=3),'CP %'!$N$9,IF(AND(T1000&gt;=4,T1000&lt;=6),'CP %'!$N$10,IF(T1000&gt;=7,'CP %'!$N$11,""))),"")),"")))</f>
        <v/>
      </c>
      <c r="T1000" s="29" t="str">
        <f>IF(AND(A1000='CP %'!$B$1,Master!J1000="CP",G1000&gt;=DATE(2018,7,26),G1000&lt;=DATE(2018,12,31)),COUNTIFS($K$2:$K$999,K1000,$A$2:$A$999,'CP %'!$B$1,$G$2:$G$999,"&gt;=26-07-2018",$G$2:$G$999,"&lt;=31-12-2018"),IF(AND(A1000='CP %'!$F$1,Master!J1000="CP",G1000&gt;=DATE(2018,4,1),G1000&lt;DATE(2018,5,1)),COUNTIFS($K$2:$K$999,K1000,$A$2:$A$999,'CP %'!$F$1,$G$2:$G$999,"&gt;=01-04-2018",$G$2:$G$999,"&lt;01-05-2018"),IF(AND(A1000='CP %'!$F$1,Master!J1000="CP",G1000&gt;=DATE(2018,7,1),G1000&lt;DATE(2018,8,1)),COUNTIFS($K$2:$K$999,K1000,$A$2:$A$999,'CP %'!$F$1,$G$2:$G$999,"&gt;=01-07-2018",$G$2:$G$999,"&lt;01-08-2018"),IF(AND(A1000='CP %'!$F$1,B1000='CP %'!$F$17,Master!J1000="CP",G1000&gt;=DATE(2018,8,1),G1000&lt;DATE(2018,10,1)),COUNTIFS($K$2:$K$999,K1000,$A$2:$A$999,'CP %'!$F$1,$B$2:$B$999,'CP %'!$F$17,$G$2:$G$999,"&gt;=01-08-2018",$G$2:$G$999,"&lt;01-10-2018"),IF(AND(A1000='CP %'!$F$1,B1000='CP %'!$F$27,Master!J1000="CP",G1000&gt;=DATE(2018,10,1),G1000&lt;=DATE(2018,12,31)),COUNTIFS($K$2:$K$999,K1000,$A$2:$A$999,'CP %'!$F$1,$B$2:$B$999,'CP %'!$F$27,$G$2:$G$999,"&gt;=01-10-2018",$G$2:$G$999,"&lt;=31-12-2018"),IF(AND(A1000='CP %'!$M$1,Master!J1000="CP",G1000&gt;=DATE(2018,4,1),G1000&lt;DATE(2018,10,1)),COUNTIFS($K$2:$K$999,K1000,$A$2:$A$999,'CP %'!$M$1,$G$2:$G$999,"&gt;=1-04-2018",$G$2:$G$999,"&lt;1-10-2018"),IF(AND(A1000='CP %'!$M$1,Master!J1000="CP",G1000&gt;=DATE(2018,10,1),G1000&lt;=DATE(2018,12,31)),COUNTIFS($K$2:$K$999,K1000,$A$2:$A$999,'CP %'!$M$1,$G$2:$G$999,"&gt;=1-10-2018",$G$2:$G$999,"&lt;=31-12-2018"),"")))))))</f>
        <v/>
      </c>
    </row>
  </sheetData>
  <autoFilter ref="A1:U1000" xr:uid="{1D0A4954-6432-4667-A4A8-5554F05545E2}">
    <filterColumn colId="0">
      <filters>
        <filter val="Parkwest"/>
      </filters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F92E-270E-4C0A-BDAA-85ABAEA1AAC3}">
  <dimension ref="B1:S31"/>
  <sheetViews>
    <sheetView tabSelected="1" zoomScale="90" zoomScaleNormal="90" workbookViewId="0">
      <selection activeCell="G5" sqref="G5"/>
    </sheetView>
  </sheetViews>
  <sheetFormatPr defaultRowHeight="12" x14ac:dyDescent="0.25"/>
  <cols>
    <col min="1" max="1" width="9.140625" style="1"/>
    <col min="2" max="2" width="10.7109375" style="1" bestFit="1" customWidth="1"/>
    <col min="3" max="3" width="6.5703125" style="1" bestFit="1" customWidth="1"/>
    <col min="4" max="4" width="10.5703125" style="1" bestFit="1" customWidth="1"/>
    <col min="5" max="5" width="9.140625" style="1"/>
    <col min="6" max="6" width="15" style="1" bestFit="1" customWidth="1"/>
    <col min="7" max="7" width="6.5703125" style="1" bestFit="1" customWidth="1"/>
    <col min="8" max="8" width="9.140625" style="1"/>
    <col min="9" max="9" width="9.140625" style="2"/>
    <col min="10" max="17" width="9.140625" style="1"/>
    <col min="18" max="18" width="11" style="1" bestFit="1" customWidth="1"/>
    <col min="19" max="19" width="11.5703125" style="1" bestFit="1" customWidth="1"/>
    <col min="20" max="16384" width="9.140625" style="1"/>
  </cols>
  <sheetData>
    <row r="1" spans="2:19" x14ac:dyDescent="0.25">
      <c r="B1" s="162" t="s">
        <v>1</v>
      </c>
      <c r="C1" s="162"/>
      <c r="D1" s="162"/>
      <c r="F1" s="163" t="s">
        <v>69</v>
      </c>
      <c r="G1" s="163"/>
      <c r="I1" s="2" t="s">
        <v>167</v>
      </c>
      <c r="M1" s="162" t="s">
        <v>4</v>
      </c>
      <c r="N1" s="162"/>
      <c r="P1" s="162" t="s">
        <v>2</v>
      </c>
      <c r="Q1" s="162"/>
    </row>
    <row r="2" spans="2:19" x14ac:dyDescent="0.25">
      <c r="B2" s="24">
        <v>43191</v>
      </c>
      <c r="C2" s="6">
        <v>0.02</v>
      </c>
      <c r="F2" s="21">
        <v>43191</v>
      </c>
      <c r="G2" s="7"/>
      <c r="I2" s="2" t="s">
        <v>164</v>
      </c>
      <c r="M2" s="161" t="s">
        <v>484</v>
      </c>
      <c r="N2" s="161"/>
      <c r="P2" s="161" t="s">
        <v>515</v>
      </c>
      <c r="Q2" s="161"/>
    </row>
    <row r="3" spans="2:19" x14ac:dyDescent="0.25">
      <c r="B3" s="24">
        <v>43221</v>
      </c>
      <c r="C3" s="6">
        <v>0.02</v>
      </c>
      <c r="F3" s="8" t="s">
        <v>67</v>
      </c>
      <c r="G3" s="9" t="s">
        <v>76</v>
      </c>
      <c r="I3" s="2" t="s">
        <v>165</v>
      </c>
      <c r="M3" s="8" t="s">
        <v>67</v>
      </c>
      <c r="N3" s="9" t="s">
        <v>76</v>
      </c>
      <c r="P3" s="1" t="s">
        <v>67</v>
      </c>
      <c r="Q3" s="2" t="s">
        <v>507</v>
      </c>
      <c r="R3" s="2" t="s">
        <v>508</v>
      </c>
      <c r="S3" s="2" t="s">
        <v>509</v>
      </c>
    </row>
    <row r="4" spans="2:19" x14ac:dyDescent="0.25">
      <c r="B4" s="24">
        <v>43252</v>
      </c>
      <c r="C4" s="6">
        <v>0.02</v>
      </c>
      <c r="F4" s="10" t="s">
        <v>70</v>
      </c>
      <c r="G4" s="11">
        <v>2.5000000000000001E-2</v>
      </c>
      <c r="M4" s="1" t="s">
        <v>70</v>
      </c>
      <c r="N4" s="31">
        <v>2.5000000000000001E-2</v>
      </c>
      <c r="P4" s="1">
        <v>1</v>
      </c>
      <c r="Q4" s="31">
        <v>0.02</v>
      </c>
      <c r="R4" s="31">
        <v>2.5000000000000001E-2</v>
      </c>
      <c r="S4" s="31">
        <v>0.03</v>
      </c>
    </row>
    <row r="5" spans="2:19" x14ac:dyDescent="0.25">
      <c r="B5" s="24">
        <v>43282</v>
      </c>
      <c r="C5" s="6">
        <v>0.02</v>
      </c>
      <c r="D5" s="1" t="s">
        <v>68</v>
      </c>
      <c r="F5" s="10" t="s">
        <v>71</v>
      </c>
      <c r="G5" s="11">
        <v>0.03</v>
      </c>
      <c r="M5" s="1" t="s">
        <v>485</v>
      </c>
      <c r="N5" s="31">
        <v>2.75E-2</v>
      </c>
      <c r="P5" s="1" t="s">
        <v>61</v>
      </c>
      <c r="Q5" s="31">
        <v>2.2499999999999999E-2</v>
      </c>
      <c r="R5" s="31">
        <v>2.75E-2</v>
      </c>
      <c r="S5" s="31">
        <v>3.2500000000000001E-2</v>
      </c>
    </row>
    <row r="6" spans="2:19" x14ac:dyDescent="0.25">
      <c r="B6" s="161" t="s">
        <v>60</v>
      </c>
      <c r="C6" s="161"/>
      <c r="D6" s="161"/>
      <c r="F6" s="12" t="s">
        <v>72</v>
      </c>
      <c r="G6" s="11">
        <v>3.5000000000000003E-2</v>
      </c>
      <c r="M6" s="1" t="s">
        <v>486</v>
      </c>
      <c r="N6" s="31">
        <v>0.03</v>
      </c>
      <c r="P6" s="1" t="s">
        <v>62</v>
      </c>
      <c r="Q6" s="31">
        <v>2.5000000000000001E-2</v>
      </c>
      <c r="R6" s="31">
        <v>0.03</v>
      </c>
      <c r="S6" s="31">
        <v>3.5000000000000003E-2</v>
      </c>
    </row>
    <row r="7" spans="2:19" x14ac:dyDescent="0.25">
      <c r="B7" s="14" t="s">
        <v>67</v>
      </c>
      <c r="C7" s="14" t="s">
        <v>65</v>
      </c>
      <c r="D7" s="14" t="s">
        <v>66</v>
      </c>
      <c r="F7" s="22">
        <v>43221</v>
      </c>
      <c r="G7" s="15">
        <v>2.75E-2</v>
      </c>
      <c r="M7" s="161" t="s">
        <v>487</v>
      </c>
      <c r="N7" s="161"/>
      <c r="P7" s="1" t="s">
        <v>503</v>
      </c>
      <c r="Q7" s="31">
        <v>2.75E-2</v>
      </c>
      <c r="R7" s="31">
        <v>3.2500000000000001E-2</v>
      </c>
      <c r="S7" s="31">
        <v>3.7499999999999999E-2</v>
      </c>
    </row>
    <row r="8" spans="2:19" x14ac:dyDescent="0.25">
      <c r="B8" s="16">
        <v>1</v>
      </c>
      <c r="C8" s="17">
        <v>0.02</v>
      </c>
      <c r="D8" s="17">
        <f>C8+1%</f>
        <v>0.03</v>
      </c>
      <c r="F8" s="22">
        <v>43252</v>
      </c>
      <c r="G8" s="15">
        <v>2.75E-2</v>
      </c>
      <c r="M8" s="8" t="s">
        <v>67</v>
      </c>
      <c r="N8" s="32" t="s">
        <v>76</v>
      </c>
      <c r="P8" s="1" t="s">
        <v>504</v>
      </c>
      <c r="Q8" s="31">
        <v>0.03</v>
      </c>
      <c r="R8" s="31">
        <v>3.5000000000000003E-2</v>
      </c>
      <c r="S8" s="31">
        <v>0.04</v>
      </c>
    </row>
    <row r="9" spans="2:19" x14ac:dyDescent="0.25">
      <c r="B9" s="16" t="s">
        <v>61</v>
      </c>
      <c r="C9" s="17">
        <v>2.2499999999999999E-2</v>
      </c>
      <c r="D9" s="17">
        <f t="shared" ref="D9:D12" si="0">C9+1%</f>
        <v>3.2500000000000001E-2</v>
      </c>
      <c r="F9" s="21">
        <v>43282</v>
      </c>
      <c r="G9" s="7"/>
      <c r="M9" s="1" t="s">
        <v>70</v>
      </c>
      <c r="N9" s="31">
        <v>0.03</v>
      </c>
      <c r="P9" s="1" t="s">
        <v>505</v>
      </c>
      <c r="Q9" s="31">
        <v>3.2500000000000001E-2</v>
      </c>
      <c r="R9" s="31">
        <v>3.7499999999999999E-2</v>
      </c>
      <c r="S9" s="31">
        <v>4.2500000000000003E-2</v>
      </c>
    </row>
    <row r="10" spans="2:19" x14ac:dyDescent="0.25">
      <c r="B10" s="16" t="s">
        <v>62</v>
      </c>
      <c r="C10" s="17">
        <v>2.5000000000000001E-2</v>
      </c>
      <c r="D10" s="17">
        <f t="shared" si="0"/>
        <v>3.5000000000000003E-2</v>
      </c>
      <c r="F10" s="8" t="s">
        <v>67</v>
      </c>
      <c r="G10" s="9" t="s">
        <v>76</v>
      </c>
      <c r="M10" s="1" t="s">
        <v>485</v>
      </c>
      <c r="N10" s="31">
        <v>3.5000000000000003E-2</v>
      </c>
      <c r="P10" s="1" t="s">
        <v>506</v>
      </c>
      <c r="Q10" s="31">
        <v>3.5000000000000003E-2</v>
      </c>
      <c r="R10" s="31">
        <v>0.04</v>
      </c>
      <c r="S10" s="31">
        <v>4.4999999999999998E-2</v>
      </c>
    </row>
    <row r="11" spans="2:19" x14ac:dyDescent="0.25">
      <c r="B11" s="16" t="s">
        <v>63</v>
      </c>
      <c r="C11" s="17">
        <v>2.75E-2</v>
      </c>
      <c r="D11" s="17">
        <f t="shared" si="0"/>
        <v>3.7499999999999999E-2</v>
      </c>
      <c r="F11" s="10" t="s">
        <v>73</v>
      </c>
      <c r="G11" s="11">
        <v>2.2499999999999999E-2</v>
      </c>
      <c r="M11" s="1" t="s">
        <v>486</v>
      </c>
      <c r="N11" s="31">
        <v>0.04</v>
      </c>
      <c r="P11" s="2" t="s">
        <v>510</v>
      </c>
      <c r="Q11" s="2"/>
    </row>
    <row r="12" spans="2:19" x14ac:dyDescent="0.25">
      <c r="B12" s="16" t="s">
        <v>64</v>
      </c>
      <c r="C12" s="17">
        <v>0.03</v>
      </c>
      <c r="D12" s="17">
        <f t="shared" si="0"/>
        <v>0.04</v>
      </c>
      <c r="F12" s="10" t="s">
        <v>74</v>
      </c>
      <c r="G12" s="11">
        <v>2.5000000000000001E-2</v>
      </c>
      <c r="N12" s="30"/>
      <c r="P12" s="2" t="s">
        <v>511</v>
      </c>
      <c r="Q12" s="2" t="s">
        <v>512</v>
      </c>
    </row>
    <row r="13" spans="2:19" x14ac:dyDescent="0.25">
      <c r="B13" s="16"/>
      <c r="F13" s="12" t="s">
        <v>75</v>
      </c>
      <c r="G13" s="13">
        <v>2.75E-2</v>
      </c>
      <c r="N13" s="30"/>
      <c r="P13" s="1" t="s">
        <v>70</v>
      </c>
      <c r="Q13" s="29">
        <v>10000</v>
      </c>
    </row>
    <row r="14" spans="2:19" x14ac:dyDescent="0.25">
      <c r="B14" s="16"/>
      <c r="F14" s="23" t="s">
        <v>77</v>
      </c>
      <c r="G14" s="7"/>
      <c r="P14" s="1" t="s">
        <v>71</v>
      </c>
      <c r="Q14" s="29">
        <v>18000</v>
      </c>
    </row>
    <row r="15" spans="2:19" x14ac:dyDescent="0.25">
      <c r="B15" s="16"/>
      <c r="F15" s="18" t="s">
        <v>78</v>
      </c>
      <c r="G15" s="19">
        <v>0.03</v>
      </c>
      <c r="P15" s="1" t="s">
        <v>513</v>
      </c>
      <c r="Q15" s="29">
        <v>23000</v>
      </c>
    </row>
    <row r="16" spans="2:19" x14ac:dyDescent="0.25">
      <c r="F16" s="18" t="s">
        <v>82</v>
      </c>
      <c r="G16" s="19">
        <v>0.03</v>
      </c>
      <c r="P16" s="1" t="s">
        <v>514</v>
      </c>
      <c r="Q16" s="29">
        <v>28000</v>
      </c>
    </row>
    <row r="17" spans="6:17" x14ac:dyDescent="0.25">
      <c r="F17" s="18" t="s">
        <v>79</v>
      </c>
      <c r="G17" s="20"/>
    </row>
    <row r="18" spans="6:17" x14ac:dyDescent="0.25">
      <c r="F18" s="18" t="s">
        <v>114</v>
      </c>
      <c r="G18" s="11">
        <v>5.0000000000000001E-3</v>
      </c>
      <c r="I18" s="2">
        <v>6</v>
      </c>
      <c r="P18" s="22">
        <v>43344</v>
      </c>
      <c r="Q18" s="31">
        <v>0.02</v>
      </c>
    </row>
    <row r="19" spans="6:17" x14ac:dyDescent="0.25">
      <c r="F19" s="8" t="s">
        <v>67</v>
      </c>
      <c r="G19" s="9" t="s">
        <v>76</v>
      </c>
      <c r="P19" s="22">
        <v>43374</v>
      </c>
      <c r="Q19" s="31">
        <v>0.02</v>
      </c>
    </row>
    <row r="20" spans="6:17" x14ac:dyDescent="0.25">
      <c r="F20" s="10">
        <v>1</v>
      </c>
      <c r="G20" s="11">
        <v>2.2499999999999999E-2</v>
      </c>
      <c r="P20" s="21">
        <v>43405</v>
      </c>
      <c r="Q20" s="31">
        <v>0.02</v>
      </c>
    </row>
    <row r="21" spans="6:17" x14ac:dyDescent="0.25">
      <c r="F21" s="10" t="s">
        <v>80</v>
      </c>
      <c r="G21" s="11">
        <v>2.5000000000000001E-2</v>
      </c>
      <c r="P21" s="21">
        <v>43435</v>
      </c>
      <c r="Q21" s="31">
        <v>0.02</v>
      </c>
    </row>
    <row r="22" spans="6:17" x14ac:dyDescent="0.25">
      <c r="F22" s="12" t="s">
        <v>75</v>
      </c>
      <c r="G22" s="13">
        <v>2.75E-2</v>
      </c>
    </row>
    <row r="23" spans="6:17" x14ac:dyDescent="0.25">
      <c r="F23" s="23" t="s">
        <v>81</v>
      </c>
      <c r="G23" s="7"/>
    </row>
    <row r="24" spans="6:17" x14ac:dyDescent="0.25">
      <c r="F24" s="8" t="s">
        <v>67</v>
      </c>
      <c r="G24" s="9" t="s">
        <v>76</v>
      </c>
    </row>
    <row r="25" spans="6:17" x14ac:dyDescent="0.25">
      <c r="F25" s="18" t="s">
        <v>78</v>
      </c>
      <c r="G25" s="19">
        <v>0.03</v>
      </c>
    </row>
    <row r="26" spans="6:17" x14ac:dyDescent="0.25">
      <c r="F26" s="1" t="s">
        <v>82</v>
      </c>
      <c r="G26" s="19">
        <v>0.03</v>
      </c>
    </row>
    <row r="27" spans="6:17" x14ac:dyDescent="0.25">
      <c r="F27" s="18" t="s">
        <v>79</v>
      </c>
      <c r="G27" s="20"/>
    </row>
    <row r="28" spans="6:17" x14ac:dyDescent="0.25">
      <c r="F28" s="8" t="s">
        <v>67</v>
      </c>
      <c r="G28" s="9" t="s">
        <v>76</v>
      </c>
    </row>
    <row r="29" spans="6:17" x14ac:dyDescent="0.25">
      <c r="F29" s="10">
        <v>1</v>
      </c>
      <c r="G29" s="11">
        <v>2.2499999999999999E-2</v>
      </c>
    </row>
    <row r="30" spans="6:17" x14ac:dyDescent="0.25">
      <c r="F30" s="10" t="s">
        <v>80</v>
      </c>
      <c r="G30" s="11">
        <v>2.5000000000000001E-2</v>
      </c>
    </row>
    <row r="31" spans="6:17" x14ac:dyDescent="0.25">
      <c r="F31" s="12" t="s">
        <v>75</v>
      </c>
      <c r="G31" s="13">
        <v>2.75E-2</v>
      </c>
    </row>
  </sheetData>
  <mergeCells count="8">
    <mergeCell ref="M7:N7"/>
    <mergeCell ref="P2:Q2"/>
    <mergeCell ref="P1:Q1"/>
    <mergeCell ref="B6:D6"/>
    <mergeCell ref="B1:D1"/>
    <mergeCell ref="F1:G1"/>
    <mergeCell ref="M1:N1"/>
    <mergeCell ref="M2:N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404B4-DB13-4753-AD92-9A4261E7F3A1}">
  <dimension ref="B1:U98"/>
  <sheetViews>
    <sheetView showGridLines="0" zoomScaleNormal="100" workbookViewId="0">
      <pane ySplit="4" topLeftCell="A5" activePane="bottomLeft" state="frozen"/>
      <selection activeCell="L48" sqref="L48"/>
      <selection pane="bottomLeft" activeCell="D8" sqref="D8"/>
    </sheetView>
  </sheetViews>
  <sheetFormatPr defaultRowHeight="12.75" x14ac:dyDescent="0.25"/>
  <cols>
    <col min="1" max="1" width="1" style="62" customWidth="1"/>
    <col min="2" max="2" width="15.5703125" style="60" bestFit="1" customWidth="1"/>
    <col min="3" max="3" width="31.85546875" style="61" customWidth="1"/>
    <col min="4" max="4" width="13.140625" style="61" bestFit="1" customWidth="1"/>
    <col min="5" max="7" width="10.85546875" style="61" bestFit="1" customWidth="1"/>
    <col min="8" max="8" width="12" style="61" bestFit="1" customWidth="1"/>
    <col min="9" max="9" width="13.140625" style="61" bestFit="1" customWidth="1"/>
    <col min="10" max="11" width="12" style="61" bestFit="1" customWidth="1"/>
    <col min="12" max="12" width="10.85546875" style="61" customWidth="1"/>
    <col min="13" max="16" width="10.85546875" style="61" hidden="1" customWidth="1"/>
    <col min="17" max="17" width="22" style="61" bestFit="1" customWidth="1"/>
    <col min="18" max="18" width="0.85546875" style="62" customWidth="1"/>
    <col min="19" max="19" width="10.7109375" style="62" bestFit="1" customWidth="1"/>
    <col min="20" max="20" width="11" style="62" bestFit="1" customWidth="1"/>
    <col min="21" max="21" width="11.140625" style="62" bestFit="1" customWidth="1"/>
    <col min="22" max="16384" width="9.140625" style="62"/>
  </cols>
  <sheetData>
    <row r="1" spans="2:21" ht="3" customHeight="1" x14ac:dyDescent="0.25"/>
    <row r="2" spans="2:21" x14ac:dyDescent="0.25">
      <c r="B2" s="168" t="s">
        <v>557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70"/>
    </row>
    <row r="4" spans="2:21" s="60" customFormat="1" x14ac:dyDescent="0.25">
      <c r="B4" s="63" t="s">
        <v>558</v>
      </c>
      <c r="C4" s="64" t="s">
        <v>559</v>
      </c>
      <c r="D4" s="64" t="s">
        <v>37</v>
      </c>
      <c r="E4" s="65">
        <v>43191</v>
      </c>
      <c r="F4" s="65">
        <v>43221</v>
      </c>
      <c r="G4" s="65">
        <v>43252</v>
      </c>
      <c r="H4" s="65">
        <v>43282</v>
      </c>
      <c r="I4" s="66">
        <v>43313</v>
      </c>
      <c r="J4" s="65">
        <v>43344</v>
      </c>
      <c r="K4" s="66">
        <v>43374</v>
      </c>
      <c r="L4" s="65">
        <v>43405</v>
      </c>
      <c r="M4" s="66">
        <v>43435</v>
      </c>
      <c r="N4" s="65">
        <v>43466</v>
      </c>
      <c r="O4" s="66">
        <v>43497</v>
      </c>
      <c r="P4" s="65">
        <v>43525</v>
      </c>
      <c r="Q4" s="67" t="s">
        <v>560</v>
      </c>
    </row>
    <row r="5" spans="2:21" s="60" customFormat="1" x14ac:dyDescent="0.25">
      <c r="B5" s="164" t="s">
        <v>2</v>
      </c>
      <c r="C5" s="68" t="s">
        <v>21</v>
      </c>
      <c r="D5" s="69">
        <f>SUM(E5:P5)</f>
        <v>19631</v>
      </c>
      <c r="E5" s="69">
        <v>701</v>
      </c>
      <c r="F5" s="69">
        <v>11731</v>
      </c>
      <c r="G5" s="69">
        <v>4708</v>
      </c>
      <c r="H5" s="69">
        <v>1957</v>
      </c>
      <c r="I5" s="70">
        <v>393</v>
      </c>
      <c r="J5" s="70">
        <v>55</v>
      </c>
      <c r="K5" s="70">
        <v>22</v>
      </c>
      <c r="L5" s="70">
        <v>64</v>
      </c>
      <c r="M5" s="70"/>
      <c r="N5" s="70"/>
      <c r="O5" s="70"/>
      <c r="P5" s="70"/>
      <c r="Q5" s="71" t="s">
        <v>561</v>
      </c>
      <c r="U5" s="72"/>
    </row>
    <row r="6" spans="2:21" s="60" customFormat="1" x14ac:dyDescent="0.25">
      <c r="B6" s="165"/>
      <c r="C6" s="73" t="s">
        <v>562</v>
      </c>
      <c r="D6" s="74">
        <f t="shared" ref="D6:D12" si="0">SUM(E6:P6)</f>
        <v>7742</v>
      </c>
      <c r="E6" s="74">
        <v>90</v>
      </c>
      <c r="F6" s="74">
        <v>6477</v>
      </c>
      <c r="G6" s="74">
        <v>912</v>
      </c>
      <c r="H6" s="74">
        <v>150</v>
      </c>
      <c r="I6" s="75">
        <v>63</v>
      </c>
      <c r="J6" s="75">
        <v>24</v>
      </c>
      <c r="K6" s="75">
        <v>16</v>
      </c>
      <c r="L6" s="75">
        <v>10</v>
      </c>
      <c r="M6" s="75"/>
      <c r="N6" s="75"/>
      <c r="O6" s="75"/>
      <c r="P6" s="75"/>
      <c r="Q6" s="71" t="s">
        <v>561</v>
      </c>
      <c r="U6" s="72"/>
    </row>
    <row r="7" spans="2:21" s="60" customFormat="1" x14ac:dyDescent="0.25">
      <c r="B7" s="165"/>
      <c r="C7" s="73" t="s">
        <v>563</v>
      </c>
      <c r="D7" s="74">
        <f t="shared" si="0"/>
        <v>847</v>
      </c>
      <c r="E7" s="74">
        <v>97</v>
      </c>
      <c r="F7" s="74">
        <v>389</v>
      </c>
      <c r="G7" s="74">
        <v>182</v>
      </c>
      <c r="H7" s="74">
        <v>93</v>
      </c>
      <c r="I7" s="75">
        <v>47</v>
      </c>
      <c r="J7" s="75">
        <v>31</v>
      </c>
      <c r="K7" s="75">
        <v>7</v>
      </c>
      <c r="L7" s="75">
        <v>1</v>
      </c>
      <c r="M7" s="75"/>
      <c r="N7" s="75"/>
      <c r="O7" s="75"/>
      <c r="P7" s="75"/>
      <c r="Q7" s="71" t="s">
        <v>564</v>
      </c>
    </row>
    <row r="8" spans="2:21" s="60" customFormat="1" x14ac:dyDescent="0.25">
      <c r="B8" s="165"/>
      <c r="C8" s="73" t="s">
        <v>565</v>
      </c>
      <c r="D8" s="74">
        <f t="shared" si="0"/>
        <v>1309</v>
      </c>
      <c r="E8" s="74">
        <v>235</v>
      </c>
      <c r="F8" s="74">
        <v>598</v>
      </c>
      <c r="G8" s="74">
        <v>294</v>
      </c>
      <c r="H8" s="74">
        <v>130</v>
      </c>
      <c r="I8" s="75">
        <v>32</v>
      </c>
      <c r="J8" s="75">
        <v>14</v>
      </c>
      <c r="K8" s="75">
        <v>4</v>
      </c>
      <c r="L8" s="75">
        <v>2</v>
      </c>
      <c r="M8" s="75"/>
      <c r="N8" s="75"/>
      <c r="O8" s="75"/>
      <c r="P8" s="75"/>
      <c r="Q8" s="71" t="s">
        <v>564</v>
      </c>
    </row>
    <row r="9" spans="2:21" s="60" customFormat="1" x14ac:dyDescent="0.25">
      <c r="B9" s="165"/>
      <c r="C9" s="76" t="s">
        <v>566</v>
      </c>
      <c r="D9" s="77">
        <f t="shared" si="0"/>
        <v>2156</v>
      </c>
      <c r="E9" s="77">
        <f t="shared" ref="E9:L9" si="1">E7+E8</f>
        <v>332</v>
      </c>
      <c r="F9" s="77">
        <f t="shared" si="1"/>
        <v>987</v>
      </c>
      <c r="G9" s="77">
        <f t="shared" si="1"/>
        <v>476</v>
      </c>
      <c r="H9" s="77">
        <f t="shared" si="1"/>
        <v>223</v>
      </c>
      <c r="I9" s="78">
        <f t="shared" si="1"/>
        <v>79</v>
      </c>
      <c r="J9" s="78">
        <f t="shared" si="1"/>
        <v>45</v>
      </c>
      <c r="K9" s="78">
        <f t="shared" si="1"/>
        <v>11</v>
      </c>
      <c r="L9" s="78">
        <f t="shared" si="1"/>
        <v>3</v>
      </c>
      <c r="M9" s="78"/>
      <c r="N9" s="78"/>
      <c r="O9" s="78"/>
      <c r="P9" s="78"/>
      <c r="Q9" s="71" t="s">
        <v>564</v>
      </c>
    </row>
    <row r="10" spans="2:21" s="60" customFormat="1" x14ac:dyDescent="0.25">
      <c r="B10" s="165"/>
      <c r="C10" s="73" t="s">
        <v>567</v>
      </c>
      <c r="D10" s="79">
        <f t="shared" si="0"/>
        <v>23</v>
      </c>
      <c r="E10" s="79">
        <v>0</v>
      </c>
      <c r="F10" s="79">
        <v>0</v>
      </c>
      <c r="G10" s="79">
        <v>8</v>
      </c>
      <c r="H10" s="79">
        <v>9</v>
      </c>
      <c r="I10" s="80">
        <v>1</v>
      </c>
      <c r="J10" s="80">
        <v>3</v>
      </c>
      <c r="K10" s="80">
        <v>2</v>
      </c>
      <c r="L10" s="80">
        <v>0</v>
      </c>
      <c r="M10" s="80"/>
      <c r="N10" s="80"/>
      <c r="O10" s="80"/>
      <c r="P10" s="80"/>
      <c r="Q10" s="71" t="s">
        <v>564</v>
      </c>
    </row>
    <row r="11" spans="2:21" s="60" customFormat="1" x14ac:dyDescent="0.25">
      <c r="B11" s="165"/>
      <c r="C11" s="73" t="s">
        <v>568</v>
      </c>
      <c r="D11" s="79">
        <f t="shared" si="0"/>
        <v>56</v>
      </c>
      <c r="E11" s="79">
        <v>0</v>
      </c>
      <c r="F11" s="79">
        <v>0</v>
      </c>
      <c r="G11" s="79">
        <v>40</v>
      </c>
      <c r="H11" s="79">
        <v>16</v>
      </c>
      <c r="I11" s="80">
        <v>0</v>
      </c>
      <c r="J11" s="80">
        <v>0</v>
      </c>
      <c r="K11" s="80">
        <v>0</v>
      </c>
      <c r="L11" s="80">
        <v>0</v>
      </c>
      <c r="M11" s="80"/>
      <c r="N11" s="80"/>
      <c r="O11" s="80"/>
      <c r="P11" s="80"/>
      <c r="Q11" s="71" t="s">
        <v>564</v>
      </c>
    </row>
    <row r="12" spans="2:21" s="60" customFormat="1" x14ac:dyDescent="0.25">
      <c r="B12" s="165"/>
      <c r="C12" s="76" t="s">
        <v>569</v>
      </c>
      <c r="D12" s="77">
        <f t="shared" si="0"/>
        <v>79</v>
      </c>
      <c r="E12" s="77">
        <f>SUM(E10:E11)</f>
        <v>0</v>
      </c>
      <c r="F12" s="77">
        <f t="shared" ref="F12:L12" si="2">SUM(F10:F11)</f>
        <v>0</v>
      </c>
      <c r="G12" s="77">
        <f t="shared" si="2"/>
        <v>48</v>
      </c>
      <c r="H12" s="77">
        <f t="shared" si="2"/>
        <v>25</v>
      </c>
      <c r="I12" s="78">
        <f t="shared" si="2"/>
        <v>1</v>
      </c>
      <c r="J12" s="78">
        <f t="shared" si="2"/>
        <v>3</v>
      </c>
      <c r="K12" s="78">
        <f t="shared" si="2"/>
        <v>2</v>
      </c>
      <c r="L12" s="78">
        <f t="shared" si="2"/>
        <v>0</v>
      </c>
      <c r="M12" s="78"/>
      <c r="N12" s="78"/>
      <c r="O12" s="78"/>
      <c r="P12" s="78"/>
      <c r="Q12" s="71"/>
    </row>
    <row r="13" spans="2:21" s="60" customFormat="1" x14ac:dyDescent="0.25">
      <c r="B13" s="165"/>
      <c r="C13" s="73" t="s">
        <v>570</v>
      </c>
      <c r="D13" s="81">
        <f t="shared" ref="D13:L13" si="3">IFERROR(D12/D5,0)</f>
        <v>4.0242473638632771E-3</v>
      </c>
      <c r="E13" s="81">
        <f t="shared" si="3"/>
        <v>0</v>
      </c>
      <c r="F13" s="81">
        <f t="shared" si="3"/>
        <v>0</v>
      </c>
      <c r="G13" s="81">
        <f t="shared" si="3"/>
        <v>1.0195412064570943E-2</v>
      </c>
      <c r="H13" s="81">
        <f t="shared" si="3"/>
        <v>1.2774655084312723E-2</v>
      </c>
      <c r="I13" s="82">
        <f t="shared" si="3"/>
        <v>2.5445292620865142E-3</v>
      </c>
      <c r="J13" s="82">
        <f t="shared" si="3"/>
        <v>5.4545454545454543E-2</v>
      </c>
      <c r="K13" s="82">
        <f t="shared" si="3"/>
        <v>9.0909090909090912E-2</v>
      </c>
      <c r="L13" s="82">
        <f t="shared" si="3"/>
        <v>0</v>
      </c>
      <c r="M13" s="82"/>
      <c r="N13" s="82"/>
      <c r="O13" s="82"/>
      <c r="P13" s="82"/>
      <c r="Q13" s="71"/>
    </row>
    <row r="14" spans="2:21" s="60" customFormat="1" x14ac:dyDescent="0.25">
      <c r="B14" s="165"/>
      <c r="C14" s="73" t="s">
        <v>571</v>
      </c>
      <c r="D14" s="81">
        <f t="shared" ref="D14:L14" si="4">IFERROR(D12/D6,0)</f>
        <v>1.020408163265306E-2</v>
      </c>
      <c r="E14" s="81">
        <f t="shared" si="4"/>
        <v>0</v>
      </c>
      <c r="F14" s="81">
        <f t="shared" si="4"/>
        <v>0</v>
      </c>
      <c r="G14" s="81">
        <f t="shared" si="4"/>
        <v>5.2631578947368418E-2</v>
      </c>
      <c r="H14" s="81">
        <f t="shared" si="4"/>
        <v>0.16666666666666666</v>
      </c>
      <c r="I14" s="82">
        <f t="shared" si="4"/>
        <v>1.5873015873015872E-2</v>
      </c>
      <c r="J14" s="82">
        <f t="shared" si="4"/>
        <v>0.125</v>
      </c>
      <c r="K14" s="82">
        <f t="shared" si="4"/>
        <v>0.125</v>
      </c>
      <c r="L14" s="82">
        <f t="shared" si="4"/>
        <v>0</v>
      </c>
      <c r="M14" s="82"/>
      <c r="N14" s="82"/>
      <c r="O14" s="82"/>
      <c r="P14" s="82"/>
      <c r="Q14" s="71"/>
    </row>
    <row r="15" spans="2:21" s="60" customFormat="1" x14ac:dyDescent="0.25">
      <c r="B15" s="165"/>
      <c r="C15" s="73" t="s">
        <v>572</v>
      </c>
      <c r="D15" s="81">
        <f t="shared" ref="D15:L15" si="5">IFERROR(D12/D9,0)</f>
        <v>3.6641929499072357E-2</v>
      </c>
      <c r="E15" s="81">
        <f t="shared" si="5"/>
        <v>0</v>
      </c>
      <c r="F15" s="81">
        <f t="shared" si="5"/>
        <v>0</v>
      </c>
      <c r="G15" s="81">
        <f t="shared" si="5"/>
        <v>0.10084033613445378</v>
      </c>
      <c r="H15" s="81">
        <f t="shared" si="5"/>
        <v>0.11210762331838565</v>
      </c>
      <c r="I15" s="82">
        <f t="shared" si="5"/>
        <v>1.2658227848101266E-2</v>
      </c>
      <c r="J15" s="82">
        <f t="shared" si="5"/>
        <v>6.6666666666666666E-2</v>
      </c>
      <c r="K15" s="82">
        <f t="shared" si="5"/>
        <v>0.18181818181818182</v>
      </c>
      <c r="L15" s="82">
        <f t="shared" si="5"/>
        <v>0</v>
      </c>
      <c r="M15" s="82"/>
      <c r="N15" s="82"/>
      <c r="O15" s="82"/>
      <c r="P15" s="82"/>
      <c r="Q15" s="71"/>
    </row>
    <row r="16" spans="2:21" s="60" customFormat="1" x14ac:dyDescent="0.25">
      <c r="B16" s="165"/>
      <c r="C16" s="73" t="s">
        <v>573</v>
      </c>
      <c r="D16" s="83">
        <f t="shared" ref="D16" si="6">SUM(E16:P16)</f>
        <v>124500000</v>
      </c>
      <c r="E16" s="83">
        <f>1.28*10^7</f>
        <v>12800000</v>
      </c>
      <c r="F16" s="83">
        <f>5.02*10^7</f>
        <v>50199999.999999993</v>
      </c>
      <c r="G16" s="83">
        <v>7000000</v>
      </c>
      <c r="H16" s="83">
        <f>1.5*10^7</f>
        <v>15000000</v>
      </c>
      <c r="I16" s="84">
        <v>0</v>
      </c>
      <c r="J16" s="85">
        <v>34400000</v>
      </c>
      <c r="K16" s="84">
        <v>5100000</v>
      </c>
      <c r="L16" s="84"/>
      <c r="M16" s="84"/>
      <c r="N16" s="84"/>
      <c r="O16" s="84"/>
      <c r="P16" s="84"/>
      <c r="Q16" s="71" t="s">
        <v>561</v>
      </c>
    </row>
    <row r="17" spans="2:21" s="60" customFormat="1" x14ac:dyDescent="0.25">
      <c r="B17" s="166"/>
      <c r="C17" s="86" t="s">
        <v>574</v>
      </c>
      <c r="D17" s="87">
        <f>D16/D5</f>
        <v>6342.0100860883294</v>
      </c>
      <c r="E17" s="87">
        <f>E16/E5</f>
        <v>18259.629101283881</v>
      </c>
      <c r="F17" s="87">
        <f>F16/F5</f>
        <v>4279.2600801295703</v>
      </c>
      <c r="G17" s="87">
        <f>G16/G5</f>
        <v>1486.8309260832625</v>
      </c>
      <c r="H17" s="87">
        <f>IFERROR(H16/H5,0)</f>
        <v>7664.7930505876338</v>
      </c>
      <c r="I17" s="88">
        <f t="shared" ref="I17:L17" si="7">IFERROR(I16/I5,0)</f>
        <v>0</v>
      </c>
      <c r="J17" s="88">
        <f t="shared" si="7"/>
        <v>625454.54545454541</v>
      </c>
      <c r="K17" s="88">
        <f t="shared" si="7"/>
        <v>231818.18181818182</v>
      </c>
      <c r="L17" s="88">
        <f t="shared" si="7"/>
        <v>0</v>
      </c>
      <c r="M17" s="88"/>
      <c r="N17" s="88"/>
      <c r="O17" s="88"/>
      <c r="P17" s="88"/>
      <c r="Q17" s="89"/>
    </row>
    <row r="18" spans="2:21" x14ac:dyDescent="0.25">
      <c r="B18" s="164" t="s">
        <v>1</v>
      </c>
      <c r="C18" s="68" t="s">
        <v>21</v>
      </c>
      <c r="D18" s="69">
        <f>SUM(E18:P18)</f>
        <v>9754</v>
      </c>
      <c r="E18" s="90">
        <f>'[1]Apr 18'!N7</f>
        <v>140</v>
      </c>
      <c r="F18" s="90">
        <v>28</v>
      </c>
      <c r="G18" s="90">
        <v>0</v>
      </c>
      <c r="H18" s="69">
        <v>0</v>
      </c>
      <c r="I18" s="70">
        <v>4918</v>
      </c>
      <c r="J18" s="70">
        <v>1811</v>
      </c>
      <c r="K18" s="70">
        <v>1801</v>
      </c>
      <c r="L18" s="70">
        <v>1056</v>
      </c>
      <c r="M18" s="70"/>
      <c r="N18" s="70"/>
      <c r="O18" s="70"/>
      <c r="P18" s="70"/>
      <c r="Q18" s="71" t="s">
        <v>561</v>
      </c>
    </row>
    <row r="19" spans="2:21" x14ac:dyDescent="0.25">
      <c r="B19" s="165"/>
      <c r="C19" s="73" t="s">
        <v>562</v>
      </c>
      <c r="D19" s="74">
        <f t="shared" ref="D19:D25" si="8">SUM(E19:P19)</f>
        <v>1999</v>
      </c>
      <c r="E19" s="79">
        <f>'[1]Apr 18'!O7</f>
        <v>48</v>
      </c>
      <c r="F19" s="79">
        <v>0</v>
      </c>
      <c r="G19" s="79">
        <v>0</v>
      </c>
      <c r="H19" s="74">
        <v>0</v>
      </c>
      <c r="I19" s="75">
        <v>817</v>
      </c>
      <c r="J19" s="75">
        <v>374</v>
      </c>
      <c r="K19" s="75">
        <v>402</v>
      </c>
      <c r="L19" s="75">
        <v>358</v>
      </c>
      <c r="M19" s="75"/>
      <c r="N19" s="75"/>
      <c r="O19" s="75"/>
      <c r="P19" s="75"/>
      <c r="Q19" s="71" t="s">
        <v>561</v>
      </c>
    </row>
    <row r="20" spans="2:21" x14ac:dyDescent="0.25">
      <c r="B20" s="165"/>
      <c r="C20" s="73" t="s">
        <v>563</v>
      </c>
      <c r="D20" s="74">
        <f t="shared" si="8"/>
        <v>1139</v>
      </c>
      <c r="E20" s="79">
        <v>57</v>
      </c>
      <c r="F20" s="79">
        <v>30</v>
      </c>
      <c r="G20" s="79">
        <v>46</v>
      </c>
      <c r="H20" s="74">
        <v>133</v>
      </c>
      <c r="I20" s="75">
        <v>372</v>
      </c>
      <c r="J20" s="75">
        <v>253</v>
      </c>
      <c r="K20" s="75">
        <v>127</v>
      </c>
      <c r="L20" s="75">
        <v>121</v>
      </c>
      <c r="M20" s="75"/>
      <c r="N20" s="75"/>
      <c r="O20" s="75"/>
      <c r="P20" s="75"/>
      <c r="Q20" s="71" t="s">
        <v>564</v>
      </c>
    </row>
    <row r="21" spans="2:21" x14ac:dyDescent="0.25">
      <c r="B21" s="165"/>
      <c r="C21" s="73" t="s">
        <v>565</v>
      </c>
      <c r="D21" s="74">
        <f t="shared" si="8"/>
        <v>1223</v>
      </c>
      <c r="E21" s="79">
        <v>34</v>
      </c>
      <c r="F21" s="79">
        <v>33</v>
      </c>
      <c r="G21" s="79">
        <v>64</v>
      </c>
      <c r="H21" s="74">
        <v>124</v>
      </c>
      <c r="I21" s="75">
        <v>403</v>
      </c>
      <c r="J21" s="75">
        <v>226</v>
      </c>
      <c r="K21" s="75">
        <v>163</v>
      </c>
      <c r="L21" s="75">
        <v>176</v>
      </c>
      <c r="M21" s="75"/>
      <c r="N21" s="75"/>
      <c r="O21" s="75"/>
      <c r="P21" s="75"/>
      <c r="Q21" s="71" t="s">
        <v>564</v>
      </c>
    </row>
    <row r="22" spans="2:21" x14ac:dyDescent="0.25">
      <c r="B22" s="165"/>
      <c r="C22" s="76" t="s">
        <v>566</v>
      </c>
      <c r="D22" s="77">
        <f t="shared" si="8"/>
        <v>2362</v>
      </c>
      <c r="E22" s="77">
        <f t="shared" ref="E22:L22" si="9">E20+E21</f>
        <v>91</v>
      </c>
      <c r="F22" s="77">
        <f t="shared" si="9"/>
        <v>63</v>
      </c>
      <c r="G22" s="77">
        <f t="shared" si="9"/>
        <v>110</v>
      </c>
      <c r="H22" s="77">
        <f t="shared" si="9"/>
        <v>257</v>
      </c>
      <c r="I22" s="78">
        <f t="shared" si="9"/>
        <v>775</v>
      </c>
      <c r="J22" s="78">
        <f t="shared" si="9"/>
        <v>479</v>
      </c>
      <c r="K22" s="78">
        <f t="shared" si="9"/>
        <v>290</v>
      </c>
      <c r="L22" s="78">
        <f t="shared" si="9"/>
        <v>297</v>
      </c>
      <c r="M22" s="78"/>
      <c r="N22" s="78"/>
      <c r="O22" s="78"/>
      <c r="P22" s="78"/>
      <c r="Q22" s="71" t="s">
        <v>564</v>
      </c>
    </row>
    <row r="23" spans="2:21" x14ac:dyDescent="0.25">
      <c r="B23" s="165"/>
      <c r="C23" s="73" t="s">
        <v>567</v>
      </c>
      <c r="D23" s="79">
        <f t="shared" si="8"/>
        <v>41</v>
      </c>
      <c r="E23" s="79">
        <v>3</v>
      </c>
      <c r="F23" s="79">
        <v>0</v>
      </c>
      <c r="G23" s="79">
        <v>1</v>
      </c>
      <c r="H23" s="79">
        <v>1</v>
      </c>
      <c r="I23" s="80">
        <v>13</v>
      </c>
      <c r="J23" s="80">
        <v>6</v>
      </c>
      <c r="K23" s="80">
        <v>7</v>
      </c>
      <c r="L23" s="80">
        <v>10</v>
      </c>
      <c r="M23" s="80"/>
      <c r="N23" s="80"/>
      <c r="O23" s="80"/>
      <c r="P23" s="80"/>
      <c r="Q23" s="71" t="s">
        <v>564</v>
      </c>
    </row>
    <row r="24" spans="2:21" x14ac:dyDescent="0.25">
      <c r="B24" s="165"/>
      <c r="C24" s="73" t="s">
        <v>568</v>
      </c>
      <c r="D24" s="79">
        <f t="shared" si="8"/>
        <v>43</v>
      </c>
      <c r="E24" s="79">
        <v>1</v>
      </c>
      <c r="F24" s="79">
        <v>1</v>
      </c>
      <c r="G24" s="79">
        <v>2</v>
      </c>
      <c r="H24" s="79">
        <v>1</v>
      </c>
      <c r="I24" s="80">
        <v>21</v>
      </c>
      <c r="J24" s="80">
        <v>4</v>
      </c>
      <c r="K24" s="80">
        <v>6</v>
      </c>
      <c r="L24" s="80">
        <v>7</v>
      </c>
      <c r="M24" s="80"/>
      <c r="N24" s="80"/>
      <c r="O24" s="80"/>
      <c r="P24" s="80"/>
      <c r="Q24" s="71" t="s">
        <v>564</v>
      </c>
    </row>
    <row r="25" spans="2:21" x14ac:dyDescent="0.25">
      <c r="B25" s="165"/>
      <c r="C25" s="76" t="s">
        <v>569</v>
      </c>
      <c r="D25" s="77">
        <f t="shared" si="8"/>
        <v>84</v>
      </c>
      <c r="E25" s="77">
        <f>E23+E24</f>
        <v>4</v>
      </c>
      <c r="F25" s="77">
        <f t="shared" ref="F25:J25" si="10">F23+F24</f>
        <v>1</v>
      </c>
      <c r="G25" s="77">
        <f t="shared" si="10"/>
        <v>3</v>
      </c>
      <c r="H25" s="77">
        <f t="shared" si="10"/>
        <v>2</v>
      </c>
      <c r="I25" s="78">
        <f t="shared" si="10"/>
        <v>34</v>
      </c>
      <c r="J25" s="78">
        <f t="shared" si="10"/>
        <v>10</v>
      </c>
      <c r="K25" s="78">
        <f t="shared" ref="K25:L25" si="11">SUM(K23:K24)</f>
        <v>13</v>
      </c>
      <c r="L25" s="78">
        <f t="shared" si="11"/>
        <v>17</v>
      </c>
      <c r="M25" s="78"/>
      <c r="N25" s="78"/>
      <c r="O25" s="78"/>
      <c r="P25" s="78"/>
      <c r="Q25" s="71"/>
    </row>
    <row r="26" spans="2:21" x14ac:dyDescent="0.25">
      <c r="B26" s="165"/>
      <c r="C26" s="73" t="s">
        <v>570</v>
      </c>
      <c r="D26" s="81">
        <f t="shared" ref="D26:L26" si="12">IFERROR(D25/D18,0)</f>
        <v>8.611851548082838E-3</v>
      </c>
      <c r="E26" s="81">
        <f t="shared" si="12"/>
        <v>2.8571428571428571E-2</v>
      </c>
      <c r="F26" s="81">
        <f t="shared" si="12"/>
        <v>3.5714285714285712E-2</v>
      </c>
      <c r="G26" s="81">
        <f t="shared" si="12"/>
        <v>0</v>
      </c>
      <c r="H26" s="81">
        <f t="shared" si="12"/>
        <v>0</v>
      </c>
      <c r="I26" s="82">
        <f t="shared" si="12"/>
        <v>6.9133794225294835E-3</v>
      </c>
      <c r="J26" s="82">
        <f t="shared" si="12"/>
        <v>5.5218111540585313E-3</v>
      </c>
      <c r="K26" s="82">
        <f t="shared" si="12"/>
        <v>7.2182121043864516E-3</v>
      </c>
      <c r="L26" s="82">
        <f t="shared" si="12"/>
        <v>1.6098484848484848E-2</v>
      </c>
      <c r="M26" s="82"/>
      <c r="N26" s="82"/>
      <c r="O26" s="82"/>
      <c r="P26" s="82"/>
      <c r="Q26" s="71"/>
    </row>
    <row r="27" spans="2:21" x14ac:dyDescent="0.25">
      <c r="B27" s="165"/>
      <c r="C27" s="73" t="s">
        <v>571</v>
      </c>
      <c r="D27" s="81">
        <f t="shared" ref="D27:L27" si="13">IFERROR(D25/D19,0)</f>
        <v>4.2021010505252629E-2</v>
      </c>
      <c r="E27" s="81">
        <f t="shared" si="13"/>
        <v>8.3333333333333329E-2</v>
      </c>
      <c r="F27" s="81">
        <f t="shared" si="13"/>
        <v>0</v>
      </c>
      <c r="G27" s="81">
        <f t="shared" si="13"/>
        <v>0</v>
      </c>
      <c r="H27" s="81">
        <f t="shared" si="13"/>
        <v>0</v>
      </c>
      <c r="I27" s="82">
        <f t="shared" si="13"/>
        <v>4.1615667074663402E-2</v>
      </c>
      <c r="J27" s="82">
        <f t="shared" si="13"/>
        <v>2.6737967914438502E-2</v>
      </c>
      <c r="K27" s="82">
        <f t="shared" si="13"/>
        <v>3.2338308457711441E-2</v>
      </c>
      <c r="L27" s="82">
        <f t="shared" si="13"/>
        <v>4.7486033519553071E-2</v>
      </c>
      <c r="M27" s="82"/>
      <c r="N27" s="82"/>
      <c r="O27" s="82"/>
      <c r="P27" s="82"/>
      <c r="Q27" s="71"/>
    </row>
    <row r="28" spans="2:21" x14ac:dyDescent="0.25">
      <c r="B28" s="165"/>
      <c r="C28" s="73" t="s">
        <v>572</v>
      </c>
      <c r="D28" s="81">
        <f t="shared" ref="D28:L28" si="14">IFERROR(D25/D22,0)</f>
        <v>3.556308213378493E-2</v>
      </c>
      <c r="E28" s="81">
        <f t="shared" si="14"/>
        <v>4.3956043956043959E-2</v>
      </c>
      <c r="F28" s="81">
        <f t="shared" si="14"/>
        <v>1.5873015873015872E-2</v>
      </c>
      <c r="G28" s="81">
        <f t="shared" si="14"/>
        <v>2.7272727272727271E-2</v>
      </c>
      <c r="H28" s="81">
        <f t="shared" si="14"/>
        <v>7.7821011673151752E-3</v>
      </c>
      <c r="I28" s="82">
        <f t="shared" si="14"/>
        <v>4.3870967741935482E-2</v>
      </c>
      <c r="J28" s="82">
        <f t="shared" si="14"/>
        <v>2.0876826722338204E-2</v>
      </c>
      <c r="K28" s="82">
        <f t="shared" si="14"/>
        <v>4.4827586206896551E-2</v>
      </c>
      <c r="L28" s="82">
        <f t="shared" si="14"/>
        <v>5.7239057239057242E-2</v>
      </c>
      <c r="M28" s="82"/>
      <c r="N28" s="82"/>
      <c r="O28" s="82"/>
      <c r="P28" s="82"/>
      <c r="Q28" s="71"/>
    </row>
    <row r="29" spans="2:21" x14ac:dyDescent="0.25">
      <c r="B29" s="165"/>
      <c r="C29" s="73" t="s">
        <v>573</v>
      </c>
      <c r="D29" s="83">
        <f t="shared" ref="D29" si="15">SUM(E29:P29)</f>
        <v>66700000</v>
      </c>
      <c r="E29" s="83">
        <f>0.07*10^7</f>
        <v>700000.00000000012</v>
      </c>
      <c r="F29" s="83">
        <f>0.3*10^7</f>
        <v>3000000</v>
      </c>
      <c r="G29" s="83">
        <v>700000</v>
      </c>
      <c r="H29" s="83">
        <f>0.88*10^7</f>
        <v>8800000</v>
      </c>
      <c r="I29" s="84">
        <v>13500000</v>
      </c>
      <c r="J29" s="84">
        <v>22500000</v>
      </c>
      <c r="K29" s="84">
        <v>17500000</v>
      </c>
      <c r="L29" s="84"/>
      <c r="M29" s="84"/>
      <c r="N29" s="84"/>
      <c r="O29" s="84"/>
      <c r="P29" s="84"/>
      <c r="Q29" s="71" t="s">
        <v>561</v>
      </c>
      <c r="S29" s="91"/>
      <c r="T29" s="92"/>
    </row>
    <row r="30" spans="2:21" x14ac:dyDescent="0.25">
      <c r="B30" s="166"/>
      <c r="C30" s="86" t="s">
        <v>574</v>
      </c>
      <c r="D30" s="87">
        <f>D29/D18</f>
        <v>6838.2202173467294</v>
      </c>
      <c r="E30" s="87">
        <f>E29/E18</f>
        <v>5000.0000000000009</v>
      </c>
      <c r="F30" s="87">
        <f>F29/F18</f>
        <v>107142.85714285714</v>
      </c>
      <c r="G30" s="87">
        <f>IFERROR(G29/G18,0)</f>
        <v>0</v>
      </c>
      <c r="H30" s="87">
        <f>IFERROR(H29/H18,0)</f>
        <v>0</v>
      </c>
      <c r="I30" s="88">
        <f>IFERROR(I29/I18,0)</f>
        <v>2745.0183001220007</v>
      </c>
      <c r="J30" s="88">
        <f>IFERROR(J29/J18,0)</f>
        <v>12424.075096631695</v>
      </c>
      <c r="K30" s="88">
        <f t="shared" ref="K30:L30" si="16">IFERROR(K29/K18,0)</f>
        <v>9716.8239866740696</v>
      </c>
      <c r="L30" s="88">
        <f t="shared" si="16"/>
        <v>0</v>
      </c>
      <c r="M30" s="88"/>
      <c r="N30" s="88"/>
      <c r="O30" s="88"/>
      <c r="P30" s="88"/>
      <c r="Q30" s="89"/>
      <c r="S30" s="93"/>
      <c r="T30" s="93"/>
      <c r="U30" s="93"/>
    </row>
    <row r="31" spans="2:21" x14ac:dyDescent="0.25">
      <c r="B31" s="164" t="s">
        <v>3</v>
      </c>
      <c r="C31" s="68" t="s">
        <v>21</v>
      </c>
      <c r="D31" s="69">
        <f>SUM(E31:P31)</f>
        <v>10594</v>
      </c>
      <c r="E31" s="90">
        <f>'[1]Apr 18'!N10</f>
        <v>2641</v>
      </c>
      <c r="F31" s="90">
        <v>936</v>
      </c>
      <c r="G31" s="90">
        <v>1854</v>
      </c>
      <c r="H31" s="69">
        <v>1737</v>
      </c>
      <c r="I31" s="70">
        <v>1037</v>
      </c>
      <c r="J31" s="70">
        <v>840</v>
      </c>
      <c r="K31" s="70">
        <v>900</v>
      </c>
      <c r="L31" s="70">
        <v>649</v>
      </c>
      <c r="M31" s="70"/>
      <c r="N31" s="70"/>
      <c r="O31" s="70"/>
      <c r="P31" s="70"/>
      <c r="Q31" s="71" t="s">
        <v>561</v>
      </c>
    </row>
    <row r="32" spans="2:21" x14ac:dyDescent="0.25">
      <c r="B32" s="165"/>
      <c r="C32" s="73" t="s">
        <v>562</v>
      </c>
      <c r="D32" s="74">
        <f t="shared" ref="D32:D38" si="17">SUM(E32:P32)</f>
        <v>2881</v>
      </c>
      <c r="E32" s="79">
        <f>'[1]Apr 18'!O10</f>
        <v>1272</v>
      </c>
      <c r="F32" s="79">
        <v>270</v>
      </c>
      <c r="G32" s="79">
        <v>397</v>
      </c>
      <c r="H32" s="74">
        <v>207</v>
      </c>
      <c r="I32" s="75">
        <v>183</v>
      </c>
      <c r="J32" s="75">
        <v>175</v>
      </c>
      <c r="K32" s="75">
        <v>235</v>
      </c>
      <c r="L32" s="75">
        <v>142</v>
      </c>
      <c r="M32" s="75"/>
      <c r="N32" s="75"/>
      <c r="O32" s="75"/>
      <c r="P32" s="75"/>
      <c r="Q32" s="71" t="s">
        <v>561</v>
      </c>
    </row>
    <row r="33" spans="2:20" x14ac:dyDescent="0.25">
      <c r="B33" s="165"/>
      <c r="C33" s="73" t="s">
        <v>563</v>
      </c>
      <c r="D33" s="74">
        <f t="shared" si="17"/>
        <v>779</v>
      </c>
      <c r="E33" s="79">
        <v>57</v>
      </c>
      <c r="F33" s="79">
        <v>103</v>
      </c>
      <c r="G33" s="94">
        <v>113</v>
      </c>
      <c r="H33" s="74">
        <v>137</v>
      </c>
      <c r="I33" s="75">
        <v>78</v>
      </c>
      <c r="J33" s="75">
        <v>92</v>
      </c>
      <c r="K33" s="75">
        <v>119</v>
      </c>
      <c r="L33" s="75">
        <f>175-95</f>
        <v>80</v>
      </c>
      <c r="M33" s="75"/>
      <c r="N33" s="75"/>
      <c r="O33" s="75"/>
      <c r="P33" s="75"/>
      <c r="Q33" s="71" t="s">
        <v>564</v>
      </c>
    </row>
    <row r="34" spans="2:20" x14ac:dyDescent="0.25">
      <c r="B34" s="165"/>
      <c r="C34" s="73" t="s">
        <v>565</v>
      </c>
      <c r="D34" s="74">
        <f t="shared" si="17"/>
        <v>887</v>
      </c>
      <c r="E34" s="79">
        <v>34</v>
      </c>
      <c r="F34" s="79">
        <v>73</v>
      </c>
      <c r="G34" s="94">
        <v>122</v>
      </c>
      <c r="H34" s="74">
        <v>195</v>
      </c>
      <c r="I34" s="75">
        <v>136</v>
      </c>
      <c r="J34" s="75">
        <v>135</v>
      </c>
      <c r="K34" s="75">
        <v>97</v>
      </c>
      <c r="L34" s="75">
        <v>95</v>
      </c>
      <c r="M34" s="75"/>
      <c r="N34" s="75"/>
      <c r="O34" s="75"/>
      <c r="P34" s="75"/>
      <c r="Q34" s="71" t="s">
        <v>564</v>
      </c>
    </row>
    <row r="35" spans="2:20" x14ac:dyDescent="0.25">
      <c r="B35" s="165"/>
      <c r="C35" s="76" t="s">
        <v>566</v>
      </c>
      <c r="D35" s="77">
        <f t="shared" si="17"/>
        <v>1666</v>
      </c>
      <c r="E35" s="77">
        <f t="shared" ref="E35:L35" si="18">E33+E34</f>
        <v>91</v>
      </c>
      <c r="F35" s="77">
        <f t="shared" si="18"/>
        <v>176</v>
      </c>
      <c r="G35" s="77">
        <f t="shared" si="18"/>
        <v>235</v>
      </c>
      <c r="H35" s="77">
        <f t="shared" si="18"/>
        <v>332</v>
      </c>
      <c r="I35" s="78">
        <f t="shared" si="18"/>
        <v>214</v>
      </c>
      <c r="J35" s="78">
        <f t="shared" si="18"/>
        <v>227</v>
      </c>
      <c r="K35" s="78">
        <f t="shared" si="18"/>
        <v>216</v>
      </c>
      <c r="L35" s="78">
        <f t="shared" si="18"/>
        <v>175</v>
      </c>
      <c r="M35" s="78"/>
      <c r="N35" s="78"/>
      <c r="O35" s="78"/>
      <c r="P35" s="78"/>
      <c r="Q35" s="71" t="s">
        <v>564</v>
      </c>
    </row>
    <row r="36" spans="2:20" x14ac:dyDescent="0.25">
      <c r="B36" s="165"/>
      <c r="C36" s="73" t="s">
        <v>567</v>
      </c>
      <c r="D36" s="79">
        <f t="shared" si="17"/>
        <v>36</v>
      </c>
      <c r="E36" s="79">
        <v>3</v>
      </c>
      <c r="F36" s="79">
        <v>3</v>
      </c>
      <c r="G36" s="79">
        <v>6</v>
      </c>
      <c r="H36" s="79">
        <v>7</v>
      </c>
      <c r="I36" s="80">
        <v>4</v>
      </c>
      <c r="J36" s="80">
        <v>8</v>
      </c>
      <c r="K36" s="80">
        <v>5</v>
      </c>
      <c r="L36" s="80">
        <v>0</v>
      </c>
      <c r="M36" s="80"/>
      <c r="N36" s="80"/>
      <c r="O36" s="80"/>
      <c r="P36" s="80"/>
      <c r="Q36" s="71" t="s">
        <v>564</v>
      </c>
    </row>
    <row r="37" spans="2:20" x14ac:dyDescent="0.25">
      <c r="B37" s="165"/>
      <c r="C37" s="73" t="s">
        <v>568</v>
      </c>
      <c r="D37" s="79">
        <f t="shared" si="17"/>
        <v>190</v>
      </c>
      <c r="E37" s="79">
        <v>28</v>
      </c>
      <c r="F37" s="79">
        <v>10</v>
      </c>
      <c r="G37" s="79">
        <v>25</v>
      </c>
      <c r="H37" s="79">
        <v>36</v>
      </c>
      <c r="I37" s="80">
        <v>46</v>
      </c>
      <c r="J37" s="80">
        <v>23</v>
      </c>
      <c r="K37" s="80">
        <v>20</v>
      </c>
      <c r="L37" s="80">
        <v>2</v>
      </c>
      <c r="M37" s="80"/>
      <c r="N37" s="80"/>
      <c r="O37" s="80"/>
      <c r="P37" s="80"/>
      <c r="Q37" s="71" t="s">
        <v>564</v>
      </c>
    </row>
    <row r="38" spans="2:20" x14ac:dyDescent="0.25">
      <c r="B38" s="165"/>
      <c r="C38" s="76" t="s">
        <v>569</v>
      </c>
      <c r="D38" s="77">
        <f t="shared" si="17"/>
        <v>226</v>
      </c>
      <c r="E38" s="77">
        <f>SUM(E36:E37)</f>
        <v>31</v>
      </c>
      <c r="F38" s="77">
        <f t="shared" ref="F38:L51" si="19">SUM(F36:F37)</f>
        <v>13</v>
      </c>
      <c r="G38" s="77">
        <f t="shared" si="19"/>
        <v>31</v>
      </c>
      <c r="H38" s="77">
        <f t="shared" si="19"/>
        <v>43</v>
      </c>
      <c r="I38" s="78">
        <f t="shared" si="19"/>
        <v>50</v>
      </c>
      <c r="J38" s="78">
        <f t="shared" si="19"/>
        <v>31</v>
      </c>
      <c r="K38" s="78">
        <f t="shared" si="19"/>
        <v>25</v>
      </c>
      <c r="L38" s="78">
        <f t="shared" si="19"/>
        <v>2</v>
      </c>
      <c r="M38" s="78"/>
      <c r="N38" s="78"/>
      <c r="O38" s="78"/>
      <c r="P38" s="78"/>
      <c r="Q38" s="71"/>
    </row>
    <row r="39" spans="2:20" x14ac:dyDescent="0.25">
      <c r="B39" s="165"/>
      <c r="C39" s="73" t="s">
        <v>570</v>
      </c>
      <c r="D39" s="81">
        <f t="shared" ref="D39:L39" si="20">IFERROR(D38/D31,0)</f>
        <v>2.1332829903719087E-2</v>
      </c>
      <c r="E39" s="81">
        <f t="shared" si="20"/>
        <v>1.1737978038621734E-2</v>
      </c>
      <c r="F39" s="81">
        <f t="shared" si="20"/>
        <v>1.3888888888888888E-2</v>
      </c>
      <c r="G39" s="81">
        <f t="shared" si="20"/>
        <v>1.6720604099244876E-2</v>
      </c>
      <c r="H39" s="81">
        <f t="shared" si="20"/>
        <v>2.4755325273459989E-2</v>
      </c>
      <c r="I39" s="82">
        <f t="shared" si="20"/>
        <v>4.8216007714561235E-2</v>
      </c>
      <c r="J39" s="82">
        <f t="shared" si="20"/>
        <v>3.6904761904761905E-2</v>
      </c>
      <c r="K39" s="82">
        <f t="shared" si="20"/>
        <v>2.7777777777777776E-2</v>
      </c>
      <c r="L39" s="82">
        <f t="shared" si="20"/>
        <v>3.0816640986132513E-3</v>
      </c>
      <c r="M39" s="82"/>
      <c r="N39" s="82"/>
      <c r="O39" s="82"/>
      <c r="P39" s="82"/>
      <c r="Q39" s="71"/>
    </row>
    <row r="40" spans="2:20" x14ac:dyDescent="0.25">
      <c r="B40" s="165"/>
      <c r="C40" s="73" t="s">
        <v>571</v>
      </c>
      <c r="D40" s="81">
        <f t="shared" ref="D40:L40" si="21">IFERROR(D38/D32,0)</f>
        <v>7.8444984380423466E-2</v>
      </c>
      <c r="E40" s="81">
        <f t="shared" si="21"/>
        <v>2.4371069182389939E-2</v>
      </c>
      <c r="F40" s="81">
        <f t="shared" si="21"/>
        <v>4.8148148148148148E-2</v>
      </c>
      <c r="G40" s="81">
        <f t="shared" si="21"/>
        <v>7.8085642317380355E-2</v>
      </c>
      <c r="H40" s="81">
        <f t="shared" si="21"/>
        <v>0.20772946859903382</v>
      </c>
      <c r="I40" s="82">
        <f t="shared" si="21"/>
        <v>0.27322404371584702</v>
      </c>
      <c r="J40" s="82">
        <f t="shared" si="21"/>
        <v>0.17714285714285713</v>
      </c>
      <c r="K40" s="82">
        <f t="shared" si="21"/>
        <v>0.10638297872340426</v>
      </c>
      <c r="L40" s="82">
        <f t="shared" si="21"/>
        <v>1.4084507042253521E-2</v>
      </c>
      <c r="M40" s="82"/>
      <c r="N40" s="82"/>
      <c r="O40" s="82"/>
      <c r="P40" s="82"/>
      <c r="Q40" s="71"/>
    </row>
    <row r="41" spans="2:20" x14ac:dyDescent="0.25">
      <c r="B41" s="165"/>
      <c r="C41" s="73" t="s">
        <v>572</v>
      </c>
      <c r="D41" s="81">
        <f t="shared" ref="D41:L41" si="22">IFERROR(D38/D35,0)</f>
        <v>0.13565426170468187</v>
      </c>
      <c r="E41" s="81">
        <f t="shared" si="22"/>
        <v>0.34065934065934067</v>
      </c>
      <c r="F41" s="81">
        <f t="shared" si="22"/>
        <v>7.3863636363636367E-2</v>
      </c>
      <c r="G41" s="81">
        <f t="shared" si="22"/>
        <v>0.13191489361702127</v>
      </c>
      <c r="H41" s="81">
        <f t="shared" si="22"/>
        <v>0.12951807228915663</v>
      </c>
      <c r="I41" s="82">
        <f t="shared" si="22"/>
        <v>0.23364485981308411</v>
      </c>
      <c r="J41" s="82">
        <f t="shared" si="22"/>
        <v>0.13656387665198239</v>
      </c>
      <c r="K41" s="82">
        <f t="shared" si="22"/>
        <v>0.11574074074074074</v>
      </c>
      <c r="L41" s="82">
        <f t="shared" si="22"/>
        <v>1.1428571428571429E-2</v>
      </c>
      <c r="M41" s="82"/>
      <c r="N41" s="82"/>
      <c r="O41" s="82"/>
      <c r="P41" s="82"/>
      <c r="Q41" s="71"/>
    </row>
    <row r="42" spans="2:20" x14ac:dyDescent="0.25">
      <c r="B42" s="165"/>
      <c r="C42" s="73" t="s">
        <v>573</v>
      </c>
      <c r="D42" s="83">
        <f t="shared" ref="D42" si="23">SUM(E42:P42)</f>
        <v>66500000</v>
      </c>
      <c r="E42" s="83">
        <f>0.3*10^7</f>
        <v>3000000</v>
      </c>
      <c r="F42" s="83">
        <f>0.37*10^7</f>
        <v>3700000</v>
      </c>
      <c r="G42" s="83">
        <v>16000000</v>
      </c>
      <c r="H42" s="83">
        <f>0.06*10^7</f>
        <v>600000</v>
      </c>
      <c r="I42" s="84">
        <v>13500000</v>
      </c>
      <c r="J42" s="84">
        <v>8000000</v>
      </c>
      <c r="K42" s="84">
        <v>21700000</v>
      </c>
      <c r="L42" s="84"/>
      <c r="M42" s="84"/>
      <c r="N42" s="84"/>
      <c r="O42" s="84"/>
      <c r="P42" s="84"/>
      <c r="Q42" s="71" t="s">
        <v>561</v>
      </c>
    </row>
    <row r="43" spans="2:20" x14ac:dyDescent="0.25">
      <c r="B43" s="166"/>
      <c r="C43" s="86" t="s">
        <v>574</v>
      </c>
      <c r="D43" s="87">
        <f>D42/D31</f>
        <v>6277.1380026430052</v>
      </c>
      <c r="E43" s="87">
        <f>E42/E31</f>
        <v>1135.9333585762968</v>
      </c>
      <c r="F43" s="87">
        <f>F42/F31</f>
        <v>3952.9914529914531</v>
      </c>
      <c r="G43" s="87">
        <f>G42/G31</f>
        <v>8629.9892125134847</v>
      </c>
      <c r="H43" s="87">
        <f>IFERROR(H42/H31,0)</f>
        <v>345.42314335060451</v>
      </c>
      <c r="I43" s="88">
        <f>IFERROR(I42/I31,0)</f>
        <v>13018.322082931534</v>
      </c>
      <c r="J43" s="88">
        <f>IFERROR(J42/J31,0)</f>
        <v>9523.8095238095229</v>
      </c>
      <c r="K43" s="88">
        <f t="shared" ref="K43:L56" si="24">IFERROR(K42/K31,0)</f>
        <v>24111.111111111109</v>
      </c>
      <c r="L43" s="88">
        <f t="shared" si="24"/>
        <v>0</v>
      </c>
      <c r="M43" s="88"/>
      <c r="N43" s="88"/>
      <c r="O43" s="88"/>
      <c r="P43" s="88"/>
      <c r="Q43" s="89"/>
      <c r="S43" s="93"/>
      <c r="T43" s="93"/>
    </row>
    <row r="44" spans="2:20" x14ac:dyDescent="0.25">
      <c r="B44" s="164" t="s">
        <v>575</v>
      </c>
      <c r="C44" s="68" t="s">
        <v>21</v>
      </c>
      <c r="D44" s="69">
        <f>SUM(E44:P44)</f>
        <v>658</v>
      </c>
      <c r="E44" s="90">
        <f>'[1]Apr 18'!N15</f>
        <v>519</v>
      </c>
      <c r="F44" s="90">
        <v>34</v>
      </c>
      <c r="G44" s="90">
        <v>0</v>
      </c>
      <c r="H44" s="69">
        <v>0</v>
      </c>
      <c r="I44" s="70">
        <v>0</v>
      </c>
      <c r="J44" s="70">
        <v>0</v>
      </c>
      <c r="K44" s="70">
        <v>13</v>
      </c>
      <c r="L44" s="70">
        <v>92</v>
      </c>
      <c r="M44" s="70"/>
      <c r="N44" s="70"/>
      <c r="O44" s="70"/>
      <c r="P44" s="70"/>
      <c r="Q44" s="71" t="s">
        <v>561</v>
      </c>
    </row>
    <row r="45" spans="2:20" x14ac:dyDescent="0.25">
      <c r="B45" s="165"/>
      <c r="C45" s="73" t="s">
        <v>562</v>
      </c>
      <c r="D45" s="74">
        <f t="shared" ref="D45:D51" si="25">SUM(E45:P45)</f>
        <v>338</v>
      </c>
      <c r="E45" s="79">
        <f>'[1]Apr 18'!O15</f>
        <v>256</v>
      </c>
      <c r="F45" s="79">
        <v>4</v>
      </c>
      <c r="G45" s="79">
        <v>0</v>
      </c>
      <c r="H45" s="74">
        <v>0</v>
      </c>
      <c r="I45" s="75">
        <v>0</v>
      </c>
      <c r="J45" s="75">
        <v>0</v>
      </c>
      <c r="K45" s="75">
        <v>5</v>
      </c>
      <c r="L45" s="75">
        <v>73</v>
      </c>
      <c r="M45" s="75"/>
      <c r="N45" s="75"/>
      <c r="O45" s="75"/>
      <c r="P45" s="75"/>
      <c r="Q45" s="71" t="s">
        <v>561</v>
      </c>
    </row>
    <row r="46" spans="2:20" x14ac:dyDescent="0.25">
      <c r="B46" s="165"/>
      <c r="C46" s="73" t="s">
        <v>563</v>
      </c>
      <c r="D46" s="74">
        <f t="shared" si="25"/>
        <v>180</v>
      </c>
      <c r="E46" s="79">
        <v>55</v>
      </c>
      <c r="F46" s="79">
        <v>25</v>
      </c>
      <c r="G46" s="79">
        <v>20</v>
      </c>
      <c r="H46" s="74">
        <v>24</v>
      </c>
      <c r="I46" s="75">
        <v>12</v>
      </c>
      <c r="J46" s="75">
        <v>11</v>
      </c>
      <c r="K46" s="75">
        <v>12</v>
      </c>
      <c r="L46" s="75">
        <f>32-11</f>
        <v>21</v>
      </c>
      <c r="M46" s="75"/>
      <c r="N46" s="75"/>
      <c r="O46" s="75"/>
      <c r="P46" s="75"/>
      <c r="Q46" s="71" t="s">
        <v>564</v>
      </c>
    </row>
    <row r="47" spans="2:20" x14ac:dyDescent="0.25">
      <c r="B47" s="165"/>
      <c r="C47" s="73" t="s">
        <v>565</v>
      </c>
      <c r="D47" s="74">
        <f t="shared" si="25"/>
        <v>91</v>
      </c>
      <c r="E47" s="79">
        <v>19</v>
      </c>
      <c r="F47" s="79">
        <v>10</v>
      </c>
      <c r="G47" s="79">
        <v>16</v>
      </c>
      <c r="H47" s="74">
        <v>9</v>
      </c>
      <c r="I47" s="75">
        <v>6</v>
      </c>
      <c r="J47" s="75">
        <v>12</v>
      </c>
      <c r="K47" s="75">
        <v>8</v>
      </c>
      <c r="L47" s="75">
        <v>11</v>
      </c>
      <c r="M47" s="75"/>
      <c r="N47" s="75"/>
      <c r="O47" s="75"/>
      <c r="P47" s="75"/>
      <c r="Q47" s="71" t="s">
        <v>564</v>
      </c>
    </row>
    <row r="48" spans="2:20" x14ac:dyDescent="0.25">
      <c r="B48" s="165"/>
      <c r="C48" s="76" t="s">
        <v>566</v>
      </c>
      <c r="D48" s="77">
        <f t="shared" si="25"/>
        <v>271</v>
      </c>
      <c r="E48" s="77">
        <f t="shared" ref="E48:L48" si="26">E46+E47</f>
        <v>74</v>
      </c>
      <c r="F48" s="77">
        <f t="shared" si="26"/>
        <v>35</v>
      </c>
      <c r="G48" s="77">
        <f t="shared" si="26"/>
        <v>36</v>
      </c>
      <c r="H48" s="77">
        <f t="shared" si="26"/>
        <v>33</v>
      </c>
      <c r="I48" s="78">
        <f t="shared" si="26"/>
        <v>18</v>
      </c>
      <c r="J48" s="78">
        <f t="shared" si="26"/>
        <v>23</v>
      </c>
      <c r="K48" s="78">
        <f t="shared" si="26"/>
        <v>20</v>
      </c>
      <c r="L48" s="78">
        <f t="shared" si="26"/>
        <v>32</v>
      </c>
      <c r="M48" s="78"/>
      <c r="N48" s="78"/>
      <c r="O48" s="78"/>
      <c r="P48" s="78"/>
      <c r="Q48" s="71" t="s">
        <v>564</v>
      </c>
    </row>
    <row r="49" spans="2:17" x14ac:dyDescent="0.25">
      <c r="B49" s="165"/>
      <c r="C49" s="73" t="s">
        <v>567</v>
      </c>
      <c r="D49" s="79">
        <f t="shared" si="25"/>
        <v>14</v>
      </c>
      <c r="E49" s="79">
        <v>4</v>
      </c>
      <c r="F49" s="79">
        <v>2</v>
      </c>
      <c r="G49" s="79">
        <v>2</v>
      </c>
      <c r="H49" s="79">
        <v>1</v>
      </c>
      <c r="I49" s="80">
        <v>1</v>
      </c>
      <c r="J49" s="80">
        <v>1</v>
      </c>
      <c r="K49" s="80">
        <v>1</v>
      </c>
      <c r="L49" s="80">
        <v>2</v>
      </c>
      <c r="M49" s="80"/>
      <c r="N49" s="80"/>
      <c r="O49" s="80"/>
      <c r="P49" s="80"/>
      <c r="Q49" s="71" t="s">
        <v>564</v>
      </c>
    </row>
    <row r="50" spans="2:17" x14ac:dyDescent="0.25">
      <c r="B50" s="165"/>
      <c r="C50" s="73" t="s">
        <v>568</v>
      </c>
      <c r="D50" s="79">
        <f t="shared" si="25"/>
        <v>21</v>
      </c>
      <c r="E50" s="79">
        <v>9</v>
      </c>
      <c r="F50" s="79">
        <v>0</v>
      </c>
      <c r="G50" s="79">
        <v>1</v>
      </c>
      <c r="H50" s="79">
        <v>4</v>
      </c>
      <c r="I50" s="80">
        <v>3</v>
      </c>
      <c r="J50" s="80">
        <v>1</v>
      </c>
      <c r="K50" s="80">
        <v>2</v>
      </c>
      <c r="L50" s="80">
        <v>1</v>
      </c>
      <c r="M50" s="80"/>
      <c r="N50" s="80"/>
      <c r="O50" s="80"/>
      <c r="P50" s="80"/>
      <c r="Q50" s="71" t="s">
        <v>564</v>
      </c>
    </row>
    <row r="51" spans="2:17" x14ac:dyDescent="0.25">
      <c r="B51" s="165"/>
      <c r="C51" s="76" t="s">
        <v>569</v>
      </c>
      <c r="D51" s="77">
        <f t="shared" si="25"/>
        <v>35</v>
      </c>
      <c r="E51" s="77">
        <f>SUM(E49:E50)</f>
        <v>13</v>
      </c>
      <c r="F51" s="77">
        <f t="shared" ref="F51:J51" si="27">SUM(F49:F50)</f>
        <v>2</v>
      </c>
      <c r="G51" s="77">
        <f t="shared" si="27"/>
        <v>3</v>
      </c>
      <c r="H51" s="77">
        <f t="shared" si="27"/>
        <v>5</v>
      </c>
      <c r="I51" s="78">
        <f t="shared" si="27"/>
        <v>4</v>
      </c>
      <c r="J51" s="78">
        <f t="shared" si="27"/>
        <v>2</v>
      </c>
      <c r="K51" s="78">
        <f t="shared" si="19"/>
        <v>3</v>
      </c>
      <c r="L51" s="78">
        <f t="shared" si="19"/>
        <v>3</v>
      </c>
      <c r="M51" s="78"/>
      <c r="N51" s="78"/>
      <c r="O51" s="78"/>
      <c r="P51" s="78"/>
      <c r="Q51" s="71"/>
    </row>
    <row r="52" spans="2:17" x14ac:dyDescent="0.25">
      <c r="B52" s="165"/>
      <c r="C52" s="73" t="s">
        <v>570</v>
      </c>
      <c r="D52" s="81">
        <f t="shared" ref="D52:L52" si="28">IFERROR(D51/D44,0)</f>
        <v>5.3191489361702128E-2</v>
      </c>
      <c r="E52" s="81">
        <f t="shared" si="28"/>
        <v>2.5048169556840076E-2</v>
      </c>
      <c r="F52" s="81">
        <f t="shared" si="28"/>
        <v>5.8823529411764705E-2</v>
      </c>
      <c r="G52" s="81">
        <f t="shared" si="28"/>
        <v>0</v>
      </c>
      <c r="H52" s="81">
        <f t="shared" si="28"/>
        <v>0</v>
      </c>
      <c r="I52" s="82">
        <f t="shared" si="28"/>
        <v>0</v>
      </c>
      <c r="J52" s="82">
        <f t="shared" si="28"/>
        <v>0</v>
      </c>
      <c r="K52" s="82">
        <f t="shared" si="28"/>
        <v>0.23076923076923078</v>
      </c>
      <c r="L52" s="82">
        <f t="shared" si="28"/>
        <v>3.2608695652173912E-2</v>
      </c>
      <c r="M52" s="82"/>
      <c r="N52" s="82"/>
      <c r="O52" s="82"/>
      <c r="P52" s="82"/>
      <c r="Q52" s="71"/>
    </row>
    <row r="53" spans="2:17" x14ac:dyDescent="0.25">
      <c r="B53" s="165"/>
      <c r="C53" s="73" t="s">
        <v>571</v>
      </c>
      <c r="D53" s="81">
        <f t="shared" ref="D53:L53" si="29">IFERROR(D51/D45,0)</f>
        <v>0.10355029585798817</v>
      </c>
      <c r="E53" s="81">
        <f t="shared" si="29"/>
        <v>5.078125E-2</v>
      </c>
      <c r="F53" s="81">
        <f t="shared" si="29"/>
        <v>0.5</v>
      </c>
      <c r="G53" s="81">
        <f t="shared" si="29"/>
        <v>0</v>
      </c>
      <c r="H53" s="81">
        <f t="shared" si="29"/>
        <v>0</v>
      </c>
      <c r="I53" s="82">
        <f t="shared" si="29"/>
        <v>0</v>
      </c>
      <c r="J53" s="82">
        <f t="shared" si="29"/>
        <v>0</v>
      </c>
      <c r="K53" s="82">
        <f t="shared" si="29"/>
        <v>0.6</v>
      </c>
      <c r="L53" s="82">
        <f t="shared" si="29"/>
        <v>4.1095890410958902E-2</v>
      </c>
      <c r="M53" s="82"/>
      <c r="N53" s="82"/>
      <c r="O53" s="82"/>
      <c r="P53" s="82"/>
      <c r="Q53" s="71"/>
    </row>
    <row r="54" spans="2:17" x14ac:dyDescent="0.25">
      <c r="B54" s="165"/>
      <c r="C54" s="73" t="s">
        <v>572</v>
      </c>
      <c r="D54" s="81">
        <f t="shared" ref="D54:L54" si="30">IFERROR(D51/D48,0)</f>
        <v>0.12915129151291513</v>
      </c>
      <c r="E54" s="81">
        <f t="shared" si="30"/>
        <v>0.17567567567567569</v>
      </c>
      <c r="F54" s="81">
        <f t="shared" si="30"/>
        <v>5.7142857142857141E-2</v>
      </c>
      <c r="G54" s="81">
        <f t="shared" si="30"/>
        <v>8.3333333333333329E-2</v>
      </c>
      <c r="H54" s="81">
        <f t="shared" si="30"/>
        <v>0.15151515151515152</v>
      </c>
      <c r="I54" s="82">
        <f t="shared" si="30"/>
        <v>0.22222222222222221</v>
      </c>
      <c r="J54" s="82">
        <f t="shared" si="30"/>
        <v>8.6956521739130432E-2</v>
      </c>
      <c r="K54" s="82">
        <f t="shared" si="30"/>
        <v>0.15</v>
      </c>
      <c r="L54" s="82">
        <f t="shared" si="30"/>
        <v>9.375E-2</v>
      </c>
      <c r="M54" s="82"/>
      <c r="N54" s="82"/>
      <c r="O54" s="82"/>
      <c r="P54" s="82"/>
      <c r="Q54" s="71"/>
    </row>
    <row r="55" spans="2:17" x14ac:dyDescent="0.25">
      <c r="B55" s="165"/>
      <c r="C55" s="73" t="s">
        <v>573</v>
      </c>
      <c r="D55" s="83">
        <f t="shared" ref="D55" si="31">SUM(E55:P55)</f>
        <v>5900000</v>
      </c>
      <c r="E55" s="83">
        <v>400000</v>
      </c>
      <c r="F55" s="83">
        <v>700000</v>
      </c>
      <c r="G55" s="83">
        <v>2600000</v>
      </c>
      <c r="H55" s="83">
        <f>0.06*10^7</f>
        <v>600000</v>
      </c>
      <c r="I55" s="84">
        <f>0.07*10^7</f>
        <v>700000.00000000012</v>
      </c>
      <c r="J55" s="84">
        <v>0</v>
      </c>
      <c r="K55" s="84">
        <v>900000</v>
      </c>
      <c r="L55" s="84"/>
      <c r="M55" s="84"/>
      <c r="N55" s="84"/>
      <c r="O55" s="84"/>
      <c r="P55" s="84"/>
      <c r="Q55" s="71" t="s">
        <v>561</v>
      </c>
    </row>
    <row r="56" spans="2:17" x14ac:dyDescent="0.25">
      <c r="B56" s="166"/>
      <c r="C56" s="86" t="s">
        <v>574</v>
      </c>
      <c r="D56" s="87">
        <f>D55/D44</f>
        <v>8966.5653495440729</v>
      </c>
      <c r="E56" s="87">
        <f>E55/E44</f>
        <v>770.71290944123314</v>
      </c>
      <c r="F56" s="87">
        <f>F55/F44</f>
        <v>20588.235294117647</v>
      </c>
      <c r="G56" s="87">
        <f>IFERROR(G55/G44,0)</f>
        <v>0</v>
      </c>
      <c r="H56" s="87">
        <f>IFERROR(H55/H44,0)</f>
        <v>0</v>
      </c>
      <c r="I56" s="88">
        <f>IFERROR(I55/I44,0)</f>
        <v>0</v>
      </c>
      <c r="J56" s="88">
        <f>IFERROR(J55/J44,0)</f>
        <v>0</v>
      </c>
      <c r="K56" s="88">
        <f t="shared" si="24"/>
        <v>69230.769230769234</v>
      </c>
      <c r="L56" s="88">
        <f t="shared" si="24"/>
        <v>0</v>
      </c>
      <c r="M56" s="88"/>
      <c r="N56" s="88"/>
      <c r="O56" s="88"/>
      <c r="P56" s="88"/>
      <c r="Q56" s="89"/>
    </row>
    <row r="57" spans="2:17" x14ac:dyDescent="0.25">
      <c r="B57" s="164" t="s">
        <v>7</v>
      </c>
      <c r="C57" s="68" t="s">
        <v>21</v>
      </c>
      <c r="D57" s="69">
        <f>SUM(E57:P57)</f>
        <v>7349</v>
      </c>
      <c r="E57" s="90">
        <v>87</v>
      </c>
      <c r="F57" s="90">
        <v>2258</v>
      </c>
      <c r="G57" s="90">
        <v>2338</v>
      </c>
      <c r="H57" s="69">
        <v>126</v>
      </c>
      <c r="I57" s="70">
        <v>1080</v>
      </c>
      <c r="J57" s="70">
        <v>423</v>
      </c>
      <c r="K57" s="70">
        <v>534</v>
      </c>
      <c r="L57" s="70">
        <v>503</v>
      </c>
      <c r="M57" s="70"/>
      <c r="N57" s="70"/>
      <c r="O57" s="70"/>
      <c r="P57" s="70"/>
      <c r="Q57" s="71" t="s">
        <v>561</v>
      </c>
    </row>
    <row r="58" spans="2:17" x14ac:dyDescent="0.25">
      <c r="B58" s="165"/>
      <c r="C58" s="73" t="s">
        <v>562</v>
      </c>
      <c r="D58" s="74">
        <f t="shared" ref="D58:D64" si="32">SUM(E58:P58)</f>
        <v>2080</v>
      </c>
      <c r="E58" s="79">
        <v>83</v>
      </c>
      <c r="F58" s="79">
        <v>618</v>
      </c>
      <c r="G58" s="79">
        <v>860</v>
      </c>
      <c r="H58" s="74">
        <v>48</v>
      </c>
      <c r="I58" s="75">
        <v>133</v>
      </c>
      <c r="J58" s="75">
        <v>106</v>
      </c>
      <c r="K58" s="75">
        <v>141</v>
      </c>
      <c r="L58" s="75">
        <v>91</v>
      </c>
      <c r="M58" s="75"/>
      <c r="N58" s="75"/>
      <c r="O58" s="75"/>
      <c r="P58" s="75"/>
      <c r="Q58" s="71" t="s">
        <v>561</v>
      </c>
    </row>
    <row r="59" spans="2:17" x14ac:dyDescent="0.25">
      <c r="B59" s="165"/>
      <c r="C59" s="73" t="s">
        <v>563</v>
      </c>
      <c r="D59" s="74">
        <f t="shared" si="32"/>
        <v>181</v>
      </c>
      <c r="E59" s="79">
        <v>6</v>
      </c>
      <c r="F59" s="79">
        <v>20</v>
      </c>
      <c r="G59" s="79">
        <v>14</v>
      </c>
      <c r="H59" s="74">
        <f>18+6</f>
        <v>24</v>
      </c>
      <c r="I59" s="80">
        <f>23+7+8</f>
        <v>38</v>
      </c>
      <c r="J59" s="75">
        <v>26</v>
      </c>
      <c r="K59" s="75">
        <f>11+1+5</f>
        <v>17</v>
      </c>
      <c r="L59" s="75">
        <f>23+13</f>
        <v>36</v>
      </c>
      <c r="M59" s="75"/>
      <c r="N59" s="75"/>
      <c r="O59" s="75"/>
      <c r="P59" s="75"/>
      <c r="Q59" s="71" t="s">
        <v>564</v>
      </c>
    </row>
    <row r="60" spans="2:17" x14ac:dyDescent="0.25">
      <c r="B60" s="165"/>
      <c r="C60" s="73" t="s">
        <v>565</v>
      </c>
      <c r="D60" s="74">
        <f t="shared" si="32"/>
        <v>478</v>
      </c>
      <c r="E60" s="79">
        <v>48</v>
      </c>
      <c r="F60" s="79">
        <v>57</v>
      </c>
      <c r="G60" s="79">
        <v>67</v>
      </c>
      <c r="H60" s="74">
        <f>17+33</f>
        <v>50</v>
      </c>
      <c r="I60" s="80">
        <v>47</v>
      </c>
      <c r="J60" s="75">
        <v>91</v>
      </c>
      <c r="K60" s="75">
        <v>57</v>
      </c>
      <c r="L60" s="75">
        <v>61</v>
      </c>
      <c r="M60" s="75"/>
      <c r="N60" s="75"/>
      <c r="O60" s="75"/>
      <c r="P60" s="75"/>
      <c r="Q60" s="71" t="s">
        <v>564</v>
      </c>
    </row>
    <row r="61" spans="2:17" x14ac:dyDescent="0.25">
      <c r="B61" s="165"/>
      <c r="C61" s="76" t="s">
        <v>566</v>
      </c>
      <c r="D61" s="77">
        <f t="shared" si="32"/>
        <v>659</v>
      </c>
      <c r="E61" s="77">
        <f t="shared" ref="E61:L61" si="33">E59+E60</f>
        <v>54</v>
      </c>
      <c r="F61" s="77">
        <f t="shared" si="33"/>
        <v>77</v>
      </c>
      <c r="G61" s="77">
        <f t="shared" si="33"/>
        <v>81</v>
      </c>
      <c r="H61" s="77">
        <f t="shared" si="33"/>
        <v>74</v>
      </c>
      <c r="I61" s="78">
        <f t="shared" si="33"/>
        <v>85</v>
      </c>
      <c r="J61" s="78">
        <f t="shared" si="33"/>
        <v>117</v>
      </c>
      <c r="K61" s="78">
        <f t="shared" si="33"/>
        <v>74</v>
      </c>
      <c r="L61" s="78">
        <f t="shared" si="33"/>
        <v>97</v>
      </c>
      <c r="M61" s="78"/>
      <c r="N61" s="78"/>
      <c r="O61" s="78"/>
      <c r="P61" s="78"/>
      <c r="Q61" s="71" t="s">
        <v>564</v>
      </c>
    </row>
    <row r="62" spans="2:17" x14ac:dyDescent="0.25">
      <c r="B62" s="165"/>
      <c r="C62" s="73" t="s">
        <v>567</v>
      </c>
      <c r="D62" s="79">
        <f t="shared" si="32"/>
        <v>21</v>
      </c>
      <c r="E62" s="79">
        <v>0</v>
      </c>
      <c r="F62" s="79">
        <v>0</v>
      </c>
      <c r="G62" s="79">
        <v>11</v>
      </c>
      <c r="H62" s="79">
        <v>5</v>
      </c>
      <c r="I62" s="80">
        <v>0</v>
      </c>
      <c r="J62" s="80">
        <v>0</v>
      </c>
      <c r="K62" s="80">
        <v>3</v>
      </c>
      <c r="L62" s="80">
        <v>2</v>
      </c>
      <c r="M62" s="80"/>
      <c r="N62" s="80"/>
      <c r="O62" s="80"/>
      <c r="P62" s="80"/>
      <c r="Q62" s="71" t="s">
        <v>564</v>
      </c>
    </row>
    <row r="63" spans="2:17" x14ac:dyDescent="0.25">
      <c r="B63" s="165"/>
      <c r="C63" s="73" t="s">
        <v>568</v>
      </c>
      <c r="D63" s="79">
        <f t="shared" si="32"/>
        <v>56</v>
      </c>
      <c r="E63" s="79">
        <v>12</v>
      </c>
      <c r="F63" s="79">
        <v>5</v>
      </c>
      <c r="G63" s="79">
        <v>8</v>
      </c>
      <c r="H63" s="79">
        <v>5</v>
      </c>
      <c r="I63" s="80">
        <v>5</v>
      </c>
      <c r="J63" s="80">
        <v>14</v>
      </c>
      <c r="K63" s="80">
        <v>3</v>
      </c>
      <c r="L63" s="80">
        <v>4</v>
      </c>
      <c r="M63" s="80"/>
      <c r="N63" s="80"/>
      <c r="O63" s="80"/>
      <c r="P63" s="80"/>
      <c r="Q63" s="71" t="s">
        <v>564</v>
      </c>
    </row>
    <row r="64" spans="2:17" x14ac:dyDescent="0.25">
      <c r="B64" s="165"/>
      <c r="C64" s="76" t="s">
        <v>569</v>
      </c>
      <c r="D64" s="77">
        <f t="shared" si="32"/>
        <v>77</v>
      </c>
      <c r="E64" s="77">
        <f>SUM(E62:E63)</f>
        <v>12</v>
      </c>
      <c r="F64" s="77">
        <f t="shared" ref="F64:L77" si="34">SUM(F62:F63)</f>
        <v>5</v>
      </c>
      <c r="G64" s="77">
        <f t="shared" si="34"/>
        <v>19</v>
      </c>
      <c r="H64" s="77">
        <f t="shared" si="34"/>
        <v>10</v>
      </c>
      <c r="I64" s="78">
        <f t="shared" si="34"/>
        <v>5</v>
      </c>
      <c r="J64" s="78">
        <f t="shared" si="34"/>
        <v>14</v>
      </c>
      <c r="K64" s="78">
        <f t="shared" si="34"/>
        <v>6</v>
      </c>
      <c r="L64" s="78">
        <f t="shared" si="34"/>
        <v>6</v>
      </c>
      <c r="M64" s="78"/>
      <c r="N64" s="78"/>
      <c r="O64" s="78"/>
      <c r="P64" s="78"/>
      <c r="Q64" s="71"/>
    </row>
    <row r="65" spans="2:17" x14ac:dyDescent="0.25">
      <c r="B65" s="165"/>
      <c r="C65" s="73" t="s">
        <v>570</v>
      </c>
      <c r="D65" s="81">
        <f t="shared" ref="D65:L65" si="35">IFERROR(D64/D57,0)</f>
        <v>1.0477616002177167E-2</v>
      </c>
      <c r="E65" s="81">
        <f t="shared" si="35"/>
        <v>0.13793103448275862</v>
      </c>
      <c r="F65" s="81">
        <f t="shared" si="35"/>
        <v>2.2143489813994687E-3</v>
      </c>
      <c r="G65" s="81">
        <f t="shared" si="35"/>
        <v>8.1266039349871689E-3</v>
      </c>
      <c r="H65" s="81">
        <f t="shared" si="35"/>
        <v>7.9365079365079361E-2</v>
      </c>
      <c r="I65" s="82">
        <f t="shared" si="35"/>
        <v>4.6296296296296294E-3</v>
      </c>
      <c r="J65" s="82">
        <f t="shared" si="35"/>
        <v>3.309692671394799E-2</v>
      </c>
      <c r="K65" s="82">
        <f t="shared" si="35"/>
        <v>1.1235955056179775E-2</v>
      </c>
      <c r="L65" s="82">
        <f t="shared" si="35"/>
        <v>1.1928429423459244E-2</v>
      </c>
      <c r="M65" s="82"/>
      <c r="N65" s="82"/>
      <c r="O65" s="82"/>
      <c r="P65" s="82"/>
      <c r="Q65" s="71"/>
    </row>
    <row r="66" spans="2:17" x14ac:dyDescent="0.25">
      <c r="B66" s="165"/>
      <c r="C66" s="73" t="s">
        <v>571</v>
      </c>
      <c r="D66" s="81">
        <f t="shared" ref="D66:L66" si="36">IFERROR(D64/D58,0)</f>
        <v>3.701923076923077E-2</v>
      </c>
      <c r="E66" s="81">
        <f t="shared" si="36"/>
        <v>0.14457831325301204</v>
      </c>
      <c r="F66" s="81">
        <f t="shared" si="36"/>
        <v>8.0906148867313909E-3</v>
      </c>
      <c r="G66" s="81">
        <f t="shared" si="36"/>
        <v>2.2093023255813953E-2</v>
      </c>
      <c r="H66" s="81">
        <f t="shared" si="36"/>
        <v>0.20833333333333334</v>
      </c>
      <c r="I66" s="82">
        <f t="shared" si="36"/>
        <v>3.7593984962406013E-2</v>
      </c>
      <c r="J66" s="82">
        <f t="shared" si="36"/>
        <v>0.13207547169811321</v>
      </c>
      <c r="K66" s="82">
        <f t="shared" si="36"/>
        <v>4.2553191489361701E-2</v>
      </c>
      <c r="L66" s="82">
        <f t="shared" si="36"/>
        <v>6.5934065934065936E-2</v>
      </c>
      <c r="M66" s="82"/>
      <c r="N66" s="82"/>
      <c r="O66" s="82"/>
      <c r="P66" s="82"/>
      <c r="Q66" s="71"/>
    </row>
    <row r="67" spans="2:17" x14ac:dyDescent="0.25">
      <c r="B67" s="165"/>
      <c r="C67" s="73" t="s">
        <v>572</v>
      </c>
      <c r="D67" s="81">
        <f t="shared" ref="D67:L67" si="37">IFERROR(D64/D61,0)</f>
        <v>0.11684370257966616</v>
      </c>
      <c r="E67" s="81">
        <f t="shared" si="37"/>
        <v>0.22222222222222221</v>
      </c>
      <c r="F67" s="81">
        <f t="shared" si="37"/>
        <v>6.4935064935064929E-2</v>
      </c>
      <c r="G67" s="81">
        <f t="shared" si="37"/>
        <v>0.23456790123456789</v>
      </c>
      <c r="H67" s="81">
        <f t="shared" si="37"/>
        <v>0.13513513513513514</v>
      </c>
      <c r="I67" s="82">
        <f t="shared" si="37"/>
        <v>5.8823529411764705E-2</v>
      </c>
      <c r="J67" s="82">
        <f t="shared" si="37"/>
        <v>0.11965811965811966</v>
      </c>
      <c r="K67" s="82">
        <f t="shared" si="37"/>
        <v>8.1081081081081086E-2</v>
      </c>
      <c r="L67" s="82">
        <f t="shared" si="37"/>
        <v>6.1855670103092786E-2</v>
      </c>
      <c r="M67" s="82"/>
      <c r="N67" s="82"/>
      <c r="O67" s="82"/>
      <c r="P67" s="82"/>
      <c r="Q67" s="71"/>
    </row>
    <row r="68" spans="2:17" x14ac:dyDescent="0.25">
      <c r="B68" s="165"/>
      <c r="C68" s="73" t="s">
        <v>573</v>
      </c>
      <c r="D68" s="83">
        <f t="shared" ref="D68" si="38">SUM(E68:P68)</f>
        <v>21400000</v>
      </c>
      <c r="E68" s="83">
        <v>3400000</v>
      </c>
      <c r="F68" s="83">
        <v>2600000</v>
      </c>
      <c r="G68" s="83">
        <v>2500000</v>
      </c>
      <c r="H68" s="83">
        <f>0.55*10^7</f>
        <v>5500000</v>
      </c>
      <c r="I68" s="84">
        <v>3800000</v>
      </c>
      <c r="J68" s="84">
        <v>800000</v>
      </c>
      <c r="K68" s="84">
        <f>2800000</f>
        <v>2800000</v>
      </c>
      <c r="L68" s="84"/>
      <c r="M68" s="84"/>
      <c r="N68" s="84"/>
      <c r="O68" s="84"/>
      <c r="P68" s="84"/>
      <c r="Q68" s="71" t="s">
        <v>561</v>
      </c>
    </row>
    <row r="69" spans="2:17" x14ac:dyDescent="0.25">
      <c r="B69" s="166"/>
      <c r="C69" s="86" t="s">
        <v>574</v>
      </c>
      <c r="D69" s="87">
        <f>D68/D57</f>
        <v>2911.960810994693</v>
      </c>
      <c r="E69" s="87">
        <f>E68/E57</f>
        <v>39080.45977011494</v>
      </c>
      <c r="F69" s="87">
        <f>F68/F57</f>
        <v>1151.4614703277236</v>
      </c>
      <c r="G69" s="87">
        <f>G68/G57</f>
        <v>1069.28999144568</v>
      </c>
      <c r="H69" s="87">
        <f>IFERROR(H68/H57,0)</f>
        <v>43650.793650793654</v>
      </c>
      <c r="I69" s="88">
        <f>IFERROR(I68/I57,0)</f>
        <v>3518.5185185185187</v>
      </c>
      <c r="J69" s="88">
        <f>IFERROR(J68/J57,0)</f>
        <v>1891.2529550827423</v>
      </c>
      <c r="K69" s="88">
        <f t="shared" ref="K69:L82" si="39">IFERROR(K68/K57,0)</f>
        <v>5243.4456928838954</v>
      </c>
      <c r="L69" s="88">
        <f t="shared" si="39"/>
        <v>0</v>
      </c>
      <c r="M69" s="88"/>
      <c r="N69" s="88"/>
      <c r="O69" s="88"/>
      <c r="P69" s="88"/>
      <c r="Q69" s="89"/>
    </row>
    <row r="70" spans="2:17" x14ac:dyDescent="0.25">
      <c r="B70" s="164" t="s">
        <v>5</v>
      </c>
      <c r="C70" s="68" t="s">
        <v>21</v>
      </c>
      <c r="D70" s="69">
        <f>SUM(E70:P70)</f>
        <v>10828</v>
      </c>
      <c r="E70" s="90">
        <v>2088</v>
      </c>
      <c r="F70" s="90">
        <v>1909</v>
      </c>
      <c r="G70" s="90">
        <v>1560</v>
      </c>
      <c r="H70" s="69">
        <v>1128</v>
      </c>
      <c r="I70" s="70">
        <v>1123</v>
      </c>
      <c r="J70" s="70">
        <v>1840</v>
      </c>
      <c r="K70" s="70">
        <v>787</v>
      </c>
      <c r="L70" s="70">
        <v>393</v>
      </c>
      <c r="M70" s="70"/>
      <c r="N70" s="70"/>
      <c r="O70" s="70"/>
      <c r="P70" s="70"/>
      <c r="Q70" s="71" t="s">
        <v>561</v>
      </c>
    </row>
    <row r="71" spans="2:17" x14ac:dyDescent="0.25">
      <c r="B71" s="165"/>
      <c r="C71" s="73" t="s">
        <v>562</v>
      </c>
      <c r="D71" s="74">
        <f t="shared" ref="D71:D77" si="40">SUM(E71:P71)</f>
        <v>2999</v>
      </c>
      <c r="E71" s="79">
        <v>1188</v>
      </c>
      <c r="F71" s="79">
        <v>712</v>
      </c>
      <c r="G71" s="79">
        <v>221</v>
      </c>
      <c r="H71" s="74">
        <v>98</v>
      </c>
      <c r="I71" s="75">
        <v>272</v>
      </c>
      <c r="J71" s="75">
        <v>203</v>
      </c>
      <c r="K71" s="75">
        <v>231</v>
      </c>
      <c r="L71" s="75">
        <v>74</v>
      </c>
      <c r="M71" s="75"/>
      <c r="N71" s="75"/>
      <c r="O71" s="75"/>
      <c r="P71" s="75"/>
      <c r="Q71" s="71" t="s">
        <v>561</v>
      </c>
    </row>
    <row r="72" spans="2:17" x14ac:dyDescent="0.25">
      <c r="B72" s="165"/>
      <c r="C72" s="73" t="s">
        <v>563</v>
      </c>
      <c r="D72" s="74">
        <f t="shared" si="40"/>
        <v>698</v>
      </c>
      <c r="E72" s="79">
        <v>115</v>
      </c>
      <c r="F72" s="79">
        <v>94</v>
      </c>
      <c r="G72" s="79">
        <v>83</v>
      </c>
      <c r="H72" s="74">
        <f>46+24</f>
        <v>70</v>
      </c>
      <c r="I72" s="75">
        <v>72</v>
      </c>
      <c r="J72" s="75">
        <v>109</v>
      </c>
      <c r="K72" s="75">
        <f>55+39</f>
        <v>94</v>
      </c>
      <c r="L72" s="75">
        <f>46+15</f>
        <v>61</v>
      </c>
      <c r="M72" s="75"/>
      <c r="N72" s="75"/>
      <c r="O72" s="75"/>
      <c r="P72" s="75"/>
      <c r="Q72" s="71" t="s">
        <v>564</v>
      </c>
    </row>
    <row r="73" spans="2:17" x14ac:dyDescent="0.25">
      <c r="B73" s="165"/>
      <c r="C73" s="73" t="s">
        <v>565</v>
      </c>
      <c r="D73" s="74">
        <f t="shared" si="40"/>
        <v>616</v>
      </c>
      <c r="E73" s="79">
        <v>89</v>
      </c>
      <c r="F73" s="79">
        <v>83</v>
      </c>
      <c r="G73" s="79">
        <v>68</v>
      </c>
      <c r="H73" s="74">
        <v>56</v>
      </c>
      <c r="I73" s="75">
        <v>90</v>
      </c>
      <c r="J73" s="75">
        <v>88</v>
      </c>
      <c r="K73" s="75">
        <v>66</v>
      </c>
      <c r="L73" s="75">
        <v>76</v>
      </c>
      <c r="M73" s="75"/>
      <c r="N73" s="75"/>
      <c r="O73" s="75"/>
      <c r="P73" s="75"/>
      <c r="Q73" s="71" t="s">
        <v>564</v>
      </c>
    </row>
    <row r="74" spans="2:17" x14ac:dyDescent="0.25">
      <c r="B74" s="165"/>
      <c r="C74" s="76" t="s">
        <v>566</v>
      </c>
      <c r="D74" s="77">
        <f t="shared" si="40"/>
        <v>1314</v>
      </c>
      <c r="E74" s="77">
        <f t="shared" ref="E74:L74" si="41">E72+E73</f>
        <v>204</v>
      </c>
      <c r="F74" s="77">
        <f t="shared" si="41"/>
        <v>177</v>
      </c>
      <c r="G74" s="77">
        <f t="shared" si="41"/>
        <v>151</v>
      </c>
      <c r="H74" s="77">
        <f t="shared" si="41"/>
        <v>126</v>
      </c>
      <c r="I74" s="78">
        <f t="shared" si="41"/>
        <v>162</v>
      </c>
      <c r="J74" s="78">
        <f t="shared" si="41"/>
        <v>197</v>
      </c>
      <c r="K74" s="78">
        <f t="shared" si="41"/>
        <v>160</v>
      </c>
      <c r="L74" s="78">
        <f t="shared" si="41"/>
        <v>137</v>
      </c>
      <c r="M74" s="78"/>
      <c r="N74" s="78"/>
      <c r="O74" s="78"/>
      <c r="P74" s="78"/>
      <c r="Q74" s="71" t="s">
        <v>564</v>
      </c>
    </row>
    <row r="75" spans="2:17" x14ac:dyDescent="0.25">
      <c r="B75" s="165"/>
      <c r="C75" s="73" t="s">
        <v>567</v>
      </c>
      <c r="D75" s="79">
        <f t="shared" si="40"/>
        <v>39</v>
      </c>
      <c r="E75" s="79">
        <v>7</v>
      </c>
      <c r="F75" s="79">
        <v>4</v>
      </c>
      <c r="G75" s="79">
        <v>1</v>
      </c>
      <c r="H75" s="79">
        <v>8</v>
      </c>
      <c r="I75" s="80">
        <v>3</v>
      </c>
      <c r="J75" s="80">
        <v>4</v>
      </c>
      <c r="K75" s="80">
        <v>7</v>
      </c>
      <c r="L75" s="80">
        <v>5</v>
      </c>
      <c r="M75" s="80"/>
      <c r="N75" s="80"/>
      <c r="O75" s="80"/>
      <c r="P75" s="80"/>
      <c r="Q75" s="71" t="s">
        <v>564</v>
      </c>
    </row>
    <row r="76" spans="2:17" x14ac:dyDescent="0.25">
      <c r="B76" s="165"/>
      <c r="C76" s="73" t="s">
        <v>568</v>
      </c>
      <c r="D76" s="79">
        <f t="shared" si="40"/>
        <v>47</v>
      </c>
      <c r="E76" s="79">
        <v>11</v>
      </c>
      <c r="F76" s="79">
        <v>5</v>
      </c>
      <c r="G76" s="79">
        <v>1</v>
      </c>
      <c r="H76" s="79">
        <v>2</v>
      </c>
      <c r="I76" s="80">
        <v>4</v>
      </c>
      <c r="J76" s="80">
        <v>11</v>
      </c>
      <c r="K76" s="80">
        <v>7</v>
      </c>
      <c r="L76" s="80">
        <v>6</v>
      </c>
      <c r="M76" s="80"/>
      <c r="N76" s="80"/>
      <c r="O76" s="80"/>
      <c r="P76" s="80"/>
      <c r="Q76" s="71" t="s">
        <v>564</v>
      </c>
    </row>
    <row r="77" spans="2:17" x14ac:dyDescent="0.25">
      <c r="B77" s="165"/>
      <c r="C77" s="76" t="s">
        <v>569</v>
      </c>
      <c r="D77" s="77">
        <f t="shared" si="40"/>
        <v>86</v>
      </c>
      <c r="E77" s="77">
        <f>SUM(E75:E76)</f>
        <v>18</v>
      </c>
      <c r="F77" s="77">
        <f t="shared" ref="F77:J77" si="42">SUM(F75:F76)</f>
        <v>9</v>
      </c>
      <c r="G77" s="77">
        <f t="shared" si="42"/>
        <v>2</v>
      </c>
      <c r="H77" s="77">
        <f t="shared" si="42"/>
        <v>10</v>
      </c>
      <c r="I77" s="78">
        <f t="shared" si="42"/>
        <v>7</v>
      </c>
      <c r="J77" s="78">
        <f t="shared" si="42"/>
        <v>15</v>
      </c>
      <c r="K77" s="78">
        <f t="shared" si="34"/>
        <v>14</v>
      </c>
      <c r="L77" s="78">
        <f t="shared" si="34"/>
        <v>11</v>
      </c>
      <c r="M77" s="78"/>
      <c r="N77" s="78"/>
      <c r="O77" s="78"/>
      <c r="P77" s="78"/>
      <c r="Q77" s="71"/>
    </row>
    <row r="78" spans="2:17" x14ac:dyDescent="0.25">
      <c r="B78" s="165"/>
      <c r="C78" s="73" t="s">
        <v>570</v>
      </c>
      <c r="D78" s="81">
        <f t="shared" ref="D78:L78" si="43">IFERROR(D77/D70,0)</f>
        <v>7.9423716291097159E-3</v>
      </c>
      <c r="E78" s="81">
        <f t="shared" si="43"/>
        <v>8.6206896551724137E-3</v>
      </c>
      <c r="F78" s="81">
        <f t="shared" si="43"/>
        <v>4.7145102147721323E-3</v>
      </c>
      <c r="G78" s="81">
        <f t="shared" si="43"/>
        <v>1.2820512820512821E-3</v>
      </c>
      <c r="H78" s="81">
        <f t="shared" si="43"/>
        <v>8.8652482269503553E-3</v>
      </c>
      <c r="I78" s="82">
        <f t="shared" si="43"/>
        <v>6.2333036509349959E-3</v>
      </c>
      <c r="J78" s="82">
        <f t="shared" si="43"/>
        <v>8.152173913043478E-3</v>
      </c>
      <c r="K78" s="82">
        <f t="shared" si="43"/>
        <v>1.7789072426937738E-2</v>
      </c>
      <c r="L78" s="82">
        <f t="shared" si="43"/>
        <v>2.7989821882951654E-2</v>
      </c>
      <c r="M78" s="82"/>
      <c r="N78" s="82"/>
      <c r="O78" s="82"/>
      <c r="P78" s="82"/>
      <c r="Q78" s="71"/>
    </row>
    <row r="79" spans="2:17" x14ac:dyDescent="0.25">
      <c r="B79" s="165"/>
      <c r="C79" s="73" t="s">
        <v>571</v>
      </c>
      <c r="D79" s="81">
        <f t="shared" ref="D79:L79" si="44">IFERROR(D77/D71,0)</f>
        <v>2.8676225408469491E-2</v>
      </c>
      <c r="E79" s="81">
        <f t="shared" si="44"/>
        <v>1.5151515151515152E-2</v>
      </c>
      <c r="F79" s="81">
        <f t="shared" si="44"/>
        <v>1.2640449438202247E-2</v>
      </c>
      <c r="G79" s="81">
        <f t="shared" si="44"/>
        <v>9.0497737556561094E-3</v>
      </c>
      <c r="H79" s="81">
        <f t="shared" si="44"/>
        <v>0.10204081632653061</v>
      </c>
      <c r="I79" s="82">
        <f t="shared" si="44"/>
        <v>2.5735294117647058E-2</v>
      </c>
      <c r="J79" s="82">
        <f t="shared" si="44"/>
        <v>7.3891625615763554E-2</v>
      </c>
      <c r="K79" s="82">
        <f t="shared" si="44"/>
        <v>6.0606060606060608E-2</v>
      </c>
      <c r="L79" s="82">
        <f t="shared" si="44"/>
        <v>0.14864864864864866</v>
      </c>
      <c r="M79" s="82"/>
      <c r="N79" s="82"/>
      <c r="O79" s="82"/>
      <c r="P79" s="82"/>
      <c r="Q79" s="71"/>
    </row>
    <row r="80" spans="2:17" x14ac:dyDescent="0.25">
      <c r="B80" s="165"/>
      <c r="C80" s="73" t="s">
        <v>572</v>
      </c>
      <c r="D80" s="81">
        <f t="shared" ref="D80:L80" si="45">IFERROR(D77/D74,0)</f>
        <v>6.5449010654490103E-2</v>
      </c>
      <c r="E80" s="81">
        <f t="shared" si="45"/>
        <v>8.8235294117647065E-2</v>
      </c>
      <c r="F80" s="81">
        <f t="shared" si="45"/>
        <v>5.0847457627118647E-2</v>
      </c>
      <c r="G80" s="81">
        <f t="shared" si="45"/>
        <v>1.3245033112582781E-2</v>
      </c>
      <c r="H80" s="81">
        <f t="shared" si="45"/>
        <v>7.9365079365079361E-2</v>
      </c>
      <c r="I80" s="82">
        <f t="shared" si="45"/>
        <v>4.3209876543209874E-2</v>
      </c>
      <c r="J80" s="82">
        <f t="shared" si="45"/>
        <v>7.6142131979695438E-2</v>
      </c>
      <c r="K80" s="82">
        <f t="shared" si="45"/>
        <v>8.7499999999999994E-2</v>
      </c>
      <c r="L80" s="82">
        <f t="shared" si="45"/>
        <v>8.0291970802919707E-2</v>
      </c>
      <c r="M80" s="82"/>
      <c r="N80" s="82"/>
      <c r="O80" s="82"/>
      <c r="P80" s="82"/>
      <c r="Q80" s="71"/>
    </row>
    <row r="81" spans="2:17" x14ac:dyDescent="0.25">
      <c r="B81" s="165"/>
      <c r="C81" s="73" t="s">
        <v>573</v>
      </c>
      <c r="D81" s="83">
        <f t="shared" ref="D81" si="46">SUM(E81:P81)</f>
        <v>26600000</v>
      </c>
      <c r="E81" s="83">
        <v>400000</v>
      </c>
      <c r="F81" s="83">
        <v>7700000</v>
      </c>
      <c r="G81" s="83">
        <v>2800000</v>
      </c>
      <c r="H81" s="83">
        <f>0.28*10^7</f>
        <v>2800000.0000000005</v>
      </c>
      <c r="I81" s="84">
        <f>0.87*10^7</f>
        <v>8700000</v>
      </c>
      <c r="J81" s="84">
        <v>1600000</v>
      </c>
      <c r="K81" s="84">
        <v>2600000</v>
      </c>
      <c r="L81" s="84"/>
      <c r="M81" s="84"/>
      <c r="N81" s="84"/>
      <c r="O81" s="84"/>
      <c r="P81" s="84"/>
      <c r="Q81" s="71" t="s">
        <v>561</v>
      </c>
    </row>
    <row r="82" spans="2:17" x14ac:dyDescent="0.25">
      <c r="B82" s="166"/>
      <c r="C82" s="86" t="s">
        <v>574</v>
      </c>
      <c r="D82" s="87">
        <f>D81/D70</f>
        <v>2456.5940155153307</v>
      </c>
      <c r="E82" s="87">
        <f>E81/E70</f>
        <v>191.57088122605364</v>
      </c>
      <c r="F82" s="87">
        <f>F81/F70</f>
        <v>4033.5254059717131</v>
      </c>
      <c r="G82" s="87">
        <f>G81/G70</f>
        <v>1794.8717948717949</v>
      </c>
      <c r="H82" s="87">
        <f>IFERROR(H81/H70,0)</f>
        <v>2482.2695035460997</v>
      </c>
      <c r="I82" s="88">
        <f>IFERROR(I81/I70,0)</f>
        <v>7747.1059661620657</v>
      </c>
      <c r="J82" s="88">
        <f>IFERROR(J81/J70,0)</f>
        <v>869.56521739130437</v>
      </c>
      <c r="K82" s="88">
        <f t="shared" si="39"/>
        <v>3303.6848792884371</v>
      </c>
      <c r="L82" s="88">
        <f t="shared" si="39"/>
        <v>0</v>
      </c>
      <c r="M82" s="88"/>
      <c r="N82" s="88"/>
      <c r="O82" s="88"/>
      <c r="P82" s="88"/>
      <c r="Q82" s="89"/>
    </row>
    <row r="83" spans="2:17" x14ac:dyDescent="0.25">
      <c r="B83" s="164" t="s">
        <v>576</v>
      </c>
      <c r="C83" s="68" t="s">
        <v>21</v>
      </c>
      <c r="D83" s="69">
        <f>SUM(E83:P83)</f>
        <v>13737</v>
      </c>
      <c r="E83" s="90">
        <v>0</v>
      </c>
      <c r="F83" s="90">
        <v>3269</v>
      </c>
      <c r="G83" s="90">
        <v>6336</v>
      </c>
      <c r="H83" s="69">
        <v>485</v>
      </c>
      <c r="I83" s="70">
        <v>193</v>
      </c>
      <c r="J83" s="70">
        <v>506</v>
      </c>
      <c r="K83" s="70">
        <v>540</v>
      </c>
      <c r="L83" s="70">
        <v>2408</v>
      </c>
      <c r="M83" s="70"/>
      <c r="N83" s="70"/>
      <c r="O83" s="70"/>
      <c r="P83" s="70"/>
      <c r="Q83" s="71" t="s">
        <v>561</v>
      </c>
    </row>
    <row r="84" spans="2:17" x14ac:dyDescent="0.25">
      <c r="B84" s="165"/>
      <c r="C84" s="73" t="s">
        <v>562</v>
      </c>
      <c r="D84" s="74">
        <f t="shared" ref="D84:D90" si="47">SUM(E84:P84)</f>
        <v>3173</v>
      </c>
      <c r="E84" s="79">
        <v>0</v>
      </c>
      <c r="F84" s="79">
        <v>987</v>
      </c>
      <c r="G84" s="79">
        <v>1481</v>
      </c>
      <c r="H84" s="74">
        <v>89</v>
      </c>
      <c r="I84" s="75">
        <v>75</v>
      </c>
      <c r="J84" s="75">
        <v>115</v>
      </c>
      <c r="K84" s="75">
        <v>139</v>
      </c>
      <c r="L84" s="75">
        <v>287</v>
      </c>
      <c r="M84" s="75"/>
      <c r="N84" s="75"/>
      <c r="O84" s="75"/>
      <c r="P84" s="75"/>
      <c r="Q84" s="71" t="s">
        <v>561</v>
      </c>
    </row>
    <row r="85" spans="2:17" x14ac:dyDescent="0.25">
      <c r="B85" s="165"/>
      <c r="C85" s="73" t="s">
        <v>563</v>
      </c>
      <c r="D85" s="74">
        <f t="shared" si="47"/>
        <v>1369</v>
      </c>
      <c r="E85" s="79">
        <v>0</v>
      </c>
      <c r="F85" s="79">
        <v>108</v>
      </c>
      <c r="G85" s="79">
        <v>600</v>
      </c>
      <c r="H85" s="74">
        <v>180</v>
      </c>
      <c r="I85" s="75">
        <v>77</v>
      </c>
      <c r="J85" s="75">
        <v>266</v>
      </c>
      <c r="K85" s="75">
        <f>132+6</f>
        <v>138</v>
      </c>
      <c r="L85" s="75"/>
      <c r="M85" s="75"/>
      <c r="N85" s="75"/>
      <c r="O85" s="75"/>
      <c r="P85" s="75"/>
      <c r="Q85" s="71" t="s">
        <v>564</v>
      </c>
    </row>
    <row r="86" spans="2:17" x14ac:dyDescent="0.25">
      <c r="B86" s="165"/>
      <c r="C86" s="73" t="s">
        <v>565</v>
      </c>
      <c r="D86" s="74">
        <f t="shared" si="47"/>
        <v>2094</v>
      </c>
      <c r="E86" s="79">
        <v>0</v>
      </c>
      <c r="F86" s="79">
        <v>354</v>
      </c>
      <c r="G86" s="79">
        <v>805</v>
      </c>
      <c r="H86" s="74">
        <v>292</v>
      </c>
      <c r="I86" s="75">
        <v>204</v>
      </c>
      <c r="J86" s="75">
        <v>293</v>
      </c>
      <c r="K86" s="75">
        <v>146</v>
      </c>
      <c r="L86" s="75"/>
      <c r="M86" s="75"/>
      <c r="N86" s="75"/>
      <c r="O86" s="75"/>
      <c r="P86" s="75"/>
      <c r="Q86" s="71" t="s">
        <v>564</v>
      </c>
    </row>
    <row r="87" spans="2:17" x14ac:dyDescent="0.25">
      <c r="B87" s="165"/>
      <c r="C87" s="76" t="s">
        <v>566</v>
      </c>
      <c r="D87" s="77">
        <f t="shared" si="47"/>
        <v>3463</v>
      </c>
      <c r="E87" s="77">
        <f t="shared" ref="E87:L87" si="48">E85+E86</f>
        <v>0</v>
      </c>
      <c r="F87" s="77">
        <f t="shared" si="48"/>
        <v>462</v>
      </c>
      <c r="G87" s="77">
        <f t="shared" si="48"/>
        <v>1405</v>
      </c>
      <c r="H87" s="77">
        <f t="shared" si="48"/>
        <v>472</v>
      </c>
      <c r="I87" s="78">
        <f t="shared" si="48"/>
        <v>281</v>
      </c>
      <c r="J87" s="78">
        <f t="shared" si="48"/>
        <v>559</v>
      </c>
      <c r="K87" s="78">
        <f t="shared" si="48"/>
        <v>284</v>
      </c>
      <c r="L87" s="78">
        <f t="shared" si="48"/>
        <v>0</v>
      </c>
      <c r="M87" s="78"/>
      <c r="N87" s="78"/>
      <c r="O87" s="78"/>
      <c r="P87" s="78"/>
      <c r="Q87" s="71" t="s">
        <v>564</v>
      </c>
    </row>
    <row r="88" spans="2:17" x14ac:dyDescent="0.25">
      <c r="B88" s="165"/>
      <c r="C88" s="73" t="s">
        <v>567</v>
      </c>
      <c r="D88" s="79">
        <f t="shared" si="47"/>
        <v>114</v>
      </c>
      <c r="E88" s="79">
        <v>0</v>
      </c>
      <c r="F88" s="79">
        <v>0</v>
      </c>
      <c r="G88" s="79">
        <v>86</v>
      </c>
      <c r="H88" s="79">
        <v>5</v>
      </c>
      <c r="I88" s="80">
        <v>5</v>
      </c>
      <c r="J88" s="80">
        <v>11</v>
      </c>
      <c r="K88" s="80">
        <v>7</v>
      </c>
      <c r="L88" s="80"/>
      <c r="M88" s="80"/>
      <c r="N88" s="80"/>
      <c r="O88" s="80"/>
      <c r="P88" s="80"/>
      <c r="Q88" s="71" t="s">
        <v>564</v>
      </c>
    </row>
    <row r="89" spans="2:17" x14ac:dyDescent="0.25">
      <c r="B89" s="165"/>
      <c r="C89" s="73" t="s">
        <v>568</v>
      </c>
      <c r="D89" s="79">
        <f t="shared" si="47"/>
        <v>483</v>
      </c>
      <c r="E89" s="79">
        <v>0</v>
      </c>
      <c r="F89" s="79">
        <v>0</v>
      </c>
      <c r="G89" s="79">
        <v>330</v>
      </c>
      <c r="H89" s="79">
        <v>49</v>
      </c>
      <c r="I89" s="80">
        <v>56</v>
      </c>
      <c r="J89" s="80">
        <v>31</v>
      </c>
      <c r="K89" s="80">
        <v>17</v>
      </c>
      <c r="L89" s="80"/>
      <c r="M89" s="80"/>
      <c r="N89" s="80"/>
      <c r="O89" s="80"/>
      <c r="P89" s="80"/>
      <c r="Q89" s="71" t="s">
        <v>564</v>
      </c>
    </row>
    <row r="90" spans="2:17" x14ac:dyDescent="0.25">
      <c r="B90" s="165"/>
      <c r="C90" s="76" t="s">
        <v>569</v>
      </c>
      <c r="D90" s="77">
        <f t="shared" si="47"/>
        <v>597</v>
      </c>
      <c r="E90" s="77">
        <f>SUM(E88:E89)</f>
        <v>0</v>
      </c>
      <c r="F90" s="77">
        <f t="shared" ref="F90:L90" si="49">SUM(F88:F89)</f>
        <v>0</v>
      </c>
      <c r="G90" s="77">
        <f t="shared" si="49"/>
        <v>416</v>
      </c>
      <c r="H90" s="77">
        <f t="shared" si="49"/>
        <v>54</v>
      </c>
      <c r="I90" s="78">
        <f t="shared" si="49"/>
        <v>61</v>
      </c>
      <c r="J90" s="78">
        <f t="shared" si="49"/>
        <v>42</v>
      </c>
      <c r="K90" s="78">
        <f t="shared" si="49"/>
        <v>24</v>
      </c>
      <c r="L90" s="78">
        <f t="shared" si="49"/>
        <v>0</v>
      </c>
      <c r="M90" s="78"/>
      <c r="N90" s="78"/>
      <c r="O90" s="78"/>
      <c r="P90" s="78"/>
      <c r="Q90" s="71"/>
    </row>
    <row r="91" spans="2:17" x14ac:dyDescent="0.25">
      <c r="B91" s="165"/>
      <c r="C91" s="73" t="s">
        <v>570</v>
      </c>
      <c r="D91" s="81">
        <f t="shared" ref="D91:L91" si="50">IFERROR(D90/D83,0)</f>
        <v>4.3459270583096746E-2</v>
      </c>
      <c r="E91" s="81">
        <f t="shared" si="50"/>
        <v>0</v>
      </c>
      <c r="F91" s="81">
        <f t="shared" si="50"/>
        <v>0</v>
      </c>
      <c r="G91" s="81">
        <f t="shared" si="50"/>
        <v>6.5656565656565663E-2</v>
      </c>
      <c r="H91" s="81">
        <f t="shared" si="50"/>
        <v>0.11134020618556702</v>
      </c>
      <c r="I91" s="82">
        <f t="shared" si="50"/>
        <v>0.31606217616580312</v>
      </c>
      <c r="J91" s="82">
        <f t="shared" si="50"/>
        <v>8.3003952569169967E-2</v>
      </c>
      <c r="K91" s="82">
        <f t="shared" si="50"/>
        <v>4.4444444444444446E-2</v>
      </c>
      <c r="L91" s="82">
        <f t="shared" si="50"/>
        <v>0</v>
      </c>
      <c r="M91" s="82"/>
      <c r="N91" s="82"/>
      <c r="O91" s="82"/>
      <c r="P91" s="82"/>
      <c r="Q91" s="71"/>
    </row>
    <row r="92" spans="2:17" x14ac:dyDescent="0.25">
      <c r="B92" s="165"/>
      <c r="C92" s="73" t="s">
        <v>571</v>
      </c>
      <c r="D92" s="81">
        <f t="shared" ref="D92:L92" si="51">IFERROR(D90/D84,0)</f>
        <v>0.18815001575795776</v>
      </c>
      <c r="E92" s="81">
        <f t="shared" si="51"/>
        <v>0</v>
      </c>
      <c r="F92" s="81">
        <f t="shared" si="51"/>
        <v>0</v>
      </c>
      <c r="G92" s="81">
        <f t="shared" si="51"/>
        <v>0.28089128966914245</v>
      </c>
      <c r="H92" s="81">
        <f t="shared" si="51"/>
        <v>0.6067415730337079</v>
      </c>
      <c r="I92" s="82">
        <f t="shared" si="51"/>
        <v>0.81333333333333335</v>
      </c>
      <c r="J92" s="82">
        <f t="shared" si="51"/>
        <v>0.36521739130434783</v>
      </c>
      <c r="K92" s="82">
        <f t="shared" si="51"/>
        <v>0.17266187050359713</v>
      </c>
      <c r="L92" s="82">
        <f t="shared" si="51"/>
        <v>0</v>
      </c>
      <c r="M92" s="82"/>
      <c r="N92" s="82"/>
      <c r="O92" s="82"/>
      <c r="P92" s="82"/>
      <c r="Q92" s="71"/>
    </row>
    <row r="93" spans="2:17" x14ac:dyDescent="0.25">
      <c r="B93" s="165"/>
      <c r="C93" s="73" t="s">
        <v>572</v>
      </c>
      <c r="D93" s="81">
        <f t="shared" ref="D93:L93" si="52">IFERROR(D90/D87,0)</f>
        <v>0.17239387814034074</v>
      </c>
      <c r="E93" s="81">
        <f t="shared" si="52"/>
        <v>0</v>
      </c>
      <c r="F93" s="81">
        <f t="shared" si="52"/>
        <v>0</v>
      </c>
      <c r="G93" s="81">
        <f t="shared" si="52"/>
        <v>0.29608540925266902</v>
      </c>
      <c r="H93" s="81">
        <f t="shared" si="52"/>
        <v>0.11440677966101695</v>
      </c>
      <c r="I93" s="82">
        <f t="shared" si="52"/>
        <v>0.21708185053380782</v>
      </c>
      <c r="J93" s="82">
        <f t="shared" si="52"/>
        <v>7.5134168157423978E-2</v>
      </c>
      <c r="K93" s="82">
        <f t="shared" si="52"/>
        <v>8.4507042253521125E-2</v>
      </c>
      <c r="L93" s="82">
        <f t="shared" si="52"/>
        <v>0</v>
      </c>
      <c r="M93" s="82"/>
      <c r="N93" s="82"/>
      <c r="O93" s="82"/>
      <c r="P93" s="82"/>
      <c r="Q93" s="71"/>
    </row>
    <row r="94" spans="2:17" x14ac:dyDescent="0.25">
      <c r="B94" s="165"/>
      <c r="C94" s="73" t="s">
        <v>573</v>
      </c>
      <c r="D94" s="83">
        <f t="shared" ref="D94" si="53">SUM(E94:P94)</f>
        <v>62600000</v>
      </c>
      <c r="E94" s="83">
        <v>1800000</v>
      </c>
      <c r="F94" s="83">
        <v>26500000</v>
      </c>
      <c r="G94" s="83">
        <v>4000000</v>
      </c>
      <c r="H94" s="83">
        <f>0.91*10^7</f>
        <v>9100000</v>
      </c>
      <c r="I94" s="84">
        <v>11500000</v>
      </c>
      <c r="J94" s="84">
        <v>3600000</v>
      </c>
      <c r="K94" s="84">
        <v>6100000</v>
      </c>
      <c r="L94" s="84"/>
      <c r="M94" s="84"/>
      <c r="N94" s="84"/>
      <c r="O94" s="84"/>
      <c r="P94" s="84"/>
      <c r="Q94" s="71" t="s">
        <v>561</v>
      </c>
    </row>
    <row r="95" spans="2:17" x14ac:dyDescent="0.25">
      <c r="B95" s="166"/>
      <c r="C95" s="86" t="s">
        <v>574</v>
      </c>
      <c r="D95" s="87">
        <f>D94/D83</f>
        <v>4557.0357428841817</v>
      </c>
      <c r="E95" s="87">
        <v>0</v>
      </c>
      <c r="F95" s="87">
        <f>F94/F83</f>
        <v>8106.4545732639954</v>
      </c>
      <c r="G95" s="87">
        <f>G94/G83</f>
        <v>631.31313131313129</v>
      </c>
      <c r="H95" s="87">
        <f>IFERROR(H94/H83,0)</f>
        <v>18762.886597938144</v>
      </c>
      <c r="I95" s="88">
        <f>IFERROR(I94/I83,0)</f>
        <v>59585.492227979274</v>
      </c>
      <c r="J95" s="88">
        <f>IFERROR(J94/J83,0)</f>
        <v>7114.624505928854</v>
      </c>
      <c r="K95" s="88">
        <f t="shared" ref="K95:L95" si="54">IFERROR(K94/K83,0)</f>
        <v>11296.296296296296</v>
      </c>
      <c r="L95" s="88">
        <f t="shared" si="54"/>
        <v>0</v>
      </c>
      <c r="M95" s="88"/>
      <c r="N95" s="88"/>
      <c r="O95" s="88"/>
      <c r="P95" s="88"/>
      <c r="Q95" s="89"/>
    </row>
    <row r="96" spans="2:17" x14ac:dyDescent="0.25">
      <c r="B96" s="95" t="s">
        <v>577</v>
      </c>
      <c r="C96" s="167" t="s">
        <v>578</v>
      </c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</row>
    <row r="98" spans="4:11" x14ac:dyDescent="0.25">
      <c r="D98" s="96"/>
      <c r="E98" s="96"/>
      <c r="F98" s="96"/>
      <c r="G98" s="96"/>
      <c r="H98" s="96"/>
      <c r="I98" s="96"/>
      <c r="J98" s="96"/>
      <c r="K98" s="96"/>
    </row>
  </sheetData>
  <mergeCells count="9">
    <mergeCell ref="B70:B82"/>
    <mergeCell ref="B83:B95"/>
    <mergeCell ref="C96:Q96"/>
    <mergeCell ref="B2:Q2"/>
    <mergeCell ref="B5:B17"/>
    <mergeCell ref="B18:B30"/>
    <mergeCell ref="B31:B43"/>
    <mergeCell ref="B44:B56"/>
    <mergeCell ref="B57:B69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EADD-3137-4DD2-8C90-94280966DC99}">
  <dimension ref="A1:P16"/>
  <sheetViews>
    <sheetView workbookViewId="0">
      <selection activeCell="C19" sqref="C19"/>
    </sheetView>
  </sheetViews>
  <sheetFormatPr defaultColWidth="29.140625" defaultRowHeight="12" x14ac:dyDescent="0.2"/>
  <cols>
    <col min="1" max="1" width="30.85546875" style="35" bestFit="1" customWidth="1"/>
    <col min="2" max="8" width="15.7109375" style="35" customWidth="1"/>
    <col min="9" max="9" width="0.85546875" style="98" customWidth="1"/>
    <col min="10" max="16384" width="29.140625" style="98"/>
  </cols>
  <sheetData>
    <row r="1" spans="1:16" x14ac:dyDescent="0.2">
      <c r="A1" s="97">
        <v>43431</v>
      </c>
    </row>
    <row r="2" spans="1:16" ht="25.5" x14ac:dyDescent="0.2">
      <c r="A2" s="99" t="s">
        <v>559</v>
      </c>
      <c r="B2" s="64" t="s">
        <v>2</v>
      </c>
      <c r="C2" s="64" t="s">
        <v>1</v>
      </c>
      <c r="D2" s="64" t="s">
        <v>3</v>
      </c>
      <c r="E2" s="64" t="s">
        <v>4</v>
      </c>
      <c r="F2" s="64" t="s">
        <v>7</v>
      </c>
      <c r="G2" s="64" t="s">
        <v>5</v>
      </c>
      <c r="H2" s="67" t="s">
        <v>6</v>
      </c>
    </row>
    <row r="3" spans="1:16" ht="12.75" x14ac:dyDescent="0.2">
      <c r="A3" s="100" t="s">
        <v>21</v>
      </c>
      <c r="B3" s="69">
        <f>'Lead Stage'!D5</f>
        <v>19631</v>
      </c>
      <c r="C3" s="69">
        <f>'Lead Stage'!D18</f>
        <v>9754</v>
      </c>
      <c r="D3" s="69">
        <f>'Lead Stage'!D31</f>
        <v>10594</v>
      </c>
      <c r="E3" s="69">
        <f>'Lead Stage'!D44</f>
        <v>658</v>
      </c>
      <c r="F3" s="69">
        <f>'Lead Stage'!D57</f>
        <v>7349</v>
      </c>
      <c r="G3" s="69">
        <f>'Lead Stage'!D70</f>
        <v>10828</v>
      </c>
      <c r="H3" s="101">
        <f>'Lead Stage'!D83</f>
        <v>13737</v>
      </c>
    </row>
    <row r="4" spans="1:16" ht="12.75" x14ac:dyDescent="0.2">
      <c r="A4" s="102" t="s">
        <v>562</v>
      </c>
      <c r="B4" s="74">
        <f>'Lead Stage'!D6</f>
        <v>7742</v>
      </c>
      <c r="C4" s="74">
        <f>'Lead Stage'!D19</f>
        <v>1999</v>
      </c>
      <c r="D4" s="74">
        <f>'Lead Stage'!D32</f>
        <v>2881</v>
      </c>
      <c r="E4" s="74">
        <f>'Lead Stage'!D45</f>
        <v>338</v>
      </c>
      <c r="F4" s="74">
        <f>'Lead Stage'!D58</f>
        <v>2080</v>
      </c>
      <c r="G4" s="74">
        <f>'Lead Stage'!D71</f>
        <v>2999</v>
      </c>
      <c r="H4" s="103">
        <f>'Lead Stage'!D84</f>
        <v>3173</v>
      </c>
    </row>
    <row r="5" spans="1:16" ht="12.75" x14ac:dyDescent="0.2">
      <c r="A5" s="102" t="s">
        <v>563</v>
      </c>
      <c r="B5" s="74">
        <f>'Lead Stage'!D7</f>
        <v>847</v>
      </c>
      <c r="C5" s="74">
        <f>'Lead Stage'!D20</f>
        <v>1139</v>
      </c>
      <c r="D5" s="74">
        <f>'Lead Stage'!D33</f>
        <v>779</v>
      </c>
      <c r="E5" s="74">
        <f>'Lead Stage'!D46</f>
        <v>180</v>
      </c>
      <c r="F5" s="74">
        <f>'Lead Stage'!D59</f>
        <v>181</v>
      </c>
      <c r="G5" s="74">
        <f>'Lead Stage'!D72</f>
        <v>698</v>
      </c>
      <c r="H5" s="103">
        <f>'Lead Stage'!D85</f>
        <v>1369</v>
      </c>
    </row>
    <row r="6" spans="1:16" ht="12.75" x14ac:dyDescent="0.2">
      <c r="A6" s="104" t="s">
        <v>565</v>
      </c>
      <c r="B6" s="105">
        <f>'Lead Stage'!D8</f>
        <v>1309</v>
      </c>
      <c r="C6" s="105">
        <f>'Lead Stage'!D21</f>
        <v>1223</v>
      </c>
      <c r="D6" s="105">
        <f>'Lead Stage'!D34</f>
        <v>887</v>
      </c>
      <c r="E6" s="105">
        <f>'Lead Stage'!D47</f>
        <v>91</v>
      </c>
      <c r="F6" s="105">
        <f>'Lead Stage'!D60</f>
        <v>478</v>
      </c>
      <c r="G6" s="105">
        <f>'Lead Stage'!D73</f>
        <v>616</v>
      </c>
      <c r="H6" s="106">
        <f>'Lead Stage'!D86</f>
        <v>2094</v>
      </c>
    </row>
    <row r="7" spans="1:16" ht="12.75" x14ac:dyDescent="0.2">
      <c r="A7" s="107" t="s">
        <v>566</v>
      </c>
      <c r="B7" s="108">
        <f>'Lead Stage'!D9</f>
        <v>2156</v>
      </c>
      <c r="C7" s="108">
        <f>'Lead Stage'!D22</f>
        <v>2362</v>
      </c>
      <c r="D7" s="108">
        <f>'Lead Stage'!D35</f>
        <v>1666</v>
      </c>
      <c r="E7" s="108">
        <f>'Lead Stage'!D48</f>
        <v>271</v>
      </c>
      <c r="F7" s="108">
        <f>'Lead Stage'!D61</f>
        <v>659</v>
      </c>
      <c r="G7" s="108">
        <f>'Lead Stage'!D74</f>
        <v>1314</v>
      </c>
      <c r="H7" s="109">
        <f>'Lead Stage'!D87</f>
        <v>3463</v>
      </c>
    </row>
    <row r="8" spans="1:16" ht="12.75" x14ac:dyDescent="0.2">
      <c r="A8" s="110" t="s">
        <v>567</v>
      </c>
      <c r="B8" s="111">
        <f>'Lead Stage'!D10</f>
        <v>23</v>
      </c>
      <c r="C8" s="111">
        <f>'Lead Stage'!D23</f>
        <v>41</v>
      </c>
      <c r="D8" s="111">
        <f>'Lead Stage'!D36</f>
        <v>36</v>
      </c>
      <c r="E8" s="111">
        <f>'Lead Stage'!D49</f>
        <v>14</v>
      </c>
      <c r="F8" s="111">
        <f>'Lead Stage'!D62</f>
        <v>21</v>
      </c>
      <c r="G8" s="111">
        <f>'Lead Stage'!D75</f>
        <v>39</v>
      </c>
      <c r="H8" s="112">
        <f>'Lead Stage'!D88</f>
        <v>114</v>
      </c>
    </row>
    <row r="9" spans="1:16" ht="12.75" x14ac:dyDescent="0.2">
      <c r="A9" s="104" t="s">
        <v>568</v>
      </c>
      <c r="B9" s="113">
        <f>'Lead Stage'!D11</f>
        <v>56</v>
      </c>
      <c r="C9" s="113">
        <f>'Lead Stage'!D24</f>
        <v>43</v>
      </c>
      <c r="D9" s="113">
        <f>'Lead Stage'!D37</f>
        <v>190</v>
      </c>
      <c r="E9" s="113">
        <f>'Lead Stage'!D50</f>
        <v>21</v>
      </c>
      <c r="F9" s="113">
        <f>'Lead Stage'!D63</f>
        <v>56</v>
      </c>
      <c r="G9" s="113">
        <f>'Lead Stage'!D76</f>
        <v>47</v>
      </c>
      <c r="H9" s="114">
        <f>'Lead Stage'!D89</f>
        <v>483</v>
      </c>
    </row>
    <row r="10" spans="1:16" ht="12.75" x14ac:dyDescent="0.2">
      <c r="A10" s="107" t="s">
        <v>569</v>
      </c>
      <c r="B10" s="108">
        <f>'Lead Stage'!D12</f>
        <v>79</v>
      </c>
      <c r="C10" s="108">
        <f>'Lead Stage'!D25</f>
        <v>84</v>
      </c>
      <c r="D10" s="108">
        <f>'Lead Stage'!D38</f>
        <v>226</v>
      </c>
      <c r="E10" s="108">
        <f>'Lead Stage'!D51</f>
        <v>35</v>
      </c>
      <c r="F10" s="108">
        <f>'Lead Stage'!D64</f>
        <v>77</v>
      </c>
      <c r="G10" s="108">
        <f>'Lead Stage'!D77</f>
        <v>86</v>
      </c>
      <c r="H10" s="109">
        <f>'Lead Stage'!D90</f>
        <v>597</v>
      </c>
    </row>
    <row r="11" spans="1:16" ht="12.75" x14ac:dyDescent="0.2">
      <c r="A11" s="110" t="s">
        <v>570</v>
      </c>
      <c r="B11" s="115">
        <f>'Lead Stage'!D13</f>
        <v>4.0242473638632771E-3</v>
      </c>
      <c r="C11" s="115">
        <f>'Lead Stage'!D26</f>
        <v>8.611851548082838E-3</v>
      </c>
      <c r="D11" s="115">
        <f>'Lead Stage'!D39</f>
        <v>2.1332829903719087E-2</v>
      </c>
      <c r="E11" s="115">
        <f>'Lead Stage'!D52</f>
        <v>5.3191489361702128E-2</v>
      </c>
      <c r="F11" s="115">
        <f>'Lead Stage'!D65</f>
        <v>1.0477616002177167E-2</v>
      </c>
      <c r="G11" s="115">
        <f>'Lead Stage'!D78</f>
        <v>7.9423716291097159E-3</v>
      </c>
      <c r="H11" s="116">
        <f>'Lead Stage'!D91</f>
        <v>4.3459270583096746E-2</v>
      </c>
    </row>
    <row r="12" spans="1:16" ht="12.75" x14ac:dyDescent="0.2">
      <c r="A12" s="102" t="s">
        <v>571</v>
      </c>
      <c r="B12" s="81">
        <f>'Lead Stage'!D14</f>
        <v>1.020408163265306E-2</v>
      </c>
      <c r="C12" s="81">
        <f>'Lead Stage'!D27</f>
        <v>4.2021010505252629E-2</v>
      </c>
      <c r="D12" s="81">
        <f>'Lead Stage'!D40</f>
        <v>7.8444984380423466E-2</v>
      </c>
      <c r="E12" s="81">
        <f>'Lead Stage'!D53</f>
        <v>0.10355029585798817</v>
      </c>
      <c r="F12" s="81">
        <f>'Lead Stage'!D66</f>
        <v>3.701923076923077E-2</v>
      </c>
      <c r="G12" s="81">
        <f>'Lead Stage'!D79</f>
        <v>2.8676225408469491E-2</v>
      </c>
      <c r="H12" s="117">
        <f>'Lead Stage'!D92</f>
        <v>0.18815001575795776</v>
      </c>
    </row>
    <row r="13" spans="1:16" ht="12.75" x14ac:dyDescent="0.2">
      <c r="A13" s="102" t="s">
        <v>572</v>
      </c>
      <c r="B13" s="81">
        <f>'Lead Stage'!D15</f>
        <v>3.6641929499072357E-2</v>
      </c>
      <c r="C13" s="81">
        <f>'Lead Stage'!D28</f>
        <v>3.556308213378493E-2</v>
      </c>
      <c r="D13" s="81">
        <f>'Lead Stage'!D41</f>
        <v>0.13565426170468187</v>
      </c>
      <c r="E13" s="81">
        <f>'Lead Stage'!D54</f>
        <v>0.12915129151291513</v>
      </c>
      <c r="F13" s="81">
        <f>'Lead Stage'!D67</f>
        <v>0.11684370257966616</v>
      </c>
      <c r="G13" s="81">
        <f>'Lead Stage'!D80</f>
        <v>6.5449010654490103E-2</v>
      </c>
      <c r="H13" s="117">
        <f>'Lead Stage'!D93</f>
        <v>0.17239387814034074</v>
      </c>
    </row>
    <row r="14" spans="1:16" ht="12.75" x14ac:dyDescent="0.2">
      <c r="A14" s="102" t="s">
        <v>573</v>
      </c>
      <c r="B14" s="118">
        <f>'Lead Stage'!D16/10^7</f>
        <v>12.45</v>
      </c>
      <c r="C14" s="118">
        <f>'Lead Stage'!D29/10^7</f>
        <v>6.67</v>
      </c>
      <c r="D14" s="118">
        <f>'Lead Stage'!D42/10^7</f>
        <v>6.65</v>
      </c>
      <c r="E14" s="118">
        <f>'Lead Stage'!D55/10^7</f>
        <v>0.59</v>
      </c>
      <c r="F14" s="118">
        <f>'Lead Stage'!D68/10^7</f>
        <v>2.14</v>
      </c>
      <c r="G14" s="118">
        <f>'Lead Stage'!D81/10^7</f>
        <v>2.66</v>
      </c>
      <c r="H14" s="119">
        <f>'Lead Stage'!D94/10^7</f>
        <v>6.26</v>
      </c>
    </row>
    <row r="15" spans="1:16" ht="12.75" x14ac:dyDescent="0.2">
      <c r="A15" s="120" t="s">
        <v>574</v>
      </c>
      <c r="B15" s="87">
        <f>'Lead Stage'!D17</f>
        <v>6342.0100860883294</v>
      </c>
      <c r="C15" s="87">
        <f>'Lead Stage'!D30</f>
        <v>6838.2202173467294</v>
      </c>
      <c r="D15" s="87">
        <f>'Lead Stage'!D43</f>
        <v>6277.1380026430052</v>
      </c>
      <c r="E15" s="87">
        <f>'Lead Stage'!D56</f>
        <v>8966.5653495440729</v>
      </c>
      <c r="F15" s="87">
        <f>'Lead Stage'!D69</f>
        <v>2911.960810994693</v>
      </c>
      <c r="G15" s="87">
        <f>'Lead Stage'!D82</f>
        <v>2456.5940155153307</v>
      </c>
      <c r="H15" s="121">
        <f>'Lead Stage'!D95</f>
        <v>4557.0357428841817</v>
      </c>
    </row>
    <row r="16" spans="1:16" ht="12.75" x14ac:dyDescent="0.2">
      <c r="A16" s="122" t="s">
        <v>577</v>
      </c>
      <c r="B16" s="171" t="s">
        <v>578</v>
      </c>
      <c r="C16" s="172"/>
      <c r="D16" s="172"/>
      <c r="E16" s="172"/>
      <c r="F16" s="172"/>
      <c r="G16" s="172"/>
      <c r="H16" s="173"/>
      <c r="I16" s="123"/>
      <c r="J16" s="123"/>
      <c r="K16" s="123"/>
      <c r="L16" s="123"/>
      <c r="M16" s="123"/>
      <c r="N16" s="123"/>
      <c r="O16" s="123"/>
      <c r="P16" s="123"/>
    </row>
  </sheetData>
  <mergeCells count="1">
    <mergeCell ref="B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Snapshot</vt:lpstr>
      <vt:lpstr>Pivot</vt:lpstr>
      <vt:lpstr>Master</vt:lpstr>
      <vt:lpstr>CP %</vt:lpstr>
      <vt:lpstr>Lead Stage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hiren.mehta</dc:creator>
  <cp:lastModifiedBy>Sudeep</cp:lastModifiedBy>
  <dcterms:created xsi:type="dcterms:W3CDTF">2018-11-23T05:38:45Z</dcterms:created>
  <dcterms:modified xsi:type="dcterms:W3CDTF">2019-02-16T06:31:10Z</dcterms:modified>
</cp:coreProperties>
</file>