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RAP\Ipol\Doutorado IPOL\Data\Twitter\github\"/>
    </mc:Choice>
  </mc:AlternateContent>
  <xr:revisionPtr revIDLastSave="0" documentId="13_ncr:1_{D94B9F35-C991-416D-B7B7-E4434EDC8686}" xr6:coauthVersionLast="47" xr6:coauthVersionMax="47" xr10:uidLastSave="{00000000-0000-0000-0000-000000000000}"/>
  <bookViews>
    <workbookView xWindow="-110" yWindow="-110" windowWidth="19420" windowHeight="12220" tabRatio="461" activeTab="3" xr2:uid="{F721383A-1EFA-4076-B956-1DEB239156A7}"/>
  </bookViews>
  <sheets>
    <sheet name="ciro22" sheetId="1" r:id="rId1"/>
    <sheet name="bolsonaro22" sheetId="2" r:id="rId2"/>
    <sheet name="lula22" sheetId="3" r:id="rId3"/>
    <sheet name="tebet"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00" i="2" l="1"/>
  <c r="I699" i="2"/>
  <c r="I698" i="2"/>
  <c r="G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G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7" i="2"/>
  <c r="I626" i="2"/>
  <c r="I625" i="2"/>
  <c r="I624" i="2"/>
  <c r="I623" i="2"/>
  <c r="I622" i="2"/>
  <c r="G622" i="2"/>
  <c r="I621" i="2"/>
  <c r="I620" i="2"/>
  <c r="I619" i="2"/>
  <c r="I618" i="2"/>
  <c r="G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G591" i="2"/>
  <c r="I590" i="2"/>
  <c r="I589" i="2"/>
  <c r="I588" i="2"/>
  <c r="G588" i="2"/>
  <c r="I587" i="2"/>
  <c r="I586" i="2"/>
  <c r="I585" i="2"/>
  <c r="I584" i="2"/>
  <c r="G584" i="2"/>
  <c r="I583" i="2"/>
  <c r="I582" i="2"/>
  <c r="I581" i="2"/>
  <c r="I580" i="2"/>
  <c r="I579" i="2"/>
  <c r="I578" i="2"/>
  <c r="I577" i="2"/>
  <c r="I576" i="2"/>
  <c r="I575" i="2"/>
  <c r="I574" i="2"/>
  <c r="I573" i="2"/>
  <c r="I572" i="2"/>
  <c r="G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G522" i="2"/>
  <c r="I521" i="2"/>
  <c r="I520" i="2"/>
  <c r="I519" i="2"/>
  <c r="I518" i="2"/>
  <c r="I517" i="2"/>
  <c r="I516" i="2"/>
  <c r="I515" i="2"/>
  <c r="I514" i="2"/>
  <c r="I513" i="2"/>
  <c r="I512" i="2"/>
  <c r="I511" i="2"/>
  <c r="I510" i="2"/>
  <c r="I509" i="2"/>
  <c r="I508" i="2"/>
  <c r="I507" i="2"/>
  <c r="I506" i="2"/>
  <c r="I505" i="2"/>
  <c r="G505" i="2"/>
  <c r="I504" i="2"/>
  <c r="I503" i="2"/>
  <c r="I502" i="2"/>
  <c r="I501" i="2"/>
  <c r="I500" i="2"/>
  <c r="I499" i="2"/>
  <c r="I498" i="2"/>
  <c r="I497" i="2"/>
  <c r="I496" i="2"/>
  <c r="I495" i="2"/>
  <c r="I494" i="2"/>
  <c r="G494" i="2"/>
  <c r="I493" i="2"/>
  <c r="I492" i="2"/>
  <c r="I491" i="2"/>
  <c r="I490" i="2"/>
  <c r="I489" i="2"/>
  <c r="I488" i="2"/>
  <c r="I487" i="2"/>
  <c r="I486" i="2"/>
  <c r="I485" i="2"/>
  <c r="I484" i="2"/>
  <c r="I483" i="2"/>
  <c r="I482" i="2"/>
  <c r="G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G414" i="2"/>
  <c r="I413" i="2"/>
  <c r="I412" i="2"/>
  <c r="I411" i="2"/>
  <c r="G411" i="2"/>
  <c r="I410" i="2"/>
  <c r="I409" i="2"/>
  <c r="G409" i="2"/>
  <c r="I408" i="2"/>
  <c r="I407" i="2"/>
  <c r="I406" i="2"/>
  <c r="I405" i="2"/>
  <c r="G405" i="2"/>
  <c r="I404" i="2"/>
  <c r="I403" i="2"/>
  <c r="I402" i="2"/>
  <c r="I401" i="2"/>
  <c r="I400" i="2"/>
  <c r="I399" i="2"/>
  <c r="I398" i="2"/>
  <c r="I397" i="2"/>
  <c r="I396" i="2"/>
  <c r="I395" i="2"/>
  <c r="I394" i="2"/>
  <c r="I393" i="2"/>
  <c r="I392" i="2"/>
  <c r="I391" i="2"/>
  <c r="I390" i="2"/>
  <c r="I389" i="2"/>
  <c r="I388" i="2"/>
  <c r="I387" i="2"/>
  <c r="I386" i="2"/>
  <c r="I385" i="2"/>
  <c r="G385" i="2"/>
  <c r="I384" i="2"/>
  <c r="I383" i="2"/>
  <c r="I382" i="2"/>
  <c r="I381" i="2"/>
  <c r="I380" i="2"/>
  <c r="I379" i="2"/>
  <c r="I378" i="2"/>
  <c r="I377" i="2"/>
  <c r="I376" i="2"/>
  <c r="I375" i="2"/>
  <c r="I374" i="2"/>
  <c r="I373" i="2"/>
  <c r="I372" i="2"/>
  <c r="I371" i="2"/>
  <c r="I370" i="2"/>
  <c r="I369" i="2"/>
  <c r="I368" i="2"/>
  <c r="G368" i="2"/>
  <c r="I367" i="2"/>
  <c r="I366" i="2"/>
  <c r="I365" i="2"/>
  <c r="I364" i="2"/>
  <c r="I363" i="2"/>
  <c r="I362" i="2"/>
  <c r="I361" i="2"/>
  <c r="I360" i="2"/>
  <c r="I359" i="2"/>
  <c r="I358" i="2"/>
  <c r="I357" i="2"/>
  <c r="I356" i="2"/>
  <c r="I355" i="2"/>
  <c r="I354" i="2"/>
  <c r="G354" i="2"/>
  <c r="I353" i="2"/>
  <c r="I352" i="2"/>
  <c r="I351" i="2"/>
  <c r="I350" i="2"/>
  <c r="I349" i="2"/>
  <c r="G349" i="2"/>
  <c r="I348" i="2"/>
  <c r="I347" i="2"/>
  <c r="I346" i="2"/>
  <c r="I345" i="2"/>
  <c r="I344" i="2"/>
  <c r="I343" i="2"/>
  <c r="I342" i="2"/>
  <c r="I341" i="2"/>
  <c r="I340" i="2"/>
  <c r="I339" i="2"/>
  <c r="I338" i="2"/>
  <c r="I337" i="2"/>
  <c r="I336" i="2"/>
  <c r="I335" i="2"/>
  <c r="G335" i="2"/>
  <c r="I334" i="2"/>
  <c r="I333" i="2"/>
  <c r="I332" i="2"/>
  <c r="I331" i="2"/>
  <c r="I330" i="2"/>
  <c r="I329" i="2"/>
  <c r="I328" i="2"/>
  <c r="G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G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G265" i="2"/>
  <c r="I264" i="2"/>
  <c r="I263" i="2"/>
  <c r="I262" i="2"/>
  <c r="I261" i="2"/>
  <c r="I260" i="2"/>
  <c r="I259" i="2"/>
  <c r="I258" i="2"/>
  <c r="I257" i="2"/>
  <c r="I256" i="2"/>
  <c r="I255" i="2"/>
  <c r="G255" i="2"/>
  <c r="I254" i="2"/>
  <c r="I253" i="2"/>
  <c r="I252" i="2"/>
  <c r="I251" i="2"/>
  <c r="I250" i="2"/>
  <c r="I249" i="2"/>
  <c r="I248" i="2"/>
  <c r="I247" i="2"/>
  <c r="I246" i="2"/>
  <c r="I245" i="2"/>
  <c r="I244" i="2"/>
  <c r="I243" i="2"/>
  <c r="I242" i="2"/>
  <c r="I241" i="2"/>
  <c r="I240" i="2"/>
  <c r="I239" i="2"/>
  <c r="I238" i="2"/>
  <c r="G238" i="2"/>
  <c r="I237" i="2"/>
  <c r="I236" i="2"/>
  <c r="I235" i="2"/>
  <c r="I234" i="2"/>
  <c r="I233" i="2"/>
  <c r="I232" i="2"/>
  <c r="I231" i="2"/>
  <c r="I230" i="2"/>
  <c r="I229" i="2"/>
  <c r="G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G198" i="2"/>
  <c r="I197" i="2"/>
  <c r="I196" i="2"/>
  <c r="I195" i="2"/>
  <c r="I194" i="2"/>
  <c r="I193" i="2"/>
  <c r="I192" i="2"/>
  <c r="I191" i="2"/>
  <c r="I190" i="2"/>
  <c r="I189" i="2"/>
  <c r="I188" i="2"/>
  <c r="G188" i="2"/>
  <c r="I187" i="2"/>
  <c r="I186" i="2"/>
  <c r="I185" i="2"/>
  <c r="I184" i="2"/>
  <c r="I183" i="2"/>
  <c r="I182" i="2"/>
  <c r="I181" i="2"/>
  <c r="I180" i="2"/>
  <c r="G180" i="2"/>
  <c r="I179" i="2"/>
  <c r="I178" i="2"/>
  <c r="I177" i="2"/>
  <c r="G177" i="2"/>
  <c r="I176" i="2"/>
  <c r="I175" i="2"/>
  <c r="I174" i="2"/>
  <c r="I173" i="2"/>
  <c r="I172" i="2"/>
  <c r="I171" i="2"/>
  <c r="I170" i="2"/>
  <c r="I169" i="2"/>
  <c r="I168" i="2"/>
  <c r="G168" i="2"/>
  <c r="I167" i="2"/>
  <c r="G167" i="2"/>
  <c r="I166" i="2"/>
  <c r="I165" i="2"/>
  <c r="I164" i="2"/>
  <c r="I163" i="2"/>
  <c r="I162" i="2"/>
  <c r="I161" i="2"/>
  <c r="I160" i="2"/>
  <c r="I159" i="2"/>
  <c r="I158" i="2"/>
  <c r="I157" i="2"/>
  <c r="I156" i="2"/>
  <c r="I155" i="2"/>
  <c r="G155" i="2"/>
  <c r="I154" i="2"/>
  <c r="I153" i="2"/>
  <c r="I152" i="2"/>
  <c r="I151" i="2"/>
  <c r="I150" i="2"/>
  <c r="I149" i="2"/>
  <c r="I148" i="2"/>
  <c r="G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G118" i="2"/>
  <c r="I117" i="2"/>
  <c r="I116" i="2"/>
  <c r="I115" i="2"/>
  <c r="I114" i="2"/>
  <c r="I113" i="2"/>
  <c r="I112" i="2"/>
  <c r="I111" i="2"/>
  <c r="I110" i="2"/>
  <c r="G110" i="2"/>
  <c r="I109" i="2"/>
  <c r="I108" i="2"/>
  <c r="I107" i="2"/>
  <c r="I106" i="2"/>
  <c r="I105" i="2"/>
  <c r="I104" i="2"/>
  <c r="I103" i="2"/>
  <c r="I102" i="2"/>
  <c r="I101" i="2"/>
  <c r="I100" i="2"/>
  <c r="I99" i="2"/>
  <c r="I98" i="2"/>
  <c r="I97" i="2"/>
  <c r="I96" i="2"/>
  <c r="I95" i="2"/>
  <c r="I94" i="2"/>
  <c r="I93" i="2"/>
  <c r="I92" i="2"/>
  <c r="I91" i="2"/>
  <c r="I90" i="2"/>
  <c r="G90" i="2"/>
  <c r="I89" i="2"/>
  <c r="I88" i="2"/>
  <c r="I87" i="2"/>
  <c r="I86" i="2"/>
  <c r="I85" i="2"/>
  <c r="I84" i="2"/>
  <c r="I83" i="2"/>
  <c r="G83" i="2"/>
  <c r="I82" i="2"/>
  <c r="I81" i="2"/>
  <c r="I80" i="2"/>
  <c r="I79" i="2"/>
  <c r="I78" i="2"/>
  <c r="I77" i="2"/>
  <c r="I76" i="2"/>
  <c r="I75" i="2"/>
  <c r="I74" i="2"/>
  <c r="I73" i="2"/>
  <c r="I72" i="2"/>
  <c r="I71" i="2"/>
  <c r="I70" i="2"/>
  <c r="I69" i="2"/>
  <c r="I68" i="2"/>
  <c r="I67" i="2"/>
  <c r="I66" i="2"/>
  <c r="G66" i="2"/>
  <c r="I65" i="2"/>
  <c r="I64" i="2"/>
  <c r="I63" i="2"/>
  <c r="I62" i="2"/>
  <c r="I61" i="2"/>
  <c r="I60" i="2"/>
  <c r="I59" i="2"/>
  <c r="I58" i="2"/>
  <c r="I57" i="2"/>
  <c r="I56" i="2"/>
  <c r="I55" i="2"/>
  <c r="G55" i="2"/>
  <c r="I54" i="2"/>
  <c r="I53" i="2"/>
  <c r="I52" i="2"/>
  <c r="I51" i="2"/>
  <c r="G51" i="2"/>
  <c r="I50" i="2"/>
  <c r="I49" i="2"/>
  <c r="I48" i="2"/>
  <c r="I47" i="2"/>
  <c r="I46" i="2"/>
  <c r="I45" i="2"/>
  <c r="I44" i="2"/>
  <c r="G44" i="2"/>
  <c r="I43" i="2"/>
  <c r="I42" i="2"/>
  <c r="I41" i="2"/>
  <c r="I40" i="2"/>
  <c r="I39" i="2"/>
  <c r="I38" i="2"/>
  <c r="I37" i="2"/>
  <c r="G37" i="2"/>
  <c r="I36" i="2"/>
  <c r="G36" i="2"/>
  <c r="I35" i="2"/>
  <c r="I34" i="2"/>
  <c r="I33" i="2"/>
  <c r="I32" i="2"/>
  <c r="G32" i="2"/>
  <c r="I31" i="2"/>
  <c r="I30" i="2"/>
  <c r="I29" i="2"/>
  <c r="I28" i="2"/>
  <c r="I27" i="2"/>
  <c r="I26" i="2"/>
  <c r="I25" i="2"/>
  <c r="I24" i="2"/>
  <c r="I23" i="2"/>
  <c r="I22" i="2"/>
  <c r="I21" i="2"/>
  <c r="I20" i="2"/>
  <c r="I19" i="2"/>
  <c r="G19" i="2"/>
  <c r="I18" i="2"/>
  <c r="I17" i="2"/>
  <c r="I16" i="2"/>
  <c r="I15" i="2"/>
  <c r="I14" i="2"/>
  <c r="I13" i="2"/>
  <c r="I12" i="2"/>
  <c r="I11" i="2"/>
  <c r="I10" i="2"/>
  <c r="I9" i="2"/>
  <c r="I8" i="2"/>
  <c r="I7" i="2"/>
  <c r="I6" i="2"/>
  <c r="G6" i="2"/>
  <c r="I5" i="2"/>
  <c r="I4" i="2"/>
  <c r="I3" i="2"/>
  <c r="I2" i="2"/>
  <c r="G1104" i="1" l="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E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E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E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E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B1" authorId="0" shapeId="0" xr:uid="{F6658B9F-C8FF-4A7A-AE6B-31919FAD575A}">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C1" authorId="0" shapeId="0" xr:uid="{8F51983C-A3E3-409C-8C7A-657FD265FE3C}">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B1" authorId="0" shapeId="0" xr:uid="{78AE0802-136C-47D9-BC65-5CBE903E56FB}">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C1" authorId="0" shapeId="0" xr:uid="{12429AD7-C8C9-4FD7-9C59-80373F24F3EC}">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List>
</comments>
</file>

<file path=xl/sharedStrings.xml><?xml version="1.0" encoding="utf-8"?>
<sst xmlns="http://schemas.openxmlformats.org/spreadsheetml/2006/main" count="22030" uniqueCount="9562">
  <si>
    <t>vertex 1</t>
  </si>
  <si>
    <t>vertex2</t>
  </si>
  <si>
    <t>relationship</t>
  </si>
  <si>
    <t>tweet</t>
  </si>
  <si>
    <t>Tweet Date (UTC)</t>
  </si>
  <si>
    <t>Twitter Page for Tweet</t>
  </si>
  <si>
    <t>Favorite Count</t>
  </si>
  <si>
    <t>Retweet Count</t>
  </si>
  <si>
    <t>cirogomes</t>
  </si>
  <si>
    <t>Mentions</t>
  </si>
  <si>
    <t>VAI COMEÇAR! Assista minha entrevista no Roda Viva, na @tvcultura a partir das 22h. Ao vivo também no YouTube: https://t.co/FFioHIk8Ms
#CiroNoRodaViva</t>
  </si>
  <si>
    <t>Tweet</t>
  </si>
  <si>
    <t>Todo mundo ligado? 😄 #CiroNoRodaViva 
⏯️ https://t.co/FFioHIk8Ms https://t.co/fSsczPn3Ls</t>
  </si>
  <si>
    <t>Eu não sou candidato porque é fácil. Eu sou candidato porque é necessário. O Brasil não aguenta mais isso. Será que é razoável que a resposta pra tudo que Bolsonaro representa seja voltar ao que deu causa a ele?</t>
  </si>
  <si>
    <t>O que está acontecendo no Brasil é que está se relativizando de uma forma absolutamente chocante de que corrupção é uma inerência da política. Isso destrói uma nação. #CiroNoRodaViva</t>
  </si>
  <si>
    <t>Eu não aceito essa história de que corrupção “é uma coisa normal”, que “é isso mesmo” e que “todo mundo é corrupto” porque eu não sou.</t>
  </si>
  <si>
    <t>A fórmula para quebrar a polarização é ter humildade, disciplina, frequentar os debates, as sabatinas e tentar mostrar ao povo brasileiro a necessidade de construir uma alternativa. É o que estou fazendo. #CiroNoRodaViva</t>
  </si>
  <si>
    <t>Veja como Ciro responde à primeira pergunta do @rodaviva sobre a viabilidade de sua candidatura. #CiroNoRodaViva https://t.co/Y4h9Fniy9f</t>
  </si>
  <si>
    <t>Se a gente não conseguir salvar o Brasil dessa absurda e despolitizada polarização, o aprofundamento dos ódios e paixões vai produzir o maior estelionato eleitoral da história – com uma crise tão grave que aí sim nós vamos ver que valor tem a democracia para a nossa sociedade.</t>
  </si>
  <si>
    <t>Vinícius Torres Freire questionou Ciro sobre de onde virão os recursos para viabilizar os seus projetos. Veja o que Ciro respondeu. #CiroNoRodaViva https://t.co/zS9Z9AIoJk</t>
  </si>
  <si>
    <t>Vou acabar com a molecagem política de humilhar nosso povo na véspera de cada eleição e criar o programa de Renda Mínima Eduardo Suplicy, que vai ter status constitucional e será um direito previdenciário dos brasileiros.</t>
  </si>
  <si>
    <t>Você tem ideia de quanto o governo pagou de juros pra banco e pras famílias mais abastadas do Brasil em um ano? R$500 bilhões! Quase o dobro do que gastou com o SUS e com Educação. #CiroNoRodaViva</t>
  </si>
  <si>
    <t>Esse modelo de governança política só produz desastre e crise. Sem exceção. Aí me perguntam: como eu pretendo resolver isso? Pra começar, vou abrir mão da minha reeleição em troca das reformas que o Brasil precisa.</t>
  </si>
  <si>
    <t>Isso, por si só, vai distensionar o ambiente porque eu não vou precisar fazer conchavo e muito menos vender o Brasil pros ladrões da economia.</t>
  </si>
  <si>
    <t>Ciro dá mais detalhes sobre a implantação do Programa de Renda Mínima Eduardo Suplicy, que vai distribuir 1 mil ao mês às famílias mais carentes. #CiroNoRodaViva https://t.co/Xli6wcdilq</t>
  </si>
  <si>
    <t>Faz 11 anos que o Brasil não cresce e vou fazer o País voltar a crescer. Para isso precisamos restaurar o consumo das famílias, recuperar as empresas, retomar o investimento público e iniciar um amplo processo de reindustrialização.</t>
  </si>
  <si>
    <t>O que vai ser colocado no lugar da autonomia do Banco Central? Aqui, Ciro responde a essa pergunta de @veramagalhaes. #CiroNoRodaViva https://t.co/i4cPrMu3Yk</t>
  </si>
  <si>
    <t>Ciro responde sobre a valorização de mulheres e negros num governo seu e sobre a ameaça de golpe que paira sobre o país. #CiroNoRodaViva https://t.co/N6YcUbXlsc</t>
  </si>
  <si>
    <t>Ciro confirma que vai à posse de Alexandre de Moraes na presidência do TSE e diz o que acha da presença de Bolsonaro nesse ato. #CiroNoRodaViva https://t.co/YnGfQhz5eY</t>
  </si>
  <si>
    <t>Relação amistosa com os Estados Unidos, tudo bem. Vassalagem, não. É assim que Ciro explica a relação que terá com os EUA. #CiroNoRodaViva https://t.co/3A4TSAGm1r</t>
  </si>
  <si>
    <t>Bolsonaro entregou o cadastro dos miseráveis e famintos brasileiros para o sistema financeiro cobrar 80% a 100% de juros, antecipando os valores do Auxílio Brasil. A pessoa recebe R$ 3 mil e fica devendo R$ 5 mil. Isso será criminalizado. #CiroNoRodaViva</t>
  </si>
  <si>
    <t>Estamos propondo um novo sistema previdenciário que tem 3 pernas:
1) o programa de Renda Mínima – que vai entrar como elemento de seguridade social;</t>
  </si>
  <si>
    <t>2) um regime de repartição transitório – com um teto que vai valer pra todo mundo que entrar no sistema;
E 3) um regime de capitalização público controlado por um coletivo de trabalhadores com contribuição patronal.</t>
  </si>
  <si>
    <t>Eu quero pra mim a referência histórica de presidente da República que zerou toda a demanda por regularização fundiária das comunidades tradicionais brasileiras. #CiroNoRodaViva</t>
  </si>
  <si>
    <t>Não dá pra me chamar de ladrão, porque não sou; não dá pra me chamar de incompetente, porque tenho uma história, então inventaram essa de destemperado. Mas na verdade sou um homem livre, não sou um carreirista, nunca fiz da política meio de vida, estou aqui para servir ao Brasil.</t>
  </si>
  <si>
    <t>O que está fracassando no Brasil é a política e o que tá errado, está errado pra proteger uma minoria de privilegiados que têm conseguido engessar as instituições pra eternizar a miséria, a informalidade selvagem e uma das maiores concentrações de renda do mundo. #CiroNoRodaViva</t>
  </si>
  <si>
    <t>Ciro explica porque vai desdolarizar o preço dos combustíveis e retomar o controle do Estado sobre a Eletrobras. #CiroNoRodaViva https://t.co/yU12T5uFMb</t>
  </si>
  <si>
    <t>"Sou um homem livre. Eu estou aqui para servir ao Brasil". Veja aqui os instantes finais da participação de Ciro no @rodaviva. #CiroNoRodaViva https://t.co/0dtuDYiiD0</t>
  </si>
  <si>
    <t>Mais uma vez confirmado: onde Ciro vai, o povo acompanha. A rota do 12 é a rota da vitória! #CiroPresidente12 https://t.co/HXoRPqeowG https://t.co/hvXlxykuFG</t>
  </si>
  <si>
    <t>Pra quem não viu (ou pra quem quer rever), segue o link do #CiroNoRodaViva 👇
https://t.co/FFioHIk8Ms</t>
  </si>
  <si>
    <t>Hoje convido vocês pro início oficial da nossa campanha. É hora de mostrar que o Brasil tem solução e que aqui tem projeto, experiência, ficha limpa e uma alternativa viável pra mudar o país. Vamos juntos? 🌹 #CiroPresidente12 
https://t.co/cNFB7gBEqa</t>
  </si>
  <si>
    <t>GIRO DO CIRO - LANÇAMENTO OFICIAL DA CAMPANHA #CiroPresidente | 16/08/2022 https://t.co/9IIFaPJcc3</t>
  </si>
  <si>
    <t>Demos início a nossa campanha de rua em Guaianases, periferia de SP! E já quero abrir o dia pedindo seu voto e oportunidade de mudar – porque não dá pra repetir as mesmas coisas e esperar resultados diferentes. https://t.co/IrMhmFsJXs</t>
  </si>
  <si>
    <t>Vamos de 12 pra livrar o Brasil dessa onda de ódio e de paixões despolitizadas, gente boa! #CiroPresidente12 https://t.co/1DnMIryR79</t>
  </si>
  <si>
    <t>Bora salvar o Brasil dessa polarização e, finalmente, trazer paz pro nosso país? Ainda dá tempo de você votar no Ciro! #CiroPresidente12 https://t.co/GfxaL3LiFM</t>
  </si>
  <si>
    <t>E aí, gostaram da nova foto de perfil? 😄 #CiroPresidente12 https://t.co/0rbm11zFqg</t>
  </si>
  <si>
    <t>Fiz questão de começar a campanha apresentando o Programa de Renda Mínima 'Eduardo Suplicy’, em mais uma visita às periferias abandonadas do nosso Brasil. A ideia é que o projeto se torne um DIREITO constitucional das famílias mais carentes. Confira! #CiroPresidente12 https://t.co/TOw1m3IBRJ</t>
  </si>
  <si>
    <t>Você já conhece o nosso Programa de Renda Mínima ‘Eduardo Suplicy’, que vai garantir R$1.000 aos lares de toda a população carente no Brasil? #CiroPresidente12 https://t.co/HDR4T1OwUZ</t>
  </si>
  <si>
    <t>🤔 O QUE É? O Programa de Renda Mínima ‘Eduardo Suplicy’ será o maior programa de transferência de renda da nossa história. Ele vai garantir uma renda de R$ 1 mil, em média, para 24,2 milhões de famílias carentes.</t>
  </si>
  <si>
    <t>👍 GARANTIA – O programa será um direito constitucional, ou seja, ele estará garantido seja qual que for o governo. Exatamente por isso, vai acabar com as chantagens e ameaças que aparecem em toda eleição.</t>
  </si>
  <si>
    <t>💰 DE ONDE VEM O DINHEIRO? De programas de transferência de renda já existentes (como o Auxílio Brasil, antigo Bolsa Família) + imposto sobre grandes fortunas e taxação de lucros e dividendos –</t>
  </si>
  <si>
    <t>🤷‍♂️ Afinal, nada mais justo que eles paguem um pouquinho dessa fortuna pra tirar a fome, a miséria e a humilhação da maioria esmagadora, né?
🫂 QUEM VAI TER DIREITO? Todas as famílias que se encontram abaixo da linha da pobreza.</t>
  </si>
  <si>
    <t>Retweet</t>
  </si>
  <si>
    <t>É com muito orgulho que inicio essa caminhada para ser governador de São Paulo ao lado do amigo @cirogomes. Juntos vamos trazer dias melhores para os paulistas. #ElvisGovernador12  #CiroPresidente12 https://t.co/9I28owZvs8</t>
  </si>
  <si>
    <t>Estivemos na posse do ministro Alexandre de Moraes (@alexandre) na Presidência do TSE. Aproveito a oportunidade pra reiterar minha confiança de que o novo presidente saberá conduzir a eleição mais tensa dos últimos anos. https://t.co/BbS1bUMXkN</t>
  </si>
  <si>
    <t>GIRO DO CIRO - CAMINHADA EM SANTANA DO PARNAÍBA/SP | 17/08/2022 https://t.co/fpAPrWhIeu</t>
  </si>
  <si>
    <t>CHEGA DE CHANTAGEM E ESTELIONATO ELEITORAL! AQUI, O DIREITO É PRA SEMPRE. Conheça o Programa de Renda Mínima Eduardo Suplicy – o maior programa de transferência de renda da nossa história e que será um direito constitucional, garantido seja qual for o governo! #CiroPresidente12 https://t.co/cqkHWPKmoG</t>
  </si>
  <si>
    <t>Já viram que hora é essa? 👀👇
ciro         ciro ciro ciro
ciro      ciro             ciro
ciro       ciro           ciro
ciro                     ciro
ciro                  ciro
ciro               ciro
ciro            ciro
ciro         ciro
ciro     ciro ciro ciro ciro</t>
  </si>
  <si>
    <t>Gente boa, hoje temos entrevista AO VIVO no SBT Brasil. Espero vocês às 19h50!
Compartilhe e participe com a hashtag #CiroNoSBT https://t.co/vwGkOej8C0</t>
  </si>
  <si>
    <t>Quando o discurso da esquerda se assemelha ao fascismo da pior das direitas, o uso em vão do Nome de Deus já traz em si um forte castigo. O de mostrar que os dois lados – e seus dois líderes – estão se tornando iguais. https://t.co/kUMynaAAoU</t>
  </si>
  <si>
    <t>Vocês já conhecem o Desafio do App do Cirão? A Jéssica Fernanda @jfernandaBrasil, de Rondonópolis no Mato Grosso, é a grande vencedora da semana!
Nossa vice @AnaPaulaMatosBA resolveu fazer uma surpresa maravilhosa. Confira! https://t.co/NURTEdgHOr</t>
  </si>
  <si>
    <t>Veja aqui as dicas da nossa querida @gisellebezerra pra você também baixar o App do Cirão 😁👇
https://t.co/mR78gncvzO</t>
  </si>
  <si>
    <t>Assim como existe um pequeno grupo golpista nas Forças Armadas, há, também, um grupelho de amantes da ditadura no empresariado. E as autoridades têm que identificá-los e puni-los para que fiquem ainda menores. Sejam reduzidos a pó.
https://t.co/oR2JDh9F9R</t>
  </si>
  <si>
    <t>Em relação a empresários golpistas, a sociedade tem uma excelente arma nas mãos: seu poder de compra. Está na hora de boicotar os produtos e serviços de facínoras que querem o fim do nosso estado democrático de direito.</t>
  </si>
  <si>
    <t>COMEÇOU! Entrevista ao vivo para o SBT Brasil. Assista e compartilhe #CiroNoSBT: https://t.co/Z6EjnVETjF https://t.co/LHXjzU33GE</t>
  </si>
  <si>
    <t>A solução para a carestia no Brasil é mudar o modelo econômico, que vinculou muitas coisas ao dólar – como combustíveis e energia elétrica –, e estabelecer novamente uma política de abastecimento e preços, em que o governo deve entrar comprando pra proteger o produtor. #CiroNoSBT</t>
  </si>
  <si>
    <t>É uma forma muito grave de corrupção os políticos invadirem a religiosidade do povo. Onde se misturou política corrupta com religião, deu em genocídio. Se proteja, meu irmão! Você tem direito de adorar a Deus da forma que você desejar e o papel do seu presidente é respeitar.</t>
  </si>
  <si>
    <t>Bolsonaro não caiu de Marte, minha gente. Ele foi eleito por um protesto magoado da população brasileira pela crise econômica mais grave da nossa história e pela corrupção generalizada – que Lula e o PT promoveram.</t>
  </si>
  <si>
    <t>Espero que Deus ilumine a minha palavra para mostrar que o Brasil precisa dar um passo adiante. Eles já tiveram oportunidade e sabemos no que deu.</t>
  </si>
  <si>
    <t>Meu irmão cristão, não deixe que usem o nome de Deus em vão. Esse é um dos maiores pecados que existem! https://t.co/aLwG0uAqjl</t>
  </si>
  <si>
    <t>Questionar a fé alheia já é uma postura condenável. Mentir sobre ela, pior ainda. Tenho uma sólida formação religiosa, este é um dos meus maiores patrimônios, e nenhuma fake news vai roubar isso de mim. https://t.co/c4SPSw2ExK</t>
  </si>
  <si>
    <t>GIRO DO CIRO - PALESTRA NA ASSOCIAÇÃO COMERCIAL DE SÃO PAULO | 18/08/2022 https://t.co/G3BIoQgoBV</t>
  </si>
  <si>
    <t>A democracia não pode se basear em ser um regime que chama o povo pra votar e pronto acabou. Democracia tem que ser entendida como um REGIME DE OPORTUNIDADES. E o Brasil tem fechado a porta de oportunidades para a maioria esmagadora do povo brasileiro.</t>
  </si>
  <si>
    <t>Entre desalento, desemprego aberto e informalidade, são aproximadamente 50 milhões de brasileiros que estão sendo mandados à velhice – em 15, 20 anos – sem nenhum tipo de cobertura previdenciária. E lá não terá solução para essa equação. Precisamos resolver isso agora.</t>
  </si>
  <si>
    <t>O Brasil é o país que mais destruiu indústrias no capitalismo global. Em 1980, nossa indústria nacional era 6x maior do que a chinesa e representava 34% do PIB. Já hoje…</t>
  </si>
  <si>
    <t>A indústria de transformação está abaixo de 10% do PIB e, só nos últimos anos, fechamos aproximadamente 38 mil indústrias, 400 mil pontos de comércio e 1.2 milhões de empregos com carteira assinada.</t>
  </si>
  <si>
    <t>O país está vivenciando uma devastadora crise social e estamos sendo impedidos de refletir sobre isso por conta de ódios e paixões despolitizadas. E pra completar, os dois que lideram as pesquisas estão simplificando a questão brasileira a um jogo de personalidades.</t>
  </si>
  <si>
    <t>Entre 2010 e 2020, o Brasil cresceu zero pela primeira vez em 120 anos. A população está empobrecendo de forma generalizada, sendo que, nesse mesmo período, o país patrocinou a mais perversa concentração de renda do mundo.</t>
  </si>
  <si>
    <t>Hoje 5 famílias acumulam a renda dos 100 milhões de brasileiros mais pobres. Uma economia como essa não tem saída, não tem viabilidade.</t>
  </si>
  <si>
    <t>Precisamos restaurar o principal motor de ativação da nossa economia, que é o consumo das famílias. E aqui temos duas equações muito básicas 👇</t>
  </si>
  <si>
    <t>1️⃣ Se as famílias aumentam o seu consumo, o comércio vende mais, contrata mais gente e encomenda mais da indústria.
2️⃣ Se a indústria recebe mais encomendas, contrata mais gente e compra mais matéria-prima.</t>
  </si>
  <si>
    <t>O consumo das famílias – nosso principal impulso pra reativar a economia – depende de três variáveis: emprego, renda e crédito. Os dois primeiros vêm depois que o país cresce. Então, onde a política pode agir pra melhorar a vida brasileira a curto prazo? 🤔👇</t>
  </si>
  <si>
    <t>No crédito. Com um programa de reestruturação de dívidas casado com um projeto de educação financeira. Ainda ficou alguma dúvida? Pois fique ligado porque vamos falar bastante sobre isso hoje aqui nas redes.</t>
  </si>
  <si>
    <t>Repito: eu começo meu governo anunciando o fim da reeleição porque considero um crime na vida política brasileira. Hoje, quando um presidente se elege, ele já está lá cuidando da reeleição. Então fica claro que o conchavo que essa turma faz com ladrão não é pra reformar o país.</t>
  </si>
  <si>
    <t>Alguém disse TCHUTCHUCA DO CENTRÃO? Me ajudem aqui porque a agenda tá corrida: vocês tão falando de Bolsonaro ou de Lula? 👀 /ADM</t>
  </si>
  <si>
    <t>GIRO DO CIRO - CIRO FAZ BALANÇO DE ENCONTRO NA ACSP | 18/08/2022
 https://t.co/V6yi134Pa1</t>
  </si>
  <si>
    <t>Repare bem: hoje vai ser épico! 😁 Venha assistir minha conversa com @AndreMarinho a partir das 18h e bora subir a hashtag: #CiroComAndréMarinho https://t.co/j4HqcK3KwC</t>
  </si>
  <si>
    <t>Milhões de brasileiros vivem penando, há anos, aprisionados por dívidas e juros impagáveis. É roubo, falta de piedade e burrice da dupla infernal: o governo e a banqueirada. Sofrem as pessoas e a economia. #CiroPresidente12 https://t.co/BOzlWyEfVC</t>
  </si>
  <si>
    <t>Sei como resolver isso, em curto prazo, melhorando a vida do povo e a economia do país. Você já conhece o nosso projeto que vai LIMPAR O NOME DE TODO MUNDO que tá no SPC/Serasa? Veja os detalhes dessa e de outras propostas no site oficial👇
https://t.co/1DguBNIVUU</t>
  </si>
  <si>
    <t>12 é o número da torcida! Pessoal, faltam 45 dias para o apito final e jogo tá só começando. Vai ser de virada e vai ser histórico! https://t.co/0eYgK18SRp</t>
  </si>
  <si>
    <t>Esta @AnaPaulaMatosBA não veio só pra somar, veio pra multiplicar! Êta baiana retada!! 😄 #MilitaQueVira12 https://t.co/LQ0zzHv74X</t>
  </si>
  <si>
    <t>Auxílio eleitoreiro de R$600?! Aqui não! No meu governo, o PROGRAMA DE RENDA MÍNIMA será de R$1.000! E digo mais: o projeto vai entrar na Constituição, ou seja, o valor estará garantido seja qual que for o governo! #CiroPresidente12 https://t.co/OljZ5pB53a</t>
  </si>
  <si>
    <t>COMEÇOU! Bate-papo ao vivo com @AndreMarinho. Repare bem na hashtag: #CiroComAndréMarinho
➡️ https://t.co/kLvss0wm0p https://t.co/WzW0uWtc6L</t>
  </si>
  <si>
    <t>Dizer que eu não votei em 2018 é picaretagem absoluta. O que eu não fiz foi fazer campanha e subir em palanque com corrupto e com quem desastrou a economia. Mas meu voto de cidadão eu dei. É só botar no Google.</t>
  </si>
  <si>
    <t>Ninguém tem direito de explorar o jeito do povo adorar a Deus. Ontem vimos a presidente do PT postando: "Bolsonaro usa Deus, Deus usa Lula". Veja, agora estamos disputando quem é o autorreferido intérprete de Deus em uma disputa eleitoral. Isso é de uma violência absurda.</t>
  </si>
  <si>
    <t>Pare pra pensar e me responda: se Bolsonaro ou Lula vencerem as eleições, você acha que o Brasil vai amanhecer mais ou menos dividido e suscetível aos ódios, paixões irracionais e violência política?</t>
  </si>
  <si>
    <t>É isso que a gente necessita: desarmar. Precisamos reconciliar o país em torno de um projeto concreto que responda objetivamente os anseios do nosso povo.</t>
  </si>
  <si>
    <t>Todo mundo viu esse papo de altíssimo nível com o querido @AndreMarinho? Fiquei muito feliz com o convite! Repare bem, esse cara é dos bons! #CiroComAndréMarinho https://t.co/vY5eRzl4Zn</t>
  </si>
  <si>
    <t>CIRO VAI TIRAR O NOME DE TODO MUNDO DO SPC E SERASA! Se liga 👇 https://t.co/dfHd5gUBzA</t>
  </si>
  <si>
    <t>Nosso governo vai renegociar a dívida de todos os que estão com o nome sujo no SPC e no Serasa. Assim, vamos libertar cada brasileiro que hoje vive escravizado pelas dívidas. #CiroPresidente12</t>
  </si>
  <si>
    <t>Hoje, são mais de 66 milhões de pessoas e 6 milhões de empresas nessa situação. É um absurdo que nenhum governo pense em fazer nada pra combater isso, principalmente quando paramos pra pensar que o consumo das famílias é responsável por 60% do PIB nacional.</t>
  </si>
  <si>
    <t>Conheça essa e outras propostas no site oficial: https://t.co/1DguBO0wMs  #CiroPresidente12</t>
  </si>
  <si>
    <t>Com a complacência geral, o anti-Midas Bolsonaro, que apodrece tudo que toca, deu novo sentido à respeitada sigla CODEVASF. Leia-se agora: Corrupção e Devassidão Sem Freios.</t>
  </si>
  <si>
    <t>O escândalo de R$ 61,7 milhões envolvendo uma diarista, de 21 anos, é apenas uma gota nas águas barrentas do São Francisco. Não se apura, não se pune, não se prende?</t>
  </si>
  <si>
    <t>GIRO DO CIRO - CAMINHADA EM OSASCO/SP | 19/08/2022 https://t.co/twERZMwAY6</t>
  </si>
  <si>
    <t>VEM AÍ A INTERNET DO POVO! Nosso projeto , que visa inclusão, geração de emprego e diminuição das desigualdades, tem três metas principais 👇 https://t.co/AiFEQSllae</t>
  </si>
  <si>
    <t>1️⃣ Financiar a compra de smartphones em 36 prestações sem juros;
2️⃣ Instalar wi-fi de graça em áreas comunitárias das maiores cidades;
3️⃣ Oferecer cursos gratuitos para formar técnicos em informática, youtubers e gamers, atendendo um mercado de trabalho que não para de crescer.</t>
  </si>
  <si>
    <t>Ficou com alguma dúvida? Conheça essa e outras propostas no site oficial e compartilhe com a turma: https://t.co/1DguBO0wMs  #CiroPresidente12</t>
  </si>
  <si>
    <t>Uma escolha não tão difícil assim parte 2 🤝 /ADM https://t.co/jTsPFNX9R7</t>
  </si>
  <si>
    <t>GIRO DO CIRO - INAUGURAÇÃO DO COMITÊ NO RIO DE JANEIRO | 19/08/2022 https://t.co/RMib3z8jRJ</t>
  </si>
  <si>
    <t>Só uma revolução pacífica, democrática e esperançosa vai levantar o povo brasileiro ao redor de um novo e redentor Projeto Nacional de Desenvolvimento. Essa é a nossa tarefa, que não é fácil nem simples, mas é necessária!</t>
  </si>
  <si>
    <t>O Brasil tem a mais perversa desigualdade do mundo. Só 1 a cada 4 crianças fazem as três refeições diárias, 33 milhões de brasileiros não comeram nada hoje, isso no país que mais produz comida no mundo. O problema é a canalhice política que tem dominado a nossa história!</t>
  </si>
  <si>
    <t>GIRO DO CIRO - INAUGURAÇÃO DO COMITÊ NO RIO DE JANEIRO | 19/08/2022
 https://t.co/RMib3z8jRJ</t>
  </si>
  <si>
    <t>O papel de um líder progressista não é ir na onda demagógica. O papel de um líder progressista é, muitas vezes, ficar sozinho segurando a BANDEIRA DA VERDADE, do EXEMPLO e dos PRINCÍPIOS.</t>
  </si>
  <si>
    <t>A corrupção relativizada, banalizada e transformada em uma "coisa normal" está desmoralizando a política brasileira e destruindo a democracia.</t>
  </si>
  <si>
    <t>Você sabe qual é a relação entre o endividamento do povo e o baixo crescimento econômico do Brasil? Se não sabe, veja aqui e conheça minha proposta pra limpar o nome de todo mundo do SPC e Serasa! Mas já adianto: não é nada de outro mundo. 🤷‍♂️ https://t.co/kWa14Vr6RK</t>
  </si>
  <si>
    <t>Hoje é o Dia Nacional de Luta da População em Situação de Rua. E pra quem ainda não sabe, @AnaPaulaMatosBA, nossa vice, atuou como Secretária de Promoção Social e Combate à Pobreza em 2019 e sub secretária em 2015. Ficou curioso? Leia o artigo! 👇
https://t.co/uT7Fj6cfeE</t>
  </si>
  <si>
    <t>Sextou com #CiroPresidente12! ✊🌹 https://t.co/emgr6F9dts</t>
  </si>
  <si>
    <t>CONHEÇA NOSSO PROJETO QUE VAI LEVAR INTERNET PARA OS QUATRO CANTOS DO BRASIL! Enquanto eles deram internet boa só para os ricos, a gente vai dar a MELHOR para quem realmente precisa. https://t.co/ORu3RdlfS5</t>
  </si>
  <si>
    <t>Nosso projeto, que visa inclusão, geração de emprego e diminuição das desigualdades, tem três metas principais: 1) smartphones em 36x sem juros; 2) redes wi-fi; 3) cursos gratuitos! Conheça e compartilhe com a turma 👇
https://t.co/mwjKFNckoh</t>
  </si>
  <si>
    <t>Nossos corações cearenses, nordestinos e brasileiros estão em júbilo, com o anúncio feito por Dom Magnus Lopes, bispo do Crato, de que o Vaticano autorizou a abertura do processo de beatificação de Padre Cícero Romão. https://t.co/O9ainqcA0F</t>
  </si>
  <si>
    <t>Além de um resgate histórico, é uma prova de compreensão e sensibilidade do Vaticano para com a religiosidade popular nordestina, que já entronizou, há muito tempo, o Padim Ciço como nosso Santo do Nordeste.</t>
  </si>
  <si>
    <t>Associo-me às manifestações de apoio que começam a espocar Nordeste a fora, em especial no Ceará, e rogo a Deus que o processo tramite com rapidez, compensando o atraso histórico. Dê-me sua benção, querido Padim Ciço!</t>
  </si>
  <si>
    <t>Começamos o sábado aqui no comércio do Campo Grande, um dos maiores bairros do Rio de Janeiro, ao lado de lideranças do PDT. E hoje o dia promete: fique ligado que tem muita agenda boa aqui no Rio! https://t.co/bGqLT2Z9yz</t>
  </si>
  <si>
    <t>GIRO DO CIRO - CAMINHADA NO COMÉRCIO DO CAMPO GRANDE | RIO DE JANEIRO/RJ | 20/08/2022 https://t.co/QXqlSCHvsu</t>
  </si>
  <si>
    <t>EDUCAÇÃO É NOSSA PRIORIDADE! E pode anotar: vamos transformar e colocar a educação no Brasil entre as dez melhores do mundo num prazo de 15 anos! #CiroPresidente12 https://t.co/tGx0JwKaZD</t>
  </si>
  <si>
    <t>GIRO DO CIRO - CAMINHADA SÃO GONÇALO/RJ | 20/08/2022 https://t.co/pWtC48gxgJ</t>
  </si>
  <si>
    <t>Complete a frase: até o Banco Imobiliário taxa grandes fortunas, só a pequena Estônia, a Colômbia e o _____ que não. 🥲 /ADM https://t.co/HURPgFmCgN</t>
  </si>
  <si>
    <t>Se eu pudesse descrever minhas idas à Bahia em duas palavras, certamente seriam: FÉ e EMOÇÃO. Confira os melhores momentos do nosso #GiroDoCiro com @AnaPaulaMatosBA em Salvador. https://t.co/J98hSoqiAe</t>
  </si>
  <si>
    <t>Fake news aqui não se cria! Quem me conhece sabe que eu tenho uma sólida formação religiosa e nenhum gabinete do ódio vai mudar minha história. Compartilhe a verdade! https://t.co/HljBJVS8jV</t>
  </si>
  <si>
    <t>GIRO DO CIRO - ENCONTRO COM ASSOCIAÇÕES DE PROTETORES DE ANIMAIS | NITERÓI/RJ | 20/08/2022 https://t.co/clkzHPpm8j</t>
  </si>
  <si>
    <t>ANOTA AÍ NA AGENDA: Terça-feira temos um importante encontro no @jornalnacional. Momento chave pra mostrar que existe uma opção viável, ficha limpa e que não foge dos debates! #CiroPresidente12 #CiroNoJN https://t.co/l27gmdW0E7</t>
  </si>
  <si>
    <t>Obrigado pela recepção calorosa, gente boa do Rio! ❤️🌹 https://t.co/FywdsPBarc</t>
  </si>
  <si>
    <t>Forte abraço a toda gente querida do Rio de Janeiro que sempre nos recebe tão bem! Passamos por Campo Grande, São Gonçalo, Niterói e inauguramos nosso comitê no Rio. Foi só o começo da nossa caminhada para mudar o Brasil! https://t.co/wieJl7SMLb</t>
  </si>
  <si>
    <t>EDUCAÇÃO é e sempre será nossa PRIORIDADE. E eu assumo o compromisso desde já: fazer uma REVOLUÇÃO pra colocar a nossa educação pública entre as 10 melhores do mundo num prazo em 15 anos. Como vamos fazer isso? 🤔 https://t.co/qqUaCWcuRd</t>
  </si>
  <si>
    <t>Implantando um modelo baseado na valorização do professor, em escolas de tempo integral e um método de ensino que estimula o aluno a aprender cada vez mais e melhor. Só assim vamos ter um país realmente justo e próspero.</t>
  </si>
  <si>
    <t>Conheça essa e outras propostas no nosso site oficial: https://t.co/mwjKFNckoh</t>
  </si>
  <si>
    <t>GIRO DO CIRO - CIRO E ROBERTO CLÁUDIO EM FORTALEZA/CE | 21/08/2022
 https://t.co/NSFG7pNxUs</t>
  </si>
  <si>
    <t>Hoje 33 milhões de pessoas estão passando fome no país que mais produz alimentos do MUNDO! A distância entre a produção que sobra e a fome que humilha os brasileiros, é a política e esse modelo econômico perverso.</t>
  </si>
  <si>
    <t>A mudança do Brasil não é coisa para "salvador da pátria", mas para uma corrente que junte todas as pessoas de bem, todos os cristãos, todo mundo que não tenha uma pedra no lugar do coração. Todo mundo pode e deve dar sua contribuição nessa luta por mudança.</t>
  </si>
  <si>
    <t>NÃO É SÓ POR ISSO NÃO, LULA!! Você e Bolsonaro são grandes parceiros nesta tragédia. Você expandiu o crédito de 15% para 55% do PIB, ao mesmo tempo em que promoveu, de forma contínua, uma das maiores taxas de juros do mundo. https://t.co/nYmYPlexpR</t>
  </si>
  <si>
    <t>NÃO É SÓ POR ISSO NÃO, LULA! Você garantiu um lucro dos bancos oito vezes maior que FHC, que já promovera um dos maiores do mundo. Hoje 4 dos 5 bancos mais rentáveis do planeta são brasileiros e dominam quase todo nosso mercado.</t>
  </si>
  <si>
    <t>NÃO É SÓ POR ISSO NÃO, LULA! É porque você, Dilma, Temer e Bolsonaro mantiveram o mesmo modelo econômico que explora o povo, esmaga quem produz e dá privilégios absurdos aos banqueiros.</t>
  </si>
  <si>
    <t>Siga prometendo picanha e cerveja - e a continuidade deste modelo - que você estará semeando, se eleito, a mais terrível tempestade de frustração social de todos os tempos. Mas o povo vai acordar a tempo e se livrar de vocês dois.</t>
  </si>
  <si>
    <t>Cara @maragabrilli, receba minha irrestrita solidariedade. Se uma senadora, candidata a vice-presidente e representante internacional sofre este tipo de constrangimento, imagine os milhões de anônimos portadores de deficiência espalhados pelo mundo. Parabéns pela firmeza! https://t.co/kEMggpBdvB</t>
  </si>
  <si>
    <t>@maragabrilli Cara @maragabrilli, receba minha irrestrita solidariedade. Se uma senadora, candidata a vice-presidente e representante internacional sofre este tipo de constrangimento, imagine os milhões de anônimos portadores de deficiência espalhados pelo mundo. Parabéns pela firmeza!</t>
  </si>
  <si>
    <t>Replies to</t>
  </si>
  <si>
    <t>GIRO DO CIRO - INAUGURAÇÃO DO COMITÊ DE ROBERTO CLÁUDIO | FORTALEZA/CE | 21/08/2022 https://t.co/ov2SmX4XCH</t>
  </si>
  <si>
    <t>O Brasil está doente, por qualquer ângulo que se queira considerar. Os brasileiros estão com medo do futuro, de não saber o que vai ter amanhã na mesa de comer da família e dos filhos.</t>
  </si>
  <si>
    <t>A política está virando no Brasil uma espécie de corrida de cavalos, um lugar de fazer apostas. Mas a política não é isso, ela é o único lugar onde o povo tem condição de impor aos seus dirigentes os caminhos, os rumos, o destino de toda a comunidade e de toda a nação.</t>
  </si>
  <si>
    <t>"Não voto em despreparado, 
também não voto em ladrão. 
Voto em quem é honesto, 
por isso voto no Cirão." @rodolfo_poeta</t>
  </si>
  <si>
    <t>Eu represento um projeto, uma rebelião contra a injustiça que faz com que o Brasil tenha cinco pessoas com a fortuna equivalente aos 100 milhões de brasileiros mais pobres. Por isso, tenho coragem de pedir aos brasileiros uma oportunidade para dirigir essa grande nação.</t>
  </si>
  <si>
    <t>Fotos do domingo na minha querida Fortaleza! Como é bom estar em casa e cercado de tanta gente querida. 🌹✊ https://t.co/morfEi70gs</t>
  </si>
  <si>
    <t>👀 #CiroDribleDeMestre https://t.co/ErmcBhqgFU</t>
  </si>
  <si>
    <t>GIRO DO CIRO - PALESTRA NO INSTITUTO PARA O DESENVOLVIMENTO DO VAREJO | SÃO PAULO/SP | 22/08/2022 https://t.co/IRwdUWmCSm</t>
  </si>
  <si>
    <t>Como vamos superar as dificuldades do Brasil sem um plano, sem orçamentação e sem continuidade estratégica? Nossa nação infelizmente não sabe pra onde está indo porque não tem projeto, não tem planejamento, não tem metas.</t>
  </si>
  <si>
    <t>Estão chamando o Brasil para bailar na beira do abismo de novo. Querendo ou não, o antipetismo ainda está vivíssimo – basta observar as pesquisas pra concluir que o crescimento de Bolsonaro está diretamente associado ao ‘já ganhou’ de Lula e do PT.</t>
  </si>
  <si>
    <t>Lula traz uma memória afetiva mentirosa. Ele nunca promoveu picanha e cerveja pro povo. Quando terminou seu mandato, cinco brasileiros acumulavam a renda de 100 milhões de brasileiros mais pobres. Uma das piores concentrações de renda do mundo.</t>
  </si>
  <si>
    <t>Lula fez menos reforma agrária do que FHC. Lula patrocinou o lucro do sistema financeiro 8 vezes mais que o governo FHC. Tudo isso são fatos. E agora quem não apoia Lula é fascista?</t>
  </si>
  <si>
    <t>NENHUMA FAMÍLIA BRASILEIRA TERÁ RENDA INFERIOR A R$1.000! Nossa economia quando cresce é puxada principalmente pelo consumo das famílias. Além de erradicar a fome nos lares, o Renda Mínima vai reativar toda a cadeia produtiva e gerar muitos empregos! https://t.co/hxpo5NwTYY</t>
  </si>
  <si>
    <t>Alguém arrisca qual vai ser nossa 🌶️ pra esquentar a festa? #CiroDribleDeMestre https://t.co/bEKotmRzY2</t>
  </si>
  <si>
    <t>Que legenda vocês dariam a este meme? 😄 Pra quem não lembra, ele é da minha entrevista ao @jornalnacional, nas eleições de 2018. E TERÇA-FEIRA tem mais: já anote aí na agenda pra não esquecer! #CiroNoJN https://t.co/0yBWYdtVDV</t>
  </si>
  <si>
    <t>Qualquer brasileiro que compare estes números sente uma dor na alma e uma mão bandida no bolso. Continuam vendendo nosso patrimônio a preço de banana. A venda da Eletrobras, mesmo se feita pelo preço justo, já seria um absurdo. Imagine desta forma! https://t.co/rEEE2i7ZOf</t>
  </si>
  <si>
    <t>Além de gerar grande parcela de nossa energia, ela armazena a água que abastece muitas regiões. Com a venda, os saqueadores passaram para os estrangeiros o controle do regime de águas de boa parte do país.</t>
  </si>
  <si>
    <t>Um duplo crime: perda de soberania e de patrimônio. Não sou um dinossauro estatizante. Acho que o setor privado pode ampliar sua participação no setor, estimulando o chamado mercado livre de energia. Não posso é deixar que nos roubem e nos submetam de forma tão descarada!</t>
  </si>
  <si>
    <t>Engraçado que Lula também não me levou a sério lá atrás – quando avisei sobre os corruptos que ele tava andando…🤷‍♂️ https://t.co/ZqAaf632aL</t>
  </si>
  <si>
    <t>É constrangedor ver um presidente da República mentir com tamanha desfaçatez.</t>
  </si>
  <si>
    <t>Foram 46 lives, mais de 80 convidados e milhões de visualizações em quase um ano de #CIROGAMES! Hoje quero começar o dia agradecendo, de coração, a audiência, a participação e o carinho de todo mundo nesse período que nosso programa esteve no ar. 🧶 https://t.co/r6jsFVbQZr</t>
  </si>
  <si>
    <t>Agora, com os compromissos de campanha, ficou impossível manter esse nosso encontro de todas as terças à noite. Esse não é exatamente um adeus, mas sim um até logo. Veja o vídeo e confira como vamos manter nossos próximos encontros por aqui. #CIROGAMES</t>
  </si>
  <si>
    <t>Como assim AO VIVO? 🤭 #CiroDribleDeMestre https://t.co/EvCaAxZ2Uw</t>
  </si>
  <si>
    <t>É HOJE! Gente boa, se liga no recado: a partir das 20h30 temos um importante encontro no @jornalnacional. Vamos mostrar pro Brasil que aqui tem PROJETO, EXPERIÊNCIA e FICHA LIMPA! Conto com vocês pra assistir, avisar aos amigos nos grupos de whatsapp e subir a hashtag #CiroNoJN! https://t.co/vsy3HfHdrY</t>
  </si>
  <si>
    <t>Opa @flaviogr. Depois do seu papo com o @cirogomes, aqui vai um recado do Stiglitz (Nobel de Economia, Prof. da Columbia University) sobre a importância do papel do estado, da sociedade civil e do mercado para que uma economia prospere. https://t.co/imDE8ENghl</t>
  </si>
  <si>
    <t>Negociaram pra tomar o horário eleitoral e agora estão fugindo dos debates. O que você acha disso? 
Bom, por aqui, achamos uma saída criativa pra isso. Sábado à noite eu te conto. #CiroDribleDeMestre https://t.co/NDzxl59Bx5</t>
  </si>
  <si>
    <t>Hoje temos um importante encontro no @jornalnacional. Momento chave pra mostrar que existe uma opção viável, ficha limpa e que não foge dos debates! #CiroNoJN https://t.co/mZCApjdzH0</t>
  </si>
  <si>
    <t>Todo mundo aquecendo pro #CiroNoJN? Começa 20h30! https://t.co/FOUw1uu0q5</t>
  </si>
  <si>
    <t>Chegamos no Projac pra entrevista de hoje no @jornalnacional. Vou apresentar nosso Projeto Nacional de Desenvolvimento e mostrar aos brasileiros que eles não são obrigados a escolher entre o coisa ruim e o coisa pior. Nós precisamos dar um passo adiante para o futuro! #CiroNoJN https://t.co/5SWvc5El0K</t>
  </si>
  <si>
    <t>Eu pretendo unir o Brasil ao redor de um projeto. Nosso país vive hoje a mais grave crise social, econômica e política, e tenho certeza que a maior ameaça à democracia é o fracasso dela na vida do povo.</t>
  </si>
  <si>
    <t>Nós temos que denunciar o que está acontecendo agora porque é uma reprise de 2018. Não podemos repetir as mesmas coisas esperando resultados diferentes. Essa polarização odienta e corrupção generalizada precisam ser denunciadas porque são um flagelo na vida brasileira. #CiroNoJN</t>
  </si>
  <si>
    <t>Minha proposta é transformar a minha eleição não em um voto pessoal, mas num plesbicito programático. Eu vou tentar em todas as ocasiões que eu tiver oportunidade pra que a gente discuta IDEIAS. Com isso eu celebro uma nova cumplicidade com o povo brasileiro.</t>
  </si>
  <si>
    <t>Como vai funcionar nosso Programa de Renda Mínima de 1.000 reais? William Bonner perguntou e eu expliquei. Confira! #CiroNoJN https://t.co/vNbWd6v8zn</t>
  </si>
  <si>
    <t>O Brasil tem hoje 33 milhões de pessoas passando fome. Nosso Programa de Renda Mínima de 1.000 reais com caráter constitucional vai proteger nosso povo das manipulações eleitoreiras. Para viabilizar isso, eu preciso confrontar aqueles que mandaram no Brasil nesses anos todos.</t>
  </si>
  <si>
    <t>COMO VAMOS FINANCIAR O RENDA MÍNIMA DE 1.000 REAIS? Um dos caminhos é tributando grandes fortunas acima de R$20 milhões. Cada super-rico (apenas 58 mil pessoas) no Brasil vai ajudar a financiar com R$0,50 de cada R$100 a sobrevivência digna de milhões de brasileiros. #CiroNoJN</t>
  </si>
  <si>
    <t>A crise brasileira está instalada e tem 30 anos. O Brasil tinha 35% da sua riqueza tirada da indústria, que paga os melhores salários, dá os melhores empregos. Hoje está com menos de 10%, destruíram a indústria nacional.</t>
  </si>
  <si>
    <t>Como pretendo formar maioria e conseguir aprovar as profundas reformas que o Brasil precisa? Mudando esse modelo econômico desastroso e esse modelo de governança política, que são a certeza de uma crise eterna. #CiroNoJN</t>
  </si>
  <si>
    <t>Ciro explica as reformas que vai realizar para tirar o Brasil dessa crise eterna. #CiroNoJN https://t.co/SyiGtRC6dr</t>
  </si>
  <si>
    <t>Porque vou abrir mão da reeleição, qual é a minha diferença em relação a Lula e Bolsonaro e a proposta de resolver impasses através de plebiscitos. Nesse bloco, Ciro explica tudo isso. #CiroNoJN https://t.co/bfMykrYdKD</t>
  </si>
  <si>
    <t>Nós estamos mandando pra velhice 50 milhões de brasileiros que não têm NENHUM tipo de cobertura previdenciária. E parece que só eu tô preocupado com isso! A política não pode ser reduzida a essa coisa odienta que temos visto por aí. Nosso povo não aguenta mais tanta humilhação.</t>
  </si>
  <si>
    <t>O que destruiu a política foi a reeleição. O presidente, com medo dos conflitos, fica querendo agradar e acaba se vendendo. Eu tenho outra relação com a questão moral. Não sou corrupto e não tenho medo de CPI, muito pelo contrário. Eu não roubo e não vou deixar ninguém roubar.</t>
  </si>
  <si>
    <t>Abrindo mão da reeleição, vou cuidar só das REFORMAS que o Brasil precisa e sem nenhum ‘toma-lá-dá-cá’. #CiroNoJN</t>
  </si>
  <si>
    <t>Meu povo, muita atenção na hora de escolher os deputados porque vai ser com eles que eu vou ser democraticamente obrigado a negociar. Mas me comprometo com vocês: a negociação vai ser em cima da mesa. E se persistir algum tipo de impasse, vamos levar pra plebiscito popular.</t>
  </si>
  <si>
    <t>É grande a massa de brasileiros que está votando no Lula ou no Bolsonaro porque quer se livrar de um ou de outro e esquece que amanhã temos um país pra governar. E eu estou aqui pedindo uma oportunidade pra mostrar que o Brasil tem saída. #CiroNoJN</t>
  </si>
  <si>
    <t>Quer saber como Ciro vai defender e revitalizar a Amazônia? Então, assista esse bloco. #CiroNoJN https://t.co/hx0IVoC5SG</t>
  </si>
  <si>
    <t>Ciro explica o seu plano para modernizar e fortalecer a segurança pública brasileira. #CiroNoJN https://t.co/2WZpKaZSv2</t>
  </si>
  <si>
    <t>Nós precisamos fazer o trabalho de reconversão da lógica produtiva. Proteger e fazer com que a economia rural entenda que a floresta vale muito mais em pé do que derrubada. #CiroNoJN</t>
  </si>
  <si>
    <t>Ciro fala sobre duas de suas grandes metas: gerar 5 milhões de empregos e colocar a educação brasileira entre as 10 melhores do mundo. #CiroNoJN https://t.co/yMx8f8bjaf</t>
  </si>
  <si>
    <t>No final do Jornal Nacional, Ciro anunciou, em primeira mão, o compromisso de criar a Lei Anti Ganância. Ele falou também sobre a CIROTV. #CiroNoJN https://t.co/dzGgHrgPHS</t>
  </si>
  <si>
    <t>Vamos lá, gente boa. Peço a vocês uma oportunidade. Me ajudem a libertar o Brasil dessa bola de chumbo do passado. Vamos nos esperançar de novo! #CiroNoJN</t>
  </si>
  <si>
    <t>Bom dia gente boa! 6h30 de quarta-feira e ainda estamos no topo dos assuntos mais comentados aqui nas redes! 😃 o que vocês acharam da minha participação no @jornalnacional de ontem? #CiroNoJN https://t.co/3Wl5a0201E</t>
  </si>
  <si>
    <t>Veja a íntegra de #CiroNoJN: https://t.co/pcvY9Kv3fB</t>
  </si>
  <si>
    <t>A BARRAGEM ARROMBOU! https://t.co/Mp7IH3Jhxm</t>
  </si>
  <si>
    <t>Indo pra nossa primeira agenda do dia ao lado da querida Giselle, nosso candidato ao Governo do Paraná @gomyde12, sua vice Elisa, nossa candidata ao Senado Desiree, o vereador Dalton e Nelton Friedrich. https://t.co/2bWTQsP1Jk</t>
  </si>
  <si>
    <t>GIRO DO CIRO - CAMINHADA NA VILA NOVA ESPERANÇA | CURITIBA/PR | 24/08/2022
 https://t.co/tAEKjArTKI</t>
  </si>
  <si>
    <t>FALTAM 3 DIAS PRA COMEÇAR O NOSSO PROGRAMA ELEITORAL! Fique ligado que tem muita surpresa vindo por aí. 👀 https://t.co/AjPcRFvNxJ</t>
  </si>
  <si>
    <t>GIRO DO CIRO - INAUGURAÇÃO DO COMITÊ DA CAMPANHA DE RICARDO GOMYDE | CURITIBA/PR | 24/08/2022 https://t.co/c9XHtIK84y</t>
  </si>
  <si>
    <t>São 14 milhões de brasileiros que vivem em condições precárias, correndo risco de despejo. E hoje estive em Curitiba para falar com famílias que enfrentam essa realidade. É urgente a mudança que o Brasil precisa. https://t.co/cNZ7rOeKNx</t>
  </si>
  <si>
    <t>Terminamos nossa manhã com a inauguração do comitê do nosso candidato ao governo do Paraná, Ricardo Gomyde (@gomyde12). Um brasileiro fiel às suas origens e comprometido com a luta para melhorar a vida do nosso povo. https://t.co/N9Ddg71jIB</t>
  </si>
  <si>
    <t>GIRO DO CIRO - HOMENAGEM A GETÚLIO VARGAS | PORTO ALEGRE/RS | 24/08/2022 https://t.co/ASiMHPRQbJ</t>
  </si>
  <si>
    <t>GIRO DO CIRO - HOMENAGEM A GETÚLIO VARGAS | PORTO ALEGRE/RS | 24/08/2022 https://t.co/TxCrQbNLCY</t>
  </si>
  <si>
    <t>ATENÇÃO BRASILEIROS PROPRIETÁRIOS DE TÍTULO DE ELEITOR – escute esse recall, deixe seu 12 nos comentários (e nas urnas) e compartilhe com a galera! https://t.co/245NFdabz9</t>
  </si>
  <si>
    <t>ATENÇÃO: a #CiroTV estreia no SÁBADO, às 21h. Não perca! 🔥 https://t.co/zLquouaTl5</t>
  </si>
  <si>
    <t>Sou muito grato a todos que acompanharam minha entrevista ao Jornal Nacional. Confira um pouco da repercussão e comente o que você achou! #CiroNoJN https://t.co/B76IV3bJWI</t>
  </si>
  <si>
    <t>Pessoal, passando pra avisar que amanhã tem #CiroNaJovemPan, às 7h30. Quero todo mundo acordando cedinho pra acompanhar! https://t.co/dP9jcWgDUP</t>
  </si>
  <si>
    <t>A Petrobras foi a empresa que mais distribuiu lucros no mundo no segundo trimestre deste ano. Não há milagre, mas puro assalto ao bolso dos brasileiros. 🧶👇
https://t.co/gvXKJw1g8N</t>
  </si>
  <si>
    <t>Além de sermos vítimas, hoje, da absurda política de preços da empresa que produz em reais e cobra em dólar, vamos pagar, no futuro, com menos saúde, educação e segurança, a “solução” eleitoreira de Bolsonaro - que cortou de forma desordenada impostos sobre combustíveis. (…)</t>
  </si>
  <si>
    <t>Este absurdo, que só dura até as eleições, é mistura de hipocrisia, covardia e enganação do governo Bolsonaro. Em lugar de mudar a política de preços - e era possível fazer isso sem causar déficit - o governo resolveu empurrar o lixo, com a barriga, pra debaixo do tapete.</t>
  </si>
  <si>
    <t>Bom dia, gente boa! Hoje a quinta-feira começou animada – logo mais, 7h30, estaremos no ar na @JovemPanNews com uma entrevista AO VIVO. A hashtag oficial é: #CiroNaJovemPan, fique ligado! 👇
https://t.co/Nf4KUgg4t8</t>
  </si>
  <si>
    <t>Debates e sabatinas são essenciais pra entender a causa da crise no Brasil. E se a gente não discutir o que está acontecendo, é muito improvável que achemos a solução.</t>
  </si>
  <si>
    <t>Lula e Bolsonaro são pessoas diferentes, a gente sabe disso. Mas a rigor, representam o mesmo tipo de gestão econômica e o mesmo tipo de gestão política. 👇</t>
  </si>
  <si>
    <t>Na economia é a equação câmbio flutuante, superávit primário, meta de inflação e teto de gastos. E na política é entregar a presidência da República à fisiologia e à corrupção.</t>
  </si>
  <si>
    <t>Nosso povo tá passando fome e a questão é totalmente política. Um plano de abastecimento e preços e um projeto de renda mínima, como o que estamos propondo, erradicam a fome. O Brasil tem vários caminhos! 
Veja os detalhes dessas e de outras propostas 👇
https://t.co/1DguBNJtKs</t>
  </si>
  <si>
    <t>O sistema previdenciário brasileiro não é viável e o que fizeram foi colocar um band-aid quando o caso era de cirurgia. Somente mais dois países dos 63 que estudei mantêm o mesmo sistema do Brasil: Argentina e Venezuela. Olhem com que companhias estamos neste momento!</t>
  </si>
  <si>
    <t>Falta comida nos lares de 33 milhões de brasileiros. Isso em um dos países que mais produz alimentos no mundo. Ou seja: a questão no Brasil é política! Confira a proposta de Ciro para superar esta triste realidade no país. #CiroNaJovemPan https://t.co/ktZQ9iTQt0</t>
  </si>
  <si>
    <t>O que tem feito aumentar a corrupção no Brasil é a impunidade. O problema aqui é a generalização e a transformação da corrupção numa ferramenta central do modelo de governança política no país.</t>
  </si>
  <si>
    <t>Em 42 anos de vida pública, nunca respondi a um processo por corrupção, nem para ser absolvido depois. Isso nada mais é do que minha obrigação, mas eu me apresento com autoridade moral para falar sobre essas questões.</t>
  </si>
  <si>
    <t>Ciro explica o porquê de Lula e Bolsonaro estarem fugindo dos debates. #CiroNaJovemPan https://t.co/iFqqOyCLCM</t>
  </si>
  <si>
    <t>Ciro propõe uma profunda reforma para mudar o Brasil. Um projeto apresentado com começo, meio e fim. Confira! #CiroNaJovemPan https://t.co/KzGO1Aottf</t>
  </si>
  <si>
    <t>GIRO DO CIRO - ASSINATURA DE COMPROMISSO COM A ABRINQ | SÃO PAULO/SP | 25/08/2022 https://t.co/r2JrhKorxN</t>
  </si>
  <si>
    <t>Ciro se compromete a criar 5 milhões de empregos nos dois primeiros anos de seu governo - e diz como fazer. #CiroNaJovemPan https://t.co/IifwxfzyL2</t>
  </si>
  <si>
    <t>Ciro manda recado aos brasileiros que não querem Lula nem Bolsonaro. #CiroNaJovemPan https://t.co/YsrrJUBbTV</t>
  </si>
  <si>
    <t>Vamos nos unir, gente boa! Acreditar na nossa própria força. Peço humildemente uma oportunidade porque temos um projeto com começo, meio e fim – que vai abraçar nosso povo e trabalhar por um país mais justo e igual para todos.</t>
  </si>
  <si>
    <t>Gente boa, nossa quinta-feira está animada! Convido vocês pra acompanhar a entrevista que gravei na Rádio Gaúcha (@gzhdigital): https://t.co/QOKWx66K8K https://t.co/gBIMc2FCO1</t>
  </si>
  <si>
    <t>Amo o Brasil, amo o povo brasileiro e quero o lugar na história daquele cidadão que organizou um novo e esperançoso Projeto Nacional de Desenvolvimento, que conseguiu superar o passado de miséria da nossa gente.</t>
  </si>
  <si>
    <t>Faltam 2 dias! Parte da surpresa de sábado a gente já revelou: a super #CiroTV! Mais alguém ansioso por aí? https://t.co/0UQIbE88Ca</t>
  </si>
  <si>
    <t>Veja a surpresa que fizemos ao Erikson Feitosa esses dias! O que você faria se recebesse uma ligação assim do nada? 🤣 https://t.co/pw2bojEi7t</t>
  </si>
  <si>
    <t>O professor @marconi_nelson desmonta os argumentos frágeis e tendenciosos daqueles que estão sempre do lado dos banqueiros. Leiam com atenção e pesquisem a lei inglesa que nos inspirou. https://t.co/DH3N99YVl7</t>
  </si>
  <si>
    <t>Atenção, turma: temos um encontro marcado nesta sexta-feira, às 10h30! Vou participar da sabatina do O Globo, Valor e CBN. Compartilhe com os amigos e acompanhe ao vivo! #CiroPresidente12 https://t.co/VRdCAtxtOf</t>
  </si>
  <si>
    <t>Você já conhece a Lei Antiganância – a proposta que apresentei terça-feira no @jornalnacional para libertar milhões de brasileiros da prisão dos juros altos? #CiroPresidente12 🧶👇 https://t.co/UiMtsBg1kN</t>
  </si>
  <si>
    <t>🤔 O QUE É? A Lei Antiganância vai proibir os bancos de cobrarem mais que duas vezes o valor de uma dívida com o cartão de crédito, o cheque especial ou um empréstimo.</t>
  </si>
  <si>
    <t>💬 EXEMPLIFICANDO: o economista Eduardo Moreira deu um exemplo chocante dos juros altos no Brasil:  uma pessoa que pega um empréstimo de R$ 100 pode ficar devendo R$ 14 MILHÕES ao final de cinco anos . Tem cabimento?</t>
  </si>
  <si>
    <t>🤝 ME COMPROMETO: a acabar com essa farra dos juros altos que colocou 4 bancos brasileiros entre os 10 mais lucrativos do mundo. 
Conheça essa e outras propostas no nosso site oficial: https://t.co/mwjKFNcSdP.</t>
  </si>
  <si>
    <t>VAI COMEÇAR! Sabatina promovida pelo Valor, o Globo e CBN. Acompanhe ao vivo: https://t.co/uLYJd0lVvA
#CiroPresidente12</t>
  </si>
  <si>
    <t>Eu não compreendo como alguém que pretenda dirigir nosso país fique sem se explicar, sem anunciar o que pretende fazer para resolver os reais problemas da vida dos brasileiros.</t>
  </si>
  <si>
    <t>O mundo do trabalho está se revolucionando - novas tecnologias e novos modos de organização. Isso precisa ser incorporado em novo código brasileiro do trabalho, que vai ser construído a partir das convenções internacionais que o Brasil assinou e da proteção da renda do trabalho.</t>
  </si>
  <si>
    <t>Deveríamos pacificar entre nós, brasileiros: esse caminho de submissão ao centrão, ao orçamento secreto e à roubalheira, não dá mais. Isso está destruindo o Brasil.</t>
  </si>
  <si>
    <t>Lula copiar nossa proposta de limpar o nome dos brasileiros do SPC/Serasa é bom. Mas, se você espremer a entrevista dele ao JN, a única proposta que saiu de lá foi essa.</t>
  </si>
  <si>
    <t>Mas o que Lula não diz é a razão desse grave nível de endividamento de nosso povo e das empresas. Está assim por consequência de seu governo.</t>
  </si>
  <si>
    <t>A Lei Antiganância propõe o seguinte: o cidadão que faz um financiamento, no crédito pessoal ou no cartão de crédito, vai pagar no máximo até duas vezes o que tomou emprestado. Não pagará mais do que isso, que já é muita coisa.</t>
  </si>
  <si>
    <t>O modelo de governança que está aí é a certeza de fracasso e escândalos. Veja esse corte da entrevista de Ciro na sabatina O Globo/Valor/CBN. #CiroPresidente12 https://t.co/FgnKLwivgd</t>
  </si>
  <si>
    <t>Sou o único candidato que tem uma proposta de reforma das contas do Governo consistente, que diz de onde vem o dinheiro para financiar a retomada do desenvolvimento, para qualificar a educação, qualificar a saúde e retomar o investimento e o emprego.</t>
  </si>
  <si>
    <t>O Lula disse que não quer anunciar o que vai fazer porque quer deixar uma pulga atrás da orelha. É um candidato kinder ovo - que é aquele chocolate que quando você abre tem uma surpresa dentro.</t>
  </si>
  <si>
    <t>Tenho a firme convicção de que estou em uma missão. Sou o único que está propondo um desenho diferente, que tem ideias concretas e tem um rumo: erradicar a pobreza, retomar o desenvolvimento e proteger o Brasil da fome.</t>
  </si>
  <si>
    <t>Eu vou restaurar a autoridade da presidência da República, que hoje não existe mais. A presidência da República hoje é a testa de ferro de um grande pacto de barões e ladrões, que estão de costas para a humilhação e a miséria da maioria do povo brasileiro.</t>
  </si>
  <si>
    <t>Na sabatina O Globo/Valor/CBN, Ciro diz o que achou de Lula copiar a sua proposta de limpar o nome de quem está no SPC e no Serasa. Confira! https://t.co/WlmhXjVklf</t>
  </si>
  <si>
    <t>Vou ser o maestro de uma linda sinfonia em que a orquestra será maravilhosamente organizada. Em um canto, um Estado forte estimulador, planejador, supervisor; de outro, uma iniciativa privada estimulada, com um sistema tributário moderno, com crédito farto e barato.</t>
  </si>
  <si>
    <t>Com uma escola pública emancipadora e as mulheres tendo condições concretas de criar seus filhos.</t>
  </si>
  <si>
    <t>Ciro esclarece as dúvidas e explica os objetivos da Lei Antiganância que ele vai criar para colocar um limite nos juros que os bancos cobram da população. #CiroPresidente12 https://t.co/T1OOEK6nIt</t>
  </si>
  <si>
    <t>Ciro expõe a sua indignação com o quadro social do país neste trecho da sabatina O Globo/Valor/CBN. Veja agora! #CiroPresidente12 https://t.co/rqfYLJHVmX</t>
  </si>
  <si>
    <t>Peço que as pessoas se perguntem: eleito o Lula, o Brasil amanhecerá pacificado? Reeleito o Bolsonaro, o Brasil terá condições de ser pacificado? Essa é uma armadilha terrível.</t>
  </si>
  <si>
    <t>Ciro comenta a possibilidade de Lula e Bolsonaro não irem ao debate de domingo do pool Band/TV Cultura/UOL/Folha de S.Paulo, e aponta as contradições dos candidatos. Confira! #CiroPresidente12 https://t.co/nxzROoUQNq</t>
  </si>
  <si>
    <t>Insanidade é repetir as mesmas coisas do passado e esperar resultados diferentes. Me dê uma oportunidade, é tudo que eu peço!</t>
  </si>
  <si>
    <t>Nossa Lei Antiganância tem a missão de libertar milhões de brasileiros da prisão dos juros altos. @eduardomoreira explica como ela vai funcionar. Assista e comente o que achou! #CiroPresidente12 https://t.co/dtGAD6oFUu</t>
  </si>
  <si>
    <t>@FabioPorchat Espero ter plantado uma sementinha de esperança nos corações dos brasileiros, @FabioPorchat. Sou muito grato a todos que acompanharam e insisto: vamos libertar o Brasil dessa bola de chumbo do passado e dar um passo adiante para o futuro!</t>
  </si>
  <si>
    <t>@Rolandinho TMJ, @Rolandinho. ✊ Em todas as ocasiões que tenho oportunidade de dialogar com nosso povo, faço questão de discutir IDEIAS e um PROJETO. É assim que vamos mudar o Brasil!</t>
  </si>
  <si>
    <t>@gizellybicalho Concordo, amiga @gisellybicalho! E diferente dos outros, Ciro não rouba e faz. 😏 /ADM</t>
  </si>
  <si>
    <t>E aí, gente boa! Todo mundo preparado pro lançamento da nossa #CiroTV neste sábado, às 21h? 😄 https://t.co/CTnGNtPWLq</t>
  </si>
  <si>
    <t>O BRASIL QUER PAZ! E uma das minhas principais tarefas é RECONCILIAR o Brasil e nos livrar desta polarização que tá dividindo nosso povo. Vote 12 e vote pela mudança, pelo futuro e pela PAZ. #CiroPresidente12 https://t.co/QyQnrUDQc6</t>
  </si>
  <si>
    <t>CHEGOU O DIA, GENTE BOA! Hoje, em dois horários – 13h e 20h30 – daremos início ao horário eleitoral. E às 20h45, quero convidar todo mundo pra acessar nossa https://t.co/4nozhWV5CW e assistir a um programa completamente diferente de tudo que vocês já viram! #CiroPresidente12 https://t.co/JoSJnPo5c2</t>
  </si>
  <si>
    <t>@rafinhabastos @Haddad_Fernando Fico muito feliz com seu apoio, @rafinhabastos! Vamos reconciliar o Brasil – que não aguenta mais essa polarização odienta e despolitizada. E focar em ideias concretas que possam mudar a triste realidade do nosso povo! 🇧🇷🌹✊</t>
  </si>
  <si>
    <t>&gt;&gt; conversacional</t>
  </si>
  <si>
    <t>Começou o horário eleitoral! Veja aqui o meu primeiro programa e me diga o que achou. Mas vamos lembrar: esse programa completo vai ser transmitido ao vivo, depois do nosso horário eleitoral da noite, na https://t.co/M32WFBo6tR. Estamos te esperando lá! #CiroPresidente12 https://t.co/K4HjGEsoH8</t>
  </si>
  <si>
    <t>E aí, gente boa! Todo mundo ON na https://t.co/4nozhWV5CW? 👀</t>
  </si>
  <si>
    <t>Eu quero implantar, junto com vocês, um novo e moderno Projeto Nacional de Desenvolvimento. Ele define metas, métodos, prazos e as fontes de recursos pra colocar tudo em prática. Na campanha vou falar muito sobre esse projeto, mas adianto aqui algumas de suas prioridades, como:</t>
  </si>
  <si>
    <t>✅ Gerar 5 milhões de empregos nos dois primeiros anos de governo;
✅ Renegociar a dívida dos 66 milhões de brasileiros e das 6 milhões de empresas que estão com o nome no SPC e no Serasa;</t>
  </si>
  <si>
    <t>✅ Mudar a política de preços da Petrobras para reduzir o preço dos combustíveis e do gás de cozinha; 
✅ Promover uma ampla reforma tributária para reduzir os impostos sobre a classe média e os mais pobres e cobrar mais dos super ricos;</t>
  </si>
  <si>
    <t>✅ Combater a fome e a miséria criando o Programa de Renda Mínima Universal Eduardo Suplicy. 
✅ Acabar com a reeleição presidencial que é a principal fonte de corrupção e conchavos do atual sistema político;</t>
  </si>
  <si>
    <t>✅ E revitalizar a indústria brasileira para diminuir a nossa dependência de produtos importados;</t>
  </si>
  <si>
    <t>Esse é um projeto que diz como o Brasil vai voltar a crescer e a recuperar a confiança do nosso povo numa vida melhor. Uma vida diferente da atual, que só impõe sofrimento e dificuldades, inclusive na hora de colocar comida na mesa. #CiroPresidente12</t>
  </si>
  <si>
    <t>Recusei três aposentadorias de ex-prefeito, governador e deputado, nunca aceitei morar em palácio de governo, nunca usei cartão corporativo de ministro, nunca empreguei meus filhos em cargos públicos e nunca fui processado por corrupção. O que é raro nos dias de hoje.</t>
  </si>
  <si>
    <t>A verdade é uma só! No Brasil de hoje a vida só melhora para os ricos e para determinados tipos de políticos: os oportunistas e os corruptos. São políticos muito diferentes do que eu tenho sido durante toda a minha vida.</t>
  </si>
  <si>
    <t>Quero tirar o Brasil das garras dos sanguessugas. Talvez por isso os partidos tradicionais não me apoiam e eu tenha o menor tempo na televisão. Mas tenho o principal: um projeto capaz de conquistar o coração e mudar a vida dos brasileiros. Conto com você nesta caminhada!</t>
  </si>
  <si>
    <t>Audiência subindo na https://t.co/4nozhWV5CW! Assista ao vivo e participe com a hashtag #CiroTV 🌹✊🇧🇷 https://t.co/BHVyYQqFGh</t>
  </si>
  <si>
    <t>Eu tô pronto pro debate! 💪 Vou mostrar aos brasileiros as causas e a complexidade dos problemas, mas também a força esperançosa de uma solução que vai fazer o país voltar a crescer e enfrentar a miséria, a fome e a pobreza que hoje atingem a maioria esmagadora do nosso povo.</t>
  </si>
  <si>
    <t>Vejam só a vantagem: votando em mim, você se livra dessas duas bolas de chumbo que prendem o Brasil ao passado. Vamos superar essa polarização odienta e reconciliar o nosso querido Brasil!</t>
  </si>
  <si>
    <t>Se você não viu na https://t.co/azPKEpkFfH, assista aqui o nosso primeiro programa eleitoral completo! E muito obrigado a todos pela audiência na estreia da #CiroTV 🌹🇧🇷✊
https://t.co/WVFwYcd1vC</t>
  </si>
  <si>
    <t>Pessoal, passando pra lembrar que neste domingo, às 21h, teremos o primeiro debate presidencial de 2022, promovido pela Band, Uol, Folha e TV Cultura. Acompanhe esta importante oportunidade para debater o futuro do nosso Brasil!</t>
  </si>
  <si>
    <t>Tenho um novo Projeto Nacional de Desenvolvimento com sínteses  das melhores experiências internacionais do momento, atualizado e adaptado para o Brasil moderno, mas com o sopro inspirador de Getúlio e Juscelino. #CiroPresidente12 https://t.co/GXN9a8N2Xs</t>
  </si>
  <si>
    <t>Gente boa, hoje acontece nosso primeiro debate! É um momento importante para discutir propostas e mostrar ao povo que existe uma alternativa pra essa polarização odienta que está destruindo o Brasil. Encontro vocês às 21h! https://t.co/vU1OaeKaaF</t>
  </si>
  <si>
    <t>Se liguem na novidade: hoje, a partir de 15h, estreamos nossa programação 24h na https://t.co/4nozhWVDsu. Nossa plataforma de TV terá transmissão de diferentes formas e lugares do Brasil, com uma programação cada vez mais especial e diversificada. Vem com a gente! #CiroTV https://t.co/IP7eLrfXmm</t>
  </si>
  <si>
    <t>ESTAMOS NO AR! Acompanhe a programação da https://t.co/4nozhWV5CW. https://t.co/qTYCnkHOlj</t>
  </si>
  <si>
    <t>Registros da grande festa de hoje no lançamento da candidatura do meu querido amigo e futuro deputado federal por São Paulo, @antonionetopdt. Estamos juntos! ✊🌹 https://t.co/NUxxbwehEB</t>
  </si>
  <si>
    <t>Nesse corte do meu programa completo na https://t.co/M32WFBo6tR, mostro o espanto que é entrar num supermercado hoje em dia. Como pode? https://t.co/ItlOqLgWj4</t>
  </si>
  <si>
    <t>#CiroNaBand https://t.co/nkLPhnS3gF</t>
  </si>
  <si>
    <t>Fala, turma boa! Me contem aí, o que vocês esperam do debate daqui a pouco? 👀 #CiroNaBand</t>
  </si>
  <si>
    <t>Vai começar, gente boa! Acompanhe ao vivo também no link: https://t.co/0MYEft3pQc
#CiroNaBand https://t.co/hNaLcEErge</t>
  </si>
  <si>
    <t>A primeira participação de Ciro no debate foi sobre EDUCAÇÃO PÚBLICA. E ele mostrou porque é o candidato mais preparado. Confira aqui. #CiroNaBand https://t.co/w0089b9u5w</t>
  </si>
  <si>
    <t>A primeira pergunta sobre EDUCAÇÃO é realmente um presente. No Ceará, temos 79 das 100 melhores escolas públicas do Brasil e já estamos encaminhando uma equação para esse prejuízo grave que a pandemia causou entre a comunidade escolar. #CiroNaBand</t>
  </si>
  <si>
    <t>Educação é nossa PRIORIDADE e vamos colocar a educação no Brasil entre as dez melhores do mundo num prazo de 15 anos. #CiroNaBand</t>
  </si>
  <si>
    <t>Para isso, precisamos mudar o padrão pedagógico, trocando o decoreba por um ensino emancipador que os tempos digitais pedem, e reforçar estruturalmente o financiamento da educação. Pode anotar e me cobrar lá na frente! #CiroNaBand</t>
  </si>
  <si>
    <t>É uma aberração o Brasil ter um presidente como Bolsonaro, que simplesmente ignora a realidade de que hoje mais de 33 milhões de brasileiros estão passando fome. #CiroNaBand</t>
  </si>
  <si>
    <t>Precisamos encerrar essa disputa de quem é mais Papai Noel em véspera de eleição, que mostra os limites politiqueiros de uma política de renda. Nosso PROGRAMA DE RENDA MÍNIMA EDUARDO SUPLICY vai ser um direito constitucional, ou seja, estará garantido seja qual for o governo. 🧶</t>
  </si>
  <si>
    <t>Além disso, será o MAIOR PROGRAMA DE TRANSFERÊNCIA DE RENDA DA NOSSA HISTÓRIA – assegurando o valor de R$ 1.000 por domicílio, acabando com a fome e a manipulação política e demagógica da miséria do povo. #DebateNaBand</t>
  </si>
  <si>
    <t>No Ceará, 60% dos estudantes do ensino médio já estão em tempo integral, boa parte com ensino profissionalizante. Saem da escola com estágio remunerado e mais de 93% são contratados pelas empresas. Essa é uma experiência que quero levar para todo o Brasil! #DebateNaBand</t>
  </si>
  <si>
    <t>Tudo no Brasil está fora do lugar! Me choca ouvir Bolsonaro dizer que a economia brasileira está bombando. #DebateNaBand</t>
  </si>
  <si>
    <t>Entre desalento e desemprego aberto, são 15 milhões de brasileiros. Mais de 50 milhões estão na informalidade – com jornada semanal de 50/60 horas, sem descanso, sem férias, sem 13º salário e sem nenhum tipo de aposentadoria. Este é o Brasil que estão produzindo. #DebateNaBand</t>
  </si>
  <si>
    <t>Quero dizer ao povo brasileiro que eu serei o PRESIDENTE DA EDUCAÇÃO e aquele que vai cuidar do bolso das famílias mais carentes. #DebateNaBand</t>
  </si>
  <si>
    <t>Ciro perguntou a Bolsonaro porque ele nega a existência da fome no Brasil. Bolsonaro enrolou, enrolou e não disse nada. Na réplica, Ciro apresentou os números que dão a real dimensão desse drama. #DebateNaBand https://t.co/VSUe5vCTEx</t>
  </si>
  <si>
    <t>No #DebateNaBand, Lula apelou para a fake news de que Ciro foi a Paris para não votar em Haddad em 2018. Veja aqui a verdade. https://t.co/xxokD82oXt</t>
  </si>
  <si>
    <t>Enquanto persistir este nível de agressividade entre PT x Bolsonaro, correremos sérios riscos. É hora de reconciliar nosso povo e olhar para o futuro. #DebateNaBand</t>
  </si>
  <si>
    <t>Atribuo a eleição de Bolsonaro à contradição econômica e moral do Lula e do PT. Bolsonaro não desceu de Marte com essas contradições todas. Ele foi resultado de um protesto contra a devastadora crise econômica e corrupção generalizada que o Lula e o PT produziram. #DebateNaBand</t>
  </si>
  <si>
    <t>Precisamos reconciliar o Brasil ao redor de um novo e generoso projeto que mude o modelo econômico e o modelo de governança, que é o mesmo patrocinado por Lula e Bolsonaro e que coloca a corrupção como centro da organização política. #DebateNaBand</t>
  </si>
  <si>
    <t>O Lula se deixou corromper. HOJE, 2022, ele está de novo com Geddel Vieira Lima, com Renan Calheiros, com Eunício Oliveira e por aí vai. Pesquise quem são essas pessoas. #DebateNaBand</t>
  </si>
  <si>
    <t>Precisamos restaurar o poder de compra das famílias. Renegociar a dívida dos brasileiros é possível. Vamos fazer leilões para reduzir a dívida pra uma média de R$ 1.400,00 e financiar esse valor em várias prestações, com juros moderados. É simples e eu posso fazer! #CiroNaBand</t>
  </si>
  <si>
    <t>“Eu serei o presidente da EDUCAÇÃO”. Aqui, respondendo a Felipe D’Ávila, Ciro assumiu um de seus maiores compromissos com o povo brasileiro. #DebateNaBand https://t.co/DzVSzX1NJi</t>
  </si>
  <si>
    <t>Hoje, 78 de cada 100 mulheres brasileiras estão no limite recorde de endividamento. Elas não vão sair dessa dívida sem uma política pública que as ajude. É preciso ter um programa de renda mínima que erradique a miséria no Brasil. #DebateNaBand</t>
  </si>
  <si>
    <t>A lei que estou propondo de combate à ganância faz com que a quitação da dívida das pessoas aconteça quando elas pagarem o dobro do que estavam devendo. Não é razoável essa escravidão eterna dos brasileiros com os bancos. #DebateNaBand</t>
  </si>
  <si>
    <t>Eu não sou um daqueles críticos que esquece a realidade e os limites, mas uma coisa é fato: o governo Bolsonaro não conseguiu responder nem a questão econômica nem a questão política, que segue tendo a roubalheira como eixo central do modelo de governança. #DebateNaBand</t>
  </si>
  <si>
    <t>Arma só serve para matar. No interior do Brasil, onde não existe a polícia pra se chamar, concordo que a pessoa possa ter uma arma em casa para proteção. Mas acabar com a regulação do Exército no sensoriamento de armas e munições só presta para reforçar as milícias. #DebateNaBand</t>
  </si>
  <si>
    <t>A pergunta era sobre vacina. Ciro comentou, enquanto Bolsonaro atacou a apresentadora Vera Magalhães e a candidata Simone Tebet. Veja a réplica de Ciro. #DebateNaBand https://t.co/JRl5qOAOMa</t>
  </si>
  <si>
    <t>Ciro deixou claro que atribui a Lula a contradição moral e econômica que fez surgir um presidente como Bolsonaro e explicou por quê. Veja aqui. #DebateNaBand https://t.co/gVypNaQnLG</t>
  </si>
  <si>
    <t>É por meio do DEBATE que vamos achar – juntos – a saída para a mais profunda, grave e complexa crise da nossa história. A minha luta não é contra nenhum dos outros candidatos presentes no #DebateNaBand. Minha luta é contra este modelo econômico e de governança política.</t>
  </si>
  <si>
    <t>Ciro lembrou nesse trecho do debate que o PT praticou os juros mais altos do planeta e levou mais de 66 milhões de pessoas e 6 milhões de empresas para o SPC e Serasa. E explicou como pretende limpar o nome de todo mundo. Confira. #DebateNaBand https://t.co/YHjGp7v48j</t>
  </si>
  <si>
    <t>Depois de Lula, foi a vez de Bolsonaro apelar contra Ciro com o tema Patrícia Pillar. Mas Ciro respondeu à altura. Veja aqui. #DebateNaBand https://t.co/MIZK7MDiTa</t>
  </si>
  <si>
    <t>O amor da minha vida é o BRASIL e o sentido moral da minha vida é lutar pra mudar nosso país. Eu quero o lugar na história de quem deu oportunidade e dignidade para todos. #CiroNaBand</t>
  </si>
  <si>
    <t>Chega de ódio, chega de incompetência, chega de corrupção e chega de falta de projeto. Eu te peço, com muita humildade, que me dê uma oportunidade. Vamos mudar o Brasil. Tá na hora da virada, gente boa! É 12! #CiroNaBand</t>
  </si>
  <si>
    <t>Ciro reforça seu compromisso para livrar o Brasil da mais grave crise da história. "É preciso mudar esse modelo econômico e político, que só produz estagnação por um lado e corrupção por outro". #DebateNaBand https://t.co/RjiEE0drM2</t>
  </si>
  <si>
    <t>Já me solidarizei com Vera Magalhães durante o debate e volto a fazer agora. Bolsonaro exibiu seu lado mais sórdido e covarde, não só por agredir uma talentosa jornalista, como por ela estar impedida -pelas regras do debate- de usar a palavra para se defender.</t>
  </si>
  <si>
    <t>Defensor irresponsável do uso de armas, Bolsonaro é a prova mais legítima do risco - para si e para a sociedade - do manuseio de armas de fogo por pessoas despreparadas. Deixei claro isso no debate. https://t.co/zp8FgP3l3U</t>
  </si>
  <si>
    <t>Relembre o assalto em que Bolsonaro perdeu a arma no Rio, citado por Ciro Gomes no debate na Band. https://t.co/kfmIKccLxX</t>
  </si>
  <si>
    <t>AQUI A RENDA MÍNIMA VAI SER DE R$1.000 MENSAIS PREVISTOS POR LEI – independente do governo! 
Ainda não conhece o nosso Programa de Renda Mínima ‘Eduardo Suplicy’? Então corre aqui e aproveita pra compartilhar com a turma 🧶 https://t.co/itnlCrCPVp</t>
  </si>
  <si>
    <t>🤔 O QUE É? O Programa de Renda Mínima ‘Eduardo Suplicy’ será o maior programa de transferência de renda da nossa história. Ele vai garantir uma renda de R$1 mil, em média, para 24,2 milhões de famílias carentes.</t>
  </si>
  <si>
    <t>👍 GARANTIA – O programa será um direito constitucional, ou seja, ele estará garantido seja qual for o governo. Exatamente por isso, vai acabar com as chantagens e ameaças que aparecem em toda eleição.</t>
  </si>
  <si>
    <t>🤷‍♂️ Afinal, nada mais justo que os super-ricos paguem um pouquinho dessa fortuna pra tirar a fome, a miséria e a humilhação da maioria esmagadora, né?</t>
  </si>
  <si>
    <t>🫂 QUEM VAI TER DIREITO? Todas as famílias que se encontram abaixo da linha da pobreza.</t>
  </si>
  <si>
    <t>Curtiu? De onde veio essa proposta tem muito mais! Conheça detalhes do nosso projeto: https://t.co/mwjKFNckoh</t>
  </si>
  <si>
    <t>Quer conhecer melhor a minha trajetória? Então, veja esse trecho do programa completo que transmitimos pela https://t.co/M32WFBFHSr. #CiroPresidente12 https://t.co/0zHes5WIXZ</t>
  </si>
  <si>
    <t>Monitoramento em tempo real da @quaestpesquisa mostra que a terceira via se saiu melhor que os candidatos da polarização. Ciro terminou com o maior percentual de menções positivas (51%), seguido de Tebet com 41%. Lula apareceu em terceiro com 38% e Bolsonaro com 35% (+) https://t.co/5FpSUu5NmK</t>
  </si>
  <si>
    <t>Pessoal, daqui a pouco tem #GiroDoCiro AO VIVO na https://t.co/Kcg2xvnCk8. Acompanhe! https://t.co/yUOHRjPikd</t>
  </si>
  <si>
    <t>GIRO DO CIRO NA CIROTV - DEBATE SOBRE INFRAESTRUTURA E INDÚSTRIAS COM A ABDIB | SÃO PAULO/SP | 29/08/2022 https://t.co/kum2Lo8jrC</t>
  </si>
  <si>
    <t>O Monitoramento da Quaest nas redes durante o primeiro debate eleitoral, na noite de domingo (28), mostra que Ciro Gomes (PDT) foi o candidato com maior porcentagem de referências positivas: 51% #LiveCNNBrasil #CNNnasEleições https://t.co/wDIByimfLF</t>
  </si>
  <si>
    <t>Não adianta só mudar os políticos. O importante é eleger políticos que queiram mudar a política. Veja aqui esse corte do programa transmitido pela https://t.co/azPKEpkFfH https://t.co/HPBl2jCgbZ</t>
  </si>
  <si>
    <t>Movimentamos as redes com o lançamento da #CiroTV! Confira como foi a estreia do nosso canal e compartilhe com a turma: https://t.co/azPKEpkFfH https://t.co/S1UzbH1hp1</t>
  </si>
  <si>
    <t>Logo mais, às 21h, vamos estrear a nossa MESA 12 na #CiroTV! O programa vai contar com a presença de ativistas divertidos e bem humorados, que vão comentar os fatos mais recentes (e quentes) da campanha eleitoral. Não perca: https://t.co/4nozhWV5CW</t>
  </si>
  <si>
    <t>Bom dia, gente boa! Estamos em Brasília e daqui a pouco temos um encontro AO VIVO com a União Nacional de Entidades do Comércio e Serviços. Acompanhe! https://t.co/4nozhWV5CW</t>
  </si>
  <si>
    <t>GIRO DO CIRO - ENCONTRO COM A UNIÃO NACIONAL DE ENTIDADES DO COMÉRCIO E SERVIÇOS | BRASÍLIA/DF | 30/08/2022 https://t.co/XbpHqeKhNX</t>
  </si>
  <si>
    <t>O Brasil precisa sair da mão dos banqueiros e dos sanguessugas. No programa exibido pela https://t.co/M32WFBFHSr explico o que vou fazer para livrar o Brasil da exploração. https://t.co/wSyR1c1Hvn</t>
  </si>
  <si>
    <t>Pessoal, hoje à noite temos mais um encontro AO VIVO na #CiroTV – diretamente do Rio de Janeiro! Acompanhe a transmissão do nosso segundo programa eleitoral completo, com direito a muitos reacts, interação com quem estiver participando, e muito mais. Espero vocês às 20h45! https://t.co/07VuG0uzPG</t>
  </si>
  <si>
    <t>GIRO DO CIRO - CAMINHADA COM LEILA BARROS | BRASÍLIA/DF | 30/08/2022 https://t.co/E8FbwcvWuP</t>
  </si>
  <si>
    <t>O programa eleitoral de hoje foi sobre algumas das nossas principais propostas, como o Renda Mínima Eduardo Suplicy – que vai ser o maior programa de transferência de renda da nossa história, garantindo R$ 1.000 a todas as famílias carentes do Brasil. https://t.co/rSxcZhTKDj</t>
  </si>
  <si>
    <t>Lembrando que logo depois do Horário Eleitoral da noite temos um encontro AO VIVO na https://t.co/4nozhWV5CW.</t>
  </si>
  <si>
    <t>Hoje estive no Diálogo Unecs, em Brasília, onde falei sobre a necessidade de criarmos um novo código brasileiro do trabalho, que trará empresários, trabalhadores e as melhores práticas internacionais para o centro do debate. Veja a sabatina completa: https://t.co/1qSDaRIFCN https://t.co/jig48Ic60w</t>
  </si>
  <si>
    <t>Logo depois do Diálogo Unecs, partimos para uma caminhada no Mercado Central do Núcleo Bandeirante, com nossa candidata ao Governo do DF, @leiladovolei. Estamos sentindo – aqui e no Brasil – um grande movimento de virada acontecendo! Vamos juntos pela mudança! 1️⃣2️⃣ https://t.co/kyR9zcJu80</t>
  </si>
  <si>
    <t>O tamanho da miséria no Brasil é assustador. Veja aqui mais esse corte do nosso primeiro programa e não esqueça – hoje, às 20H45 em ponto, temos um encontro na https://t.co/4nozhWDuem. https://t.co/3mgVuSni7l</t>
  </si>
  <si>
    <t>500 MIL NO YOUTUBE! E vamos continuar crescendo! 
Corre lá no canal pra fazer sua inscrição e compartilhe com os amigos: https://t.co/E5fASkIN0W https://t.co/hMK6OgGKpZ</t>
  </si>
  <si>
    <t>De onde você vai assistir a live de hoje na https://t.co/4nozhWV5CW? 😄 Lembrando que começa às 20h45! https://t.co/x9rpOp4udU</t>
  </si>
  <si>
    <t>Descubra em 30 segundos porque sou o candidato mais preparado desta campanha. 😁💪 #CiroPresidente12 https://t.co/UkGdi52xGa</t>
  </si>
  <si>
    <t>E aí gente boa, todo mundo ON na https://t.co/Kcg2xvnCk8? Já já, às 20h45, entramos AO VIVO! Mande suas perguntas e participe com a hashtag: #CiroTV.</t>
  </si>
  <si>
    <t>LIVE DE EXIBIÇÃO DO SEGUNDO PROGRAMA ELEITORAL CIRO PRESIDENTE 12 | RIO DE JANEIRO/RJ | 30/08/2022 https://t.co/qDdsM8QrB7</t>
  </si>
  <si>
    <t>Vou priorizar a vida de quem mais precisa e de quem deixou seus sonhos para trás porque trabalha e vive apenas pra pagar dívidas. Isso só será possível com visão estratégica e coragem para enfrentar o sistema financeiro.</t>
  </si>
  <si>
    <t>Comigo não vai ter essa de agradar os ricos e dar migalhas para os pobres. Muito pelo contrário. Nós vamos acabar de vez com a miséria e a pobreza neste Brasil tão generoso pra uns poucos e tão injusto com a grande maioria.</t>
  </si>
  <si>
    <t>Com três grandes passos nós vamos mudar a vida de milhões de famílias:
1️⃣ Criação do maior programa de transferência de renda da nossa história – o Programa de Renda Mínima Eduardo Suplicy, que vai garantir R$ 1.000 reais mensais aos brasileiros mais carentes.</t>
  </si>
  <si>
    <t>2️⃣ Criação da Lei Antiganância, que vai acabar com o abuso dos bancos sobre os brasileiros que ficaram pendurados no empréstimo, no cheque especial ou no cartão de crédito.</t>
  </si>
  <si>
    <t>3️⃣ Vamos livrar mais de 66 milhões de pessoas que estão com o nome sujo no SPC/Serasa com o refinanciamento das dívidas através de descontos de 70% a 90%.</t>
  </si>
  <si>
    <t>Estudei e vou cobrar um imposto sobre grandes fortunas, que está autorizado na Constituição do Brasil, mas nem o Lula nem o Bolsonaro tiraram do papel. 
Esse imposto será de 50 centavos de cada 100 reais apenas dos patrimônios maiores do que 20 milhões de reais.</t>
  </si>
  <si>
    <t>O Brasil é tão desigual, tão injusto, que essa cobrança só vai atingir 58 mil pessoas de um total de 212 milhões de brasileiros.</t>
  </si>
  <si>
    <t>Ana Paula (@AnaPaulaMatosBA): Tenho muito orgulho da cor da minha pele, do meu sangue negro, mas sei que o meu avô, que tinha a pele muito mais preta que a minha, sofreu muito mais preconceito do que eu. Nós temos toda uma ancestralidade pra respeitar e muita dor pra resgatar.</t>
  </si>
  <si>
    <t>Lula anunciou hoje que vai fazer o mesmo programa que eu estou propondo do SPC, mas no caso dele é só marketing, ele não estudou sobre isso, não sabe como fazer.</t>
  </si>
  <si>
    <t>O programa de renda mínima Eduardo Suplicy não vem para concorrer com o salário-mínimo, mas sim para complementar a renda das famílias.</t>
  </si>
  <si>
    <t>Por exemplo, um operário da construção civil que ganha um salário-mínimo e tem a mulher desempregada e dois filhos, ele ganha o salário-mínimo, mas tem quatro bocas pra dividir esse salário, o que dá 200 reais por cabeça. O que vou fazer e aumentar para 417 reais por pessoa.</t>
  </si>
  <si>
    <t>Pra quem não viu (ou pra quem quer rever), segue o nosso segundo programa eleitoral completo – exibido há pouco na https://t.co/4nozhWV5CW. Compartilhe com a turma e deixe seu comentário! https://t.co/42b80NBvsh</t>
  </si>
  <si>
    <t>Conheça um pouco mais sobre o RENDA MÍNIMA EDUARDO SUPLICY – o maior programa de renda da história do Brasil que vai garantir R$ 1.000 mensais aos brasileiros e brasileiras que mais precisam. 🧶 #CiroPresidente12 https://t.co/ir1lqRU3mT</t>
  </si>
  <si>
    <t>Quer saber mais? Assista ao nosso segundo programa eleitoral completo https://t.co/MxK9TD0t1P e conheça melhor essa e outras propostas no site oficial: https://t.co/mwjKFNckoh.</t>
  </si>
  <si>
    <t>@edmarcrf Feliz aniversário, querido @edmarcrf! Que você e sua linda família sejam muito abençoados. Vamos à luta para construir o futuro que nós brasileiros merecemos. Forte abraço! 🌹❤️</t>
  </si>
  <si>
    <t>Alexa, quem é Ciro Gomes? https://t.co/W5zsOPvEmh</t>
  </si>
  <si>
    <t>Você ainda tem dúvidas sobre o RENDA MÍNIMA DE R$ 1.000? Nesse corte do nosso segundo programa eleitoral, Ana Paula Matos traz um exemplo bem didático. Assista o programa completo https://t.co/MxK9TD0t1P e compartilhe com a turma! https://t.co/YdGiygqSrp</t>
  </si>
  <si>
    <t>Turma boa, estamos AO VIVO na https://t.co/4nozhWV5CW com a estreia do nosso programa VIRA VOTO. Acompanhe!</t>
  </si>
  <si>
    <t>Esta é uma das perguntas que a turma mais tem feito sobre o nosso RENDA MÍNIMA de R$ 1.000: QUANTO VAI CUSTAR ESSE PROGRAMA e DE ONDE VEM O DINHEIRO? Aqui eu explico direitinho! Assista ao programa completo desta terça https://t.co/MxK9TD0t1P e veja mais detalhes sobre o projeto. https://t.co/ePMdhI5YaN</t>
  </si>
  <si>
    <t>A pior luta da sinceridade é contra a hipocrisia. Fiz uma palestra na Firjan sobre temas extremamente técnicos - capazes de serem entendidos por poucos - e conclui com uma autocrítica por usar linguagem tão técnica. Daí a dizer que menosprezei moradores das favelas é muita ma fé. https://t.co/N2cZ9pslyM</t>
  </si>
  <si>
    <t>Aos fatos: a um diretor da Firjan que chamou a palestra de “aula”, respondi, brincando, que era “um comício”. E completei: “imagine explicar na favela, seria pesado”. Usei o termo “gente preparada” no sentido técnico, nunca como menosprezo à sabedoria popular. Que amo e respeito.</t>
  </si>
  <si>
    <t>Isso não se dá por acaso. Com medo do nosso crescimento, as máquinas do ódio do petismo e do bolsonarismo destamparam suas usinas de agressões, fake news e manipulações. Assista ao vídeo e tire suas próprias conclusões.</t>
  </si>
  <si>
    <t>O #TBT de hoje é pra lembrar da importância dos DEBATES porque só através deles vamos achar, juntos, a saída para a mais profunda, grave e complexa crise da nossa história. Lembrando que hoje vou participar da sabatina da @CNNBrasil, às 20h. Já deixe anotado na agenda! https://t.co/rLbXgJr5vv</t>
  </si>
  <si>
    <t>GIRO DO CIRO - ENCONTRO COM O MOVIMENTO AGENDA 227 | SÃO PAULO/SP | 01/09/2022 https://t.co/B9aJ8pHvNq</t>
  </si>
  <si>
    <t>Esta é a verdadeira fala de Ciro sobre as favelas. https://t.co/h9DexFmTYt</t>
  </si>
  <si>
    <t>A revolução começou em Sobral e foi para todo o Ceará, hoje o estado com a melhor educação pública do Brasil! Agora, queremos levar esse modelo para todo o país. Isso é plenamente viável com o seu voto. Então, vamos juntos? #CiroPresidente12 https://t.co/aykRy6tQEh</t>
  </si>
  <si>
    <t>Curtiu o comercial curtinho? Pois já coloque o despertador pra lembrar: mais tarde, às 21h, teremos a exibição do programa sobre educação completo na https://t.co/4nozhWV5CW. Acompanhe!</t>
  </si>
  <si>
    <t>Acesse: https://t.co/U7BtKoE3BW – e ajude a campanha que vai construir um Brasil melhor! 🇧🇷 https://t.co/OdIheOzyRK</t>
  </si>
  <si>
    <t>Devo muito do que sei ao contato direto e permanente com o povo, com a sabedoria popular. Podem me chamar de tudo, menos de elitista. Quem desrespeita os pobres são aqueles que os tratam com demagogia, mentira e manipulação. https://t.co/9YSk0arXNs</t>
  </si>
  <si>
    <t>Turma boa, daqui a pouquinho temos mais um encontro no VIRA VOTO, programa da nossa #CiroTV! Hoje a pergunta do dia é: QUEM DA SUA FAMÍLIA VAI VOTAR 12? 
Venha participar da transmissão AO VIVO pela https://t.co/4nozhWV5CW, começa às 15h!</t>
  </si>
  <si>
    <t>Gente boa, hoje temos um encontro imperdível na sabatina da @CNNBrasil, às 20h. A hashtag oficial é: #CiroNaCNN – espero vocês! https://t.co/mSjB47RWrj</t>
  </si>
  <si>
    <t>Foram muitas emoções neste mês de agosto! Demos início à campanha, anunciamos nossa vice @AnaPaulaMatosBA, participamos de sabatinas e fomos ao primeiro debate presidencial. Todo o carinho que tenho recebido me dá ainda mais forças para seguir na luta pelo Brasil! #AugustDump https://t.co/np75GqL6CR</t>
  </si>
  <si>
    <t>Responda aqui quais dessas informações sobre minha biografia você já sabia e compartilhe com a turma! 👇😄 https://t.co/83XyyAabo7</t>
  </si>
  <si>
    <t>Todo mundo pronto pra acompanhar nossa sabatina na @CNNBrasil? Acompanhe ao vivo e participe com a hashtag #CiroNaCNN
▶️ https://t.co/ueDvFmmyB1</t>
  </si>
  <si>
    <t>O que eu proponho para fazer uma economia popular de alta energia e de superação de gravíssimas injustiças do Brasil é muito claro. Por exemplo, eu tenho uma proposta com começo, meio e fim de garantir 1.000 reais de renda mínima, com status constitucional.</t>
  </si>
  <si>
    <t>Tenho uma proposta que chamo de Lei Antiganância que vai permitir a quitação, por lei, de qualquer empréstimo de curto prazo a partir do cidadão pagar duas vezes aquilo que tomou emprestado. #CiroNaCNN</t>
  </si>
  <si>
    <t>Eu apresento minha proposta e mostro como posso viabilizar sem vender a presidência da República pro centrão, sem ser cassado ou preso. Não é mais possível que seja repetida essa prática. É isso que destruiu o Brasil. Lula e Bolsonaro são rigorosamente dependentes do tal centrão.</t>
  </si>
  <si>
    <t>Lula está com Renan Calheiros, Eunício Oliveira, Geddel Vieira Lima, os ladrões da Petrobras estão todos hoje juntos com o Lula. Já Bolsonaro esta filiado ao partido do Valdemar Costa Neto, que foi condenado e preso no mensalão. É esse passado sujo que o Brasil mais aguenta mais!</t>
  </si>
  <si>
    <t>Presta atenção, galera. Ciro não tem discurso só pra FIRJAN. Ele também tem discurso pra favela. Olha ele aí, anteontem, explicando suas propostas pra moradores da comunidade Tavares Bastos, no Rio de Janeiro. Que outro candidato já fez isso? 👀 /ADM https://t.co/XeUHZ99XIV</t>
  </si>
  <si>
    <t>LIVE DE EXIBIÇÃO DO TERCEIRO PROGRAMA ELEITORAL CIRO PRESIDENTE 12 | SÃO PAULO/SP | 01/08/2022 https://t.co/6iZDJlGiJQ</t>
  </si>
  <si>
    <t>Como é que o nosso povo maravilhoso, trabalhador, dá quase 70% dos votos ao Bolsonaro? Se a gente não tiver humildade pra entender, não vamos achar o caminho. #CiroNaCNN</t>
  </si>
  <si>
    <t>A primeira pergunta de William Waack foi sobre a declaração de Ciro ontem na Firjan. Veja o que ele respondeu. #CiroNaCNN https://t.co/QrUnFTnSEa</t>
  </si>
  <si>
    <t>Como pretendo fazer a economia voltar a crescer? Vamos lá: pra começar, precisamos entender que o principal motor de ativação da nossa economia é o consumo das famílias. Então eu quero estabelecer uma cumplicidade com o povo brasileiro.</t>
  </si>
  <si>
    <t>Vou refinanciar a dívida de 66 milhões de brasileiros e vou fazer a mesma coisa para as 6 milhões de empresas que estão no Serasa; vou retomar 14 mil obras paradas e vou forçar a mão na reindustrialização do Brasil produzindo aqui tudo o que estamos importando de fora. #CiroNaCNN</t>
  </si>
  <si>
    <t>Essa polarização tá rachando a nação brasileira. É só parar pra pensar: qualquer um dos dois que sejam eleitos, o Brasil vai amanhecer mais ou menos radicalizado? Mais ou menos assentado no ódio?</t>
  </si>
  <si>
    <t>Ciro mostra nesse trecho da entrevista à @CNNBrasil que é o único candidato com propostas concretas pra beneficiar os mais pobres e com coragem pra taxar os super-ricos. #CiroNaCNN https://t.co/ESk9KpOxpJ</t>
  </si>
  <si>
    <t>Ciro responde como pretende negociar com o Congresso. #CiroNaCNN https://t.co/QEZgQBkM34</t>
  </si>
  <si>
    <t>Ciro fala sobre a polarização que “está rachando a nação brasileira” e responde pra quem vai o seu apoio no segundo turno. #CiroNaCNN https://t.co/RK80jvXkyz</t>
  </si>
  <si>
    <t>No final da sabatina feita pela @CNNBrasil, Ciro reafirma a necessidade de dar um passo em direção ao futuro para libertar o Brasil dessa ‘bola de chumbo que nos amarra ao passado’. #CiroNaCNN https://t.co/HLXO7KMJPw</t>
  </si>
  <si>
    <t>Aqui EDUCAÇÃO É PRIORIDADE! E nosso terceiro programa eleitoral fala exatamente sobre nossa meta de colocar a educação no Brasil entre as dez melhores do mundo num prazo de 15 anos. Pode anotar e me cobrar lá na frente! #CiroPresidente12 https://t.co/fn9vc3wVhk</t>
  </si>
  <si>
    <t>O atentado frustrado a Cristina Kirchner por pouco não transforma em chuva de sangue a nuvem de ódio que se espalha pelo nosso continente. Nossa solidariedade a esta mulher guerreira que com certeza não se intimidará.</t>
  </si>
  <si>
    <t>Para nós, fica a lição de onde pode chegar o radicalismo cego, e como polarizações odientas podem armar braços de loucos radicais ou de radicais loucos. Ainda há tempo de salvar o Brasil de uma grande tragédia gerada pelo ódio. Paz!</t>
  </si>
  <si>
    <t>Eu quero ser presidente do Brasil para que nossa educação pública esteja entre as dez melhores do MUNDO em 15 anos. E você, o que quer ser? https://t.co/MSX6BLtzOJ</t>
  </si>
  <si>
    <t>Hoje é um bom dia pra relembrar que cuidar dos filhos e dos serviços domésticos é tarefa solidária do casal. E a ocupação igualitária do mercado de trabalho, por homens e mulheres, é dever de toda sociedade. https://t.co/OuKmxXCyea</t>
  </si>
  <si>
    <t>É na divisão justa de direitos e responsabilidades que fazemos um mundo melhor. Bom dia e boa sexta-feira pra todo mundo. 😃</t>
  </si>
  <si>
    <t>GIRO DO CIRO - ENCONTRO A OAB | SÃO PAULO/SP | 02/09/2022 https://t.co/l88NGaNrOi</t>
  </si>
  <si>
    <t>Também estamos AO VIVO na https://t.co/4nozhWV5CW! Acompanhe 🎥 https://t.co/T7urFBIQqi</t>
  </si>
  <si>
    <t>Temos quase 50 milhões de brasileiros vivendo na informalidade mais selvagem da história do capitalismo mundial. Jornada de trabalho semanal de 70h, sem descanso remunerado, sem férias, sem 13º e sem nenhuma aposentadoria – o que está acabando com a saúde mental do nosso povo.</t>
  </si>
  <si>
    <t>Não existe segredo nem fórmula mágica por trás da revolução que fizemos no ensino público de Sobral – que foi de 1.366 no ranking do Ideb para o primeiro lugar em apenas 10 anos. Tudo foi feito com muito TRABALHO, PLANEJAMENTO e VONTADE POLÍTICA. https://t.co/0PICLSUw1x</t>
  </si>
  <si>
    <t>Assista ao programa completo desta quinta https://t.co/A0mhMeQhDD e veja mais detalhes sobre o projeto.</t>
  </si>
  <si>
    <t>Nesse corte do programa de ontem, faço uma pergunta provocativa. Quero saber se você concorda comigo. https://t.co/xapDX0DIvE</t>
  </si>
  <si>
    <t>O crescimento de Ciro, em termos absolutos no DataFolha, contém outras novidades ainda mais positivas nos cortes por segmentos. Isso é suficiente para garantir avanços bem significativos no curto prazo. 🧶 https://t.co/TThtRFfIM4</t>
  </si>
  <si>
    <t>Ciro praticamente dobrou as intenções de votos entres os mais jovens (de 8% para 15%), mais que dobrou na classe A (de 6% para 13%) e cresceu nas regiões Sul e Norte e entre os evangélicos.  (...)</t>
  </si>
  <si>
    <t>Não bastasse tudo isso, consolidou-se em definitivo como a segunda opção de voto entre os eleitores de Lula e de Bolsonaro. Exemplo: 45% do eleitorado brasileiro inclina-se por Lula (37% deste universo tem Ciro como segunda opção). (...)</t>
  </si>
  <si>
    <t>Dos 32% de eleitores brasileiros que se inclinam a votar em Bolsonaro, quase um terço deles tem Ciro como segunda opção. Nenhum candidato demonstra tanto potencial de crescimento!</t>
  </si>
  <si>
    <t>Bolsonaro e seu gabinete do ódio resolveram atacar a advogada e apresentadora Gabriela Prioli. A tentativa de intimidação é grave e deve ser investigada. Minha solidariedade, @GabrielaPrioli.</t>
  </si>
  <si>
    <t>A partir do modelo das escolas técnicas do Ceará, vamos criar o programa Minha Escola, Meu Emprego, Meu Negócio. Ele vai ajudar muitos jovens a vencerem o desafio do primeiro emprego. https://t.co/2wu9b1yGGx</t>
  </si>
  <si>
    <t>Estamos AO VIVO em mais uma edição da nossa MESA 12 na #CiroTV! Acompanhe pelo https://t.co/4nozhWV5CW https://t.co/jJvfTF5pW0</t>
  </si>
  <si>
    <t>Atenção, muita atenção! ⚠️ para os que se surpreenderam com as análises bastante positivas para o Ciro de cortes por segmentos do DataFolha. Atenção, muita atenção, porque o melhor vem agora! 👀🧶 https://t.co/mOYpNHr4fQ</t>
  </si>
  <si>
    <t>Mesmo fazendo uma campanha crítica e vigorosa, os índices de rejeição do Ciro vêm baixando de forma consistente e acelerada, em todos os segmentos. No DataFolha ele agora tem uma  rejeição de apenas 24% - menor que a de Lula, que subiu para 39%.</t>
  </si>
  <si>
    <t>Se examinarmos outras pesquisas  confiáveis, vemos indicadores ainda mais importantes: a rejeição do Ciro oscila de 16% a 24%; contra 39% a 42% de Lula e 45%  a 56% de Bolsonaro.</t>
  </si>
  <si>
    <t>Isso nos leva à conclusão mais espetacular - mas vamos deixar vocês com gostinho de ‘quero mais’ e só apresentá-la daqui a pouco!</t>
  </si>
  <si>
    <t>GIRO DO CIRO - CAMINHADA NO CENTRO DE SERRA | SERRA/SP | 03/09/2022 https://t.co/vVGGXn2dRQ</t>
  </si>
  <si>
    <t>No programa eleitoral de hoje, falamos sobre duas das nossas principais propostas: a Lei Antiganância e a renegociação das dívidas que vai limpar o nome de todo mundo que está no SPC e no Serasa. https://t.co/bm7R60zDgJ</t>
  </si>
  <si>
    <t>Confira o programa que foi ao ar às 13h e não perca a versão completa – que vamos exibir AO VIVO na live de 20h45 da https://t.co/4nozhWV5CW.</t>
  </si>
  <si>
    <t>Lembra dos posts anteriores em que apontamos os indicadores fabulosos, em favor de Ciro, que estão nas camadas ocultas do DataFolha e de pesquisas recentes? (Se não lembra, procure aí na sua timeline) 🧶 https://t.co/7nw6KCyWgz</t>
  </si>
  <si>
    <t>Pois bem, o mais espetacular vamos dizer agora: Ciro tem maior potencial de voto que Bolsonaro, empata neste item com Lula e tem rejeição menor que os dois. 📊</t>
  </si>
  <si>
    <t>O potencial de voto de Ciro varia de 51% a 55%. O de Lula vai de 54% a 59%, um empate técnico cravado. E o de Bolsonaro não passa de 40%. O que isso significa? 👀</t>
  </si>
  <si>
    <t>Como Ciro está em ritmo de crescimento, enquanto eles patinam, e tem também o menor índice de rejeição, significa que ele é o candidato que pode crescer mais. 📈</t>
  </si>
  <si>
    <t>Até agora nos limitamos a apontar as boas notícias para Ciro, deixando de lado as nuvens que ameaçam as campanhas de Lula e Bolsonaro. Você gostaria que a gente falasse delas também? Responda aí. 💬</t>
  </si>
  <si>
    <t>Tem duas perguntas sobre nosso RENDA MÍNIMA DE R$ 1.000 que têm aparecido com frequência aqui nas redes e por onde a gente tem andado. 🧶👇</t>
  </si>
  <si>
    <t>A primeira é sobre o aumento do salário mínimo e a segunda é sobre as chances do auxílio – que será permanente – acabar estimulando a “preguiça e a falta de vontade de trabalhar”. Bom, vamos por partes.</t>
  </si>
  <si>
    <t>Sobre a questão do salário mínimo, quero começar reafirmando: o programa de Renda Mínima não vem pra rivalizar com o salário. Ele vem pra COMPLEMENTAR a renda da família.</t>
  </si>
  <si>
    <t>Aqui, faço um primeiro questionamento: qual é a explicação pro Brasil, maior economia da América Latina, ter o segundo pior salário da região, só ganhando da Venezuela? A explicação disso é a conta do governo, que tá quebrada.</t>
  </si>
  <si>
    <t>E a única campanha que propõe consertar essa conta é a nossa. Então, que fique bem claro: vamos reajustar o salário-mínimo sempre acima da inflação.</t>
  </si>
  <si>
    <t>Sobre a questão da suposta preguiça e falta de vontade de trabalhar, quero dizer que essa é uma visão muito equivocada. A ideia do projeto é banir a pobreza, a miséria e erradicar a fome no Brasil.</t>
  </si>
  <si>
    <t>O que bota uma nação pra frente é o trabalho decentemente remunerado. E vocês vão ver que o meu programa vai gerar 5 milhões de empregos em dois anos porque meu compromisso é não apenas derrotar a pobreza, mas também fortalecer a economia e gerar empregos com salários dignos.</t>
  </si>
  <si>
    <t>Hoje temos mais um encontro AO VIVO na #CiroTV – diretamente do Aglomerado da Serra, em Belo Horizonte! Acompanhe a transmissão do nosso quarto programa eleitoral completo, com direito a muitos reacts, interação com quem estiver participando e muito mais. Espero vocês às 20h45! https://t.co/gNh55KHQ5W</t>
  </si>
  <si>
    <t>É doloroso acreditar que cena tão chocante aconteça no nosso Brasil. Impossível alguém assistir este vídeo e não se sentir um bebê desprotegido ou uma mãe em desespero. Punição rigorosa para este monstro! https://t.co/aBtM032oxN</t>
  </si>
  <si>
    <t>Fala, pessoal! Passando pra lembrar que logo mais, às 20h45, entramos AO VIVO na https://t.co/4nozhWV5CW pra exibir nosso programa eleitoral completo e interagir bastante com vocês. Mandem suas dúvidas e outros comentários pra Ciro, @gisellebezerra e @AnaPaulaMatosBA 👇</t>
  </si>
  <si>
    <t>LIVE DE EXIBIÇÃO DO QUARTO PROGRAMA ELEITORAL CIRO PRESIDENTE 12 | BELO HORIZONTE/MG | 03/09/2022 https://t.co/qmEl0J1nRP</t>
  </si>
  <si>
    <t>Todo mundo ON na https://t.co/4nozhWV5CW ? 😃🎥 https://t.co/IzrpObtjKu</t>
  </si>
  <si>
    <t>Veja nosso quarto programa eleitoral completo, que foi exibido há pouco na https://t.co/4nozhWV5CW. Você vai ficar sabendo tudo sobre a Lei Antiganância e a renegociação das dívidas que vai limpar o nome de todo mundo que está no SPC e no Serasa. #CiroPresidente12 https://t.co/r0nY3pDYIx</t>
  </si>
  <si>
    <t>A última DataFolha começa a indicar o que estamos dizendo há tempos: Ciro é o candidato potencialmente mais forte para enfrentar Bolsonaro no 2º turno. Os sinais do enfraquecimento de Lula tornam-se cada vez mais evidentes. 🧶👇</t>
  </si>
  <si>
    <t>A diferença entre Lula e Bolsonaro caiu 10 pontos de maio até setembro. Lula perdeu 10% entre os jovens. 9% entre os negros. 6% no Sul e 3% no Sudeste. 9% na classe A. 3% entre quem tem curso superior e 2% no médio. (…)</t>
  </si>
  <si>
    <t>Mas Bolsonaro não pode bater tambor. Estes votos não estão indo majoritariamente para ele, mas se distribuindo entre outros candidatos, em especial para Ciro. Isso ficará cada vez mais claro a partir de agora. (…)</t>
  </si>
  <si>
    <t>A perda de substância de Lula e Bolsonaro vai se acentuar e afrouxar a corda da tal polarização que foi esticada artificialmente  pela enxurrada de pesquisas prematuras e a superficialidade e despreparo de muitos analistas. (…)</t>
  </si>
  <si>
    <t>Estas tendências que começam agora a se refletir nos números, já vinham se insinuando há tempo nas pesquisas qualitativas. Mas nos últimos dias, as “qualis” estão emitindo alertas ainda mais vigorosos. Segurem os nervos: teremos um final eletrizante de campanha! ✊🚀</t>
  </si>
  <si>
    <t>GIRO DO CIRO - CAMINHADA EM ALFENAS/MG | 04/09/2022 https://t.co/8ZilL2fFaY</t>
  </si>
  <si>
    <t>Vamos enfrentar a agiotagem oficial e os juros que estão humilhando não só os mais de 66 milhões de brasileiros que estão com o nome no SPC/Serasa, mas também 6 milhões de empresas que estão quase falindo. https://t.co/Tmr8XTFXeb</t>
  </si>
  <si>
    <t>Por isso estamos propondo a Lei Antiganância e o refinanciamento das dívidas dos brasileiros. Conheça essa e outras propostas no nosso site oficial: https://t.co/mwjKFNckoh</t>
  </si>
  <si>
    <t>É HOJE, TURMA BOA! Convido todo mundo pra inauguração da nossa CASA CIRO 12, a partir das 17h, em São Paulo. Pra quem não puder ir, fique ligado que vamos fazer a cobertura completa aqui nas redes e na https://t.co/4nozhWV5CW 🎥😃 #CasaCiro12 https://t.co/E4eiy5SlcB</t>
  </si>
  <si>
    <t>GIRO DO CIRO - ENCONTRO COM MULHERES EM UBERLÂNDIA/MG | 04/09/2022 https://t.co/tqQo3vphG4</t>
  </si>
  <si>
    <t>🚀 https://t.co/iU6IFPc5aN</t>
  </si>
  <si>
    <t>Antes de ver o vídeo, me responda: você sabe quanto uma pessoa que toma R$ 100 emprestados vai pagar daqui a 5 anos com os juros praticados no Brasil? Veja neste trecho do nosso quarto programa eleitoral – eu garanto que a resposta vai lhe surpreender! https://t.co/78DTlUaZkU</t>
  </si>
  <si>
    <t>VOCÊ SABIA QUE A MAIOR CONCORRENTE DA GLOBO HOJE É A https://t.co/4nozhWV5CW ? 🎥😄
Então se liga no recado da /ADM 👇 https://t.co/HJJNz10aaz</t>
  </si>
  <si>
    <t>Teremos muitas novidades na programação da #CiroTv, que devem aumentar ainda mais as visualizações – rivalizando com as campeãs Drible de Mestre, Vira Voto e Mesa 12. 👀</t>
  </si>
  <si>
    <t>E pra quem ainda não tá sabendo, na nossa líder de audiência, a live Drible de Mestre (todas as terças, quintas e sábados às 20h45), Ciro apresenta nosso programa eleitoral completo (de 5 minutos) e debate, a cada dia, com a comunidade de bairros populares de cidades diferentes.</t>
  </si>
  <si>
    <t>GIRO DO CIRO - INAUGURAÇÃO DA CASA CIRO 12 | SÃO PAULO/SP | 04/09/2022 https://t.co/dlApXqQsBk</t>
  </si>
  <si>
    <t>Acompanhe AO VIVO a festa de inauguração da #CasaCiro12 na https://t.co/4nozhWV5CW https://t.co/Qx8uwP8IvF</t>
  </si>
  <si>
    <t>EMOCIONANTE! 🌹🇧🇷 @cirogomes https://t.co/pjY67rlLtd</t>
  </si>
  <si>
    <t>Não acho uma mera coincidência que hoje, 5 de setembro, seja o Dia da Amazônia. Comemorar a floresta na antevéspera do Dia da Independência é um sinal poderoso de que nela reside parte importante do nosso futuro e da nossa soberania. Todos Unidos pela Amazônia! https://t.co/Zu5siRaej1</t>
  </si>
  <si>
    <t>Tem candidato por aí copiando nossa proposta de limpar o nome das pessoas e das empresas que estão no SPC/Serasa, sem sequer dizer como vai fazer – o dito ‘candidato Kinder Ovo’...👀🧶 https://t.co/b8A8DoDbgy</t>
  </si>
  <si>
    <t>👆 Neste trecho do programa de sábado, @AnaPaulaMatosBA explica de um jeito bem didático como faremos pra facilitar a vida de mais de 66 milhões de brasileiros e 6 milhões de empresas que estão endividadas.</t>
  </si>
  <si>
    <t>Assista ao programa completo do último sábado https://t.co/TXUe7Gm87o e veja mais detalhes sobre o projeto.</t>
  </si>
  <si>
    <t>Gente boa, se liga no recado: hoje, a partir de 12h, temos um encontro no @programapanico. Esta é mais uma oportunidade de mostrar ao Brasil que aqui tem PROJETO, EXPERIÊNCIA e FICHA LIMPA! #CiroNoPanico https://t.co/R3Rr6wavwD</t>
  </si>
  <si>
    <t>Isto aí minha gente, sigam este exemplo do grande @ChopeComPasTheo. Nenhum candidato está apresentando programas como os nossos. Como só temos 52 segundos na TV, eles estão todos na https://t.co/azPKEpkFfH e nas playlists do Youtube. Compartilhe com a turma! 🧶👇 https://t.co/QbyScuxWO2</t>
  </si>
  <si>
    <t>Programa eleitoral e inserções de TV: https://t.co/QMYUNcMbSW
Live Drible de Mestre: https://t.co/FEZ6z1xAz1
Live Vira Voto: https://t.co/zabO7CTPdo
Live Mesa 12: https://t.co/wlG87M1oPq
Diário de Campanha: https://t.co/FxiG4v87Ds</t>
  </si>
  <si>
    <t>Estamos AO VIVO no @programapanico! Acompanhe e participe com a hashtag #CiroNoPânico 👇
https://t.co/HymYIxx0Yu https://t.co/chghpLKBHc</t>
  </si>
  <si>
    <t>Tudo é política, por mais que as pessoas tenham tomado nojo. E eu compreendo. Os jovens, por exemplos, veem a política como espaço de privilégio, de mentira, de enganação. Mas a gente precisa trazer de volta a compreensão de que TUDO é política.</t>
  </si>
  <si>
    <t>O preço do feijão, da passagem do ônibus, a qualidade da saúde e da educação. Só a política pode desestabilizar o que está dando errado e começar algo completamente novo. E é nisso que estou apostando. #CiroNoPânico</t>
  </si>
  <si>
    <t>A minha diferença é que eu tenho espírito público e me guio por ele. Pra mim a política não é meio de vida e eu só quero ser presidente se for para mudar a história do Brasil.</t>
  </si>
  <si>
    <t>Emílio Surita fala sobre a falta de projeto de muitos políticos e Ciro explica como o sistema atua pra desacelerar e desmoralizar a política. #CiroNoPanico https://t.co/nJ05Nbw3Se</t>
  </si>
  <si>
    <t>As mulheres comandaram 2/3 do orçamento dos meus governos. Portanto o compromisso real é empoderar as mulheres. Tenho todo um conjunto de políticas que entendem também que o Brasil ainda paga 75% a um negro do que paga a um branco pelo mesmo trabalho e mesma jornada.</t>
  </si>
  <si>
    <t>Mas essa luta identitária tem que ser feita na luta maior da superação da miséria e das desigualdades. #CiroNoPânico</t>
  </si>
  <si>
    <t>Bolsonaro se elegeu denunciando a corrupção do PT, mas aderiu ao centrão. Eu estou dizendo ao povo brasileiro: vote nas minhas ideias. Não adianta acreditar em salvadores da pátria. É preciso que nós transformemos as eleições em um plebiscito de ideais.</t>
  </si>
  <si>
    <t>Não é possível defender o indefensável. Em qualquer país sério, a compra de mais de 50 imóveis com dinheiro em espécie ou a compra de toneladas de cloroquina com 700% de superfaturamento seria motivo de imensa e unânime indignação por todos. #CiroNoPânico</t>
  </si>
  <si>
    <t>Ciro fala sobre a relação entre lutas identitárias e a grande luta contra a superação da miséria e das desigualdades. #CiroNoPanico https://t.co/wFk3RQHfOl</t>
  </si>
  <si>
    <t>Eu não sou pego no contrapé porque sou honesto. Bolsonaro vem falando da economia, porém, anote o que estou dizendo: a economia brasileira vai entrar em 2023 em depressão com esta taxa de juros de 13,75%, mais alta do que a rentabilidade média dos negócios. Eu conheço esse filme.</t>
  </si>
  <si>
    <t>Eu sou o único candidato que está propondo uma mudança no modelo econômico e no modelo de governança política. O atual modelo está gerando desastres: 70 de cada 100 brasileiros estão no desalento, desempregados ou na informalidade.</t>
  </si>
  <si>
    <t>Outro dado: 50 milhões de brasileiros estão indo pra velhice sem nenhuma cobertura previdenciária. Se eu tiver a honra de ser presidente, vamos resolver juntos e com seriedade esses grandes problemas. #CiroNoPanico</t>
  </si>
  <si>
    <t>Ciro faz um breve resumo da história política brasileira e afirma: “pra mim a política não é meio de vida e eu só quero ser presidente se for para mudar a história do Brasil”. #CiroNoPanico https://t.co/Via7SRSDHj</t>
  </si>
  <si>
    <t>Chega de passar pano pra corrupto de estimação. Chega de denunciar os erros de um e ignorar ou relativizar os erros de outro. É urgente a necessidade de correção e moralidade na cadeira da presidência.</t>
  </si>
  <si>
    <t>Fui governador e não morei em palácio. Fui ministro e não usei cartão corporativo. A política não é e nunca será meu meio de vida pra ganhar dinheiro, como é de muitos. Estou na política com a única razão de mudar a vida do nosso povo.</t>
  </si>
  <si>
    <t>Veja a previsão de Ciro em relação ao crescimento econômico e seu comentário sobre as mentiras eleitorais de Bolsonaro. #CiroNoPânico https://t.co/LTO98CnOv4</t>
  </si>
  <si>
    <t>Eu estou com @AnaPaulaMatosBA, professora, advogada, petroleira e nossa futura vice-presidente. Eu brinco que nós fomos separados na maternidade, tamanha a afinidade e convergência de nossas ideias. É a união das nossas experiências que vai transformar o Brasil!</t>
  </si>
  <si>
    <t>O que está errado no Brasil, está errado para privilegiar um punhado de instituições que protegem um dos mais perversos pactos de concentração de renda da história.</t>
  </si>
  <si>
    <t>Cinco brasileiros acumulam renda dos 100 milhões de brasileiros mais pobres e de classe média. Isso mudou com o Bolsonaro? Não. E está se agravando porque atrás da retórica, é o mesmo modelo econômico. #CiroNoPanico</t>
  </si>
  <si>
    <t>Ciro alerta para os perigos da polarização e da manutenção do mesmo modelo econômico e de governança: “a ciência da insanidade é repetir as mesmas coisas e esperar resultados diferentes.” #CiroNoPanico https://t.co/DuFejJPv42</t>
  </si>
  <si>
    <t>Ciro afirma que só quer ser presidente do Brasil se for para mudar tudo o que está errado: "por isso que alguns partidos tradicionais não me apoiam - eles todos estão agarrados na manutenção desse mesmo sistema". #CiroNoPanico https://t.co/nEj2eq3aVT</t>
  </si>
  <si>
    <t>Ciro explica o que está errado no Brasil e fala sobre as semelhanças entre Bolsonaro e Lula. #CiroNoPanico https://t.co/K2e0L5qJ3O</t>
  </si>
  <si>
    <t>Foca na economia! 😄🦭
Gostaram da minha participação no @programapanico ? https://t.co/sNhkG7msoi</t>
  </si>
  <si>
    <t>Estamos AO VIVO no Vira Voto da #CiroTV 🎥😄 Acompanhe: https://t.co/4nozhWV5CW</t>
  </si>
  <si>
    <t>CRIME HEDIONDO! O Ministério da Economia, do notório Paulo Guedes, cometeu em silêncio um dos maiores crimes deste país contra a privacidade e independência financeira dos cidadãos. Entregou dados biométricos e biográficos dos brasileiros aos bancos. 🧶</t>
  </si>
  <si>
    <t>Os canalhas deram o nome de “degustação experimental” a esta ação criminosa. Quem está por trás deste crime? Quanto lucraram com isto? Em um governo sério era para cair toda cúpula do Ministério, e em um país obediente às leis era para todo mundo ir para a cadeia. (…)</t>
  </si>
  <si>
    <t>Com a “degustação experimental”, a Febraban provavelmente já sabe os dados de todos os brasileiros com CPF, para fazer o uso que bem quiser. Na verdade, é crime reincidente. Lembram a história do crédito consignado do Auxílio Brasil? O MPF já está apurando.</t>
  </si>
  <si>
    <t>Assista mais uma edição do nosso DIÁRIO DE CAMPANHA na #CiroTV e veja toda a movimentação de Ciro e Ana Paula pelo Brasil. Entramos no ar às 19h, não perca! LINK: https://t.co/4nozhWV5CW</t>
  </si>
  <si>
    <t>@MarcelaMaeve Fico honrado com seu apoio, @MarcelaMaeve. ✊🇧🇷 É muito importante que todos analisem os projetos dos seus candidatos. Por isso tenho pedido: votem nas ideias. Não adianta acreditar em salvadores da pátria ou que os problemas do Brasil serão resolvidos com personalismo.</t>
  </si>
  <si>
    <t>Assista AO VIVO o nosso programa MESA 12 desta segunda-feira! LINK: https://t.co/4nozhWV5CW</t>
  </si>
  <si>
    <t>Por mais de seis horas, o UOL exibiu, ontem, uma manchete falsa que deturpava uma declaração minha sobre excessos de esquerdismo identitário na natimorta constituição chilena. Somente após insistência da minha equipe, o portal fez uma errata e, depois, reescreveu a matéria. 🧶</t>
  </si>
  <si>
    <t>Como ditam as regras do mau jornalismo, a deturpação maior começava no título (“Ciro diz que peculiaridades identitárias são 'baboseiras da esquerda”), que tinha o claro intuito de dar a entender que repudio e defino, deste modo, as lutas justas de determinados segmentos.</t>
  </si>
  <si>
    <t>Minhas posições, tanto em relação à constituição chilena como a estas lutas, foram expostas de forma muito clara na entrevista ao programa Pânico, mas o autor e os editores as ignoraram por completo.</t>
  </si>
  <si>
    <t>Trata-se de um exemplo tão grotesco de mau jornalismo que fica difícil acreditar que seja motivado apenas por incompetência ou imperícia.</t>
  </si>
  <si>
    <t>Da hora da publicação até a retificação, centenas de blogs e portais reproduziram, em todo o Brasil, a falsa versão e fui vítima de ataques os mais violentos nas redes sociais.</t>
  </si>
  <si>
    <t>Um dos apresentadores do UOL Notícia, Diego Sarza, chegou a dizer no ar que recebeu mensagens de “apoiadores do Ciro” relatando o erro da reportagem, mas seguiu repercutindo a declaração distorcida sem dar atenção devida ao fato.</t>
  </si>
  <si>
    <t>Pior ainda: colunistas do próprio UOL, como Leonardo Sakamoto e Carla Araújo, repercutiram a notícia deturpada, sem se dar o mínimo cuidado de ouvir a minha fala.</t>
  </si>
  <si>
    <t>Em defesa da memória de dois saudosos próceres do grupo - os ilustres Octávio Frias, pai e filho - pergunto aos atuais diretores e editores: isto é jornalismo isento e imparcial? É desta forma que se exerce a liberdade de expressão e a boa prática do debate democrático?</t>
  </si>
  <si>
    <t>O serviço de checagem do grupo, a “meticulosa” coluna Lupa, só serve para exagerar imprecisões de entrevistados e não enxerga este tipo de abusos? Para aclarar a memória e ativar a responsabilidade jornalística de vocês republico, no post a seguir, o vídeo do trecho da entrevista</t>
  </si>
  <si>
    <t>Vejam o que eu disse. Compartilhem a verdade.👇 https://t.co/MIZGMWevKT</t>
  </si>
  <si>
    <t>Nesta véspera do 7 de Setembro, fiz um programa dedicado ao meu projeto de reindustrializar o Brasil - um tema bem apropriado, pois tem tudo a ver com soberania e independência. https://t.co/2spmPhwFY9</t>
  </si>
  <si>
    <t>O dia está movimentado! Além da nossa live Drible de Mestre – que hoje será em São Paulo, onde vamos exibir mais um programa eleitoral –, estaremos na Rede TV (#CiroNaRedeTV) e no Canal Rural (#CiroNoCanalRural) a partir das 19h. Anote as informações e compartilhe com a turma! https://t.co/2o7d7yC7N2</t>
  </si>
  <si>
    <t>Pessoal, daqui a pouco estaremos AO VIVO para discutir nossas propostas para a Região Amazônica, como a preservação da floresta, geração de emprego, infraestrutura, como unir ciência e saberes tradicionais e muito mais. Fiquem ligados: https://t.co/L59zUHVcHa https://t.co/I3otJ7m7pl</t>
  </si>
  <si>
    <t>CIRO APRESENTA PROPOSTAS PARA A AMAZÔNIA https://t.co/bhXMX16keG</t>
  </si>
  <si>
    <t>Nós podemos desenvolver a Amazônia e ter, ao mesmo tempo, uma exemplar resposta para o mundo que se preocupa com a sustentação ambiental. Em tudo isso o Brasil tem capacidade, como nenhuma outra nação do mundo, de liderar e não de ser uma espécie de pária internacional.</t>
  </si>
  <si>
    <t>Hoje parte importante da Amazônia é território controlado pelo crime, com a presença do narcotráfico e do contrabando ilegal. É uma vergonha o estado do Amazonas só ter duas delegacias da Polícia Federal. É isso que precisamos resolver com máxima seriedade e não com demagogia.</t>
  </si>
  <si>
    <t>Precisamos discutir e amadurecer um Projeto Nacional que entenda que o Brasil são vários ‘Brasis’ e que o desenvolvimento regional tem que ser um elemento guia desse processo. E a Amazônia é o mais delicado e sofisticado desafio para um bom governante que o país possa eleger.</t>
  </si>
  <si>
    <t>A biodiversidade é a grande riqueza da Amazônia. Ela só será transformada em desenvolvimento econômico, em renda, se fizermos o domínio biotecnológico, a extensão e a difusão desses domínios na capacitação do nosso povo.</t>
  </si>
  <si>
    <t>Precisamos deixar para trás essa polarização personalista e dar um passo adiante. Se nós não entendermos que o Brasil não vai resolver seus problemas com saudosismo fiado, com demagogia e com corrupção generalizada, o nosso país vai sofrer ainda mais.</t>
  </si>
  <si>
    <t>É possível produzir e preservar? Veja a resposta de Ciro na roda de conversa sobre propostas para a Região Amazônica. https://t.co/jGpC6pKnhu</t>
  </si>
  <si>
    <t>Ciro explica porque uma floresta vale mais em pé do que derrubada e fala sobre a importância de uma reconversão produtiva na Amazônia. https://t.co/apKtGSdpkn</t>
  </si>
  <si>
    <t>Veja a opinião de Ciro sobre a flexibilização da compra e porte de armas. https://t.co/YGTDNcWaQP</t>
  </si>
  <si>
    <t>Não podemos ir para esta eleição tomados de ódios ou paixões despolitizadas e superficiais. O Brasil não aguenta mais. Eu quero ser o presidente que vai reconciliar nosso país ao redor de uma ideia-força, de um PROJETO de nação.</t>
  </si>
  <si>
    <t>Você sabia que os números mais importantes das pesquisas nem sempre são os que saem nas manchetes? 🤔📊 #CiroPresidente12 https://t.co/G94pvmTXaX</t>
  </si>
  <si>
    <t>Hoje temos mais um encontro AO VIVO na #CiroTV – diretamente de Jabaquara, São Paulo! Acompanhe a transmissão do nosso quinto programa eleitoral completo, com direito a muitos reacts, interação com quem estiver participando e muito mais. Espero vocês às 20h45! https://t.co/UGgZJJkmVp</t>
  </si>
  <si>
    <t>Começou, gente boa! 
Entrevista AO VIVO no Canal Rural. Acompanhe: https://t.co/QZ5QnDE2TW
#CiroNoCanalRural https://t.co/T1HRdwv52D</t>
  </si>
  <si>
    <t>Turma, também conversei com os jornalistas da @RedeTV. Acompanhe agora e compartilhe com os amigos: https://t.co/1lojQF6swd
#CiroNaRedeTV https://t.co/mJ9MTDne5N</t>
  </si>
  <si>
    <t>Sem uma indústria poderosa, nós não daremos o grande passo rumo à economia do conhecimento. O Brasil é o país que mais destruiu e está destruindo indústrias na história do capitalismo mundial. Não há precedente. #CiroNoCanalRural</t>
  </si>
  <si>
    <t>Não estou propondo um auxílio. Estou propondo um programa de renda mínima que será um benefício previdenciário, com status constitucional - não dependerá de partido X ou Y. Vai ser um direito garantido por lei para o povo de baixa renda, assim como a aposentadoria. #CiroNaRedeTV</t>
  </si>
  <si>
    <t>Eu não tenho um dia de déficit fiscal na minha história. Fui ministro da Fazenda, ajudei a fazer o Plano Real. Acredito que organizar as contas públicas brasileiras significa entender onde e como elas estão dispersas. #CiroNoCanalRural</t>
  </si>
  <si>
    <t>Em entrevista ao Canal Rural, Ciro fala sobre o Projeto Nacional de Desenvolvimento, política industrial e de comércio exterior e a importância de investir na reestruturação do sistema de defesa brasileiro. #CiroNoCanalRural https://t.co/fe4bqmzdkL</t>
  </si>
  <si>
    <t>Afinal, a taxação sobre grandes fortunas vai provocar uma evasão de divisas no Brasil? Veja a resposta de Ciro à pergunta de Luís Ernesto Lacombe. #CiroNaRedeTV https://t.co/lMGtqn5ieJ</t>
  </si>
  <si>
    <t>Ciro responde como pretende resolver o déficit de estados e municípios: "proponho reestruturar a dívida em troca do apoio de governadores e prefeitos para um novo acordo que mude a governança política do Brasil, que está entregue à corrupção e à fisiologia". #CiroNaRedeTV https://t.co/O8j0n9r2mT</t>
  </si>
  <si>
    <t>LIVE DE EXIBIÇÃO DO QUINTO PROGRAMA ELEITORAL CIRO PRESIDENTE 12 | SÃO PAULO/SP | 06/09/2022 https://t.co/dGeELGuPac</t>
  </si>
  <si>
    <t>A política agrícola que defendemos envolve crédito, assistência técnica, capacitação gerencial, acesso a mercados, verticalização da produção, políticas de abastecimento e de preços. #CiroNoCanalRural</t>
  </si>
  <si>
    <t>Eu quero ser o presidente que vai reconciliar o país e que vai proteger o bolso do trabalhador e do empreendedor brasileiro. #CiroNoCanalRural</t>
  </si>
  <si>
    <t>Todo mundo ON na https://t.co/4nozhWV5CW ? 😄🎥</t>
  </si>
  <si>
    <t>Ciro dá detalhes sobre os quatro complexos industriais que vão fazer o Brasil retomar o protagonismo global: Complexo Industrial da Saúde, Complexo Industrial do Agronegócio, Complexo Industrial da Defesa e Complexo Industrial do Petróleo. #CiroNoCanalRural https://t.co/cuj97Yh9ud</t>
  </si>
  <si>
    <t>Veja como Ciro pretende revolucionar a educação pública no Brasil em “apenas uma gestão”. #CiroNaRedeTV https://t.co/cmXDpWEMwJ</t>
  </si>
  <si>
    <t>Você sabe qual é a diferença entre o projeto de Ciro e do PT? 🤔 Se ainda não sabe, assista este trecho de #CiroNaRedeTV e deixe sua opinião. https://t.co/zT3IBsjn42</t>
  </si>
  <si>
    <t>Peço uma oportunidade ao povo brasileiro. Veja de onde eu venho, procure conhecer minhas ideias. O Brasil pode mudar e está em nossas mãos. Vamos libertar o país dessa bola de chumbo do passado e dar um passo em direção ao futuro!</t>
  </si>
  <si>
    <t>Os últimos governos, incluindo os de Lula e Bolsonaro, destruíram a indústria nacional. Resultado: atraso tecnológico, desemprego e produtos caros. Veja aqui como pretendo reverter essa situação. #CiroPresidente12 https://t.co/nLMPSII8vu</t>
  </si>
  <si>
    <t>Viva o 7 de Setembro! E que Deus nos abençoe para que nada nem ninguém sejam capazes de roubar a nossa paz e a nossa liberdade - neste dia ou em qualquer momento da nossa história. Vamos em frente, com a mais profunda esperança de que encontraremos, juntos, um novo caminho. https://t.co/N9YD3AJEyu</t>
  </si>
  <si>
    <t>Me encontrei essa manhã com o Arcebispo de Mariana, Dom Airton José. Conversamos sobre o Brasil, fé, meio ambiente, educação e democracia. Neste 7 de setembro fazemos um apelo à paz, à conciliação. O nosso país não aceitará qualquer ameaça à liberdade. https://t.co/Jet6SBys0O</t>
  </si>
  <si>
    <t>Minha resposta educada à canalhice do BOLSOPETISMO, que pinta de mentiras até uma foto. Não apoio corrupto nem de esquerda nem corrupto de direita. E não tenho medo de nenhum dos dois gabinetes da mentira e do ódio. https://t.co/idT56evsnj</t>
  </si>
  <si>
    <t>#CiroVotoInquebrantável https://t.co/XohgG2Tq8Z</t>
  </si>
  <si>
    <t>Veja o balanço que Ciro vai fazer do 7 de Setembro, direto de Ouro Preto. 👇
https://t.co/Kcg2xvnCk8
#CiroPresidente12</t>
  </si>
  <si>
    <t>Tristeza na cena cultural, em especial no mundo afro-brasileiro, com a morte de Emanoel Araújo, que espalhou seu talento em vários ramos das artes plásticas e no âmbito da museologia. Meus sentimentos a amigos e parentes. https://t.co/1bgzjfW2AB</t>
  </si>
  <si>
    <t>Começou, gente boa! Acompanhe o pronunciamento de Ciro Gomes sobre o 7 de Setembro, direto de Ouro Preto.
Ao vivo também na #CiroTV: https://t.co/Kcg2xvnCk8</t>
  </si>
  <si>
    <t>GIRO DO CIRO - 7 DE SETEMBRO | OURO PRETO/MG | 07/09/2022 https://t.co/K8LMdBrOc8</t>
  </si>
  <si>
    <t>Bolsonaro transformou o 7 de Setembro dos 200 anos da independência no mais desavergonhado comício eleitoral já feito neste país. E houve outras transgressões políticas, institucionais e morais seríssimas. Os brasileiros cobram uma ação da justiça!</t>
  </si>
  <si>
    <t>Fico entristecido com o que estão fazendo no Brasil. Bolsonaro é produto desse ’nós contra eles’ e dessa polarização que está dividindo a nação. Mas reforço: não vou me abater e vou continuar me inspirando nos grandes brasileiros que construíram momentos radiosos na história.</t>
  </si>
  <si>
    <t>Hoje assistimos um espetáculo de vulgaridade e de uso despudorado do dinheiro do povo para fazer um comício envolvendo todas as estruturas, inclusive da opinião pública internacional. Isso é uma vergonha!</t>
  </si>
  <si>
    <t>VEJA O PRONUNCIAMENTO DE CIRO GOMES CONTRA O USO ESCANDALOSO DO 7 DE SETEMBRO POR BOLSONARO 👇
https://t.co/amgexvurCS https://t.co/PgTPyB2A7z</t>
  </si>
  <si>
    <t>Assista AO VIVO o nosso MESA 12 ESPECIAL desta quarta-feira, 7 de setembro de 2022. Hoje teremos a presença de @aldorebelo, @antonionetopdt e @neudespdt! Acompanhe: https://t.co/4nozhWV5CW https://t.co/f9OK2NIMDV</t>
  </si>
  <si>
    <t>Brasileiros e brasileiras, vamos comemorar o que nos une, o verde amarelo nos pertence. Deus é grande e vai cobrir de bênçãos nossa nação para outros tantos 200 anos – agora sem fome, sem miséria, sem injustiça e sem presidente ladrão e corrupto, como o que temos e o que tivemos.</t>
  </si>
  <si>
    <t>O Dia Mundial da Alfabetização reforça a nossa grande bandeira: EDUCAÇÃO É PRIORIDADE. É aí que temos que fazer a grande revolução que o Brasil precisa e merece.</t>
  </si>
  <si>
    <t>Lembrando o seguinte: não existe segredo nem fórmula mágica por trás da revolução que fizemos no ensino público do Ceará, que hoje é o estado com o melhor Ensino Fundamental do Brasil. Nesse nível de ensino, 79 escolas cearenses estão entre as 100 melhores do país.</t>
  </si>
  <si>
    <t>Tudo isso é resultado de TRABALHO, PLANEJAMENTO e VONTADE POLÍTICA. Dá pra levar esse modelo pra todo o Brasil? Claro que dá. Então, vamos juntos?</t>
  </si>
  <si>
    <t>A grande verdade é que os últimos governantes destruíram a indústria nacional e estamos levando um tremendo 7 a 1 nesta área. Resultado: atraso, desemprego e produtos caros. Assista ao último programa completo https://t.co/uCGCjPT278 e veja mais detalhes sobre nosso projeto. https://t.co/JKbeA4UTwp</t>
  </si>
  <si>
    <t>Como fazer uma campanha independente sem criticar Lula? Como fazer uma campanha democrática sem criticar Bolsonaro? Merval Pereira acha que reprimir a crítica é autoritarismo. https://t.co/OehOBUAerI</t>
  </si>
  <si>
    <t>Veja no programa de hoje porque Ciro é o candidato mais preparado desta campanha. 😁💪 https://t.co/aKBymJLphF</t>
  </si>
  <si>
    <t>E anote aí: logo depois do Horário Eleitoral da noite, às 20h45, temos um encontro AO VIVO na https://t.co/4nozhWV5CW. E hoje vai ferver, com reacts e outras surpresas. Não perca! #CiroPresidente12</t>
  </si>
  <si>
    <t>HOJE A LIVE VAI FERVER! Às 20h45 temos um encontro AO VIVO na https://t.co/4nozhWV5CW – diretamente de São Paulo! Acompanhe a transmissão do nosso 6º programa eleitoral completo, com direito a reacts, interação com quem estiver participando e muitas surpresas. Espero vocês! https://t.co/M1Er7NrfF1</t>
  </si>
  <si>
    <t>Hoje, eu e o @PDT_Nacional ingressamos com ação na Justiça Eleitoral pedindo a inelegibilidade do presidente Jair Bolsonaro e de seu candidato a vice-presidente, general Braga Neto, por abuso de poder e desvio de finalidade. https://t.co/FdIZtQmiqA</t>
  </si>
  <si>
    <t>A ação foi motivada pelos flagrantes atos de campanha eleitoral realizados por Bolsonaro durante o desfile cívico comemorativo do bicentenário da independência do Brasil, em Brasília.</t>
  </si>
  <si>
    <t>Com a morte da Rainha Elizabeth II se fecha um ciclo da monarquia britânica e se abrem as portas da história para uma mulher que foi um símbolo de superação, sacrifício pessoal e devotamento à causa de uma nação. Que ela descanse, merecidamente, em paz. https://t.co/kKqpKLntDj</t>
  </si>
  <si>
    <t>https://t.co/p3rNhZzPd6 https://t.co/wz8l2BsCJb</t>
  </si>
  <si>
    <t>Parabéns a @Filipetoledo77, o Filipinho, que agora à tarde conquistou o título de campeão mundial de surfe numa grande final brasileira, contra o também gigante @italoferreira. https://t.co/AQmV4Kgor8</t>
  </si>
  <si>
    <t>Agora, o Brasil já tem quatro campeões mundiais – Filipinho, Italo, Adriano de Souza, o @MineirinhoSurf, e @gabriel1medina. Esse, sim, é um Brasil que nos enche de orgulho! 🇧🇷🏄‍♂️</t>
  </si>
  <si>
    <t>LIVE DE EXIBIÇÃO DO SEXTO PROGRAMA ELEITORAL CIRO PRESIDENTE 12 | SÃO PAULO/SP | 08/09/2022 https://t.co/GflK3EOOa4</t>
  </si>
  <si>
    <t>Turma boa, começou! Estamos ao vivo na https://t.co/4nozhWVDsu. Chama a galera pra assistir, a live de hoje promete! 🔥 #CiroTV https://t.co/N8FfxdFbOA</t>
  </si>
  <si>
    <t>Eleitor meu tem o privilégio de não precisar explicar ladroeira nenhuma. 40 anos de vida pública e nunca respondi a nenhum mal feito de corrupção – nem pra ser absolvido. Podem procurar aí no Google. Eu sou limpo e me apresento ao povo brasileiro limpo. https://t.co/g8VjNlly7d</t>
  </si>
  <si>
    <t>Nossa bandeira pertence ao povo brasileiro! Nosso verde e amarelo pertencem ao povo negro, às mulheres, crianças e comunidades tradicionais – massacrados pela omissão do atual presidente. Bolsonaro é um ladrão não só de dinheiro público, é um ladrão dos nossos símbolos nacionais!</t>
  </si>
  <si>
    <t>Você conhece minha história? Nos últimos 40 anos trabalhei incansavelmente pra melhorar a vida do nosso povo – e hoje, apresento um legado de trabalho, experiência e ficha limpa. Compartilhe com seus amigos e familiares que ainda não me conhecem e vamos juntos mudar o Brasil! https://t.co/7bpXfUtJVO</t>
  </si>
  <si>
    <t>É tão grande a quantidade de absurdos ditos, diariamente, por Lula e Bolsonaro, que parte da sociedade brasileira já os encara como normais. Depois dos “imbrocháveis” do dia 7, agora é a falsa divindade da esquerda que chama os bolsonaristas de membros da Ku Klux Klan. (…)</t>
  </si>
  <si>
    <t>É este o homem que quer pacificar o país? É este o entendimento que ele tem do fenômeno que fez eclodir o bolsonarismo? É esta a autocrítica por ser, ele mesmo, um dos responsáveis diretos pelo radicalismo que hoje domina nossas ruas? (…)</t>
  </si>
  <si>
    <t>Chamar indistintamente uma plateia, mesmo que de seguidores frenéticos, de membros da Ku Klux Klan, é tão grave e desrespeitoso quanto chamar alguém de nazista. Mas como desculpa e autocrítica não cabem na boca desta falsa divindade, tudo vai ficar por isso mesmo.</t>
  </si>
  <si>
    <t>Não podemos aceitar os absurdos que Bolsonaro cometeu no dia 7 de Setembro. Alô Justiça brasileira! Não podemos deixar tanta desmoralização ficar impune! https://t.co/Lgk3kQm4pG</t>
  </si>
  <si>
    <t>Sábias palavras. https://t.co/VVzXjoT75D</t>
  </si>
  <si>
    <t>BORA BILL! Boa sexta-feira, gente boa! 'Vamo que vamo' que hoje o dia promete! https://t.co/oKoyrUt0I9</t>
  </si>
  <si>
    <t>Lula, veja as consequências de se aliar com difamadores radicais, que vivem cantando o hino da Internacional Socialista! https://t.co/R1ZLa93GaJ</t>
  </si>
  <si>
    <t>Mais uma vítima da guerra fratricida, semeada por uma polarização irracional e odienta que pode inundar de sangue o nosso solo. Abaixo a violência política. O Brasil quer paz! https://t.co/VwwxKKG346</t>
  </si>
  <si>
    <t>VISITA AO COMITÊ DE MARINGÁ/PR | GIRO DO CIRO | 09/09/2022 https://t.co/f0NlzGgaYc</t>
  </si>
  <si>
    <t>Começou o VIRA VOTO da #CiroTV! Acompanhe AO VIVO e compartilhe com a turma: https://t.co/4nozhWV5CW https://t.co/QUWfZUtfXM</t>
  </si>
  <si>
    <t>Já são mais de 40 anos de vida pública e de muito trabalho para melhorar a vida do nosso povo. Você conhece os detalhes dessa trajetória? Veja o vídeo e compartilhe com a turma! 😄 https://t.co/5QwydIN9gf</t>
  </si>
  <si>
    <t>No dia 2 de outubro é CIRO GOMES 1️⃣2️⃣! 🚀 https://t.co/95ONTMWQjJ</t>
  </si>
  <si>
    <t>@felipeneto Oi, @felipeneto! Que bom que gostou! Essa é a luz de um novo Brasil que tá surgindo com o nosso Projeto Nacional de Desenvolvimento. Um projeto coletivo. Chegue mais (os destaques individuais te mando depois 😄🤝)!</t>
  </si>
  <si>
    <t>Acesse a https://t.co/4nozhWV5CW https://t.co/zBaBZUMxna</t>
  </si>
  <si>
    <t>ENCONTRO COM REINALDO AZAMBUJA E INAUGURAÇÃO DO COMITÊ DE CAMPO GRANDE/MS | GIRO DO CIRO | 09/09/2022 https://t.co/gZgNWvqEJl</t>
  </si>
  <si>
    <t>Pode acreditar: um Brasil desenvolvido e com pleno emprego é possível e eu te mostro como pretendo fazer – sem saudosismo fiado, sem demagogia e sem corrupção generalizada. Assista ao vídeo e conheça mais sobre as minhas propostas! https://t.co/Yb4U3Pnqis</t>
  </si>
  <si>
    <t>CAMPANHA EM PASSO FUNDO/RS | GIRO DO CIRO | 10/09/2022 https://t.co/b6yDEtpcJN</t>
  </si>
  <si>
    <t>VEM AÍ A INTERNET DO POVO! Nosso projeto, que visa democratizar o acesso à internet, gerar empregos e desenvolver a tecnologia nacional, prevê o seguinte: https://t.co/XeJgMhErIG</t>
  </si>
  <si>
    <t>1️⃣ Financiar a compra de smartphones em 36 prestações sem juros;</t>
  </si>
  <si>
    <t>2️⃣ Instalar wi-fi de graça em áreas comunitárias das nossas maiores cidades;</t>
  </si>
  <si>
    <t>3️⃣ Oferecer cursos gratuitos para formar técnicos em informática, youtubers e gamers, atendendo um mercado de trabalho que não para de crescer.</t>
  </si>
  <si>
    <t>Ficou com alguma dúvida? Conheça essa e outras propostas no site oficial (https://t.co/mwjKFNcSdP) e anote aí: logo depois do Horário Eleitoral da noite, às 20h45, temos um encontro AO VIVO na https://t.co/4nozhWVDsu – não perca! #CiroPresidente12</t>
  </si>
  <si>
    <t>Espetáculo de vulgaridade sem fim. Quanta vergonha! https://t.co/wuO4dE9tsp</t>
  </si>
  <si>
    <t>SE LIGA NA DICA DO CIRÃO PARA OS EMBALOS DE SÁBADO À NOITE: Às 20h45 temos um encontro AO VIVO na https://t.co/4nozhWV5CW – diretamente de Porto Alegre/RS! Acompanhe a transmissão do nosso 7º programa completo, com direito a reacts, interações e muito mais. Espero vocês! https://t.co/wRyI6kkMyJ</t>
  </si>
  <si>
    <t>Qualquer pesquisa séria feita nestes dias, no Brasil, vai captar um inquietante momento de imobilidade. Tanto pode ser aquela paradeira que precede um quadro definitivo, como aquele silêncio que antecede um grande tsunami. 🧶</t>
  </si>
  <si>
    <t>A segunda hipótese é fora de dúvida a mais provável. E explicamos com base em nossas “qualis” e “quantis”.
Vamos a fatos e números 👇</t>
  </si>
  <si>
    <t>74% dos brasileiros não estão felizes com seu voto. 68% não querem mais clima de briga entre dois grupos. Mesmo os chamados votos “duros” de Lula e de Bolsonaro não estão cem por cento decididos. Sabem apenas o que não querem. Não o que querem. (...)</t>
  </si>
  <si>
    <t>Quase metade dos eleitores de Lula lamenta que ele tenha se envolvido em corrupção e que “só fale do passado”. Só vota nele para impedir que Bolsonaro continue. (...)</t>
  </si>
  <si>
    <t>Um terço dos eleitores de Bolsonaro sabe que ele é mentiroso e incompetente – mas relevam ou fantasiam isso – porque querem, a qualquer custo, impedir a volta do PT. (...)</t>
  </si>
  <si>
    <t>37% dos eleitores de Lula e 30% dos eleitores de Bolsonaro mudariam sem pestanejar o voto para Ciro, caso se convencessem da nossa possibilidade de vitória. (Vem daí, e não da balela de vitória em primeiro turno, ou de medo de golpe, a pregação do tal “voto inútil”). (...)</t>
  </si>
  <si>
    <t>Mesmo os que dizem já estar decididos no voto, revelam, quando questionado mais profundamente nas qualis, que só tomarão a decisão definitiva na “última semana ou no dia da eleição”. (...)</t>
  </si>
  <si>
    <t>Para quem estuda profundamente o tema, é o caso mais curioso, nas eleições brasileiras, de um “suposto voto decidido menos decidido de toda história”. (...)</t>
  </si>
  <si>
    <t>Mais surpreendente ainda é o teste que fizemos em várias qualis (e que você mesmo poderá testar, ou enviar  para os amigos, usando o link). É arrasador o efeito vira voto pró-Ciro para os que assistem “O dever da esperança”. 
Vamos maratonar? ⏯️👇
https://t.co/Ef5u0Sc8qa</t>
  </si>
  <si>
    <t>Gente boa, estamos ao vivo na #CiroTV! Hoje a nossa live é diretamente do Rio Grande do Sul. Assista e compartilhe: https://t.co/4nozhWV5CW https://t.co/ePk68B499A</t>
  </si>
  <si>
    <t>Sobre o incidente envolvendo um apoiador de Bolsonaro hoje em Porto Alegre, quero dizer que tá tudo bem, não aconteceu nada comigo. Mas, como vocês sabem, eu tô trabalhando, tô andando na rua, abraçando o povo, conversando, ouvindo. 🧶</t>
  </si>
  <si>
    <t>Hoje estivemos no Acampamento Farroupilha, onde fui recebido com muito carinho. Em determinado momento, estávamos cantando e chegou o apoiador do atual presidente, que fez uma provocação e afirmou que estava armado. (...)</t>
  </si>
  <si>
    <t>Ele foi retirado do local e depois descobrimos que ele não estava armado coisa nenhuma. Tem muito bolsonarista por aí que, além de frouxo e covarde, é mentiroso também! Mas enfim, estamos bem e continuamos trabalhando.</t>
  </si>
  <si>
    <t>Já passou da hora de preparar os brasileiros para o mundo digital, mas isso só é possível com a democratização do acesso à internet, equipamentos modernos e capacitação! Aqui eu explico como será o programa Internet do Povo. Assista e comente o que achou! https://t.co/0ax060NiiU</t>
  </si>
  <si>
    <t>Os gabinetes do ódio e das fake news estão funcionando a todo vapor. Compartilhe a verdade! https://t.co/YjukaWV4Qa</t>
  </si>
  <si>
    <t>LANÇAMENTO DA CANDIDATURA DE JULIANA BRIZOLA | PORTO ALEGRE/RS | GIRO DO CIRO | 11/09/2022 https://t.co/Ui4RYXGBTl</t>
  </si>
  <si>
    <t>Final de semana do jeito que a gente gosta ! ❤️ https://t.co/KBxFbPFaVK</t>
  </si>
  <si>
    <t>Como é o Brasil dos seus sonhos? https://t.co/3sg9YHMKAF</t>
  </si>
  <si>
    <t>Você já sabe quem é quem nessa eleição? Assista ao vídeo do @CartunistaT e teste os seus conhecimentos! https://t.co/c2e90t3CN1</t>
  </si>
  <si>
    <t>Você sabe que dia é amanhã? 👀 https://t.co/5A2vtAHHpL</t>
  </si>
  <si>
    <t>Bom dia, dia 1️⃣2️⃣! #Dia12ComCiro12 https://t.co/JF7SmIsmpA</t>
  </si>
  <si>
    <t>Em momentos de choques, disputas e excessos, é fator de otimismo e equilíbrio a chegada na presidência do STF de uma mulher firme e serena como a ministra Rosa Weber.</t>
  </si>
  <si>
    <t>Através de um projeto com início, meio e fim, podemos encontrar, juntos, a saída desse labirinto. https://t.co/ws9d2pd2WY</t>
  </si>
  <si>
    <t>PALESTRA NA CIEE | SÃO PAULO/SP | GIRO DO CIRO | 12/09/2022
 https://t.co/PVj4MlEq5y</t>
  </si>
  <si>
    <t>O JOGO ESTÁ PRESTES A VIRAR! A pesquisa da FSB/BTG permite uma discussão honesta e REVELADORA sobre voto útil. Mas... Será que você está preparado para essa conversa ou vai continuar negando que teremos 2º turno, caindo na mentira de seu malvado favorito? Vamos aos fatos 🧶👇</t>
  </si>
  <si>
    <t>VOCÊ QUER DERROTAR BOLSONARO? Ciro tem hoje imensa facilidade de ganhar de Bolsonaro no 2º turno - na verdade maior que qualquer adversário - visto que Lula cai a cada dia com as lembranças de tudo o que tenta, em vão, negar. Mas o povo não é bobo!</t>
  </si>
  <si>
    <t>O QUE DIZ A PESQUISA? Ciro ganhará de Bolsonaro com certeza, marcando 50% contra 38%!</t>
  </si>
  <si>
    <t>Lula, que ainda está a frente de Bolsonaro (51% a 38%), certamente seguirá – até o dia da eleição - perdendo votos para o crescente anti-petismo, tanto que perdeu 2 pontos em uma semana, no cenário de segundo turno contra Bolsonaro. Lula cada dia mais fraco para vencer Bolsonaro!</t>
  </si>
  <si>
    <t>VOCÊ QUER DERROTAR O PT? Ciro é o mais forte adversário que Lula pode ter (e quem mais teme, vide o ataque dos últimos dias).</t>
  </si>
  <si>
    <t>Contra Ciro, Lula marca hoje apenas 46% e a diferença caiu para 11%. Contra Bolsonaro, Lula chega a 51%, e a diferença é maior chegando a 13%. Certamente Ciro irá somar os votos de quem não quer mais o PT, vai ao 2º turno e vai vencer Lula!</t>
  </si>
  <si>
    <t>CONCLUSÃO: Se você está triste em ir para a urna votar no menos pior, apenas pra derrotar o outro, lembre-se que Ciro pode vencer os dois! Basta que você dê a Ciro a chance que os outros dois já tiveram.</t>
  </si>
  <si>
    <t>No primeiro turno, vote 12! O voto triste no menos pior você pode dar no 2º turno! Mas com certeza - com seu voto verdadeiramente útil – estaremos lá!</t>
  </si>
  <si>
    <t>A fraca candidatura de Lula é a verdadeira linha auxiliar de Bolsonaro, que não merece mais uma chance. O Brasil de hoje tem fome, pobreza e economia fraca. Por isso tem pressa!</t>
  </si>
  <si>
    <t>Não faz sentido o brasileiro adiar em mais 4 anos a Prosperidade e Justiça Social que Ciro está preparado para implantar no Brasil JÁ. Pense bem, vote 12, o verdadeiro voto útil para você e para o Brasil! #Dia12ComCiro12</t>
  </si>
  <si>
    <t>#Dia12ComCiro12
No dia 2 de outubro é CIRO GOMES 1️⃣2️⃣ porque… https://t.co/pnKwCtHX77</t>
  </si>
  <si>
    <t>1 - Ciro tem PROJETO! Mostra como vai fazer e de onde vai tirar o dinheiro pra resolver os problemas do Brasil;
2 - Ciro é o único capaz de ACABAR com essa POLARIZAÇÃO e trazer PAZ pro nosso Brasil; https://t.co/epKDP8ePMs</t>
  </si>
  <si>
    <t>3 - Ciro é 100% FICHA LIMPA e nunca respondeu nenhum processo por corrupção – nem pra ser absolvido; 
4 - O Programa de RENDA MÍNIMA de Ciro vai beneficiar com R$ 1.000 todas as famílias abaixo da linha da pobreza; https://t.co/E6g6bqW061</t>
  </si>
  <si>
    <t>5 - Ciro vê a EDUCAÇÃO como PRIORIDADE e vai colocar o ensino público brasileiro entre os dez melhores do mundo em 15 anos;
6 - Ciro vai gerar 5 milhões de empregos em 2 anos – confirmando sua crença de que o que bota uma nação pra frente é o trabalho decentemente remunerado; https://t.co/1bJ2SlG40R</t>
  </si>
  <si>
    <t>7 - Com a Lei Antiganância, Ciro vai impedir que os bancos e cartões de crédito cobrem mais de 2x o valor que você deve – libertando milhões da PRISÃO DOS JUROS ALTOS;
8 - Com o Programa INTERNET DO POVO, Ciro vai democratizar o acesso à internet para os brasileiros; https://t.co/uF8vnsAaGC</t>
  </si>
  <si>
    <t>9 - Ciro vai renegociar as dívidas e LIMPAR O NOME de todo mundo que tá no SPC e Serasa; 
10 - Quando foi governador, prefeito e ministro, Ciro NUNCA USOU cartão corporativo, não foi morar no palácio e ainda RECUSOU três aposentadorias; https://t.co/mcoTIWbXJW</t>
  </si>
  <si>
    <t>11 - Ciro assumiu o compromisso de reajustar o salário mínimo sempre acima da inflação, garantindo ganhos reais à população;
12 - Ciro é o único que assume o COMPROMISSO DE MUDAR esse modelo econômico que beneficia quem tem muito e dá migalhas a quem tem pouco. https://t.co/6NPk0XH3KW</t>
  </si>
  <si>
    <t>Nosso querido @antonionetopdt puxando o coro do 1️⃣2️⃣ agora em São Paulo! É a grande virada que está chegando! ✊#Dia12ComCiro12 https://t.co/mQoIXDGfbB</t>
  </si>
  <si>
    <t>Fechando o dia com nossa pisadinha do 1️⃣2️⃣! https://t.co/o2b9Sr0C9k</t>
  </si>
  <si>
    <t>O melhor da vida é o amor. O melhor do amor é a parceria leal, a entrega, a escuta, o apoio mútuo, a compreensão, a partilha de todos os momentos. ❤️ @gisellebezerra https://t.co/UiDBDH1Jq8</t>
  </si>
  <si>
    <t>Muitos dizem que Brizola não apoiaria @cirogomes . A verdade é que o último voto de Brizola, meu avô, foi em Ciro. Neste vídeo, eu explico o motivo. https://t.co/8wsdVIeeHW</t>
  </si>
  <si>
    <t>Nosso primeiro #GiroDoCiro desta terça é na ‘Capital Mundial do Feijão’ – Irecê, sertão da Bahia. Meu coração explode de alegria com o carinho e a vibração do povo baiano! 😄 https://t.co/c1Ii7mJnsb</t>
  </si>
  <si>
    <t>E já anote aí na agenda: hoje temos um encontro AO VIVO na https://t.co/4nozhWV5CW logo depois do Horário Eleitoral da noite. Espero vocês às 20h45 em ponto!</t>
  </si>
  <si>
    <t>#VerdadeiroVotoÚtil https://t.co/XILDPvBKQw</t>
  </si>
  <si>
    <t>Nosso novo RENDA DIGNA tem três braços: 
1️⃣ O projeto de Renda Mínima de R$ 1 mil reais por família que precisa; 
2️⃣ Salário mínimo sempre com ganhos reais, acima da inflação; 
3️⃣ A geração de 5 milhões de empregos em dois anos. 
Saiba como vai ser e de onde vem o dinheiro! https://t.co/lRbaD4BHjR</t>
  </si>
  <si>
    <t>#VerdadeiroVotoÚtil https://t.co/QW73mx3axI</t>
  </si>
  <si>
    <t>CIRO E ANA PAULA VISITAM APAE EM SALVADOR/BA | GIRO DO CIRO | 13/09/2022 https://t.co/u2eFw7k9NV</t>
  </si>
  <si>
    <t>@antonionetopdt Estamos juntos nessa luta, meu querido @antonionetopdt! ✊🇧🇷 #VerdadeiroVotoÚtil</t>
  </si>
  <si>
    <t>Hoje temos mais um encontro AO VIVO na https://t.co/4nozhWV5CW – diretamente de Salvador, Bahia! Acompanhe a transmissão do nosso programa completo sobre RENDA DIGNA – com direito a muitos reacts, interação com quem estiver participando e muito mais. Espero vocês às 20h45! https://t.co/vexVIRvxXc</t>
  </si>
  <si>
    <t>#VerdadeiroVotoÚtil https://t.co/KFFnSCTV1o</t>
  </si>
  <si>
    <t>Mais cedo estivemos na @APAESALVADOR, essa grande organização da sociedade civil do Brasil, que presta assistência às pessoas com deficiência há quase 70 anos. Depois, fomos a um evento em defesa da causa animal. E a agenda em Salvador segue amanhã. Acompanhe aqui nas redes 😁 https://t.co/uvwKekUiDn</t>
  </si>
  <si>
    <t>LIVE DE EXIBIÇÃO DO PROGRAMA SOBRE RENDA DIGNA | CIRO PRESIDENTE 12 | SALVADOR/BA | 13/09/2022 https://t.co/YcoEUFIJgF</t>
  </si>
  <si>
    <t>Todo mundo ON na https://t.co/4nozhWV5CW ? 👀</t>
  </si>
  <si>
    <t>Ciro explica na https://t.co/4nozhWV5CW de onde vai tirar dinheiro pro RENDA DIGNA, que vai garantir –
1️⃣ Renda Mínima de R$ 1 mil reais por família que precisa; 
2️⃣ Salário-mínimo sempre com ganhos reais, acima da inflação; 
3️⃣ Geração de 5 milhões de empregos em dois anos. https://t.co/PJVv9RRIOb</t>
  </si>
  <si>
    <t>Bolsonaro disse hoje que tava arrependido, mas será que esse arrependimento é verdadeiro ou é pra tentar diminuir a rejeição?</t>
  </si>
  <si>
    <t>Ele fez um programa inteirinho pra homenagear as mulheres. Vale a homenagem? Vale. Mas, além de homenagear da boca pra fora, temos que empoderar e respeitar as mulheres – e isso Bolsonaro nunca fez e nunca se esforçou pra fazer.</t>
  </si>
  <si>
    <t>42 anos de vida pública e nunca respondi nenhum processo por corrupção. Nem pra ser inocentado. Não é nada mais do que a minha obrigação, mas eu me garanto como uma pessoa decente.</t>
  </si>
  <si>
    <t>Chega de beneficiar quem já tem muito e de distribuir migalhas pra quem tem pouco! Com o programa Renda Digna, nós vamos enfrentar os três maiores problemas que o Brasil já deveria ter superado há décadas: a pobreza, o baixíssimo poder de compra e o desemprego. https://t.co/c6HNy9TRX6</t>
  </si>
  <si>
    <t>A escalada de ataques de bolsonaristas à jornalista @veramagalhaes já chegou ao ponto máximo, e tem que ser visto como uma múltipla ação terrorista que afronta não apenas uma mulher e jornalista independente, mas toda uma sociedade democrática. (...)</t>
  </si>
  <si>
    <t>Os cães raivosos, como Douglas Garcia, não agiriam com tanta desenvoltura se não tivessem, de um lado, o estímulo e o apoio de Bolsonaro, líder da facção, e do outro, a passividade das autoridades. A mesa do Legislativo paulista também não pode ficar em silêncio.</t>
  </si>
  <si>
    <t>São mais que cruéis e pavorosos os dados da última pesquisa da Rede Penssan que apontam que HÁ FOME em 37,8% dos lares brasileiros com crianças de até 10 anos. Um país que atingiu esta marca perdeu seu passo na história. (...)</t>
  </si>
  <si>
    <t>O desgoverno de Bolsonaro e a soma dos erros acumulados por décadas são as causas principais desta tragédia. Seus agentes finais são o desemprego, o baixo crescimento, a inflação, o enfraquecimento da merenda escola e, principalmente, a indiferença de todos. (...)</t>
  </si>
  <si>
    <t>Enquanto isso, assistimos uma das campanhas mais despolitizadas e vazias de propostas de todos os tempos, onde proliferam a demagogia, a mentira e a cumplicidade vergonhosa de amplos setores  – a começar da mídia – com esta tragédia que pode nos levar para um ponto sem retorno.</t>
  </si>
  <si>
    <t>Bom dia, turma! Converso agora com Mário Kertész diretamente de Salvador! Acompanhe ao vivo: https://t.co/09a0BBonyE https://t.co/v2KOSIHfAR</t>
  </si>
  <si>
    <t>Precisamos entender a ORIGEM da crise brasileira e exigir que todos os candidatos proponham SOLUÇÕES práticas e concretas.</t>
  </si>
  <si>
    <t>Por isso peço todos os dias ao povo brasileiro que, antes de votar, guarde suas paixões e ódios no coração. Política se resolve com o cérebro, com a inteligência. Senão estaremos fadados a cair na lambança dos políticos que não prestam.</t>
  </si>
  <si>
    <t>Terei orgulho de dizer aos meus filhos e netos: "Eu não me vendi. Eu não me rendi". E aqueles que me apoiam terão orgulho de revisar meu passado limpo e de muita luta pelo povo brasileiro.</t>
  </si>
  <si>
    <t>Ciro reitera o que todo mundo sabe: Lula e Bolsonaro são pessoas completamente diferentes. Mas o que está por trás dos dois? Rigorosamente o mesmo modelo econômico e o mesmo modelo de governança política. #CiroNoMetro1 https://t.co/4bLymKj4Ry</t>
  </si>
  <si>
    <t>O único candidato que não tem rabo preso e não tem histórico de corrupção pra denunciar os absurdos que nosso povo tem sofrido nas mãos do sistema sou eu. Quer manter a mesma coisa? Estão os outros dois aí. Quer mudar? Me dê uma oportunidade.</t>
  </si>
  <si>
    <t>Na entrevista ao @metropole, Ciro traz os valores que Lula e Bolsonaro transferiram aos bancos: “não é possível imaginar que fazendo essas mesmas coisas nós vamos conseguir resultados diferentes!”. #CiroNoMetro1 https://t.co/8t1n000c1W</t>
  </si>
  <si>
    <t>Querem esmagar a liberdade do povo. Nossa gente sendo humilhada e não querem deixar sequer as pessoas terem a autonomia e a serenidade de escolher seu candidato numa eleição de dois turnos. Não tem fascismo de direita e nem fascismo de esquerda que me abata!</t>
  </si>
  <si>
    <t>Sempre me perguntam como vou governar denunciando sistematicamente os escândalos de corrupção que assombram a política brasileira. Bom, pra começar, vamos –</t>
  </si>
  <si>
    <t>1) abrir mão da reeleição em troca de todas as reformas que o Brasil precisa;
2) aproveitar a “hora mágica” dos seis primeiros meses; 
3) mudar a interlocução com o Congresso através de um novo acordo envolvendo governadores e prefeitos;</t>
  </si>
  <si>
    <t>4) mandar para o voto popular direto o que persistir de impasse;
5) transformar minha eleição numa eleição de PROJETOS. 
Então quem votar em mim, vai estar votando em um conjunto de IDEIAS – e não em personalidades baseadas em populismo barato.</t>
  </si>
  <si>
    <t>Todos esses que estão aí já tiveram oportunidade e deu no que deu. Eleição é contrato de futuro. Repetir as coisas do passado é repetir toda a tragédia e os escândalos de corrupção que temos vivenciado nos últimos anos. Me dê uma oportunidade, vamos juntos mudar o Brasil!</t>
  </si>
  <si>
    <t>#VerdadeiroVotoÚtil https://t.co/B7DbzuL1kk</t>
  </si>
  <si>
    <t>Seguimos em agenda por Salvador – e logo depois da entrevista a @marioksz, viemos para uma caminhada na Feira de São Joaquim, que é a maior e mais tradicional feira livre da Bahia. Pra aliviar o sol e calor, eu e @AnaPaulaMatosBA tomamos até uma aguinha de coco! 😁🥥 https://t.co/oP2usb8j2C</t>
  </si>
  <si>
    <t>&gt;&gt;  conversacional</t>
  </si>
  <si>
    <t>#VerdadeiroVotoÚtil https://t.co/uY3WM8kDao</t>
  </si>
  <si>
    <t>ENCONTRO COM O PREFEITO EDVALDO NOGUEIRA | ARACAJU/SE | GIRO DO CIRO | 14/09/2022
 https://t.co/CvnR9VlgSG</t>
  </si>
  <si>
    <t>Finalizamos o dia com essa linda festa em Aracaju! É sempre uma alegria poder conversar com nosso povo e mostrar que o Brasil tem jeito e que os brasileiros têm na mão o poder de começar essa mudança. Muito obrigado a todas e todos pelo carinho e apoio. ✊🇧🇷 https://t.co/8asDq9bYuM</t>
  </si>
  <si>
    <t>JÁ CONHECE O NOSSO PROGRAMA RENDA DIGNA? Veja os detalhes deste que vai ser o mais amplo programa de transferência de renda e promoção social da nossa história. https://t.co/ueVUSZwexA</t>
  </si>
  <si>
    <t>Este teste, criado pelo @OGloboPolitica, está fazendo o maior sucesso aqui nos grupos de Zap! Faça o teste pra saber com qual candidato você mais se identifica e descubra quem é o seu #VerdadeiroVotoÚtil 👀👇
https://t.co/nkf5xVwQ9x https://t.co/ASDv3NKeQn</t>
  </si>
  <si>
    <t>Tenho profunda esperança de que, após o teste de fidelidade eleitoral ter revelado o meu nome para eles, muitos dos que estão temporariamente estacionados em outros candidatos VOTEM 1️⃣2️⃣, NO 2 DE OUTUBRO. 😄 https://t.co/etcd4A1tit</t>
  </si>
  <si>
    <t>E você, já fez seu teste? 👀 poste o print do resultado aqui e vamos ver uma coisa…🤣 /ADM
https://t.co/nkf5xVwQ9x</t>
  </si>
  <si>
    <t>A mídia, em geral, que tanto gosta de pesquisas, não deu quase nenhum destaque a este DataFolha que traz resultado tão esmagador (85%) a favor da minha proposta de taxação de grandes fortunas. E aí Lula, vai copiar esta também? (…) https://t.co/ZGp8KQz9bV</t>
  </si>
  <si>
    <t>Ou você - igual a Bolsonaro - vai continuar contra taxação de grandes fortunas, cobrança de impostos sobre lucros  e dividendos, e a Lei Antiganancia? E não me venham, por favor, com papo de falsa simetria!</t>
  </si>
  <si>
    <t>Bom dia, pessoal! Começamos nossa quinta-feira na @radiojornalpe. 😄
Acompanhe a entrevista ao vivo: https://t.co/sJfcl8LdVd https://t.co/yzOlYyvJ7J</t>
  </si>
  <si>
    <t>Campanha política não pode ser uma farra de paixões despolitizadas que não botam comida no prato de ninguém. O próximo presidente vai pegar um problema muito grande porque o Brasil está mais quebrado que arroz de terceira.</t>
  </si>
  <si>
    <t>A memória afetiva do governo Lula veio por conta da expansão do crédito, que levou a uma explosão de consumo. Só que o povo brasileiro não percebeu que as letrinhas miúdas do crediário mandaram a conta do juro mais alto do mundo, que foi praticado pela política econômica do PT.</t>
  </si>
  <si>
    <t>O resultado hoje é que mais 66 milhões de pessoas estão endividadas e humilhadas no SPC. E não vão sair daí sem uma política pública!</t>
  </si>
  <si>
    <t>Veja como Ciro pretende mudar o modelo de governança política e econômica no Brasil. #CiroNaRádioJornal https://t.co/vIeoA853xm</t>
  </si>
  <si>
    <t>Ciro responde como vai governar sem o clássico ‘toma-lá-dá-cá’ da política brasileira: “O erro não é negociar. (…) A minha diferença é que eu vou negociar um projeto ao invés de negociar reeleição ou medo de CPI”. #CiroNaRádioJornal https://t.co/ykCLe5YNcK</t>
  </si>
  <si>
    <t>Quero ser reconhecido como o presidente que fez uma revolução na EDUCAÇÃO do Brasil. Nossa meta é transformar a educação brasileira em uma das dez melhores do mundo em 15 anos!</t>
  </si>
  <si>
    <t>Eu vou transformar em federal – por tanto, minha responsabilidade – o enfrentamento do crime organizado e das facções. Vamos livrar a periferia do Brasil desse flagelo  terrorista que as facções criminosas têm feito.</t>
  </si>
  <si>
    <t>CIRO, ANA PAULA E ISABELLA DE ROLDÃO VISITAM A CASA 12 | RECIFE/PE | GIRO DO CIRO | 15/09/2022 https://t.co/UXKdDsqifG</t>
  </si>
  <si>
    <t>Ciro dá detalhes sobre o programa RENDA DIGNA e explica de onde vem o dinheiro para o financiar o maior projeto de transferência de renda e promoção social da nossa história. #CiroNaRádioJornal https://t.co/U9vtrP5Pea</t>
  </si>
  <si>
    <t>Eu quero mostrar ao povo brasileiro que temos saída para livrar o país dessa bola de chumbo que nos prende ao passado. Só não podemos repetir as mesmas coisas esperando resultados diferentes.</t>
  </si>
  <si>
    <t>A visita a Aracaju desta quarta-feira foi uma festa só!! É esse contato com o povo que me enche o coração de alegria, esperança e muita vontade de mudar nosso Brasil. Vamos juntos, gente boa! Dia 2 de outubro é 1️⃣2️⃣ 🌹 https://t.co/JFLnzJgeUx</t>
  </si>
  <si>
    <t>Não podemos mais adiar uma ação que vai acabar com a miséria no Brasil. Precisamos cobrar um pouco mais dos super-ricos para beneficiar os mais pobres – porque só assim vamos tornar nosso país em um lugar realmente melhor para todos. https://t.co/xSHSR9vGJ2</t>
  </si>
  <si>
    <t>Ficou com alguma dúvida? Conheça essa e outras propostas no site oficial (https://t.co/mwjKFNckoh) e anote aí: logo depois do Horário Eleitoral da noite, às 20h45, temos um encontro AO VIVO na https://t.co/4nozhWV5CW – não perca! #CiroPresidente12</t>
  </si>
  <si>
    <t>Quinta-feira de muito calor e carinho do nosso povo pernambucano! Estive há pouco na Casa 12 – o comitê do partido aqui no Recife – muito bem acompanhado por @gisellebezerra, @AnaPaulaMatosBA, @isabelladroldao e outras lideranças do PDT. https://t.co/T49EwG4YcD</t>
  </si>
  <si>
    <t>Logo mais estaremos no Porto Digital, acompanhe a cobertura completa aqui nas redes e na https://t.co/4nozhWV5CW!</t>
  </si>
  <si>
    <t>ESTAMOS AO VIVO!
Convido todo mundo pra acompanhar minha entrevista na @cbnrecife:
https://t.co/gEcdtLzeR0 https://t.co/xFDha9ZQNp</t>
  </si>
  <si>
    <t>CIRO APRESENTA SUAS PROPOSTAS NO PORTO DIGITAL | RECIFE/PE | GIRO DO CIRO | 15/09/2022 https://t.co/WrQduTVv9x</t>
  </si>
  <si>
    <t>#VerdadeiroVotoÚtil https://t.co/HfuHZXaJDV</t>
  </si>
  <si>
    <t>O teste de vocês DEU CIRO aí no sigilo, né? a /ADM aqui tá de olho... 👀 https://t.co/eEonAyTWRP</t>
  </si>
  <si>
    <t>Pra quem não fez ainda, façam aí pra gente ver uma coisinha: 
https://t.co/nkf5xVwQ9x</t>
  </si>
  <si>
    <t>@pedrodeabrasil Esse seria um bom motivo para repensar seu voto 🤷‍♀️ /ADM</t>
  </si>
  <si>
    <t>@Sinazbr_ É sobre 💅 /ADM</t>
  </si>
  <si>
    <t>Hoje temos um encontro AO VIVO na https://t.co/4nozhWVDsu – diretamente de Recife, Pernambuco! Acompanhe a transmissão do nosso programa completo sobre a TAXAÇÃO DE GRANDES FORTUNAS – com muitos reacts, interação com quem estiver participando e muito mais. Espero vocês às 20h45! https://t.co/BJrJ4WmCL8</t>
  </si>
  <si>
    <t>Fomos recebidos com muito carinho e entusiasmo pela gente querida do Recife! Mais um momento que mostrou como, juntos, podemos construir um novo Brasil! ✊🇧🇷 https://t.co/tXWLAZa2Cf</t>
  </si>
  <si>
    <t>Durante nossa visita no Recife, visitamos o Porto Digital - um dos principais parques tecnológicos e ambientes de inovação do Brasil, ao lado de @AnaPaulaMatosBA e @isabelladroldao. Tivemos uma ótima conversa com a turma sobre os caminhos para o desenvolvimento do nosso Brasil. https://t.co/CiAivKaujy</t>
  </si>
  <si>
    <t>LIVE DE EXIBIÇÃO DO PROGRAMA TAXAÇÃO DE GRANDES FORTUNAS | CIRO PRESIDENTE 12 | RECIFE/PE | 15/09/22 https://t.co/Jneux9VEQk</t>
  </si>
  <si>
    <t>Também estamos ON na https://t.co/4nozhWV5CW! Acompanhe AO VIVO e direto do nosso Recife 😁🎥 https://t.co/ZInEBzi5bQ</t>
  </si>
  <si>
    <t>O modelo econômico que o Brasil segue há décadas, e que nem Lula nem Bolsonaro tiveram coragem pra mudar, é feito pra beneficiar os mais ricos e dar migalhas aos mais pobres. Chega desse Brasil angustiado, cheio de dívidas e dúvidas. https://t.co/t9kH69p3T6</t>
  </si>
  <si>
    <t>Nosso RENDA DIGNA tem três braços: 
1️⃣ O Programa de Renda Mínima de R$ 1 mil reais para as famílias mais carentes; 
2️⃣ Reajuste do salário mínimo sempre acima da inflação; 
3️⃣ A geração de 5 milhões de empregos em dois anos. 
Saiba como vai ser e de onde vem o dinheiro! https://t.co/ZYVSKltTB5</t>
  </si>
  <si>
    <t>Mais um celular misteriosamente oculto retarda o que  poderia ser um desfecho na carreira de Bolsonaro. Depois do celular “desaparecido” após a morte de Gustavo Bebianno, agora é o celular de Roberto Castello Branco que o governo coloca sob o manto do sigilo.🧶</t>
  </si>
  <si>
    <t>Antes da sua estranha morte, Bebianno guardava seu celular sob sete chaves e dizia que continha segredos importantes. Ninguém sabe onde  foi parar. O celular corporativo de Castello Branco, todos sabem, está em um cofre da Petrobras.</t>
  </si>
  <si>
    <t>O ex-presidente da Petrobras insiste que este aparelho contém provas de crime de Bolsonaro. Mas o Ministério das Minas e Energia se nega a entregá-lo  a parlamentares que investigam o caso no Congresso. O governo vai decretar sigilo de 100 anos e a Justiça não fazer nada?</t>
  </si>
  <si>
    <t>Por onde Ciro passa, o Brasil se levanta em um clamor de fé, rebeldia e esperança. Esta manhã o espetáculo cívico foi em Campina Grande, na Paraíba. ✊️🇧🇷 https://t.co/Fh1FMJpn6k</t>
  </si>
  <si>
    <t>#VerdadeiroVotoÚtil https://t.co/G2M7j7DkMB</t>
  </si>
  <si>
    <t>Nossa sexta-feira começou animada! Essa linda recepção foi no calçadão de Campina Grande, na Paraíba. Obrigado pelo carinho de todos! https://t.co/uVts6wLBhS</t>
  </si>
  <si>
    <t>CIRO APRESENTA PROPOSTAS EM BELÉM/PA | GIRO DO CIRO | 16/09/2022 https://t.co/QoYYjDckze</t>
  </si>
  <si>
    <t>Viciados em meter a mão no bolso alheio, alguns petistas tão conseguindo se superar. Escondidinho, “chuparam” a MARCA OFICIAL DA CAMPANHA DE LULA de uma empresa americana (https://t.co/tXc7BoGwo4). Agora tentam se apropriar da nossa marca. Onde vai parar a roubalheira? 🤭 /ADM https://t.co/LV50h8CQB2</t>
  </si>
  <si>
    <t>#VerdadeiroVotoÚtil https://t.co/SMy0U3gOXY</t>
  </si>
  <si>
    <t>Olha só a energia e carinho que recebi do pessoal da nossa querida Belém do Pará. Tem sido assim todo o Giro que estamos fazendo pelo Norte e Nordeste. Vamos juntos construir um novo Brasil! https://t.co/nNMEL5t5UM</t>
  </si>
  <si>
    <t>Você piscou e agora já estamos em Macapá! 😄 O ‘sextou’ de hoje foi do jeito que a gente gosta – com muita andança pelo país e muita conversa com nosso povo. https://t.co/fnqAlA9bBq</t>
  </si>
  <si>
    <t>Terminamos o dia com essa vibração da gente querida do Macapá (AP)! Obrigado a todas e todos pelo apoio e carinho. Saio daqui mais energizado ainda! ✊🇧🇷 https://t.co/TPVsNxDYDQ</t>
  </si>
  <si>
    <t>Visitamos três estados em um só dia 🇧🇷❤️ Seguimos firmes na luta para mostrar ao nosso povo que o Brasil tem jeito e que podemos dar um passo adiante em direção ao futuro. Obrigado pela confiança e por tanto apoio, gente boa! https://t.co/Kc1N2p8co7</t>
  </si>
  <si>
    <t>#VerdadeiroVotoÚtil https://t.co/nR1mUHxCN6</t>
  </si>
  <si>
    <t>Nessa reta final, minha filha @liviasaboya começou uma corrente muito bacana aqui nas redes sociais. Veja detalhes de algumas das nossas principais propostas – como o PROGRAMA RENDA DIGNA – detalhadas por ela. https://t.co/2qrTW8yUEs</t>
  </si>
  <si>
    <t>Quando o trabalho de longo prazo é bem-feito, o resultado sempre aparece e PERMANECE. Vocês viram o resultado do Ideb, divulgado ontem? As dez melhores escolas públicas do Brasil nos primeiros anos do ensino fundamental (1º ao 5º ano) são TODAS do Ceará. (...) 🧶</t>
  </si>
  <si>
    <t>E, entre as cem melhores, 87 são cearenses. E tem mais: as oito primeiras colocadas do 5º ao 9º ano, são também do Ceará. Incrível, não? Parabéns a todas as prefeituras, diretores escolares, professores e alunos que fazem do Ceará esse exemplo de educação de qualidade. (...)</t>
  </si>
  <si>
    <t>É com base nesse modelo que pretendo transformar a educação pública brasileira numa das dez melhores do mundo em 15 anos! ✊</t>
  </si>
  <si>
    <t>Transformar a educação pública numa das 10 melhores do mundo num prazo de 15 anos pode parecer uma utopia pra quem não conhece a revolução que foi feita no Ceará. Veja como ela foi e continua sendo feita e depois deixe aqui o seu comentário. https://t.co/sKG6rPji01</t>
  </si>
  <si>
    <t>Conheça essa e outras propostas no site oficial (https://t.co/mwjKFNckoh) e anote aí: logo depois do Horário Eleitoral da noite, às 20h45, temos um encontro AO VIVO na https://t.co/4nozhWV5CW – não perca! #EducaçãoNota12</t>
  </si>
  <si>
    <t>Hoje o dia começou no Centro-Oeste deste Brasilzão! 🇧🇷 Estamos aqui em Trindade, região metropolitana de Goiânia, para visitar a Vila do Sonho e falar um pouco mais sobre o funcionamento do nosso programa de Reforma Urbana e Regularização Fundiária. https://t.co/j0Yh7CSF25</t>
  </si>
  <si>
    <t>Hoje temos mais um encontro AO VIVO na https://t.co/4nozhWDuem! Acompanhe a transmissão do nosso programa completo sobre EDUCAÇÃO – com direito a muitos reacts, interação com quem estiver participando e muito mais. Espero vocês às 20h45! https://t.co/pLKNMxxiSL</t>
  </si>
  <si>
    <t>Eu sou bem diferente deles: não sou corrupto e sei como tirar o Brasil da crise. O que eu não tenho é tempo de TV, mas aqui nas redes e na nossa https://t.co/4nozhWDuem, você pode conhecer a verdade e se aprofundar no projeto que vai libertar nossa gente. https://t.co/TrLfy2wUPv</t>
  </si>
  <si>
    <t>#VerdadeiroVotoÚtil https://t.co/YM4mCdihKK</t>
  </si>
  <si>
    <t>LIVE DE EXIBIÇÃO DO PROGRAMA SOBRE EDUCAÇÃO | CIRO PRESIDENTE 12 | SÃO PAULO/SP | 17/09/2022 https://t.co/0w6whQ6hdy</t>
  </si>
  <si>
    <t>Todo mundo ON na #CiroTV? Assista ao vivo e compartilhe com a turma: https://t.co/4nozhWV5CW https://t.co/QmV3Y868Hb</t>
  </si>
  <si>
    <t>Fizemos uma revolução na educação do Ceará, resultado de um trabalho continuado ao longo dos anos e com PROJETO. E quero levar esse modelo para todo o Brasil, porque só a educação transforma vidas e pode libertar nosso povo. Vamos juntos? https://t.co/bKrdPXqhKY</t>
  </si>
  <si>
    <t>Terminando mais uma live com a energia lá nas alturas! Obrigado pela companhia, turma boa! ✊🇧🇷🌹 https://t.co/JLbZcsD2nu</t>
  </si>
  <si>
    <t>Fala, meu povo! 🤣 https://t.co/e6MBf6hoOu</t>
  </si>
  <si>
    <t>Dança, @vinijr! Sacuda o mundo com seus pés, sacuda as redes com seus gols e sacuda a alma doente dos racistas com sua alegria arrebatadora. Abaixo o racismo e todos seus disfarces! https://t.co/WCB4dptgci</t>
  </si>
  <si>
    <t>O que eu tenho pra oferecer é isso: um Projeto Nacional de Desenvolvimento, mais de 40 anos de experiência, currículo limpo e muito AMOR por nosso Brasil! https://t.co/NGrOOiXPWs</t>
  </si>
  <si>
    <t>O Giro do domingo foi direto de São Paulo, onde tivemos um encontro com empresas do setor de Tecnologia da Informação. Na conversa, falamos sobre o mercado de trabalho na área – principalmente p/ os jovens que buscam o primeiro emprego – e sobre nosso projeto Internet do Povo. https://t.co/aHplnYpdCG</t>
  </si>
  <si>
    <t>Você mudaria de time só porque alguém disse que ele não seria campeão? #VerdadeiroVotoÚtil https://t.co/b7qn2q7dhO</t>
  </si>
  <si>
    <t>Minha gente, vamos mudar o rumo dessa prosa ruim que fizeram do nosso Brasil? 
O @CartunistaT mandou o recado! Assista e comente o que você achou. https://t.co/QlmkgEmKeR</t>
  </si>
  <si>
    <t>#VerdadeiroVotoÚtil https://t.co/Ul2brUur59</t>
  </si>
  <si>
    <t>Atenção, turma: temos um encontro marcado hoje, às 20h! Vou participar da sabatina Candidatos com o Ratinho, promovida pelo SBT. Compartilhe com os amigos e acompanhe AO VIVO. #CiroNoRatinho https://t.co/6jvhXzzEJW</t>
  </si>
  <si>
    <t>Gente boa, nossa segunda-feira começou na #CasaCiro12, onde tivemos um encontro com representantes da Associação Brasileira de Fintechs e Zetta – que congrega bancos digitais e tem como foco a inovação do setor financeiro no país. https://t.co/gFOovtiHsZ</t>
  </si>
  <si>
    <t>No encontro falamos um pouco mais sobre a necessidade de acabar com o cartel dos cinco bancos que controlam 85% do mercado e impõem à população os juros mais altos do mundo. https://t.co/xQQz8tjNqg</t>
  </si>
  <si>
    <t>Tenho um rumo, tenho princípios e o que eu mais quero nesse universo é MUDAR NOSSO BRASIL! 🇧🇷❤️ https://t.co/GKyKkSHG9R</t>
  </si>
  <si>
    <t>Hoje pela manhã também tivemos um encontro com o pessoal do Conselho Nacional dos Secretários de Saúde (CONASS), aqui em São Paulo. Na conversa, falamos sobre nosso projeto de fortalecer o Complexo Industrial da Saúde, que foi destroçado pelos últimos governos – https://t.co/dqdPatN297</t>
  </si>
  <si>
    <t>E sobre a necessidade de retomar a produção de muitos dos medicamentos e equipamentos que hoje compramos lá fora – economizando para investir no SUS, no desenvolvimento de tecnologias nacionais e na geração de empregos no Brasil.</t>
  </si>
  <si>
    <t>Com a palavra, minha mulher, amiga, companheira e militante pelo Brasil: @gisellebezerra ❤️ https://t.co/4tPELGBFOT</t>
  </si>
  <si>
    <t>Sabe qual é a maior FRAUDE que pode acontecer nessa eleição? Veja aqui e descubra. https://t.co/gJDgIpj6a7</t>
  </si>
  <si>
    <t>Já chegamos para a entrevista de hoje no @ratinhodosbt! Avise pra todo mundo e acompanhe ao vivo! #CiroNoRatinho https://t.co/GJj6fCm5qh</t>
  </si>
  <si>
    <t>Eu não sou candidato porque é fácil. Sou candidato porque é necessário. E lamento por ser o único com propostas concretas para tirar o Brasil dessa crise.</t>
  </si>
  <si>
    <t>A política brasileira se vendeu para um sistema econômico que transfere renda de quem trabalha e produz para o sistema financeiro. O Brasil tem 4 dos 10 bancos mais lucrativos do mundo, ao mesmo tempo que a economia brasileira está estagnada há 11 anos: 8 de PT e 3 de Bolsonaro.</t>
  </si>
  <si>
    <t>O povo brasileiro, indignado com o mais devastador escândalo de corrupção e com a mais grave crise da história, elegeu Bolsonaro.
Será que é razoável agora, decepcionado com Bolsonaro, votar no Lula – um dos maiores responsáveis por essa tragédia? Precisamos desarmar essa bomba!</t>
  </si>
  <si>
    <t>As pessoas sabem que é necessário o refinanciamento das dívidas, mas todos os dias estão sendo bombardeadas com o deboche de que isso não é possível. É possível e muito simples de fazer. Resolvo isso nos seis primeiros meses de governo.</t>
  </si>
  <si>
    <t>Aproveitando que está todo mundo prestando atenção no sepultamento da Rainha, vamos aos fatos: na Inglaterra, o governo gasta 8x o que gastamos aqui na saúde pública da população. Exatamente por isso precisamos rever a questão do Teto de Gastos.</t>
  </si>
  <si>
    <t>Em sua conversa com @ratinhodosbt, Ciro deu detalhes sobre como pretende limpar o nome dos mais de 66 milhões de brasileiros endividados. #CiroNoRatinho https://t.co/4v9RPUoj65</t>
  </si>
  <si>
    <t>Temos o maior estoque de terras férteis do mundo, a província mineral mais rica, a biodiversidade mais enriquecedora e fomos a economia que mais cresceu entre 1930 e 1980, agora crescemos 0. Por que não crescemos mais? É a política, tá na sua mão mudar!</t>
  </si>
  <si>
    <t>Se você acha que eu tenho boas propostas e quer conhecer melhor, me dê um voto agora. Me dê uma oportunidade, porque esses outros já tiveram e a gente sabe muito bem no que deu. Não dá pra repetir as mesmas coisas e esperar resultados diferentes. Temos a chance de mudar o país!</t>
  </si>
  <si>
    <t>Na sequência de propostas apresentadas para o @ratinhodosbt, Ciro também explicou como vai funcionar a taxação de grandes fortunas e porque ela não vai estimular a fuga de investidores do país. #CiroNoRatinho https://t.co/qmuXaV8mu4</t>
  </si>
  <si>
    <t>Meu irmão, minha irmã, quem ganha ou não é você que decide. O sistema está empurrando pro povo escolher entre o coisa ruim e o coisa pior, querem tomar até a sua liberdade de escolher em quem votar. Me dê uma oportunidade e aí eu faço história, eu mudo de verdade o nosso Brasil!</t>
  </si>
  <si>
    <t>Muito obrigado a todos que acompanharam #CiroNoRatinho! É sempre um prazer quando tenho a oportunidade de me apresentar ao nosso povo como um candidato preparado, com nome limpo e com projeto para mudar o Brasil! 🇧🇷✊ https://t.co/YoaL6vMfEw</t>
  </si>
  <si>
    <t>Logo mais, às 23h, vamos fechar a segunda-feira com uma entrevista para a @REDEVIDA. Acompanhe e participe com a hashtag #CiroNaRedeVida 🌹 https://t.co/zqXe0aIAfa</t>
  </si>
  <si>
    <t>Só a educação vai transformar nosso povo pobre, sofrido, desempregado, numa nação livre, soberana, democrática e capaz de enfrentar o desafio do trabalho. Por isso, uma das minhas grandes prioridades é transformar a educação brasileira em uma das dez melhores do mundo em 15 anos.</t>
  </si>
  <si>
    <t>Transformar a educação brasileira é uma das principais prioridades de Ciro. Em entrevista à @REDEVIDA, ele explica como vai fazer para melhorar a educação das nossas crianças e jovens. #CiroNaRedeVida https://t.co/YK2bpvNMCC</t>
  </si>
  <si>
    <t>Eu não sirvo a dois senhores. Meu senhor é o povo brasileiro. Sou o único candidato que está propondo uma reforma tributária para diminuir os impostos do nosso povo pobre e da classe média e aumentar os impostos dos super-ricos que não pagam nada no Brasil.</t>
  </si>
  <si>
    <t>"É preciso combater a corrupção pelo desvio de dinheiro público que faz falta na vida sofrida do nosso povo, mas também para não ensinar aos brasileiros que roubar vale a pena". Ciro conhece as distorções do Brasil e fala um pouco sobre elas. Confira! #CiroNaRedeVida https://t.co/nLDe7dZVkl</t>
  </si>
  <si>
    <t>Faz cinco anos que não é atualizado o valor da merenda escolar, que muitas vezes é a única refeição que uma criança tem. Enquanto isso, nosso povo assiste toda essa roubalheira em escândalos como o Orçamento Secreto e a Emenda do Relator, que passam de 20 bilhões de reais.</t>
  </si>
  <si>
    <t>Precisamos combater a corrupção! Não podemos deixar que o povo pense que ser corrupto vale a pena, que a impunidade é o prêmio para os ladrões da política, como infelizmente está acontecendo. Hoje nós estamos vendo Lula e Bolsonaro debatendo pra ver qual dos dois é mais corrupto.</t>
  </si>
  <si>
    <t>Ciro tem um pedido especial pra você! #CiroNaRedeVida https://t.co/vq0dvrF4oE</t>
  </si>
  <si>
    <t>BOM DIA MEU BRASILZÃO! 😄 Passando pra lembrar que faltam só 12 dias pra gente votar #CiroPresidente12 e mudar o rumo do nosso país! Vamos juntos? 🇧🇷🌹#Faltam12Dias ✊</t>
  </si>
  <si>
    <t>Gente boa, já começou minha entrevista na Rádio Super Notícia, de Minas Gerais. Assista ao vivo:
https://t.co/6k7qutOqkX https://t.co/NjU0ct0SJj</t>
  </si>
  <si>
    <t>Eu vou lutar até o fim com humildade e obstinação porque temos um PROJETO concreto para os principais problemas do Brasil. E espero que Deus abençoe o povo brasileiro para que escolha aquilo que for o melhor pra nós.</t>
  </si>
  <si>
    <t>A Lei Antiganância vem para libertar nosso povo dos mais altos juros do mundo. Porque hoje você pega emprestado R$ 100 e paga muitas vezes mais.</t>
  </si>
  <si>
    <t>Minha proposta é que quando você pagar R$ 200, qualquer que seja o prazo, a Lei determina a quitação e eu acabo com essa coisa que levou 66,6 milhões de brasileiros à humilhação de terem o seu nome no SPC.</t>
  </si>
  <si>
    <t>Você já conhece a Lei Antiganância – a proposta que vai libertar milhões de brasileiros da prisão dos juros altos? Veja os detalhes na entrevista de Ciro à Rádio Super. https://t.co/hdlNKABsH8</t>
  </si>
  <si>
    <t>Ciro é o único com projeto para a criação de quatro complexos industriais: Saúde; Defesa; Agronegócio; e Petróleo, Gás e Bioenergia. E quando falamos de reindustrialização, estamos falando de emprego, redução de custos e fortalecimento da soberania nacional. https://t.co/5QYVlPB4Tj</t>
  </si>
  <si>
    <t>Pessoal, logo mais estaremos na sabatina que a Associação Brasileira de Supermercados (ABRAS) está promovendo com todos os presidenciáveis. Acompanhe AO VIVO aqui nas redes e pela https://t.co/4nozhWV5CW #CiroNaABRAS https://t.co/wBe0uojNF3</t>
  </si>
  <si>
    <t>Meu carinho, força e solidariedade ao @davidmirandario, @ggreenwald e toda a família. Tenho toda certeza de que o David, em breve estará plenamente recuperado e pronto para continuar ajudando o Brasil e os brasileiros. Força, meu irmão! https://t.co/OmSISe1hyg</t>
  </si>
  <si>
    <t>SABATINA COM ASSOCIAÇÃO DE SUPERMERCADOS | GIRO DO CIRO | 20/09/2022 https://t.co/OAkClLA2IP</t>
  </si>
  <si>
    <t>Estamos AO VIVO na sabatina promovida pela Associação Brasileira de Supermercados (ABRAS). Acompanhe: https://t.co/4nozhWV5CW ⏯️ https://t.co/t5z0ydYlcS</t>
  </si>
  <si>
    <t>O Brasil é o 96º país mais corrupto do mundo. Que vexame, né? No programa de hoje, vou explicar o que pretendo fazer para reprimir essa roubalheira generalizada. Acompanhe e já anote na agenda: HOJE, às 20h45, temos um encontro AO VIVO na https://t.co/4nozhWDuem https://t.co/Qy8FoehKtw</t>
  </si>
  <si>
    <t>Obrigado, @tony_segundo. Bela música pra gente marcar a arrancada dos doze dias finais. #Faltam12Dias 🇧🇷 https://t.co/fUU6vb0sGQ</t>
  </si>
  <si>
    <t>Qual a causa de um candidato fugir dos debates, não apresentar propostas e se esconder na memória ilusória de um passado que se dissipou? Falta de respeito? Falta de coragem? Soberba? Rabo preso? Ou simplesmente falta de vergonha?</t>
  </si>
  <si>
    <t>Se liga na programação de hoje da nossa #CiroTV! 😄 Acompanhe: https://t.co/4nozhWV5CW https://t.co/dw2tC4YVgB</t>
  </si>
  <si>
    <t>#Faltam12Dias pra votar Ciro 12 🇧🇷 https://t.co/y42ppX5iad</t>
  </si>
  <si>
    <t>Com esta nova ida à ONU, Bolsonaro bateu um recorde mundial. O de presidente que mais mentiu no plenário das Nações Unidas. Se o ano passado já tinha sido um vexame, desta vez foi um horror: um Pinocchio decadente a gaguejar lorotas eleitorais.</t>
  </si>
  <si>
    <t>Hoje temos mais um encontro AO VIVO na https://t.co/4nozhWV5CW! Acompanhe a transmissão do nosso programa completo – com direito a muitos reacts, interação com o público e muito mais. Espero vocês às 20h45! https://t.co/ocXRyhTacT</t>
  </si>
  <si>
    <t>Não perca! Não perca! Não perca! Não perca! Não perca! Não perca! Não perca! Não perca! Não perca! Não perca! Não perca! Não perca! Não perca! Não perca! Não perca! #FábulaDos2Ladrões https://t.co/tnTyQz84To</t>
  </si>
  <si>
    <t>Veja e distribua! Veja e distribua! Veja e distribua! Veja e distribua! Veja e distribua! Veja e distribua! Veja e distribua! Veja e distribua! Veja e distribua! Veja e distribua! #FábulaDos2Ladrões https://t.co/ML4bMLDbBY</t>
  </si>
  <si>
    <t>É AMANHÃ! 
NÃO PERCA!
VEJA E DISTRIBUA – #FábulaDos2Ladrões https://t.co/5fjT7IhLvt</t>
  </si>
  <si>
    <t>LIVE DE EXIBIÇÃO DO PROGRAMA SOBRE CORRUPÇÃO E MODELO POLÍTICO | CIRO PRESIDENTE 12 | 20/09/2022 https://t.co/1yLJmfdCGz</t>
  </si>
  <si>
    <t>Estamos AO VIVO na nossa https://t.co/4nozhWVDsu! ⏯ Hoje é dia de falar o que vamos fazer pra acabar com essa roubalheira generalizada. A live está IMPERDÍVEL. Acompanhe! 👀 https://t.co/9PIX8xiw2n</t>
  </si>
  <si>
    <t>O Brasil é o 96º país mais corrupto do mundo, segundo o ranking da Transparência Internacional. Que vexame! Mas ficar só lamentando não adianta nada. O que eu quero é encontrar soluções. (…) 🧶</t>
  </si>
  <si>
    <t>A principal delas é mudar esse modelo político baseado no conchavo e no toma lá dá cá porque o brasileiro não aguenta mais tanta bandalheira.</t>
  </si>
  <si>
    <t>O que proponho é uma mudança no modelo político que está aí. E pra quem duvidar da minha capacidade de diálogo, eu lembro: tenho mais de 40 anos de vida pública. Fui deputado, prefeito, governador e ministro. Sei que é possível negociar em bases limpas e transparentes.</t>
  </si>
  <si>
    <t>O que a gente mais vê são escândalos pra tudo que é lado! Tem mensalão, petróleo, malas de dinheiro, propina no MEC, propina na saúde, motociata com dinheiro público, orçamento secreto, até compra de mansões com dinheiro vivo. (…) 🧶</t>
  </si>
  <si>
    <t>Temos que sair desse sufoco, dar um tchau pra todo político que, comprovadamente, já desviou dinheiro público pro seu bolso ou de seus familiares. É pelo voto em gente honesta que começa a mudança.</t>
  </si>
  <si>
    <t>Nenhum país está livre da corrupção. Mas os países mais desenvolvidos criam mecanismos que tornam a corrupção muito mais difícil, seja prevenindo, seja punindo com rigor quem desvia o dinheiro que devia ir pra educação, pra saúde e pra segurança, por exemplo.</t>
  </si>
  <si>
    <t>Recusei três aposentadorias de ex-prefeito, governador e deputado. Nunca aceitei morar em palácio de governo, nunca usei cartão corporativo de ministro, nunca empreguei meus filhos em cargos públicos e nunca fui processado por corrupção. O que é raro nos dias de hoje.</t>
  </si>
  <si>
    <t>Mensalão, Petrolão, malas de dinheiro, propina no MEC, propina na saúde, motociata com dinheiro público, orçamento secreto, compra de mansões com dinheiro vivo... Temos que dar um basta em tanta corrupção. Veja qual é a minha proposta pra isso. https://t.co/iXjNKKInGV</t>
  </si>
  <si>
    <t>#FábulaDos2Ladrões https://t.co/9rWMjnTPJQ</t>
  </si>
  <si>
    <t>Turma boa, participo agora da sabatina promovida pelo @Estadao em parceria com a FAAP. Assista e compartilhe com os amigos! #SabatinaComCiro https://t.co/oqMUgL7Dlc</t>
  </si>
  <si>
    <t>Bolsonaro é um bandido, despreparado e sempre fui oposição a ele. Fui às ruas, assinei 3 pedidos de impeachment e fui ao Tribunal de Haia representar contra o caráter genocida do seu governo. Sabe quantos pedidos Lula assinou pelo impeachment? Nenhum!</t>
  </si>
  <si>
    <t>Na sabatina promovida pelo Estadão/FAAP, Ciro reitera que precisamos derrotar o fascismo na CABEÇA das pessoas – “eles estão querendo simplificar de forma absolutamente dramática o debate e querem aniquilar alternativas”. #SabatinaComCiro https://t.co/DJhs86Lqzh</t>
  </si>
  <si>
    <t>Quero que as pessoas votem em mim pelas nossas ideias e não por um populismo rasteiro – como esse que a gente tem visto por aí. Isso significa estabelecer uma cumplicidade com o povo em torno de um grande projeto.</t>
  </si>
  <si>
    <t>Quem se sente ofendido – o sistemão – sabe disso e está lutando incansavelmente pra me desqualificar e me tirar do debate.</t>
  </si>
  <si>
    <t>Nesse trecho da #SabatinaComCiro, nosso presidente fala sobre pesquisa, os fujões e a pressão do “sistemão” para confinar o debate. https://t.co/M8s2FBcOrW</t>
  </si>
  <si>
    <t>Qual foi a proposta de reforma que FHC fez que o Congresso não deixou passar? Qual foi a proposta que Lula fez pra reformar o país? Nenhuma. E a culpa não é do Congresso, é de quem se vendeu ao conchavo da reeleição e ao medo de CPI porque tem rabo preso.</t>
  </si>
  <si>
    <t>Ciro também falou sobre sua proposta de gerar 5 milhões de empregos em dois anos. Veja e compartilhe com a turma! #SabatinaComCiro https://t.co/VBid1Ho0HA</t>
  </si>
  <si>
    <t>O gabinete do ódio petista segue espalhando que eu não estava aqui no segundo turno de 2018. Repito: eu estava sim e VOTEI. O que eu NÃO FIZ – e que é meu direito como cidadão – foi fazer campanha junto de bandido. Isso eu não faço, não há a menor chance.</t>
  </si>
  <si>
    <t>Você sabia que Ciro é o único candidato que, além de apresentar propostas concretas, explica com detalhes DE ONDE vai tirar o dinheiro para viabilizá-las? 👀 #SabatinaComCiro https://t.co/Of24SDkVdJ</t>
  </si>
  <si>
    <t>O Brasil não aguenta mais essa divisão superficial onde mais do mesmo brigam e colocam a gente pra brigar. Tudo que eu tô pedindo é uma oportunidade. Vamos mudar o Brasil!</t>
  </si>
  <si>
    <t>Neste Dia Nacional de Luta da Pessoa com Deficiência, assumo compromissos claros com essa grande parcela da nossa população que sofre com o descaso do poder público brasileiro. Vamos construir um país onde ninguém fique para trás e onde todos tenham seus direitos respeitados. https://t.co/Fd9V2X0LnX</t>
  </si>
  <si>
    <t>Estão preparados para um grande papo? Assistam hoje, às 19h, minha conversa com @Monark. Sem hora pra acabar. 👀 #CiroNoMonark https://t.co/EsflEkaJs7</t>
  </si>
  <si>
    <t>COMEÇOU! Assista #CiroNoMonark ao vivo:
https://t.co/eSVscdwTt6 https://t.co/CaB6phmM1v</t>
  </si>
  <si>
    <t>O eixo do problema no Brasil é que o Estado e a máquina governamental estão montados em uma grande e poderosa engrenagem de transferir renda dos que produzem e trabalham para os poderosos que especulam nas finanças. #CiroNoMonark</t>
  </si>
  <si>
    <t>Bolsonaro se entregou, se vendeu para o Centrão. O último antissistema que está aí disponível nas eleições sou eu!</t>
  </si>
  <si>
    <t>Precisamos aumentar a tributação em cima dos super-ricos. Eles transformaram o Brasil num paraíso fiscal. E precisamos diminuir a cobrança em cima dos mais pobres, da classe média e do mundo da produção.</t>
  </si>
  <si>
    <t>Estão tentando fraudar a história. Eles não tem coragem de assumir e tentam esconder que o que de fato elegeu Bolsonaro foi a corrupção generalizada e a crise econômica produzida pelo PT.</t>
  </si>
  <si>
    <t>Quem foge dos debates ou não tem propostas para apresentar ou tem muita coisa pra esconder.</t>
  </si>
  <si>
    <t>O @Monark concorda com a proposta de Ciro: taxar as grandes fortunas e diminuir a cobrança de impostos em cima dos mais pobres. Veja os detalhes da proposta. #CiroNoMonark https://t.co/pZFG6aLQga</t>
  </si>
  <si>
    <t>Na conversa com @Monark, Ciro reafirmou como pretende aprovar suas propostas – “combinar com o povo antes, eleger você e as ideias, propor nos primeiros meses, negociar com os governadores e prefeitos e o que persistir de impasse, mandar pro povo votar diretamente”. #CiroNoMonark https://t.co/FWsyoUSsrI</t>
  </si>
  <si>
    <t>Ciro dá detalhes sobre o que produziu a crise política no Brasil – “uma nação que endeusa políticos é uma nação doente”. #CiroNoMonark https://t.co/niby6vZDYN</t>
  </si>
  <si>
    <t>Durante a conversa, @Monark questiona o porquê da esquerda não estar apoiando Ciro. Confira! #CiroNoMonark https://t.co/G0tHOjXxFX</t>
  </si>
  <si>
    <t>Quero restaurar a autoridade da presidência da República, que virou esconderijo de bandidos.</t>
  </si>
  <si>
    <t>Devemos perder a fé no Brasil? Veja o que Ciro acha sobre o crescente sentimento de desesperança entre os mais jovens. #CiroNoMonark https://t.co/LTJzxalokn</t>
  </si>
  <si>
    <t>Peço especialmente para a juventude brasileira: vamos dar uma olhadinha, dar uma oportunidade pra si mesmo e experimentar algo novo para o Brasil. Eu tenho experiência, tenho propostas e hoje quero pedir – não vamos perder a esperança!</t>
  </si>
  <si>
    <t>O que está errado aqui é para proteger esse sistemão corrupto, que quer acabar com o nosso país. Precisamos derrotar esse grande pacto de perversão!</t>
  </si>
  <si>
    <t>AQUI TEM PROJETO! Assista o ‘bate-bola-jogo-rápido’ de Ciro apresentando algumas de suas principais propostas para o Brasil. #CiroNoMonark https://t.co/bckHMFjkXW</t>
  </si>
  <si>
    <t>Vamos, juntos, romper a barragem dessa polarização? #CiroNoMonark https://t.co/S9jSDB4kdq</t>
  </si>
  <si>
    <t>Atenção para o alerta de Ciro: não podemos cair nessa fraude eleitoral que está se apresentando! #CiroNoMonark https://t.co/UcObByN1Zi</t>
  </si>
  <si>
    <t>Se divertiu com o primeiro episódio da Fábula dos Dois Ladrões? Este segundo está ainda mais quente! 🔥 #FábulaDos2Ladrões https://t.co/O0YQ9nkovB</t>
  </si>
  <si>
    <t>Começamos a quinta-feira com um encontro com embaixadores da União Europeia, onde conversamos sobre a importância das relações exteriores para o Brasil e assumi o compromisso de buscar uma relação sadia, baseada na confiança com toda Europa. https://t.co/FYehd2xPhg</t>
  </si>
  <si>
    <t>Gente boa, participo agora da sabatina do Correio Braziliense. Acompanhe ao vivo:
https://t.co/yoUhPjB7cA
#CiroNoCorreioBraziliense https://t.co/lCpTv6PtOH</t>
  </si>
  <si>
    <t>No Brasil de hoje, é assim: quem pode pagar um bom plano de saúde, fica mais tranquilo. Quem não pode, fica ao 'Deus dará'. Isso só vai mudar se a gente partir pra ações concretas com dois objetivos principais 👇🧶 https://t.co/OrEDhDvsHl</t>
  </si>
  <si>
    <t>1️⃣ Aumentar os investimentos no SUS;
2️⃣ E começar a fabricar aqui mesmo tudo o que for possível pra baixar o preço dos medicamentos e dos equipamentos hospitalares.</t>
  </si>
  <si>
    <t>Chega de ódio, chega de incompetência, chega de corrupção e chega de falta de projeto. Eu te peço, com muita humildade, que me dê uma oportunidade. Vamos mudar o Brasil! Tá na hora da virada, gente boa! Dia 2 de outubro é 1️⃣2️⃣! https://t.co/P45GQiOVur</t>
  </si>
  <si>
    <t>Nossa quinta-feira está animada! Converso agora com Claudio Dantas, do @o_antagonista. 
Acompanhe AO VIVO:
https://t.co/x4ks06O2oP https://t.co/VgJacD4BTp</t>
  </si>
  <si>
    <t>Hoje temos mais um encontro AO VIVO na https://t.co/4nozhWV5CW! Acompanhe a transmissão do nosso programa completo – com direito a muitos reacts, interação com o público e estreia da trilogia completa da #FábulaDos2Ladrões. Espero vocês às 20h45! https://t.co/4ikAci5uG2</t>
  </si>
  <si>
    <t>Você mudaria seu sonho só porque alguém disse que ele não seria fácil? #VerdadeiroVotoÚtil https://t.co/3jI7unm38d</t>
  </si>
  <si>
    <t>#VerdadeiroVotoÚtil https://t.co/Dq3SUvbCiN</t>
  </si>
  <si>
    <t>AO VIVO | TRILOGIA ‘FÁBULA DOS DOIS LADRÕES’ + PROGRAMA SOBRE SAÚDE | CIRO PRESIDENTE 12| 22/09/2022 https://t.co/VJ4HcOOL6m</t>
  </si>
  <si>
    <t>Já começou nossa live de hoje! Acompanhe ao vivo também pela https://t.co/4nozhWVDsu ✊🇧🇷 https://t.co/JWA8LioPnI</t>
  </si>
  <si>
    <t>O governo gasta bilhões de dólares importando medicamentos e equipamentos de saúde que poderiam ser feitos aqui no Brasil – enquanto nosso povo sofre com filas, falta de remédios e especialistas. Isso só vai mudar se a gente parar de blábláblá e partir para ações concretas. https://t.co/l34332D4iQ</t>
  </si>
  <si>
    <t>O 'sextou' hoje começa pegando 🔥 com o último episódio da #FábulaDos2Ladrões – compartilhe com a turma! https://t.co/iYBS4nBqF7</t>
  </si>
  <si>
    <t>Precisamos combater a corrupção. Não podemos deixar que o povo pense que ser corrupto vale a pena, que a impunidade é o prêmio para os ladrões da política, como infelizmente tá acontecendo. Hoje nós estamos vendo Lula e Bolsonaro disputando pra ver qual dos dois é mais corrupto. https://t.co/hzZXLPOlNi</t>
  </si>
  <si>
    <t>O único candidato que não tem rabo de palha e não tem histórico de corrupção pra denunciar os absurdos que nosso povo tem sofrido nas mãos do sistema sou eu.
Quer manter a mesma coisa? Tão os dois aí. Quer mudar? Me dê uma oportunidade. https://t.co/y8Mdz5zb0O</t>
  </si>
  <si>
    <t>Lamentável a decisão de um desembargador de Brasília que, a pedido de Flávio Bolsonaro, censurou as reportagens e postagens do UOL sobre o fato da família Bolsonaro ter usado dinheiro vivo na compra de 51 imóveis. (...) 🧶</t>
  </si>
  <si>
    <t>Trata-se de um claro atentado à liberdade de imprensa, um ato de censura que relembra os tempos da ditadura. Tenho certeza de que essa equivocada liminar concedida pelo desembargador será cassada rapidamente. (...)</t>
  </si>
  <si>
    <t>Mas seja como for nada vai conseguir ocultar a corrupção escancarada da família Bolsonaro. Basta lembrar que, segundo o DataFolha, 69% dos brasileiros consideram que há corrupção no governo.</t>
  </si>
  <si>
    <t>Uma das causas dos altos preços do frete no Brasil é a falta de investimentos em suas malhas rodoviárias, ferroviárias e hidroviárias. Além disso, o Brasil gasta menos que deveria com a conservação do pouco que já existe. https://t.co/r7q3AiUH9Q</t>
  </si>
  <si>
    <t>Nesta tarde conversei com representantes da Confederação Nacional dos Transportes (CNT), em São Paulo. Recebi as propostas e sugestões para potencializar a produtividade e competitividade no setor, com foco em baratear custos. https://t.co/QAoY4MhnKr</t>
  </si>
  <si>
    <t>@DaniloGentili Pois é, @DaniloGentili. É absurda a falta de respeito e pudor dessa gente, mas reitero: não vão me dobrar. Eu não vou desistir do nosso Brasil.</t>
  </si>
  <si>
    <t>Enquanto muitos se perdem jogando a bomba de nêutrons do “voto útil”, que desintegra a democracia, @LaMaestrini, com muito talento, vai no alvo certo. No ninho da serpente onde nascem falsos mitos, a cada dia, e de várias espécies. https://t.co/4x1LW1JEOn</t>
  </si>
  <si>
    <t>O que você diria pra alguém que mandasse você abandonar sua família por que sem ela sua sobrevivência seria mais fácil? #VerdadeiroVotoÚtil https://t.co/Tqo6v3iaR2</t>
  </si>
  <si>
    <t>Sabe qual é a maior FRAUDE que pode acontecer nessa eleição? Veja aqui e descubra. https://t.co/FFuMGZTwWy</t>
  </si>
  <si>
    <t>Conversei nesta manhã com representantes da Associação Nacional dos Delegados de Polícia Federal (ADPF). Recebi a Carta de Intenções do setor para fortalecer e aprimorar o trabalho que a PF vem desempenhando em nosso país. https://t.co/vul1CrnLKP</t>
  </si>
  <si>
    <t>Não podemos mais adiar uma ação que vai acabar com a miséria no Brasil. Precisamos cobrar um pouco mais dos super-ricos para beneficiar os mais pobres – porque só assim vamos tornar nosso país em um lugar realmente melhor para todos. https://t.co/7z8eGy9gFw</t>
  </si>
  <si>
    <t>HOJE É DIA DE DEBATE!
Estarei no SBT, naquele que é o penúltimo debate, antes do de quinta-feira, na Globo. Mais uma chance pro Brasil comparar projetos e candidatos. Lula fugiu, mas contem comigo pra debater o país que temos e o que país que podemos ser. Acompanhe! #DebateNoSBT https://t.co/zmMDluYH0V</t>
  </si>
  <si>
    <t>É pouco ou quer mais? 🤔 https://t.co/bfy4be0zQr</t>
  </si>
  <si>
    <t>⏯ @TimeCiroGomes</t>
  </si>
  <si>
    <t>É chocante e revoltante a falta de escrúpulos do PT e sua máquina de fake news. Eles não querem me derrotar democraticamente. Eles querem me aniquilar. https://t.co/3nR9SteGlL</t>
  </si>
  <si>
    <t>Voto útil em quem não sabe qual crime Bolsonaro cometeu? Nem pensar. Voto útil no primeiro turno é aquele que te representa. Aquele que representa a tua convicção, o projeto que tu te identificas. O Brasil terá segundo turno. Eu vou com Ciro e você deveria ir também. https://t.co/xHuv4JkvLq</t>
  </si>
  <si>
    <t>@JulianaBrizola Obrigado pelas palavras, querida @JulianaBrizola. Querem tomar até a liberdade do povo de escolher em quem votar. Não vamos nos dobrar a isso. Voto útil é votar em quem te representa.</t>
  </si>
  <si>
    <t>Se você acha que tenho boas propostas, me dê um voto agora. Os outros já tiveram a sua chance e deu no que deu. Não dá pra repetir as mesmas coisas e esperar resultados diferentes. Se você realmente quer um novo Brasil é hora de mudar. https://t.co/n8o7yjlC5w</t>
  </si>
  <si>
    <t>Lembrando que hoje é DIA DE DEBATE – o penúltimo antes das eleições. Esta é mais uma oportunidade de mostrar ao Brasil que aqui tem PROJETO, EXPERIÊNCIA, FICHA LIMPA e uma ALTERNATIVA VIÁVEL p/ essa polarização odienta. Não perca – #DebateNoSBT https://t.co/DNHIvp82lA</t>
  </si>
  <si>
    <t>Todo mundo pronto pra acompanhar o #DebateNoSBT? Lá em casa a turma caprichou! Saudade grande dos meus filhos, netos e da minha sogrinha ❤️ https://t.co/QjVm7lE6Xe</t>
  </si>
  <si>
    <t>Começou o #DebateNoSBT! 
Assista ao vivo: 
@Estadao: https://t.co/lE0aRl42jT
@VEJA: https://t.co/IUkSZHdDDf
@CNNBrasil: https://t.co/QbQoNb2D5e
@SBTonline: https://t.co/Z6EjnVETjF
@Terra: https://t.co/WU9yszPvjg
@novabrasilfm: https://t.co/ACI67xFGXx https://t.co/ZhClZtzXAh</t>
  </si>
  <si>
    <t>Lula não veio para o debate porque não tem como explicar a falta de propostas concretas, as promessas que nunca foram cumpridas e muito menos as denúncias de corrupção. Isso é um desrespeito não só com seus oponentes, mas também com todos os brasileiros. #DebateNoSBT</t>
  </si>
  <si>
    <t>Bolsonaro foi eleito em função da mais devastadora crise econômica brasileira e em cima do mais generalizado escândalo de corrupção - e foi levado ao constrangimento porque teve filhos denunciados igual ao Lula e rendeu-se também à corrupção. Eu quero mudar isso! #DebateNoSBT</t>
  </si>
  <si>
    <t>Ciro abriu sua participação no #DebateNoSBT questionando por que a corrupção se tornou tão central na política brasileira. E criticou duramente a ausência de Lula. https://t.co/MRF2EN9au5</t>
  </si>
  <si>
    <t>No Brasil, temos 2/3 do povo brasileiro vivendo entre o desemprego aberto, desalento ou de bico – na mais selvagem informalidade. E estou muito concentrado produzindo soluções para isso 🧶👇 #DebateNoSBT</t>
  </si>
  <si>
    <t>Programa de Renda Mínima que acabe com a fome; resolver o endividamento explosivo das famílias, estabelecer uma Lei Antingânancia e fazer uma revolução pedagógica na educação. #DebateNoSBT</t>
  </si>
  <si>
    <t>Nesse trecho do debate, Ciro lembrou que nenhum dos candidatos defende mais a vida do que ele. Prova disso é que foi premiado pela ONU por seu trabalho que reduziu a mortalidade infantil no Ceará. #DebateNoSBT https://t.co/QUksOpBX9T</t>
  </si>
  <si>
    <t>Não tem ninguém mais dedicado em defender a vida aqui hoje do que eu. Pra quem não sabe, fui ao plenário das Nações Unidas receber o prêmio mundial de Combate à Mortalidade Infantil. E como candidato à presidência, procuro entender as questões do país como elas são. #DebateNoSBT</t>
  </si>
  <si>
    <t>Está acontecendo no Brasil uma espécie de baderna institucional. E como as pessoas que ocuparam a presidência da República nos últimos anos têm contas com a Justiça, elas perderam completamente a autoridade para enfrentar o que está errado. #DebateNoSBT</t>
  </si>
  <si>
    <t>Ciro criticou a baderna institucional do país e, entre os fatores que contribuem para isso, citou o fato dos últimos presidentes terem pendências graves com a Justiça. #DebateNoSBT https://t.co/xTHSD8mguc</t>
  </si>
  <si>
    <t>Lula produziu uma onda de propaganda que é o seguinte: todo mundo que não for Lula é fascista. E ele teve uma oportunidade de caracterizar de fascista o Bolsonaro e ao invés de vir aqui pro debate, foge, desrespeitando todos nós. #DebateNoSBT</t>
  </si>
  <si>
    <t>Como é que estamos em um debate, eu me apresentando como candidato a presidente da República e sou convidado a refletir sobre o movimento que teoricamente eu deveria fazer nesta ou naquela direção? Isso é no mínimo uma falta de respeito com o eleitor. #DebateNoSBT</t>
  </si>
  <si>
    <t>O PT e os seus quatro mandatos devastaram a indústria nacional! E isso faz com que o Brasil tenha uma dependência brutal de importar tudo que é manufaturado do estrangeiro. Eu tenho uma política para reindustrializar o Brasil. #DebateNoSBT</t>
  </si>
  <si>
    <t>Ciro critica a tática do PT, de taxar de fascista quem não está com Lula, e a contradição de Lula ter fugido do debate. "O que Lula e Bolsonaro querem é que você vote por ódio. Eu quero que você vote por ESPERANÇA", acrescentou. #DebateNoSBT https://t.co/CxR8pwzlDZ</t>
  </si>
  <si>
    <t>Precisamos entender o que está acontecendo. Tínhamos o maior pulso de crescimento do mundo entre os anos 30 e os anos 80. E nos últimos 11 anos, o Brasil cresceu zero pela primeira vez em 120 anos. #DebateNoSBT</t>
  </si>
  <si>
    <t>Precisamos debater sobre o tamanho e a profundidade dessa crise econômica e por que o modelo de governança política levou à cassação, à prisão e/ou à desmoralização de todos os presidentes que já tivemos no Brasil. #DebateNoSBT</t>
  </si>
  <si>
    <t>Ciro lembrou que o PT e Lula destruíram a indústria nacional e Bolsonaro nada fez para reverter o quadro. O agronegócio é que impede um déficit maior da nossa balança comercial. Por isso, Ciro destacou que uma de suas principais propostas é reindustrializar o Brasil. #DebateNoSBT https://t.co/017TrcfBC9</t>
  </si>
  <si>
    <t>Bolsonaro recebeu das mãos do povo uma oportunidade de ouro. Não aproveitou e temos hoje o Brasil desastrado, desmoralizado. Em 2018, as pessoas tinham a clareza de que o PT tinha virado a organização criminosa que, no fundo, a gente sabe que é. #DebateNoSBT</t>
  </si>
  <si>
    <t>E hoje, graças a tragédia que Bolsonaro representa, vemos Lula se dando ao luxo de não vir sequer dar satisfação ao povo do porquê ele terminou seu mandato com 5 pessoas acumulando a fortuna dos 100 milhões de brasileiros mais pobres. Isso é o que eu quero mudar. #DebateNoSBT</t>
  </si>
  <si>
    <t>Ciro afirma que Bolsonaro só se elegeu como resposta à roubalheira do PT, mas caiu na mesma vala da corrupção, o que explica o ressurgimento de Lula. #DebateNoSBT https://t.co/z19im7VokW</t>
  </si>
  <si>
    <t>Fui vítima, de fato, de uma busca e apreensão – que é uma ação meramente cautelar, não é acusação e não fui denunciado. Nunca respondi, em 42 anos de vida pública, por qualquer denúncia de corrupção. Esta busca e apreensão foi julgada, por unanimidade, ILEGAL. #DebateNoSBT</t>
  </si>
  <si>
    <t>A minha desconfiança é: se foi um delegado petista, porque eu sei que é, ou se foi o governo Bolsonaro interferindo na Polícia Federal, como fez para proteger os filhos. #DebateNoSBT</t>
  </si>
  <si>
    <t>Ciro ganhou direito de resposta sobre acusações falsas de Bolsonaro. E aproveitou para lembrar todas as roubalheiras que este governo vem praticando. #DebateNoSBT https://t.co/UxeegMJRj2</t>
  </si>
  <si>
    <t>Ciro lamenta que o debate não tenha aberto espaço para a discussão de propostas capazes de enfrentar o desemprego e a fome no Brasil, como seu programa de renda mínima que pagará 1.000 reais às famílias mais carentes. #DebateNoSBT https://t.co/5tnonrXpZO</t>
  </si>
  <si>
    <t>Na Presidência é como no quartel, o presidente tem que ser responsável por tudo que acontece no Governo. Ele pode até ser vítima de traição, mas a questão é qual atitude o presidente toma diante da corrupção. O que vimos foi o presidente passar pano pra corrupto. #DebateNoSBT</t>
  </si>
  <si>
    <t>O que me angustia é a devastadora consequência da corrupção e da impunidade na destruição da confiança do nosso povo na democracia e na política. Essa discussão de fascismo e comunismo não vai colocar comida no prato de ninguém, não vai gerar emprego pra ninguém. #DebateNoSBT</t>
  </si>
  <si>
    <t>Ciro não teve meias palavras para definir a atitude de Bolsonaro diante de escândalos como o do MEC no seu governo. Veja aqui! #DebateNoSBT https://t.co/wKV0DVRZ2E</t>
  </si>
  <si>
    <t>Peço a Deus que ilumine minha palavra. Se a gente continuar repetindo mais do mesmo, teremos o mesmo resultado – só que com o país ainda mais dividido. Me ajude a mudar o Brasil. É o apelo que eu te faço. #DebateNoSBT</t>
  </si>
  <si>
    <t>Nas suas considerações finais, Ciro fez um apelo para que o povo brasileiro lhe escute, pois o país está parado e a opção pelos de sempre vai produzir o resultado de sempre. #DebateNoSBT https://t.co/09yDfFg4je</t>
  </si>
  <si>
    <t>Eu luto pelo Brasil a minha vida inteira. Nunca respondi por nenhuma acusação de corrupção e sempre saí dos cargos que ocupei pela porta da frente. Hoje me apresento candidato à presidência com uma proposta que tem início, meio e fim.</t>
  </si>
  <si>
    <t>O sistema eleitoral brasileiro estabelece um pleito de dois turnos para que você tenha a esperança de votar naquilo que você acha melhor e com quem você mais se identifica – no projeto, nas ideias e na decência.</t>
  </si>
  <si>
    <t>Mesmo que essa força não seja majoritária pra ir pro segundo turno, ela aparece forte pra COBRAR de quem ganhou e preparar o país pro futuro. O que Lula e Bolsonaro querem é que você vote com ódio. E eu quero que você vote com ESPERANÇA. Essa é uma oportunidade que eu lhe peço.</t>
  </si>
  <si>
    <t>Ciro falou cara a cara o que Bolsonaro nunca tinha ouvido. Se Lula não teve essa coragem, Ciro teve de sobra. Confira. https://t.co/qpxUr9k7ky</t>
  </si>
  <si>
    <t>O modelo econômico que o Brasil segue há décadas, e que nem o Lula e o Bolsonaro tiveram coragem pra mudar, é todo feito pra beneficiar os mais ricos e dar migalhas aos mais pobres. É isso que nós precisamos mudar. Confira como vamos resolver esse problema. https://t.co/HVeL67bpzp</t>
  </si>
  <si>
    <t>Uma pergunta: foi coincidência, jogo cabalístico, ou apenas mau jornalismo, a Folha esconder no 12* parágrafo da matéria a informação de que fomos nós, do PDT, que acionamos o TSE para proibir as lives eleitoreiras de Bolsonaro no Planalto? (…)</t>
  </si>
  <si>
    <t>Por falar em ações contra este presidente insano e seu governo sem rumo, nenhum candidato ou partido iguala nosso ranking. (…)</t>
  </si>
  <si>
    <t>São inúmeras ações - pedidos de impeachment, denúncia em cortes internacionais de crimes contra humanidade, improbidade, abusos de poder, crimes eleitorais etc- grande parte delas vitoriosas. Nossa luta está viva em todas as frentes.</t>
  </si>
  <si>
    <t>CAMINHADA DA ROSA VERMELHA EM COPACABANA | RIO DE JANEIRO | GIRO DO CIRO | 25/09/2022 https://t.co/q0sFjXkfFs</t>
  </si>
  <si>
    <t>Começamos o domingo na tradicional Caminhada da Rosa Vermelha, no Rio. Mais um encontro energizante com nosso povo, ao lado de @AnaPaulaMatosBA, do nosso candidato ao governo do RJ, @_RodrigoNeves_, do presidente do PDT @CarlosLupiPDT, da querida @gisellebezerra e demais amigos. https://t.co/1bZbwXf4Sd</t>
  </si>
  <si>
    <t>COMÍCIO NA ROCINHA | RIO DE JANEIRO | GIRO DO CIRO | 25/09/2022 https://t.co/aWb7S1vgXt</t>
  </si>
  <si>
    <t>Mais registros da nossa Caminhada da Rosa Vermelha, no Rio de Janeiro. Meu coração fica muito grato com toda alegria e vibração do povo carioca! 🌹🇧🇷 https://t.co/dRgbWMSltI</t>
  </si>
  <si>
    <t>⏯️ @TodosComCiro 👇
Os canalhas da mentira e da manipulação usaram essa imagem para difamar Ciro.
Mas a verdade é que Bolsonaro pediu direito de resposta ao ser indiretamente atacado por Soraya. 
Ciro então reprime o presidente: “Ela não falou seu nome!”
AUMENTE O SOM! 🔈 https://t.co/IF2PFcHGHs</t>
  </si>
  <si>
    <t>Já ouviu falar de BOLSOPLANISMO e LULAPLANISMO? 👀 https://t.co/MNPAxZVAIE</t>
  </si>
  <si>
    <t>Junto com nosso candidato ao senado pelo Rio de Janeiro, @CaboDaciolo, subimos o morro da Rocinha, onde conversamos com os moradores e comerciantes sobre a urgência de urbanizar nossas comunidades com com o programa de Reforma Urbana e Regularização Fundiária. https://t.co/XLvKBtWPKg</t>
  </si>
  <si>
    <t>Com o programa, vamos legalizar a posse das casas e de terrenos, além de financiar, em até 10 anos, a reforma de moradias populares, contratando mão-de-obra das próprias comunidades. O Brasil tem um povo maravilhoso, que, se tiver oportunidades, muda a história do país. https://t.co/bxGv3zGndM</t>
  </si>
  <si>
    <t>A paz de estar ao lado dos interesses populares, e o imenso amor pelo Brasil, é o que nos move! https://t.co/LK1be0RYMO</t>
  </si>
  <si>
    <t>É sempre uma alegria encontrar com nossa gente querida do Rio de Janeiro! E deixo aqui o meu recado: vote com esperança, meu irmão. Vote com coragem! Viva o Trabalhismo! 🌹🇧🇷 https://t.co/x8z3Bqepue</t>
  </si>
  <si>
    <t>1.000 REAIS DE RENDA MÍNIMA NÃO É UM VALOR ALTO DEMAIS? 🤔 https://t.co/osUQUXb6lF</t>
  </si>
  <si>
    <t>DAR ESSE VALOR DE 1.000 REAIS NÃO VAI CRIAR UMA GERAÇÃO DE DESOCUPADOS? 👀 https://t.co/DmcPk0WrGV</t>
  </si>
  <si>
    <t>AMANHÃ CIRO FARÁ UM IMPORTANTE PRONUNCIAMENTO À NAÇÃO. NÃO PERCA! https://t.co/hZk898Wxr5</t>
  </si>
  <si>
    <t>1.000 REAIS É QUASE UM SALÁRIO MÍNIMO. NÃO É ERRADO DAR ESSE VALOR? 🤨 https://t.co/CbSL4nfxEJ</t>
  </si>
  <si>
    <t>HOJE, ÀS 10H, CIRO FARÁ UM IMPORTANTE PRONUNCIAMENTO À NAÇÃO. NÃO PERCA #CiroManifestoÀNação https://t.co/dxxB0ZVJte</t>
  </si>
  <si>
    <t>ATENÇÃO: a transmissão AO VIVO do Manifesto à Nação será em todas as redes oficiais e também pela https://t.co/4nozhWV5CW
#CiroManifestoÀNação</t>
  </si>
  <si>
    <t>CIRO LANÇA MANIFESTO À NAÇÃO | 26/09/2022 https://t.co/AablhS4zNY</t>
  </si>
  <si>
    <t>Para esconder a CULPA da renúncia covarde aos verdadeiros ideais de mudança, muitos se escondem na DESCULPA de que para governar é necessária uma aliança com as forças do atraso. É um jogo de culpa-desculpa, trágico e repetitivo.</t>
  </si>
  <si>
    <t>E para eliminar, na raiz, a diversidade do embate democrático tentam transformá-lo, de forma artificial e prematura, no embate de duas forças que utilizam falsos argumentos morais para se tornarem hegemônicas. #CiroManifestoÀNação</t>
  </si>
  <si>
    <t>Aqueles que ousam resistir – como é o nosso caso – são vítimas das mais violentas campanhas de intimidação, mentiras e destruição de imagem. Está acontecendo agora quando estou sendo vítima de gigantesca campanha, nacional e internacional, para a retirada da minha candidatura.</t>
  </si>
  <si>
    <t>Mas nada deterá nossa disposição de seguir em frente a empunhar a bandeira do novo Projeto Nacional de Desenvolvimento e, também, a denunciar os corruptos, farsantes e demagogos que tentam ludibriar a fé popular com suas falsas promessas. #CiroManifestoÀNação</t>
  </si>
  <si>
    <t>Bolsonaro não existiria se não fosse a grave crise econômica e moral dos governos petistas. E Lula não sobreviveria, em sua ameaçadora decadência, se não fossem os desatinos criminosos de Bolsonaro.</t>
  </si>
  <si>
    <t>Mesmo assim, as máquinas poderosas do lulismo e do bolsonarismo estão conseguindo enganar a percepção popular, passando a falsa ideia de que apenas um pode derrotar o outro. #CiroManifestoÀNação</t>
  </si>
  <si>
    <t>Setores da mídia e da inteligência que, em uma mistura de cumplicidade, amnésia e medo, perderam a nitidez dos fatos, das causas, dos efeitos e de suas perigosas consequências.</t>
  </si>
  <si>
    <t>Reduziram o debate a um choque vazio e oportunista entre um suposto bem e um suposto mal, enquanto produzem a campanha mais sem propostas e sem projeto da nossa história recente. #CiroManifestoÀNação</t>
  </si>
  <si>
    <t>Não questionam o fato de o Brasil vir adotando, há 30 anos, um modelo político baseado no conchavo, na corrupção e no toma lá dá cá; e de vir prologando a vida de um modelo econômico que entrega a riqueza do país para quem já tem muito e distribui migalhas para quem tem pouco.</t>
  </si>
  <si>
    <t>Em uma das engenharia financeiras mais perversas da história mundial, conseguiram transformar, de 2003 a 2021, uma dívida pública de pouco mais de 600 bilhões de reais em uma dívida que ultrapassa 7 trilhões, mesmo que tenhamos pago, neste mesmo período, outros 7 trilhões.</t>
  </si>
  <si>
    <t>Praticamente, a cada trilhão que pagamos da dívida, em lugar de diminuir ela aumentou em mais um trilhão, algo completamente absurdo, ainda mais se lembrarmos que as taxas de juros são definidas pelo próprio governo.</t>
  </si>
  <si>
    <t>Não por acaso, esta trágica engenharia financeira transformou-se em uma pavorosa tragédia social. #CiroManifestoÀNação</t>
  </si>
  <si>
    <t>O Brasil tem uma das piores concentrações de renda do MUNDO. Os cinco mais ricos acumulam uma fortuna equivalente a tudo que os 100 milhões mais pobres possuem, e cinco bancos concentram 85% do mercado, o que lhes permite impor à população os JUROS MAIS ALTOS DO PLANETA.</t>
  </si>
  <si>
    <t>Lula e o PT passaram 14 anos no poder e deixaram o Brasil com os mesmos problemas que encontraram. A prova disso é a rápida evaporação dos efeitos da fugaz benesse que conseguiram produzir impulsionada por ciclos favoráveis das commodities. #CiroManifestoÀNação</t>
  </si>
  <si>
    <t>Na reta final da campanha mais vazia da história, embalam tudo no falso argumento do “voto útil”. Com esta pregação, querem eliminar a liberdade das pessoas de votarem, no regime de dois turnos, primeiro no candidato que mais representa seus valores (...)</t>
  </si>
  <si>
    <t>E, se for o caso, de optarem por aqueles que mais se aproxime de suas ideias. Querem privá-las do direito de expressar seus sonhos e de testar a força de suas posições, enriquecendo o debate e fortalecendo a pluralidade de ideias. #CiroManifestoÀNação</t>
  </si>
  <si>
    <t>Querem calar as vozes das dissidências e submetê-las, sob o regime do medo e do terror velado, a dois blocos rivais que se escondem no maniqueísmo e no personalismo para disfarçar as profundas semelhanças de suas candidaturas. #CiroManifestoÀNação</t>
  </si>
  <si>
    <t>Por mais jogo sujo que pratiquem, ELES NÃO ME INTIMIDARÃO. Não fugirei do verdadeiro embate democrático e não compactuarei com essa farsa. #CiroManifestoÀNação</t>
  </si>
  <si>
    <t>Tenho compromisso com a LUTA POR UM BRASIL MELHOR e nada me amedrontará. Minha candidatura está de pé para DEFENDER O BRASIL EM QUALQUER CIRCUNSTANCIA. E meu nome continua posto, como firme e legítima opção, para livrar o país de um presente covarde e de um futuro amedrontador.</t>
  </si>
  <si>
    <t>Com rebeldia e esperança ainda podemos, juntos, salvar nossa pátria. Levanta, Brasil! #CiroManifestoÀNação</t>
  </si>
  <si>
    <t>LEIA A ÍNTEGRA DO MANIFESTO DE CIRO À NAÇÃO: https://t.co/iMkc5xRalg 
#CiroManifestoÀNação https://t.co/rk3Ub2lBJJ</t>
  </si>
  <si>
    <t>Tenho um convite pra vocês: hoje à noite vou conversar ao vivo no @flowpdc. Vamos debater os reais problemas do país e mostrar aos brasileiros que existe uma opção viável, preparada, ficha limpa e que não se dobra aos interesses do sistemão. Espero vocês às 19h! #CiroNoFlow https://t.co/hbSCzxvqBC</t>
  </si>
  <si>
    <t>Se você realmente quer um novo Brasil é HORA DE MUDAR. Vamos juntos, gente boa. Dia 2 de outubro, é 1️⃣2️⃣ nas urnas! https://t.co/2j8mitW93N</t>
  </si>
  <si>
    <t>Em questão de horas, ocorreram dois lamentáveis crimes de mortes, por ódio político – um no Ceará, outro em Santa Catarina. Este clima insano de hostilidade, gerado pela polarização odienta, não pode continuar enlutando as famílias brasileiras. (...)</t>
  </si>
  <si>
    <t>Esta guerra absurda começa com linchamentos e torturais morais, se desdobra em pregações de extermínio político e termina muitas vezes assim, com sangue derramado. O Brasil pede paz, tolerância e compaixão.</t>
  </si>
  <si>
    <t>Meu irmão, minha irmã, quem ganha ou não é você que decide. O sistema tá empurrando pro povo escolher entre o 'coisa ruim' e o 'coisa pior', querem tomar até sua liberdade de escolher em quem votar. Me dê uma oportunidade e aí eu faço história, eu mudo de verdade o nosso Brasil! https://t.co/qeElrnEodV</t>
  </si>
  <si>
    <t>Já cheguei no @flowpdc pra entrevista de hoje! Vamos nessa?
Assista ao vivo e participe da live com a hashtag #CiroNoFlow https://t.co/5UXETptp2q</t>
  </si>
  <si>
    <t>COMEÇOU #CiroNoFlow! 
Todo mundo ON? 😄
➡️ https://t.co/Tu5QrXmHSD https://t.co/0K9BTpcElQ</t>
  </si>
  <si>
    <t>Tirem da cabeça que eu vou desistir. Mesmo com tantas ameaças – inclusive à minha integridade física –, eu não vou desistir e vou lutar até o dia 2 de outubro, às 17h30. Eu nunca fui candidato porque seria fácil. Sou candidato porque tenho uma proposta para salvar nosso Brasil.</t>
  </si>
  <si>
    <t>Recebi mensagens dizendo que eu devia morrer, que dariam R$ 50,00 pra quem me matasse. Nossa equipe de advogados está em busca dos culpados. O manifesto de hoje veio para acabar com a fofoca. Não tem conversa, eu sou brasileiro, não desisto nunca. #CiroNoFlow</t>
  </si>
  <si>
    <t>Precisamos encontrar uma solução pra corrupção, que é uma doença que está matando nossa sociedade. Por culpa dos péssimos exemplos, que estão na frente nas pesquisas, as pessoas acham que todo mundo é ladrão e acabam procurando o corrupto do bem e o do mal. Onde nós vamos parar?</t>
  </si>
  <si>
    <t>Ciro inicia sua participação no @flowpdc explicando porque lançou o seu Manifesto à Nação. "Sou brasileiro e não desisto nunca". #CiroNoFlow https://t.co/nclWzcqGAl</t>
  </si>
  <si>
    <t>Depois de dar todos os alertas em 2018, Ciro questiona: será que a solução é voltar à causa que produziu Bolsonaro – como o sistemão está propondo? #CiroNoFlow https://t.co/MQakk2vPNt</t>
  </si>
  <si>
    <t>Ciro lembra que denunciou as roubalheiras do governo Bolsonaro na cara dele durante o #DebateNoSBT. E lamenta que muitas dessas denúncias não são publicadas pela imprensa. Ele explica porque. #CiroNoFlow https://t.co/gK6vqMwyTq</t>
  </si>
  <si>
    <t>Quero fazer da minha eleição um plebiscito de ideias e projetos: Renda Mínima de 1.000 reais, Lei Antiganância, um sistema tributário que vai cobrar dos super-ricos e vai cortar 20% das renúncias fiscais. Se me elegerem, estarão elegendo a mim e as minhas ideias.</t>
  </si>
  <si>
    <t>Ciro explica porque o preço da comida subiu explosivamente. Veja, se espante e compartilhe. #CiroNoFlow https://t.co/9yWmg5cTe8</t>
  </si>
  <si>
    <t>Eu vou reconciliar a nação brasileira ao redor de um Projeto Nacional de Desenvolvimento com o qual cada brasileiro vai ver seu lugar no futuro.</t>
  </si>
  <si>
    <t>Estou envergonhado com o que certos setores da elite brasileira estão fazendo, censurando a discussão, omitindo o diagnóstico do problema, desqualificando opiniões.</t>
  </si>
  <si>
    <t>Ciro lembra que Lula ganhou milhões fazendo palestras. Para quem? Para todas as empreiteiras denunciadas pela Lava Jato. #CiroNoFlow https://t.co/3EZenOWEma</t>
  </si>
  <si>
    <t>Ciro denuncia que o bolsonarismo inventa que ele tem empresa de carros pipa no Ceará, enquanto o petismo alimenta a história que ele batia na sua ex-mulher. "Matam o carteiro para não lerem a carta". #CiroNoFlow https://t.co/J8evl7xVTr</t>
  </si>
  <si>
    <t>Quer saber por que Ciro é o candidato antissistema? Então assista a esse trecho! #CiroNoFlow https://t.co/XwEX5enq4A</t>
  </si>
  <si>
    <t>Ciro dá detalhes sobre como vai colocar o povo pra participar diretamente das decisões – através de plebiscitos – e denuncia a “tragédia brasileira”. #CiroNoFlow https://t.co/TkRUNIgbva</t>
  </si>
  <si>
    <t>Em 1980, o Brasil era 6x a China em matéria de produção industrial. Hoje a China avança pra ser 20x maior que o Brasil – com os mesmos riscos e oportunidades. Devastaram a indústria brasileira – Bolsonaro, Lula, Dilma, Fernando Henrique, é o mesmo modelo econômico.</t>
  </si>
  <si>
    <t>E por que isso? É isso que o estrangeiro quer pra nós, tudo isso é competição e concorrência. Se eu destruo a minha indústria, eu franqueio o meu mercado pro industrial estrangeiro. #CiroNoFlow</t>
  </si>
  <si>
    <t>Ciro acabou de se comprometer que vai lutar em favor da causa dos calvos. Repassem. #CalvãoDeCria 🤣 /ADM</t>
  </si>
  <si>
    <t>Nação nenhuma, sendo ela madura, é apaixonada por político. Político gosta de falar bonito, às vezes de boa fé e às vezes de má fé, como é que a gente se protege? Saindo do coração, do ódio e da paixão e usando a cabeça, parando pra pensar.</t>
  </si>
  <si>
    <t>Ciro lembra aos petistas que o acusam de colaborar com Bolsonaro que Lula nunca denunciou o presidente em nenhuma corte judicial. Já Ciro assinou vários pedidos de impeachment e denunciou Bolsonaro na Corte de Haia por charlatanismo durante a pandemia. #CiroNoFlow https://t.co/vXW2oPugiQ</t>
  </si>
  <si>
    <t>Salve, família! 
Salve, @lipe_nero!
Curti demais o emblema de hoje do #CiroNoFlow! https://t.co/8c6PcWXmEw</t>
  </si>
  <si>
    <t>Foram 3 horas de boa conversa e passamos de 81 mil pessoas acompanhando ao vivo o #CiroNoFlow! Obrigado pela audiência, gente querida! E obrigado pelo convite, @igor_3k! https://t.co/amgCj8Yq5E</t>
  </si>
  <si>
    <t>Qualquer tipo de investigação é bem-vinda, qualquer tipo de crime - se comprovado - deve ser punido, mas surpreende que em um governo com megas escândalos, autoridades e imprensa dêem mais atenção a contas de babá e manicure, em celular de ajudante de ordem de Bolsonaro. (…)</t>
  </si>
  <si>
    <t>Como ficam as vendas da refinaria Landulpho Alves, dos gasodutos, da carteira de crédito do BB, da Eletrobras, do propinoduto da Codevasf, das barras de ouro do MEC etc, etc? E por que nenhum outro candidato, além de mim, trata destes temas? (…)</t>
  </si>
  <si>
    <t>Seria, por acaso, porque alcançariam os mesmos super-ricos que ditam os juros mais altos do mundo, que concentram a riqueza da nação e fazem nossa dívida pública crescer 1 trilhão de reais a cada trilhão pago?</t>
  </si>
  <si>
    <t>Bolsonaristas e petistas me acusam de tudo. Não por acaso, sofro tentativas de agressão dos dois lados, como você pode ver aqui. Mas, repito pela milésima vez, nunca vão conseguir me calar. https://t.co/mQ65NVhoIT</t>
  </si>
  <si>
    <t>ENCONTRO COM TRABALHADORES EM TABOÃO DA SERRA/SP | GIRO DO CIRO | 27/09/2022 https://t.co/nDIp5JPXbS</t>
  </si>
  <si>
    <t>Hoje tive um encontro com sindicalistas e trabalhadores de fábricas em Taboão da Serra, ao lado da minha querida Gleides Sodré, Antonio Neto e lideranças do PDT paulista. (…) https://t.co/2vppiS0g4A</t>
  </si>
  <si>
    <t>Na conversa, tivemos oportunidade de falar um pouco mais sobre a importância da política e nossas propostas para combater a fome, o desemprego, o endividamento, o abuso dos bancos com os brasileiros e muito mais. https://t.co/d5oN4OIEm2</t>
  </si>
  <si>
    <t>É isso, gente boa, entramos na reta final do primeiro turno. Domingo é o GRANDE DIA de apertar o 12 nas urnas e mostrar que com rebeldia e esperança ainda podemos, juntos, salvar nossa pátria. 🇧🇷 
Não deixe de acompanhar a ÚLTIMA LIVE hoje às 20h45. Te garanto: está IMPERDÍVEL! https://t.co/9EVFm0dX5P</t>
  </si>
  <si>
    <t>COMO VAMOS GARANTIR QUE O IMPOSTO SOBRE GRANDES FORTUNAS PASSE NO CONGRESSO? 🤨 https://t.co/KH6bYNKOyL</t>
  </si>
  <si>
    <t>HOJE, às 20H45, temos um encontro mais do que especial! Nossa última live do primeiro turno está emocionante e carregada de surpresas. Anote na agenda, compartilhe com a turma, e não deixe de participar! https://t.co/kJoBpDK4rT</t>
  </si>
  <si>
    <t>TAXAR GRANDES FORTUNAS NÃO VAI AFASTAR INVESTIMENTOS E TIRAR EMPREGOS DO BRASIL? 🤔 https://t.co/UQFjsK4cpF</t>
  </si>
  <si>
    <t>Participo daqui a pouco de uma sabatina na @recordtvoficial. Vamos juntos mostrar aos brasileiros que voto útil é votar num projeto que muda o Brasil de verdade.
Espero vocês 19h30! #CiroNaRecord https://t.co/8Kci6xnuIB</t>
  </si>
  <si>
    <t>NÃO ERA O PT QUE FALAVA EM TAXAR AS GRANDES FORTUNAS? 👀 https://t.co/YQGjXPCP0b</t>
  </si>
  <si>
    <t>Gente boa, já começou #CiroNaRecord! 
Assista ao vivo e compartilhe:
https://t.co/fijOfriCkP https://t.co/XYehfvcKxL</t>
  </si>
  <si>
    <t>O juiz superior de uma democracia é o povo. Sou um candidato com a vida limpa, sem nenhum escândalo de corrupção no currículo e com ideias práticas, objetivas e prontas para emancipar nosso Brasil.</t>
  </si>
  <si>
    <t>Nos processos que Lula foi CONDENADO, ele não foi absolvido em nenhum. Depois das lambanças de Sergio Moro e de parte do judiciário que estava envolvido, o processo foi ARQUIVADO porque ele fez 75 anos.</t>
  </si>
  <si>
    <t>Eu quero reconciliar o Brasil, mas a reconciliação que eu quero é em cima de um novo projeto, de uma nova ideia. Fazer acordo com essa gente corrupta é prorrogar eternamente a crise brasileira.</t>
  </si>
  <si>
    <t>Vou dar um choque de digitalização no Governo. Todo brasileiro vai poder acessar do seu celular quanto custou cada tostão em cada obra. Hoje ninguém tem controle de nada.</t>
  </si>
  <si>
    <t>Durante a sabatina promovida pelo Jornal da Record, Ciro reflete sobre a desigualdade sistêmica no Brasil e afirma – estamos “fracassando explosivamente em criar oportunidades para o nosso povo”. #CiroNaRecord https://t.co/XoUhaWqfbu</t>
  </si>
  <si>
    <t>Chega de repetir os mesmos erros e esperar resultados diferentes. Eles já tiveram oportunidade e o Brasil que está aí não é um Brasil que te faça feliz. Me dê uma oportunidade. Sou sério, bem intencionado e tenho uma solução para o drama brasileiro. Vamos mudar o Brasil juntos!</t>
  </si>
  <si>
    <t>ÚLTIMA LIVE DO PRIMEIRO TURNO | CIRO PRESIDENTE 12| 27/09/2022 https://t.co/8Kga6GJisO</t>
  </si>
  <si>
    <t>Eu compreendo o povo brasileiro com a minha alma e o respeito com meu coração. Eu tento repartir aquilo que meus valores cristãos me ensinam e tento oferecer meu exemplo de vida. Sempre me dediquei com decência para ajudar as pessoas a mudarem de vida e é por isso que estou aqui.</t>
  </si>
  <si>
    <t>Já estamos ao vivo com a transmissão do nosso último programa eleitoral do primeiro turno. Assista também na https://t.co/4nozhWV5CW!
E avisa pra turma: Domingo é dia de votar 12! ✊️🇧🇷 https://t.co/m1aqYejcHw</t>
  </si>
  <si>
    <t>Eleição é um contrato de futuro. O passado identifica de onde você veio, mas não dá pra esperar que o povo vote em você sem dizer o que virá pela frente.</t>
  </si>
  <si>
    <t>Entramos na reta final do primeiro turno. Domingo é dia de votar 12! Enquanto Lula e Bolsonaro ficam discutindo qual dos dois é mais corrupto, eu e @AnaPaulaMatosBA seguimos apresentando nossas propostas pra tirar o Brasil dessa roubada. Vem com a gente e compartilhe com a turma! https://t.co/MKXETmbjrh</t>
  </si>
  <si>
    <t>COMO VOU CONSEGUIR APOIO NO CONGRESSO PARA APROVAR AS REFORMAS QUE ESTAMOS PROPONDO? 🤨 https://t.co/t09ow5l3yW</t>
  </si>
  <si>
    <t>"Aproveito a oportunidade para chamar o povo brasileiro pra refletir sobre o tempo que estamos vivendo. É momento de entender que a gente tem que ter um certo cuidado, mas precisamos vibrar no amor e na paz, sempre respeitando o outro."
@AnaPaulaMatosBA na Sabatina do UOL</t>
  </si>
  <si>
    <t>Na sabatina promovida pelo @UOL e @folha, @AnaPaulaMatosBA reflete sobre o atual momento político brasileiro e manda um importante recado de fé, amor e respeito. https://t.co/7VNhqNoXCk</t>
  </si>
  <si>
    <t>"Tenho o sonho de tornar o Brasil num lugar mais humano, mais justo e com menos preconceito. Aproveito essa oportunidade que Deus tá me dando de cuidar do meu povo e de falar sobre o bem, sobre o amor e mostrar que vale a pena estudar, que vale a pena trabalhar." @AnaPaulaMatosBA</t>
  </si>
  <si>
    <t>Nesse trecho, @AnaPaulaMatosBA chama a atenção para a centralidade das questões brasileiras – "se passada a eleição as pessoas continuarem sem perspectiva, o Brasil vai entrar em convulsão social. Precisamos aproveitar esse momento político para discutir os problemas do país". https://t.co/f46LsFwlkQ</t>
  </si>
  <si>
    <t>Durante a sabatina, @AnaPaulaMatosBA foi questionada sobre nosso suposto “aceno à direita” e deu uma resposta impecável. Assista! https://t.co/jmRtQ5woqm</t>
  </si>
  <si>
    <t>Ana Paula (@AnaPaulaMatosBA) detalha algumas das nossas principais ações de curto, médio e longo prazo e reitera – somos a única candidatura “sem surpresinha”. https://t.co/o8z6GjtEig</t>
  </si>
  <si>
    <t>Tenho compromisso de vida e morte com a luta por um Brasil melhor e minha candidatura está de pé para defender o Brasil em qualquer circunstância. Nada me amedrontará nem irá me deter. Com rebeldia e esperança ainda podemos, juntos, salvar nossa pátria. https://t.co/Dh7XMxuyUo</t>
  </si>
  <si>
    <t>COMO PODEMOS NOS COMPROMETER COM UMA EDUCAÇÃO DE QUALIDADE EM 15 ANOS GOVERNANDO EM APENAS 4? 🤔 https://t.co/MjELxr7Uf2</t>
  </si>
  <si>
    <t>Dona Alice deixou o recado!
93 anos de muita simpatia e experiência. Vamo lá, gente boa! 
Domingo a gente vota 12! https://t.co/9NxVuoEfrB</t>
  </si>
  <si>
    <t>100% comprometido com os direitos dos calvos! 🤣 #CalvãoDeCria https://t.co/ZaAeU3fPsL</t>
  </si>
  <si>
    <t>Eu vim pedir a você uma chance para MUDAR O BRASIL. Vamos lá, turma boa, votar com coragem e esperança! Precisamos libertar nosso país do passado, do ódio e da corrupção e dar um importante passo na direção do futuro. Dia 2 de outubro é 12 na urna! https://t.co/zjcZfIboAF</t>
  </si>
  <si>
    <t>ACABAR COM O TETO DE GASTOS NÃO É IRRESPONSABILIDADE FISCAL? 👀 https://t.co/MSDwEPhCkR</t>
  </si>
  <si>
    <t>Depoimento emocionante da nossa querida militante padrão @SalaLolita. Assista e compartilhe. https://t.co/cShJIK3oUr</t>
  </si>
  <si>
    <t>AFINAL, A LEI ANTIGANÂNCIA VAI FAZER O POVO TER MENOS CRÉDITO? 🧐 https://t.co/P8NUUY7ZYo</t>
  </si>
  <si>
    <t>Nós nunca nos renderemos! ✊ https://t.co/JXgyRHLM2Y</t>
  </si>
  <si>
    <t>É HOJE. Às 22h30, na @tvglobo, estarei frente a frente com Lula e Bolsonaro no último e mais decisivo debate desse primeiro turno. Não percam porque é o destino do Brasil que estará sendo discutido. https://t.co/iJi07o18ex</t>
  </si>
  <si>
    <t>Não anule seu voto e não se renda ao medo. No domingo, quando estiver na cabine de votação, te peço que vote com coragem, esperança e vontade de MUDAR o Brasil. Juntos, podemos libertar nossa nação do passado, do ódio e da corrupção. https://t.co/4FYpaNoEk0</t>
  </si>
  <si>
    <t>O SERASA E O SPC JÁ FAZEM LEILÕES PARA ABATER AS DÍVIDAS DO POVO. O QUE NOSSA PROPOSTA TRAZ DE NOVO? 🧐 https://t.co/V5sLU99Qsd</t>
  </si>
  <si>
    <t>Terminando o mês tomado pelo sentimento de dever cumprido e o coração transbordando de fé, amor e esperança. Hoje tem o último debate do primeiro turno, não deixe de acompanhar! E dia 2 é 1️⃣2️⃣ nas urnas pelo futuro do nosso Brasil! 🇧🇷 https://t.co/r69KlPk3Zk</t>
  </si>
  <si>
    <t>O PROGRAMA DESENROLA DO LULA É IGUAL AO SEU PROGRAMA DE LIMPAR O NOME DA POPULAÇÃO QUE ESTÁ COM O NOME SUJO NO SPC E NO SERASA? 🤨 https://t.co/Ad6mPoUaGq</t>
  </si>
  <si>
    <t>Todo mundo pronto para o #DebateNaGlobo? 👀 https://t.co/bzf5Q4LV2Q</t>
  </si>
  <si>
    <t>Chegamos para o #DebateNaGlobo! 
Convide os amigos pra assistir e conhecer as propostas de cada candidato. Encontro vocês às 22h30! https://t.co/OxsqmxgmRu</t>
  </si>
  <si>
    <t>Turma boa, obrigado pela força e apoio de sempre. Estou cheio de energia pro #DebateNaGlobo. Vamos mostrar ao Brasil que existe uma opção viável, experiente, ficha limpa e com projeto para mudar o Brasil! https://t.co/Nn6x4LcM7r</t>
  </si>
  <si>
    <t>Participei do governo do PT e me afastei justamente pelas contradições graves: de economia e, mais grave ainda, as contradições morais. Lula pega os 14 anos do PT, separa um pedacinho e esquece o resultado final desses anos todos de governo. #DebateNaGlobo</t>
  </si>
  <si>
    <t>O PT concentrou 85% das transações financeiras na mão de cinco bancos e impôs a maior taxa de juros do mundo, o que destruiu a economia popular – 6 milhões de empresas estão no Serasa. Quando acabou o período do PT, 63 milhões de famílias estavam humilhadas no SPC. #DebateNaGlobo</t>
  </si>
  <si>
    <t>Ficar falseando um período do tempo e não prestar contas do que realmente aconteceu gerou a tragédia do Bolsonaro. Se fosse verdade essa montanha de coisas boas que Lula fica anunciando, por que Bolsonaro foi eleito depois dos governos do PT? #DebateNaGlobo</t>
  </si>
  <si>
    <t>Bolsonaro foi eleito com 70% dos votos em diversas regiões do país e não foi porque tinha alguma obra ou proposta pra oferecer. Foi a consequência da pior crise econômica da história e da corrupção generalizada, que não dava pra esconder – 16 bilhões de reais foram devolvidos.</t>
  </si>
  <si>
    <t>Ora, de onde veio essa montanha de dinheiro? Quando essa turma devolveu, foram bem claros: ‘estou devolvendo porque roubei no governo do PT com o conhecimento do Lula’. Esses números são todos oficiais! #DebateNaGlobo</t>
  </si>
  <si>
    <t>Eu nunca deixei de denunciar as perseguições processuais que Lula sofreu, mas não dá pra aceitar esse discurso de que não aconteceu nada. 16 bilhões de reais foram devolvidos, o maior escândalo de corrupção desvendado da história do Brasil. #DebateNaGlobo</t>
  </si>
  <si>
    <t>Tudo que peço a você com, muito respeito, é que daqui até domingo você pare um pouco pra pensar. Não ensine a seu filho que o prêmio da corrupção é a impunidade. Não ensine que roubar é uma coisa que pode ser feita é que quem faz será premiado. #DebateNaGlobo</t>
  </si>
  <si>
    <t>Eu estou aqui por amor ao Brasil e aos brasileiros, mas vamos refletir: será que a solução para a tragédia moral, econômica e social que estamos vivendo é voltar ao passado que deu causa a isso tudo? #DebateNaGlobo</t>
  </si>
  <si>
    <t>No #DebateNaGlobo, Ciro perguntou se Lula quer ser presidente para repetir o mesmo modelo econômico que provocou endividamento em massa e fez com que os 5 brasileiros mais ricos concentrassem uma fortuna equivalente ao que os 100 milhões mais pobres possuem. https://t.co/Y5q8VbYVhN</t>
  </si>
  <si>
    <t>Ciro deixou claro: Bolsonaro não veio de Marte. A tragédia que é o seu governo é resultado direto do modelo político e econômico adotado por Lula e o PT. #DebateNaGlobo https://t.co/ZvOb72qJba</t>
  </si>
  <si>
    <t>Minha meta é transformar a educação pública brasileira em uma das dez melhores do mundo em 15 anos. E isso já está acontecendo no Ceará – 87 das 100 melhores escolas públicas do Brasil estão lá. Todas são gratuitas e estão dentro do melhor padrão de ensino. #DebateNaGlobo</t>
  </si>
  <si>
    <t>O último lugar onde a classe média tem algum retorno do estado brasileiro é na universidade pública. Quero expandir esse acesso e tenho o compromisso em meu projeto de transformar a educação pública em todos os níveis entre as dez melhores do mundo em 15 anos. #DebateNaGlobo</t>
  </si>
  <si>
    <t>O ensino tem que mudar o padrão, ao invés do decoreba antigo que não leva mais ninguém pra frente, o ensino deve ser emancipador, estimular a capacidade de formar um profissional pro mundo digital, pra economia do conhecimento. #DebateNaGlobo</t>
  </si>
  <si>
    <t>Como transformar a educação pública do Brasil numa das dez melhores do mundo num prazo de 15 anos. Nesse trecho do debate, Ciro explica claramente esse projeto. #DebateNaGlobo https://t.co/tHtOo5cwtc</t>
  </si>
  <si>
    <t>Nosso projeto propõe uma profunda reforma fiscal que deixa livre 300 bilhões por ano. Com 100 bilhões eu quero abater impostos, especialmente sobre os mais pobres e a classe média, e com os 200 bilhões quero retomar o desenvolvimento do Brasil. #DebateNaGlobo</t>
  </si>
  <si>
    <t>Precisamos renegociar as dívidas das famílias porque o consumo delas é o maior motor de atividade econômica; renegociar a dívida das 6 milhões de empresas que estão no Serasa e fazer um grande programa de emprego - retomando as mais de 14 mil obras paradas. #DebateNaGlobo</t>
  </si>
  <si>
    <t>Criar 5 milhões de empregos em dois anos. Aqui, Ciro detalha como vai alcançar essa e outras metas, como renegociar as dívidas de quem está com o nome no SPC e no Serasa. #DebateNaGlobo https://t.co/yAY47ex2Uh</t>
  </si>
  <si>
    <t>A cultura é o que afirma a identidade de uma nação. Quero recriar o Ministério da Cultura, reestabilizar todas as instituições como a Funarte e rever as leis de fomento. #DebateNaGlobo</t>
  </si>
  <si>
    <t>Bolsonaro teve a oportunidade de ouro de combater a corrupção e a crise econômica e manteve rigorosamente o mesmo modelo econômico e rigorosamente as mesmas práticas corruptas. #DebateNaGlobo</t>
  </si>
  <si>
    <t>Ciro questiona Bolsonaro sobre a manutenção do mesmo modelo econômico e de governança política que colocam o Brasil na crise há mais de 30 anos. #DebateNaGlobo https://t.co/HrCw2dwSaF</t>
  </si>
  <si>
    <t>Ciro mostrou a Lula que seu projeto para a cultura é muito diferente do dele. Ciro defende a descentralização de recursos e maior apoio à cultura das periferias. Ciro também critica o modelo do Fies, que enriqueceu empresas privadas e endividou milhares de jovens. #DebateNaGlobo https://t.co/puHP9SxXlr</t>
  </si>
  <si>
    <t>Nos últimos 12 meses, o Brasil pagou 500 bilhões de reais em juros. Isso é 20 bilhões de reais a mais do que eu precisaria para dar uma casa para todas as 6 milhões de famílias que estão sem teto hoje no Brasil. #DebateNaGlobo</t>
  </si>
  <si>
    <t>Nosso projeto deixa muito claro qual é o papel do Estado, qual é o papel do capital nacional e qual é o papel do capital estrangeiro. Nós prevemos tudo isso e, na verdade, a gente tem que entender qual é a finalidade de cada agente estatal. #DebateNaGlobo</t>
  </si>
  <si>
    <t>Ciro fala aqui sobre privatizações e critica o Banco Central, que permite que o Brasil pague 500 bilhões de reais apenas em juros, dinheiro suficiente para resolver o déficit habitacional do país. #DebateNaGlobo https://t.co/MjfSrHgKXs</t>
  </si>
  <si>
    <t>Ao debater sobre meio ambiente com Lula, Ciro lembrou que o Brasil de hoje exige soluções novas e os conchavos que o ex-presidente fez eliminam qualquer perspectiva de mudança. #DebateNaGlobo https://t.co/bxlWRxyOg9</t>
  </si>
  <si>
    <t>Nas considerações finais, Ciro lembrou que Bolsonaro e Lula parecem antagônicos, mas seguem rigorosamente o mesmo modelo político e econômico. Por isso, pediu à população para se rebelar contra o sistemão, pois só assim vai surgir um novo Brasil. #DebateNaGlobo https://t.co/380D6BkNNT</t>
  </si>
  <si>
    <t>Veja aqui o balanço que Ciro fez do #DebateNGlobo à jornalista Renata Lo Prete. https://t.co/O5lUBjd0J7</t>
  </si>
  <si>
    <t>Vimos nesse debate tudo o que venho alertando aos brasileiros. Brigas despolitizadas, em que Bolsonaro e Lula discutem para ver qual dos dois é o mais corrupto e não debatem uma proposta para o país. Eu quero livrar nosso povo dessa bola de chumbo que nos prende ao passado.</t>
  </si>
  <si>
    <t>CIRO VENCEU O DEBATE. Veja aqui o levantamento da Quaest. Ela confirma: Ciro é o melhor candidato. https://t.co/7Y5CXsiq2d</t>
  </si>
  <si>
    <t>No debate da Globo, Ciro denunciou, cara a cara, a corrupção e a falta de ideias de Lula e Bolsonaro. E, detalhe, ninguém se sentiu autorizado a pedir direito de resposta porque o que foi dito era a mais absoluta verdade. (…) https://t.co/2LHd707Moq</t>
  </si>
  <si>
    <t>Ciro também apresentou algumas das principais propostas do Projeto Nacional de Desenvolvimento. Foi por essas e outras que ele venceu o debate, segundo levantamento da Quaest. #DebateNaGlobo</t>
  </si>
  <si>
    <t>Não me cabe fazer apologia ou julgamento sobre desempenho (s) no debate. Mas não posso evitar duas perguntas: o tal destemperado sou eu? Por que fui o único que não precisou  pedir nem conceder nenhum direito de resposta?</t>
  </si>
  <si>
    <t>Esta última não consigo deixar de responder: não pedi nenhum direito de resposta simplesmente porque não puderam me acusar de absolutamente nada. De nenhum tipo de desvio moral ou político. Mais um atestado de honestidade que consigo na vida pública.</t>
  </si>
  <si>
    <t>Eles não vão nos calar e não vão destruir nossas ideias! 🇧🇷 https://t.co/zsFgmjbspS</t>
  </si>
  <si>
    <t>Não perca! 👀 https://t.co/4nozhWVDsu https://t.co/Hf4lzrWqae</t>
  </si>
  <si>
    <t>Por mais jogo sujo que pratiquem, ELES NÃO ME INTIMIDARÃO. Não fugirei do verdadeiro embate democrático e não compactuarei com essa farsa. Tenho compromisso com a LUTA POR UM BRASIL MELHOR. Com rebeldia e esperança ainda podemos salvar nossa pátria. Levanta, Brasil! https://t.co/5obxkkJVkv</t>
  </si>
  <si>
    <t>É sempre uma alegria retornar a minha querida Sobral! Participo agora da carreata do time 12, com nosso candidato ao governo @robertoclaudio, o vice Domingos Filho e demais apoiadores. Vamos juntos garantir a competência e a experiência que o nosso Ceará merece! 1️⃣2️⃣ https://t.co/9a4RD1kMHl</t>
  </si>
  <si>
    <t>Mais imagens da nossa carreata em Sobral, com nosso candidato ao governo @robertoclaudio e o vice Domingos Filho. 
Domingo é dia de votar 12 pelo Brasil e 12 pelo Ceará! 1️⃣2️⃣💛 https://t.co/QFJb4B83vZ</t>
  </si>
  <si>
    <t>Por todo Ceará, o Time do 12 vem surpreendendo com muita força e compromisso. Domingo é dia de votar 12 pelo Brasil e 12 pelo Ceará! 1️⃣2️⃣💛 /ADM https://t.co/TwGeUw4YSM</t>
  </si>
  <si>
    <t>O Ceará em festa com #CiroPresidente12 e @robertoclaudio governador 1️⃣2️⃣ 💛 /ADM https://t.co/ZJkkjMf0Lp</t>
  </si>
  <si>
    <t>Supercarreata inunda as ruas de Sobral recebendo Ciro e @robertoclaudio. Uma prévia das grandes carreatas que tomarão conta de 100 cidades do Ceará, amanhã, além de Fortaleza. https://t.co/Bim3tfh0ey</t>
  </si>
  <si>
    <t>Sobral vibrou hoje com uma das maiores carreatas dos últimos tempos, com centenas de carros e mais de duas mil motos conduzindo e saudando Ciro e @robertoclaudio. https://t.co/dVe8tOVp7a</t>
  </si>
  <si>
    <t>A carreata era gigante vista do alto e vibrante no solo, com milhares de pessoas saudando o cortejo nas calçadas. Amanhã a movimentação continua em cem cidades de todo o Ceará.</t>
  </si>
  <si>
    <t>Bom dia meu Brasil! Amanhã é dia de apertar o 12 e se livrar dessa polarização cheia de ódio, incompetência e ladroeira que tá afundando nosso país. Vamos juntos!! https://t.co/iVae3EKB7F</t>
  </si>
  <si>
    <t>’Sabadou’ com o último clipe do @CartunistaT no primeiro turno – dessa vez, em ritmo de rock and roll. Veja CIRO CONTRA O SISTEMA, a grande solução do problema! https://t.co/EBXCWcpGrz</t>
  </si>
  <si>
    <t>CARREATA EM FORTALEZA/CE | GIRO DO CIRO | 01/10/2022  https://t.co/VAtZNBZPuu</t>
  </si>
  <si>
    <t>Pelas ruas do Ceará, o coração explode de alegria com o carinho e a vibração do nosso povo. Hoje estamos levando festa para as ruas em mais de 100 cidades! Vem com a gente 💛1️⃣2️⃣💛 @robertoclaudio https://t.co/W782aDVb4j</t>
  </si>
  <si>
    <t>Registros de hoje na minha querida Fortaleza! Como é bom estar em casa e cercado de tanta gente querida. ✊1️⃣2️⃣💛 @robertoclaudio https://t.co/Ual49bJRj5</t>
  </si>
  <si>
    <t>Na super carreata do 1️⃣2️⃣, em Fortaleza, com nosso futuro governador @robertoclaudio 💛✊ https://t.co/hXlFzHy76q</t>
  </si>
  <si>
    <t>É uma honra e um privilégio passar o dia com o futuro governador @robertoclaudio e nossa gente querida de Fortaleza. Estamos nessa luta não porque é fácil, mas porque é necessário. Vamos juntos mudar o Ceará e o Brasil! 🌹🇧🇷 https://t.co/W7tFj79Cae</t>
  </si>
  <si>
    <t>Tenho fé que Deus vai iluminar minha palavra pra tocar o coração do povo brasileiro. Vamos ter a oportunidade de fazer uma grande revolução democrática e nossa gente enfim vai poder dizer: EU VENCI! Tô aqui pra isso – pra mudar, de fato, o Brasil. Nesse domingo é 1️⃣2️⃣ na urna! https://t.co/InCghfW2NT</t>
  </si>
  <si>
    <t>Aqui, os melhores momentos da supercarreata que fizemos hoje em Fortaleza e se replicou em várias cidades do interior do Ceará e, também, em outros pontos do Brasil. Obrigado a todas e a todos que foram às ruas manifestar o seu apoio. Vamos juntos! 1️⃣2️⃣💛 https://t.co/cmFawy33oh</t>
  </si>
  <si>
    <t>id</t>
  </si>
  <si>
    <t>vertex1</t>
  </si>
  <si>
    <t>type</t>
  </si>
  <si>
    <t>date</t>
  </si>
  <si>
    <t>hour</t>
  </si>
  <si>
    <t>url</t>
  </si>
  <si>
    <t>likes</t>
  </si>
  <si>
    <t>rts</t>
  </si>
  <si>
    <t>JB.22_001</t>
  </si>
  <si>
    <t>jairbolsonaro</t>
  </si>
  <si>
    <t>-Apreensão de 4 toneladas de maconha nas últimas 24 horas pela PRF:
. Campo Grande/MS: em conjunto com a Polícia Civil, Policiais fecharam oficina que armazenava 2,6 t da droga. 
. Bataguassu/MS: policiais encontraram 620 kg de maconha em veículo abordado em trecho da BR-267.</t>
  </si>
  <si>
    <t>09:46:13</t>
  </si>
  <si>
    <t>JB.22_002</t>
  </si>
  <si>
    <t>. Cornélio Procópio/PR: 343,7 kg do entorpecente foram apreendidos após condutor desobedecer ordem de parada. 
. Rio Verde/GO: 397,5 kg de maconha no interior de um automóvel que trafegava na BR-060
Mais um Prejuízo milionário ao crime organizado, vidas e famílias preservadas!</t>
  </si>
  <si>
    <t>JB.22_003</t>
  </si>
  <si>
    <t>- É preciso estar atento. A partir de hoje, mais do que nunca, os que amam o vermelho passarão a usar verde e a amarelo, os que perseguiram e defenderam fechar igrejas se julgarão grandes cristãos, os que apoiam e louvam ditaduras socialistas se dirão defensores da democracia.</t>
  </si>
  <si>
    <t>14:38:01</t>
  </si>
  <si>
    <t>JB.22_004</t>
  </si>
  <si>
    <t>- Temos o privilégio de não precisar enganar o povo sobre quais são nossos valores neste período: somos a favor da família, do livre mercado e do direito à legítima defesa. Somos contra as drogas e o narcotráfico, o controle da mídia e internet, a ideologia de gênero e o aborto.</t>
  </si>
  <si>
    <t>14:38:02</t>
  </si>
  <si>
    <t>JB.22_005</t>
  </si>
  <si>
    <t>14:50:30</t>
  </si>
  <si>
    <t>JB.22_006</t>
  </si>
  <si>
    <t>- Juiz de Fora / Minas Gerais (16/08/2022)
- Deus, Pátria, Família e Liberdade!!! https://t.co/DDpAF1s0Ry</t>
  </si>
  <si>
    <t>17:47:23</t>
  </si>
  <si>
    <t>JB.22_007</t>
  </si>
  <si>
    <t>marcelosampaio</t>
  </si>
  <si>
    <t>@marcelosampaio 🇧🇷</t>
  </si>
  <si>
    <t>19:57:53</t>
  </si>
  <si>
    <t>JB.22_008</t>
  </si>
  <si>
    <t>- Sem guerra e pandemia, o PT entregou o país à pior recessão de nossa história. Em meu governo, mesmo com pandemia e guerra, benefícios sociais foram ampliados, milhões de empregos foram gerados e a economia voltou a crescer. Eles quebraram o Brasil. Nós quebramos paradigmas.</t>
  </si>
  <si>
    <t>22:56:28</t>
  </si>
  <si>
    <t>JB.22_009</t>
  </si>
  <si>
    <t>- Lula e Dilma deixaram para os brasileiros um país devastado, com 15 milhões de desempregados, prejuízos bilionários nas estatais e obras inacabadas, além do maior esquema de corrupção, o maior número de assassinatos e a pior década para a economia de toda a nossa História.</t>
  </si>
  <si>
    <t>JB.22_010</t>
  </si>
  <si>
    <t>- Em 4 anos de Bolsonaro, as estatais dão lucro, as obras abandonadas são concluídas e temos o menor número de homicídios em uma década. Nossa economia voltou a crescer, o desemprego é o menor desde o desastre petista e o número de brasileiros trabalhando bateu todos os recordes.</t>
  </si>
  <si>
    <t>22:56:29</t>
  </si>
  <si>
    <t>JB.22_011</t>
  </si>
  <si>
    <t>- BRASIL ACIMA DE TUDO! DEUS ACIMA DE TODOS! 🇧🇷👍. https://t.co/TuReiy1mYr</t>
  </si>
  <si>
    <t>02:14:06</t>
  </si>
  <si>
    <t>JB.22_012</t>
  </si>
  <si>
    <t>- O selo está disponível para quem desejar usá-lo na foto de perfil. Basta acessar o link: https://t.co/h59nlM5Q6D</t>
  </si>
  <si>
    <t>02:14:28</t>
  </si>
  <si>
    <t>JB.22_013</t>
  </si>
  <si>
    <t>- Mais um estímulo à prática ao esporte de jovens: Assinado o decreto que atualiza o rol das ENTIDADES ESPORTIVAS detentoras do direito de indicarem competições elegíveis para o recebimento da BOLSA-ATLETA NA CATEGORIA ESTUDANTIL! DECRETO 11.168/2022.</t>
  </si>
  <si>
    <t>11:00:33</t>
  </si>
  <si>
    <t>JB.22_014</t>
  </si>
  <si>
    <t>- Agora, além do Comitê Olímpico do Brasil e do Comitê Paralímpico Brasileiro (CPB) a Confederação Brasileira de Desporto Escolar (CBDE) e a Confederação Brasileira de Desporto Universitário (CBDU) indicarão competições estudantis e universitárias para concessão do benefício.</t>
  </si>
  <si>
    <t>11:00:34</t>
  </si>
  <si>
    <t>JB.22_015</t>
  </si>
  <si>
    <t>- Na contramão de outros governos, o estímulo à prática de esportes e sua profissionalização são destaque para o Brasil desde 2019, formando mais campeões internacionais e nacionais, cidadãos longe dos perigos de escolhas erradas e estímulo para novas carreiras direcionadas.</t>
  </si>
  <si>
    <t>JB.22_016</t>
  </si>
  <si>
    <t>- O aliado do descondenado na Nicarágua persegue cristãos. Na Venezuela, fecha jornais e deixa o país mais pobre que o Haiti. Em Cuba, prende opositores e proíbe cidadãos de deixarem o país. Outros aumentam impostos e liberam drogas. Mas há quem diga que ele não apoia nada disso.</t>
  </si>
  <si>
    <t>15:01:00</t>
  </si>
  <si>
    <t>JB.22_017</t>
  </si>
  <si>
    <t>- É estranho o PT esconder dos brasileiros essas relações e suas pautas mais íntimas, como a liberação das drogas e do aborto, durante o período eleitoral. Se julgam ser bandeiras tão benéficas para o Brasil, deveriam premiar, não banir, aqueles que fazem o favor de divulgá-las.</t>
  </si>
  <si>
    <t>JB.22_018</t>
  </si>
  <si>
    <t>15:01:03</t>
  </si>
  <si>
    <t>JB.22_019</t>
  </si>
  <si>
    <t>- Curso de formação de medicina ganha novo estímulo: https://t.co/9t4ZKK6eOf</t>
  </si>
  <si>
    <t>22:04:52</t>
  </si>
  <si>
    <t>JB.22_020</t>
  </si>
  <si>
    <t>- Saneamento Básico: em mais uma etapa desde 2019, destinados mais recursos para continuidade de obras de esgotamento sanitário, abastecimento de água e manejo de águas pluviais nos estados do Ceará, Goiás, Mato Grosso, Mato Grosso do Sul, Paraná, Rondônia e Rio Grande do Sul.</t>
  </si>
  <si>
    <t>09:45:15</t>
  </si>
  <si>
    <t>JB.22_021</t>
  </si>
  <si>
    <t>-Além do início dos investimentos históricos com a sanção do Marco do Saneamento Básico, derivando em mais saúde para o povo. Passos gigantescos são dados em obras que jamais renderam votos, pois não possuem visibilidade direta ou devido a interesses que sempre estiveram por trás</t>
  </si>
  <si>
    <t>JB.22_022</t>
  </si>
  <si>
    <t>- Visita ao Parque Tecnológico de São José dos Campos/SP e cidade. (18/08/2022) https://t.co/cMPQPgQr8X</t>
  </si>
  <si>
    <t>15:37:09</t>
  </si>
  <si>
    <t>JB.22_023</t>
  </si>
  <si>
    <t>- Antes de nossa chegada, o Brasil era marcado pelos altos impostos. Não se ouvia falar em redução, porque governos sempre repassaram a conta de suas políticas e práticas nefastas para o povo. Diziam que menos impostos era menos arrecadação, o que provamos ser uma grande mentira.</t>
  </si>
  <si>
    <t>18:51:11</t>
  </si>
  <si>
    <t>JB.22_024</t>
  </si>
  <si>
    <t>- Ao contrário do que diziam, mostramos que é possível, sim, reduzir essa carga super-pesada. Basta uma política econômica eficiente e respeito com o dinheiro dos brasileiros. Essa tem sido nossa grande diferença: ao invés de se servir do povo, nós passamos a servir ao povo.</t>
  </si>
  <si>
    <t>JB.22_025</t>
  </si>
  <si>
    <t>- Alimentos, combustíveis, gás de cozinha, energia, medicamentos, eletrodomésticos, games, carros, motos, suplementos e mais centenas de itens: nunca tantos impostos foram reduzidos como nos últimos anos. Nosso compromisso é seguir reduzindo e zerando sempre que for possível!</t>
  </si>
  <si>
    <t>JB.22_026</t>
  </si>
  <si>
    <t>- Live da semana / PR Jair Bolsonaro (18/08/2022). https://t.co/EnilvCvHjG</t>
  </si>
  <si>
    <t>22:02:50</t>
  </si>
  <si>
    <t>JB.22_027</t>
  </si>
  <si>
    <t>- Após quase 14 anos de espera pelo título da terra, Antônia Francisca e Manuel Lopes receberam o documento.
- Assim como eles, mais de 370 mil famílias brasileiras receberam o título desde o início de 2019. Mais um recorde histórico. https://t.co/s8HALlKlYk</t>
  </si>
  <si>
    <t>01:24:01</t>
  </si>
  <si>
    <t>JB.22_028</t>
  </si>
  <si>
    <t>- O Governo Federal zerou imposto de importação de suplementos alimentares, como whey protein, creatina, BCAA e multivitamínicos, e diversos itens de nutrição esportiva, além de reduzir de 11,2 pra 4% os impostos para diversos outros itens, como proteínas lácteas e Albumina.</t>
  </si>
  <si>
    <t>11:27:07</t>
  </si>
  <si>
    <t>JB.22_029</t>
  </si>
  <si>
    <t>- "Por que não anuncia redução de imposto sobre alimentos?" Por que já anunciamos há meses! Os impostos sobre itens da cesta básica têm sido reduzidos e zerados continuamente desde 2020 para combater os efeitos do "fica em casa que a economia vê depois" e da guerra.</t>
  </si>
  <si>
    <t>11:27:08</t>
  </si>
  <si>
    <t>JB.22_030</t>
  </si>
  <si>
    <t>- Carne bovina; carne de frango; farinha de trigo; café; margarina; óleo de soja; macarrão; bolachas e biscoitos; produtos de padaria e pastelaria; açúcar e muitos outros já foram incluídos em reduções passadas, assim como medicamentos, combustíveis, energia e o gás de cozinha.</t>
  </si>
  <si>
    <t>JB.22_031</t>
  </si>
  <si>
    <t>11:27:51</t>
  </si>
  <si>
    <t>JB.22_032</t>
  </si>
  <si>
    <t>- Atualizações desta sexta-feira realizadas no Telegram: https://t.co/O8KTejVekj https://t.co/5Tmy4egwty</t>
  </si>
  <si>
    <t>18:19:21</t>
  </si>
  <si>
    <t>JB.22_033</t>
  </si>
  <si>
    <t>- Não adianta. Se zerarmos os homicídios - que em nosso Governo já foram reduzidos ao menor índice em mais de uma década - parte da mídia reclamará do prejuízo causado à Associação dos Assassinos e Matadores de Aluguel. https://t.co/3DC35d1vuO</t>
  </si>
  <si>
    <t>19:09:00</t>
  </si>
  <si>
    <t>JB.22_034</t>
  </si>
  <si>
    <t>- Nunca pedi pra ir em PodPal nenhum. Falei apenas com Flow. 👍.</t>
  </si>
  <si>
    <t>19:48:58</t>
  </si>
  <si>
    <t>JB.22_035</t>
  </si>
  <si>
    <t>01:30:39</t>
  </si>
  <si>
    <t>JB.22_036</t>
  </si>
  <si>
    <t>11:21:56</t>
  </si>
  <si>
    <t>JB.22_037</t>
  </si>
  <si>
    <t>tarcisiogdf</t>
  </si>
  <si>
    <t>- Capitão @tarcisiogdf , um dos maiores Ministros da Infraestrutura que o Brasil já teve, destrói narrativas e mostra o que o Governo Federal fez por São Paulo. https://t.co/cEmeisWjLW</t>
  </si>
  <si>
    <t>15:15:54</t>
  </si>
  <si>
    <t>JB.22_038</t>
  </si>
  <si>
    <t>- Academia Militar das Agulhas Negras / AMAN (Resende / RJ) 20/08/2022. https://t.co/URWgVolHxr</t>
  </si>
  <si>
    <t>20:16:10</t>
  </si>
  <si>
    <t>JB.22_039</t>
  </si>
  <si>
    <t>- Prestigiando, nesta noite de sábado, o show do grande Matheus Ceará em Brasília. Nem o Presidente da República foi poupado kkkkk. Faz parte. Valeu! 👍. https://t.co/hFjisYvW3G</t>
  </si>
  <si>
    <t>00:09:28</t>
  </si>
  <si>
    <t>JB.22_040</t>
  </si>
  <si>
    <t>- Após o maior aumento de piso salarial de professores perante série histórica, disponibilizado curso de Formação para Professores do Ensino Fundamental na plataforma Avamec.</t>
  </si>
  <si>
    <t>12:44:25</t>
  </si>
  <si>
    <t>JB.22_041</t>
  </si>
  <si>
    <t>- O objetivo é ampliar a prática educativa do docente e promover o estudo articulado de competências específicas dos componentes curriculares, como Linguagens e Matemática.</t>
  </si>
  <si>
    <t>12:44:26</t>
  </si>
  <si>
    <t>JB.22_042</t>
  </si>
  <si>
    <t>- Detalhes em nosso canal no Telegram: https://t.co/O8KTejUGuL https://t.co/aWzFBkYrS8</t>
  </si>
  <si>
    <t>12:44:27</t>
  </si>
  <si>
    <t>JB.22_043</t>
  </si>
  <si>
    <t>21:23:06</t>
  </si>
  <si>
    <t>JB.22_044</t>
  </si>
  <si>
    <t>- Graças a legislação de agilização de vendas de bens do tráfico criada neste Governo, em mais uma rodada, foi arrecadado somente no mês de julho, mais de R$12,8 milhões com os 32 leilões realizados pela Secretaria Nacional de Política Sobre Deogas (SENAD).</t>
  </si>
  <si>
    <t>09:57:14</t>
  </si>
  <si>
    <t>JB.22_045</t>
  </si>
  <si>
    <t>- Foram leiloados imóveis, veículos, e objetos como joias, relógios e até uma prensa hidráulica.
IMÓVEIS: + R$8,3 MILHÕES
VEÍCULOS: + R$3 MILHÕES
OBJETOS DIVERSOS: + R$56MIL</t>
  </si>
  <si>
    <t>JB.22_046</t>
  </si>
  <si>
    <t>- O valor das arrecadações é destinado à sociedade por meio de investimentos na Segurança Pública, equipamentos, capacitação e projetos de combate às drogas em todo o país.</t>
  </si>
  <si>
    <t>09:57:15</t>
  </si>
  <si>
    <t>JB.22_047</t>
  </si>
  <si>
    <t>- Nossa política de reduzir impostos continuará! Diferente de quem quer aumentar, já garantimos manter zerados os impostos federais sobre gasolina, diesel, álcool e gás de cozinha em 2023. Desde 2019, já foram reduzidos impostos de diversos itens, incluindo os da cesta básica. https://t.co/PPzeukTKcY</t>
  </si>
  <si>
    <t>16:28:48</t>
  </si>
  <si>
    <t>JB.22_048</t>
  </si>
  <si>
    <t>- Se a mídia divulgasse amplamente as reduções de impostos que promovemos desde 2019 ao invés de omitir pra me prejudicar, talvez o autor da charge saberia que nós já reduzimos e zeramos os impostos sobre itens da cesta básica há meses. Ou ele sabe, mas prefere enganar inocentes. https://t.co/9c0s08vjLg</t>
  </si>
  <si>
    <t>20:27:25</t>
  </si>
  <si>
    <t>JB.22_049</t>
  </si>
  <si>
    <t>- Daqui a pouco, às 20:30, estarei ao vivo no Jornal Nacional. Nos vemos lá! 👍🇧🇷.</t>
  </si>
  <si>
    <t>22:37:48</t>
  </si>
  <si>
    <t>JB.22_050</t>
  </si>
  <si>
    <t>22:47:24</t>
  </si>
  <si>
    <t>JB.22_051</t>
  </si>
  <si>
    <t>otavi0xi</t>
  </si>
  <si>
    <t>"Fique em casa se puder"
 https://t.co/ay2RekKylu</t>
  </si>
  <si>
    <t>00:46:13</t>
  </si>
  <si>
    <t>JB.22_052</t>
  </si>
  <si>
    <t>anitta</t>
  </si>
  <si>
    <t>- Obrigado, @Anitta! https://t.co/Zfx4vOxwBi</t>
  </si>
  <si>
    <t>01:00:33</t>
  </si>
  <si>
    <t>JB.22_053</t>
  </si>
  <si>
    <t>- Se possível, pesquisem sobre os temas.</t>
  </si>
  <si>
    <t>01:03:40</t>
  </si>
  <si>
    <t>JB.22_054</t>
  </si>
  <si>
    <t>01:10:09</t>
  </si>
  <si>
    <t>JB.22_055</t>
  </si>
  <si>
    <t>- Batata frita em Marechal Hermes.
- Rio/RJ, 22/agosto, 22 hs. https://t.co/VPQELU2Ch5</t>
  </si>
  <si>
    <t>01:17:57</t>
  </si>
  <si>
    <t>JB.22_056</t>
  </si>
  <si>
    <t>- Foi uma enorme satisfação participar do pronunciamento de William Bonner Kkkkk. Na medida do possível, com muita humildade, pudemos esclarecer e levar algumas informações que raramente são noticiadas em sua emissora. Pela paciência e audiência, o meu muito obrigado a todos!</t>
  </si>
  <si>
    <t>01:21:32</t>
  </si>
  <si>
    <t>JB.22_057</t>
  </si>
  <si>
    <t>- Na ocasião em que Renata diz que sumilei falta de ar por deboche, eu estava DENUNCIANDO o "Protocolo Mandetta", que só recomendava ir ao hospital após sentir falta de ar. Foi justamente o contrário: EU DEFENDI ESSAS PESSOAS. Quem mandou ficar em casa é que desprezou suas vidas! https://t.co/a1ff7aI7iB</t>
  </si>
  <si>
    <t>02:12:39</t>
  </si>
  <si>
    <t>JB.22_058</t>
  </si>
  <si>
    <t>- Sempre defendi que os médicos tivessem autonomia para tratar seus pacientes, bem como que as pessoas procurassem um profissional de forma precoce, assim como é recomendado ao sentir qualquer sintoma de qualquer doença, quando as chances de recuperação são maiores.</t>
  </si>
  <si>
    <t>JB.22_059</t>
  </si>
  <si>
    <t>- Bastidores Rede Globo. Boa noite a todos! 🇧🇷 https://t.co/hcdgH1piC6</t>
  </si>
  <si>
    <t>03:41:00</t>
  </si>
  <si>
    <t>JB.22_060</t>
  </si>
  <si>
    <t>- SERGIPE: o Governo Federal inaugurou ontem o Sistema Integrado de Abastecimento de Água da Adutora do Piauitinga, em Lagarto-SE. Mais de 121 mil pessoas de Lagarto, Simão Dias, Pedrinhas e Riachão dos Dantas terão água nas torneiras de casa.</t>
  </si>
  <si>
    <t>12:51:49</t>
  </si>
  <si>
    <t>JB.22_061</t>
  </si>
  <si>
    <t>- O investimento federal no sistema de abastecimento de água é de mais de R$ 83,5 milhões. Obras como essa promovem a saúde pública, evitam doenças e reduzem a mortalidade infantil. O abastecimento de água também é essencial para o desenvolvimento econômico e social.</t>
  </si>
  <si>
    <t>12:51:50</t>
  </si>
  <si>
    <t>JB.22_062</t>
  </si>
  <si>
    <t>- O Sistema de Abastecimento conta com barragem, estações elevatórias de água, estação de tratamento, 45,6 km de adutora, 2 reservatórios, 1,7 km de rede de distribuição e 11,6 mil ligações prediais. Praticamente 10% da população do estado será beneficiada. https://t.co/H3YNhW3DNA</t>
  </si>
  <si>
    <t>12:51:51</t>
  </si>
  <si>
    <t>JB.22_063</t>
  </si>
  <si>
    <t>- Em mais uma rodada, Famílias de baixa renda de Macapá (AP) e João Pessoa (PB) recebem casa própria.
- Mais de 1 milhão de moradias foram entregues desde 2019 em todo o Brasil, priorizando as obras abandonadas como respeito aos recursos do contribuinte.</t>
  </si>
  <si>
    <t>09:44:39</t>
  </si>
  <si>
    <t>JB.22_064</t>
  </si>
  <si>
    <t>Empreendimentos contam com infraestrutura completa, drenagem, esgoto, água, pavimentação, energia elétrica, iluminação pública e transporte público.</t>
  </si>
  <si>
    <t>JB.22_065</t>
  </si>
  <si>
    <t>09:44:41</t>
  </si>
  <si>
    <t>JB.22_066</t>
  </si>
  <si>
    <t>fabiofaria</t>
  </si>
  <si>
    <t>FATO RELEVANTE:
A diferença de tratamento nas entrevistas do JN.
Importante assistir! https://t.co/507tH0EieQ</t>
  </si>
  <si>
    <t>16:56:57</t>
  </si>
  <si>
    <t>JB.22_067</t>
  </si>
  <si>
    <t>- Belo Horizonte / Minas Gerais (24/08/2022) https://t.co/zchljSc35y</t>
  </si>
  <si>
    <t>21:33:36</t>
  </si>
  <si>
    <t>JB.22_068</t>
  </si>
  <si>
    <t>- Belo Horizonte/MG.
- 24/agosto/2022. https://t.co/c16z8L8Kzd</t>
  </si>
  <si>
    <t>21:52:16</t>
  </si>
  <si>
    <t>JB.22_069</t>
  </si>
  <si>
    <t>- Sob comando do PT, o Brasil atuava como mina de ouro da esquerda na América Latina, servindo a aliados aversos à democracia e deixando em segundo plano os interesses de nossa nação. Enquanto bancavam obras em Cuba e na Venezuela, por exemplo, abandonavam as do próprio país.</t>
  </si>
  <si>
    <t>22:34:16</t>
  </si>
  <si>
    <t>JB.22_070</t>
  </si>
  <si>
    <t>- O Brasil do presente deixou de servir a esses regimes ultrapassados. Hoje servimos ao nosso povo! O dinheiro público, que na verdade é dos brasileiros, quando não devolvido através de reduções de impostos, é usado para desenvolver o nosso país e não mais sustentar ditaduras.</t>
  </si>
  <si>
    <t>JB.22_071</t>
  </si>
  <si>
    <t>- Milhares de motos hoje em BH.
- Obrigado Minas Gerais.
- Também sou mineiro, uai!
- PR Jair Bolsonaro.
. Nosso TikTok: https://t.co/Gq1lY2xfeZ
. Nosso Kwai: https://t.co/sEwR0WB9cP https://t.co/tgaYYmvKF3</t>
  </si>
  <si>
    <t>00:52:47</t>
  </si>
  <si>
    <t>JB.22_072</t>
  </si>
  <si>
    <t>- Por incrível que pareça, existem pessoas que acham mais constrangedor palavras descontextualizadas do que apoiar um sujeito que estava preso por promover o maior esquema de corrupção de nossa história e que, junto com sua indicada, quebrou o 🇧🇷 sem pandemia e sem guerra. https://t.co/GqjWhVYz9p</t>
  </si>
  <si>
    <t>02:31:52</t>
  </si>
  <si>
    <t>JB.22_073</t>
  </si>
  <si>
    <t>- TRANSPOSIÇÃO DO RIO SÃO FRANCISCO: Ceará, Piauí, Alagoas, Rio Grande do Norte, Pernambuco, Paraíba… https://t.co/GFs3zMSoA9</t>
  </si>
  <si>
    <t>10:23:17</t>
  </si>
  <si>
    <t>JB.22_074</t>
  </si>
  <si>
    <t>- Ingenuidade crer que países que destruíram praticamente toda sua área verde atacam o Brasil, que é referência em energia limpa e preservação, porque se preocupam com meio ambiente. O silêncio sobre problemas em seus próprios quintais mostra que o interesse é em nossos recursos.</t>
  </si>
  <si>
    <t>14:18:11</t>
  </si>
  <si>
    <t>JB.22_075</t>
  </si>
  <si>
    <t>-Deveria ser mais urgente fazer o que podem para salvar o pouco que resta do que já destruíram ao invés de falar de um país que tem +60% de sua vegetação nativa e +80% de seu bioma preservados, além da matriz energética mais limpa do G20. Estamos e seguiremos fazendo nossa parte.</t>
  </si>
  <si>
    <t>JB.22_076</t>
  </si>
  <si>
    <t>- Nenhum desses que nos atacam possui autoridade para fazê-lo. Se queriam uma linda floresta para chamar de sua, que tivessem preservado as de seu próprio país. A Amazônia é e sempre será dos brasileiros. Nossa soberania está acima de tudo e com a vida nós sempre a protegeremos!</t>
  </si>
  <si>
    <t>14:18:12</t>
  </si>
  <si>
    <t>JB.22_077</t>
  </si>
  <si>
    <t>- Respeitar a democracia é muito diferente de assinar uma “cartinha”. Honrar a Constituição, em especial direitos e garantias fundamentais, é o que diferencia DEMOCRATAS de DEMAGOGOS.</t>
  </si>
  <si>
    <t>18:54:44</t>
  </si>
  <si>
    <t>JB.22_078</t>
  </si>
  <si>
    <t>- Ofender, ameaçar e restringir o direito à liberdade, em suas várias vertentes, contraria a ÚNICA CARTA À DEMOCRACIA, a nossa Constituição de 1988.</t>
  </si>
  <si>
    <t>JB.22_079</t>
  </si>
  <si>
    <t>- A agressão à liberdade de expressão (art. 5°, IX, e art. 220, §§ 1º e 2º, da CF) é típica daqueles que se dizem ESTADISTAS, mas posam ao lado de DITADORES, defendendo governos como os da NICARÁGUA, CUBA e VENEZUELA.
- Deus, Pátria, Família e Liberdade.
- Pres. Jair Bolsonaro.</t>
  </si>
  <si>
    <t>18:54:45</t>
  </si>
  <si>
    <t>JB.22_080</t>
  </si>
  <si>
    <t>- Por conta de atraso em Cerimônia no STJ, na qual estamos presentes, a live de hoje será iniciada às 19:30h. Até lá! 👍.</t>
  </si>
  <si>
    <t>21:54:57</t>
  </si>
  <si>
    <t>JB.22_081</t>
  </si>
  <si>
    <t>-Live semanal (25/08/2022) / PR Jair Bolsonaro. https://t.co/4Ipb33h7WA</t>
  </si>
  <si>
    <t>22:25:48</t>
  </si>
  <si>
    <t>JB.22_082</t>
  </si>
  <si>
    <t>01:13:29</t>
  </si>
  <si>
    <t>JB.22_083</t>
  </si>
  <si>
    <t>- As obras da Transnordestina avançam e são uma prioridade para o Governo Federal.
- Atravessando 35 municípios em Pernambuco, 28 no Ceará e 18 no Piauí, a ferrovia conta com mais de 1.700 km de extensão. Vamos em frente, trabalhando para dinamizar a economia do Nordeste. https://t.co/aSZfqVX5rf</t>
  </si>
  <si>
    <t>10:26:46</t>
  </si>
  <si>
    <t>JB.22_084</t>
  </si>
  <si>
    <t>- Ninguém deveria estar surpreso. Na verdade, compreendo perfeitamente a Globo tratar melhor aqueles que estão dispostos a pagar mais. Eles são a esperança de dias melhores para a emissora. Nada mais coerente do que pegar mais leve. Estranho seria comigo, que fechei a torneira.</t>
  </si>
  <si>
    <t>13:57:58</t>
  </si>
  <si>
    <t>JB.22_085</t>
  </si>
  <si>
    <t>- Apesar disso, sua liberdade foi preservada. Hoje a emissora pode até continuar promovendo perversidades como o aborto, as drogas, a ideologia de gênero, a inversão de valores e a destruição da família se assim desejar, só que não mais sustentada com rios de dinheiro público.</t>
  </si>
  <si>
    <t>13:57:59</t>
  </si>
  <si>
    <t>JB.22_086</t>
  </si>
  <si>
    <t>- A garantia que a Globo e a imprensa de forma geral sempre terá comigo é de jamais defender o seu controle, como pretende o outro lado. Para quem ama e defende a liberdade, isso não tem preço. Mas hoje, infelizmente, muitos são capazes de entregá-la por algumas moedas de prata.</t>
  </si>
  <si>
    <t>JB.22_087</t>
  </si>
  <si>
    <t>- Talvez se tivéssemos dado o que queriam, as boas notícias não seriam acompanhadas por um "mas" e sobrariam aplausos ao meu governo. Mas escolhemos investir no Brasil e não em elogios. Por isso o desemprego cai, a economia cresce, a violência diminui, mas a gritaria continua.</t>
  </si>
  <si>
    <t>13:58:00</t>
  </si>
  <si>
    <t>JB.22_088</t>
  </si>
  <si>
    <t>- Daqui a pouco, às 12h, estarei ao vivo no estúdio do Programa Pânico, da Jovem Pan. 
- Mais tarde, por volta das 16h, participarei do podcast Ironberg, com Renato Cariani e Paulo Muzy. 
- Se possível, peço que nos acompanhe. https://t.co/jJYbuNbk4b</t>
  </si>
  <si>
    <t>14:55:10</t>
  </si>
  <si>
    <t>JB.22_089</t>
  </si>
  <si>
    <t>18:17:04</t>
  </si>
  <si>
    <t>JB.22_090</t>
  </si>
  <si>
    <t>- Como nós, muitos querem um futuro verde e amarelo, que não representa esse ou aquele candidato, mas a nossa identidade como BRASILEIROS acima de quaisquer diferenças e a liberdade de nossa nação. Outros desejam o vermelho, com divisão, violência, corrupção e autoritarismo.</t>
  </si>
  <si>
    <t>JB.22_091</t>
  </si>
  <si>
    <t>- Agora: IronBerg Podcast com marombeiros Dr Paulo Muzy e Renato Cariani. Acompanhe ao vivo: https://t.co/prTMZcFvz9</t>
  </si>
  <si>
    <t>19:43:55</t>
  </si>
  <si>
    <t>JB.22_092</t>
  </si>
  <si>
    <t>- Academia IronBerg / São Caetano do Sul (SP) 26/08/2022
- Chegada! https://t.co/DKqdoa2JhP</t>
  </si>
  <si>
    <t>22:14:19</t>
  </si>
  <si>
    <t>JB.22_093</t>
  </si>
  <si>
    <t>- São Caetano/SP.
- 26/agosto.
- PR Jair Bolsonaro.
- Saída da Academia. https://t.co/NPK8h8ZKM4</t>
  </si>
  <si>
    <t>22:15:16</t>
  </si>
  <si>
    <t>JB.22_094</t>
  </si>
  <si>
    <t>- Mais um recorde de audiência, dessa vez no Programa Pânico. Foram quase 3 horas de entrevista, abordando os mais variados temas. Obrigado a todos pelo apoio e consideração! https://t.co/tyvkqCkWjt</t>
  </si>
  <si>
    <t>23:13:20</t>
  </si>
  <si>
    <t>JB.22_095</t>
  </si>
  <si>
    <t>- Obrigado também aos que acompanharam nossa ida à Academia Ironberg em São Caetano do Sul. Oportunidade de aprendizado sobre o mundo gigantesco do fisiculturismo e a importância do esporte para a vida e saúde das pessoas. Parabéns Dr. Muzy e Renato Cariani pelo grande trabalho! https://t.co/d0CoSonsXB</t>
  </si>
  <si>
    <t>23:16:15</t>
  </si>
  <si>
    <t>JB.22_096</t>
  </si>
  <si>
    <t>- Existem aqueles que vivem de aparências e aqueles que são imperfeitos, mas que buscam fazer o que é certo e justo. Palavras bonitas agradam. Palavras sinceras edificam. Boa noite a todos! 🇧🇷 https://t.co/CaNSRYGqF8</t>
  </si>
  <si>
    <t>00:53:12</t>
  </si>
  <si>
    <t>JB.22_097</t>
  </si>
  <si>
    <t>- Festa do Peão de Boiadeiro, 26/08/2022. 
- MUITO OBRIGADO BARRETOS! 🇧🇷 https://t.co/kJBySHX7ad</t>
  </si>
  <si>
    <t>03:28:05</t>
  </si>
  <si>
    <t>JB.22_098</t>
  </si>
  <si>
    <t>- Os resultados vão surgindo aos montes para o pequeno agricultor Nordestino com a transposição do Rio São Francisco. Assista: https://t.co/xYr19REISt</t>
  </si>
  <si>
    <t>10:11:49</t>
  </si>
  <si>
    <t>JB.22_099</t>
  </si>
  <si>
    <t>- VITÓRIA DA CONQUISTA/BA (27/08/2022). https://t.co/9DcSw8L8lI</t>
  </si>
  <si>
    <t>14:47:50</t>
  </si>
  <si>
    <t>JB.22_100</t>
  </si>
  <si>
    <t>- Vitória da Conquista/BA .
- 27/agosto.
- PR Jair Bolsonaro. https://t.co/DHvMIZWPBE</t>
  </si>
  <si>
    <t>15:18:10</t>
  </si>
  <si>
    <t>JB.22_101</t>
  </si>
  <si>
    <t>- Petrobrás anunciou ontem a redução de 10,4% do preço do querosene de aviação, a segunda para agosto. A medida deve aliviar não somente o preço de passagens como de outros itens que são transportados pelo modal aéreo, como medicamentos e alimentos.</t>
  </si>
  <si>
    <t>15:31:53</t>
  </si>
  <si>
    <t>JB.22_102</t>
  </si>
  <si>
    <t>- Parem de cair no papo de "PT roubou". O que o PT fez foi praticar corrupção. https://t.co/e468ZHtnPT</t>
  </si>
  <si>
    <t>16:51:14</t>
  </si>
  <si>
    <t>JB.22_103</t>
  </si>
  <si>
    <t>- Nesta última semana, em Pouso Alto (MG), centenas de pássaros silvestres foram encontrados em veículo que ia para o RJ. 
- Após o encerramento da ocorrência e da devida identificação técnica dos pássaros pela Polícia Militar Ambiental de Itamonte (MG), as aves foram soltas. https://t.co/aNv7lPgBtW</t>
  </si>
  <si>
    <t>10:06:26</t>
  </si>
  <si>
    <t>JB.22_104</t>
  </si>
  <si>
    <t>- Fato novo: após construção de Centros da Cidadania para prática de esportes em todos com estados com instrutores capacitados, extensão do bolsa atleta para estudantes e redução de mais impostos envolvendo gêneros para capacitação atlética e alimentar.</t>
  </si>
  <si>
    <t>18:03:10</t>
  </si>
  <si>
    <t>JB.22_105</t>
  </si>
  <si>
    <t>- Publicada a Lei 14.439/22 aumentando os limites para dedução dos valores destinados a projetos desportivos e paradesportivos do imposto de renda e para aumentar a relação de proponentes dos projetos projetos.</t>
  </si>
  <si>
    <t>JB.22_106</t>
  </si>
  <si>
    <t>- No caso de pessoa física, o projeto passa de 6% para 7% o limite dedutível a título de doação ou patrocínio para projetos esportivos e paradesportivos, junto das contribuições para os fundos de criança e idosos, para projetos culturais e os investimentos em obras audiovisuais.</t>
  </si>
  <si>
    <t>18:03:11</t>
  </si>
  <si>
    <t>JB.22_107</t>
  </si>
  <si>
    <t>- Empresas: passa de 1% para 2% o limite dedutível de doação ou patrocínio para projetos esportivos e paradesportivos. Também insere projetos de inclusão social via esporte no limite coletivo de 4%, hoje compartilhado só entre projetos culturais e obras audiovisuais. https://t.co/umQ7uxJ5TG</t>
  </si>
  <si>
    <t>18:03:14</t>
  </si>
  <si>
    <t>JB.22_108</t>
  </si>
  <si>
    <t>- Daqui a pouco, às 21h, estaremos ao vivo na Band. Até lá! 👍. https://t.co/TJmEzujVjo</t>
  </si>
  <si>
    <t>23:01:29</t>
  </si>
  <si>
    <t>JB.22_109</t>
  </si>
  <si>
    <t>02:50:42</t>
  </si>
  <si>
    <t>JB.22_110</t>
  </si>
  <si>
    <t>- Obrigado a todos pela audiência! Palavras polidas confortam. Falsas promessas iludem. Mas só a verdade edifica! O Brasil é nosso! 🇧🇷</t>
  </si>
  <si>
    <t>03:02:48</t>
  </si>
  <si>
    <t>JB.22_111</t>
  </si>
  <si>
    <t>pedromedeir05</t>
  </si>
  <si>
    <t>@PedroMedeir05 - Boa montagem! 👍.</t>
  </si>
  <si>
    <t>03:14:56</t>
  </si>
  <si>
    <t>JB.22_112</t>
  </si>
  <si>
    <t>- Havia uma falsa harmonia na política. Bastou um Presidente independente formar uma equipe técnica, sem indicações políticas, para começarem a atacar o poder executivo. De nossa parte não há interesse no confronto. O que queremos é servir ao povo e não mais a outros interesses! https://t.co/RwUsQndg7C</t>
  </si>
  <si>
    <t>03:29:17</t>
  </si>
  <si>
    <t>JB.22_113</t>
  </si>
  <si>
    <t>- Como foi possível implementar uma política de redução de impostos, fazer as estatais que antes davam prejuízos darem lucros, reduzir o desemprego, aumentar a arrecadação e fazer o país crescer mesmo em meio a uma guerra e uma pandemia? Entre tantos outros motivos: NÃO ROUBANDO! https://t.co/rKkAfV9ize</t>
  </si>
  <si>
    <t>03:45:05</t>
  </si>
  <si>
    <t>JB.22_114</t>
  </si>
  <si>
    <t>- O diabo é o pai da mentira. O ladrão é o embaixador na terra. https://t.co/LXwztGvn4N</t>
  </si>
  <si>
    <t>04:09:34</t>
  </si>
  <si>
    <t>JB.22_115</t>
  </si>
  <si>
    <t>- JB 22. 🇧🇷</t>
  </si>
  <si>
    <t>04:19:25</t>
  </si>
  <si>
    <t>JB.22_116</t>
  </si>
  <si>
    <t>@LordOrtodoxo - Kkkkkkkkk.</t>
  </si>
  <si>
    <t>04:23:56</t>
  </si>
  <si>
    <t>JB.22_117</t>
  </si>
  <si>
    <t>04:58:18</t>
  </si>
  <si>
    <t>JB.22_118</t>
  </si>
  <si>
    <t>-,NOVO MARCO LEGAL DO SANEAMENTO:
- Após mais de 30 anos em meio à Mata Atlântica o lixão de Itacaré (BA) é desativado e substituído por Estação de Transbordo e Centro de Triagem e Econegócios. https://t.co/IcF1J19Ecn</t>
  </si>
  <si>
    <t>09:45:06</t>
  </si>
  <si>
    <t>JB.22_119</t>
  </si>
  <si>
    <t>- A desativação do lixão objetiva o fechamento de mais de 3 mil locais de disposição final inadequada de resíduos sólidos no País.
- Nova estrutura beneficiará moradores e catadores, que receberão treinamentos sobre gestão administrativa, operacional e comercial dos resíduos.</t>
  </si>
  <si>
    <t>09:45:07</t>
  </si>
  <si>
    <t>JB.22_120</t>
  </si>
  <si>
    <t>- Era um lixão do tamanho de 8 campos de futebol no meio da Mata Atlântica.
- As 25 famílias de catadores trabalharão agora com reciclagem e a mata será revitalizada.</t>
  </si>
  <si>
    <t>JB.22_121</t>
  </si>
  <si>
    <t>-Cada família receberá uma moradia digna, próxima ao centro de triagem e econegócio, para onde todo o lixo da coleta seletiva do município será enviado. Lá, num ambiente digno, já trabalham produzindo produtos, a exemplo de vassouras com cerdas de garrafa PET, para comercializar!</t>
  </si>
  <si>
    <t>JB.22_122</t>
  </si>
  <si>
    <t>clayton_ubinha</t>
  </si>
  <si>
    <t>É mentira que Bolsonaro "fugiu" da sabatina da Jovem Pan, como afirmam ou insinuam alguns veículos. Já sabíamos previamente que, se o presidente fosse ao debate, uma nova data seria agendada. A sabatina está marcada para 5/9.</t>
  </si>
  <si>
    <t>15:30:57</t>
  </si>
  <si>
    <t>JB.22_123</t>
  </si>
  <si>
    <t>- Agradeço aos organizadores das motociatas gamer. 👍.</t>
  </si>
  <si>
    <t>16:38:20</t>
  </si>
  <si>
    <t>JB.22_124</t>
  </si>
  <si>
    <t>- Fui talvez o único líder que teve coragem de ser contra o fecha tudo irresponsável, de combater vírus e desemprego simultaneamente, de alertar para os riscos de depressão e suicídio pelo isolamento, enquanto covardes tomavam medidas irracionais para ganhar elogios da imprensa. https://t.co/w3d4gQzWsm</t>
  </si>
  <si>
    <t>18:12:09</t>
  </si>
  <si>
    <t>JB.22_125</t>
  </si>
  <si>
    <t>- Encontro com famílias de Homeschooling.
- Alvorada (29/08/22). https://t.co/EaCeCL0Q9M</t>
  </si>
  <si>
    <t>22:50:51</t>
  </si>
  <si>
    <t>JB.22_126</t>
  </si>
  <si>
    <t>exercitooficial</t>
  </si>
  <si>
    <t>@BragaNetto_gen @exercitooficial 🇧🇷</t>
  </si>
  <si>
    <t>23:43:39</t>
  </si>
  <si>
    <t>JB.22_127</t>
  </si>
  <si>
    <t>braganetto_gen</t>
  </si>
  <si>
    <t>JB.22_128</t>
  </si>
  <si>
    <t>- Os recordes não param de ser batidos: a Polícia Rodoviária Federal apreendeu 250 kg de cocaína em Piraju (SP). 
- Apenas nessa, R$ 44 milhões de perda para o crime organizado.
- Mais um golpe ao crime organizado, vida salvas e famílias preservadas.</t>
  </si>
  <si>
    <t>10:03:36</t>
  </si>
  <si>
    <t>JB.22_129</t>
  </si>
  <si>
    <t>eliafaustino</t>
  </si>
  <si>
    <t>@EliaFaustino - Obrigado pelo apoio! Carrão. 👍</t>
  </si>
  <si>
    <t>10:46:38</t>
  </si>
  <si>
    <t>JB.22_130</t>
  </si>
  <si>
    <t>- Amazonas: As obras de manutenção avançam na BR-319/AM. As equipes realizam os serviços de regularização da plataforma existente, execução de revestimento primário e de colchão drenante. https://t.co/HHxyfkHSke</t>
  </si>
  <si>
    <t>14:12:20</t>
  </si>
  <si>
    <t>JB.22_131</t>
  </si>
  <si>
    <t>- Como conclusões de obras abandonadas há décadas, também temos o compromisso de garantir a trafegabilidade dessa importante rodovia para a região Norte, que liga o estado ao restante da malha do país.</t>
  </si>
  <si>
    <t>14:12:21</t>
  </si>
  <si>
    <t>JB.22_132</t>
  </si>
  <si>
    <t>- Em 2018, o PT dizia que a violência aumentaria em meu governo. Hoje temos o menor nível de homicídios de toda a série histórica. Disseram que abandonaríamos os mais pobres. Hoje pagamos no mínimo 3x mais que a média do bolsa família e incluímos mais 6 milhões de pessoas.</t>
  </si>
  <si>
    <t>23:03:57</t>
  </si>
  <si>
    <t>JB.22_133</t>
  </si>
  <si>
    <t>- Diziam que os professores seriam desvalorizados. Nós promovemos o maior aumento da história para profissionais do ensino básico. Diziam que o desemprego aumentaria. Caiu para um dígito pela primeira vez desde a recessão causada pelo PT em 2015, a maior de nossa história.</t>
  </si>
  <si>
    <t>JB.22_134</t>
  </si>
  <si>
    <t>- Diziam que viraríamos as costas para nossos irmãos do nordeste. Hoje a água chega nos lugares mais remotos graças à conclusão da Transposição do São Francisco. Diziam ainda que seríamos contra as mulheres. Endurecemos leis de combate à violência e melhoramos canais de denúncia.</t>
  </si>
  <si>
    <t>23:03:58</t>
  </si>
  <si>
    <t>JB.22_135</t>
  </si>
  <si>
    <t>- Está claro quem sempre usou da mentira para manipular a população. Não apenas sobre mim, mas sobre eles mesmos. Hoje falam que o maior esquema de corrupção da nossa história, criado por eles, aconteceu porque são republicanos. Mentira! Aconteceu porque são corruptos. Nada mais.</t>
  </si>
  <si>
    <t>JB.22_136</t>
  </si>
  <si>
    <t>- 7 de setembro será lindo!
- É o dia de todos os brasileiros!
- É o dia de relembrar nossa independência e renovar nossa luta pela liberdade!</t>
  </si>
  <si>
    <t>02:31:56</t>
  </si>
  <si>
    <t>JB.22_137</t>
  </si>
  <si>
    <t>flaviobolsonaro</t>
  </si>
  <si>
    <t>@aminkhader @CarlosBolsonaro @FlavioBolsonaro Um forte abraço, Amin! 👍🏻🇧🇷.</t>
  </si>
  <si>
    <t>02:50:51</t>
  </si>
  <si>
    <t>JB.22_138</t>
  </si>
  <si>
    <t>aminkhader</t>
  </si>
  <si>
    <t>JB.22_139</t>
  </si>
  <si>
    <t>carlosbolsonaro</t>
  </si>
  <si>
    <t>JB.22_140</t>
  </si>
  <si>
    <t>@hirlandia @aminkhader @CarlosBolsonaro @FlavioBolsonaro - Outro a vocês todos! 👍🏻! Obrigado pela consideração!</t>
  </si>
  <si>
    <t>02:52:52</t>
  </si>
  <si>
    <t>JB.22_141</t>
  </si>
  <si>
    <t>hirlandia</t>
  </si>
  <si>
    <t>JB.22_142</t>
  </si>
  <si>
    <t>JB.22_143</t>
  </si>
  <si>
    <t>JB.22_144</t>
  </si>
  <si>
    <t>- Ultrapassamos os 400 mil títulos de propriedade emitidos em pouco mais de 3 anos de Governo (402.435 até hoje). 
- Os pequenos agricultores se libertam das amarras de grupos partidários, participando agora de políticas públicas de incentivo à produção e renda de suas famílias.</t>
  </si>
  <si>
    <t>10:32:05</t>
  </si>
  <si>
    <t>JB.22_145</t>
  </si>
  <si>
    <t>- Somente em 8 meses de 2022 (Até agosto) *122.396* títulos.
- Resultado superando 8 anos de outro determinado governo  (99.048).</t>
  </si>
  <si>
    <t>JB.22_146</t>
  </si>
  <si>
    <t>10:50:11</t>
  </si>
  <si>
    <t>JB.22_147</t>
  </si>
  <si>
    <t>15:00:09</t>
  </si>
  <si>
    <t>JB.22_148</t>
  </si>
  <si>
    <t>- Obra do PT - Unila - Universidade da Integração Latino-Americana - Foz do Iguaçu/PR https://t.co/pWSeabPRH2</t>
  </si>
  <si>
    <t>16:47:26</t>
  </si>
  <si>
    <t>JB.22_149</t>
  </si>
  <si>
    <t>- De um lado, 2a ponte com o Paraguai, iniciada em 2019 e que deve ser concluída até o fim do corrente ano. Do outro, obra do PT abandonada, que deve ter servido só para enriquecer alguns picaretas. R$ 160 milhões jogados no lixo, como várias outras que tiveram o mesmo destino.</t>
  </si>
  <si>
    <t>17:07:32</t>
  </si>
  <si>
    <t>JB.22_150</t>
  </si>
  <si>
    <t>- Foz do Iguaçu / Curitiba
.Paraná (31/08/2022) https://t.co/1B7JFnXhMU</t>
  </si>
  <si>
    <t>21:52:29</t>
  </si>
  <si>
    <t>JB.22_151</t>
  </si>
  <si>
    <t>- Aberta mais uma chamada do Conselho Nacional de Desenvolvimento Científico e Tecnológico (CNPq) que vai apoiar projetos que visem a contribuir para o desenvolvimento científico, tecnológico e de inovação no país por meio da realização de olimpíadas científicas de jovens.</t>
  </si>
  <si>
    <t>10:20:43</t>
  </si>
  <si>
    <t>JB.22_152</t>
  </si>
  <si>
    <t>- Os eventos podem ser feitos em âmbito regional, nacional e internacional, em todas as áreas do conhecimento.
- Estímulo ao desenvolvimento da ciência, tecnologia e inovações para formação de referência em setores que realmente dão retorno à sociedade. https://t.co/YpKK3DxHeV</t>
  </si>
  <si>
    <t>10:20:45</t>
  </si>
  <si>
    <t>JB.22_153</t>
  </si>
  <si>
    <t>- Nova redução de preços da gasolina!
- A partir de amanhã, 02/09, o preço médio de venda de gasolina da Petrobras para as distribuidoras passará de R$ 3,53 para R$ 3,28 por litro, uma redução de mais R$ 0,25 por litro.</t>
  </si>
  <si>
    <t>12:57:49</t>
  </si>
  <si>
    <t>JB.22_154</t>
  </si>
  <si>
    <t>13:59:23</t>
  </si>
  <si>
    <t>JB.22_155</t>
  </si>
  <si>
    <t>- Link para acompanhar pelo YouTube: https://t.co/ohaFINm4nW https://t.co/WzBfuWEA3D</t>
  </si>
  <si>
    <t>18:45:44</t>
  </si>
  <si>
    <t>JB.22_156</t>
  </si>
  <si>
    <t>- Brasil crescendo acima das expectativas e superando países do G7 (OCDE). Inflação menor que EUA e Alemanha (IPCA). Desemprego caindo (Caged). Investimentos em alta (Banco Central). Violência em queda (estados/DF). São fatos! Contra fatos não há argumentos. Que comece o "mas"!</t>
  </si>
  <si>
    <t>21:01:44</t>
  </si>
  <si>
    <t>JB.22_157</t>
  </si>
  <si>
    <t>-Live semanal (01/09/2022) / PR Jair Bolsonaro: https://t.co/RO5FeBGteJ</t>
  </si>
  <si>
    <t>21:57:47</t>
  </si>
  <si>
    <t>JB.22_158</t>
  </si>
  <si>
    <t>- Assista nossa sabatina na RedeTV: https://t.co/BTO3CAMtGq
- A partir das 20:00 (01/09/2022)
- PR Jair Bolsonaro</t>
  </si>
  <si>
    <t>22:48:25</t>
  </si>
  <si>
    <t>JB.22_159</t>
  </si>
  <si>
    <t>- Agora há pouco. Acompanhando a sabatina realizada hoje, na Rede TV. Parabéns Lacombe e Erica Reis pelo profissionalismo! https://t.co/ok8hS4RGLi</t>
  </si>
  <si>
    <t>00:39:05</t>
  </si>
  <si>
    <t>JB.22_160</t>
  </si>
  <si>
    <t>- Somos a favor da vida desde a concepção. Somos contra a escravidão da droga. Defendemos a inocência das crianças nas salas de aula, que o filho do seu João e da dona Maria aprenda português, matemática, física, biologia, e não a ser um militante de esquerda. Boa noite a todos! https://t.co/gJDZRGvlp6</t>
  </si>
  <si>
    <t>01:18:37</t>
  </si>
  <si>
    <t>JB.22_161</t>
  </si>
  <si>
    <t>- Tabajara Futebol Clube diz por que não quer Neymar em seu time. https://t.co/HSdOEdHU7U</t>
  </si>
  <si>
    <t>01:48:40</t>
  </si>
  <si>
    <t>JB.22_162</t>
  </si>
  <si>
    <t>- CULTURA QUE NÃO TE CONTAM:
- Em junho de 2020, pela Lei Aldir Blanc, o Governo Federal liberou R$ 3 bilhões como renda emergencial para 2,7 milhões trabalhadores da cultura atingidos pelo fecha tudo irresponsável e pelo “fique em casa que a economia a gente vê depois”.</t>
  </si>
  <si>
    <t>10:23:20</t>
  </si>
  <si>
    <t>JB.22_163</t>
  </si>
  <si>
    <t>- Investimento de R$ 7 bilhões de reais no setor cultural brasileiro entre 2020 e 2021.
- A Secretaria de Cultura aprovou, em 11 semanas, 4.203 Planos de Trabalho beneficiando artistas de 4.176 municípios.</t>
  </si>
  <si>
    <t>JB.22_164</t>
  </si>
  <si>
    <t>- 162 Pontões de Cultura receberam certificados para exercer suas atividades e 150 empreendedores foram capacitados no Mercado das Indústrias Criativas do Brasil (MICBR).</t>
  </si>
  <si>
    <t>10:23:21</t>
  </si>
  <si>
    <t>JB.22_165</t>
  </si>
  <si>
    <t>- O Instituto do Patrimônio Histórico e Artístico Nacional (IPHAN) investiu R$ 25 milhões na restauração e reforma de 10 obras em vários estados.
- Para o ano de 2022, estão previstos investimentos de cerca de R$ 295 milhões para o restauro de 31 obras, apenas no IPHAN.</t>
  </si>
  <si>
    <t>JB.22_166</t>
  </si>
  <si>
    <t>16:25:59</t>
  </si>
  <si>
    <t>JB.22_167</t>
  </si>
  <si>
    <t>18:43:41</t>
  </si>
  <si>
    <t>JB.22_168</t>
  </si>
  <si>
    <t>- Igualdade é tratar a todos sem distinções, partindo do princípio de que ninguém é inferior ou superior a ponto de ser imune a críticas. Quando se usa da condição biológica como escudo para ser desrespeitoso e se blindar de resposta à altura, a igualdade dá lugar ao oportunismo.</t>
  </si>
  <si>
    <t>21:38:36</t>
  </si>
  <si>
    <t>JB.22_169</t>
  </si>
  <si>
    <t>- Já fui entrevistado por diversos profissionais, homens e mulheres, muitos contrários aos meus valores, mas que, por exercerem o seu trabalho seriamente, sem insultos ou ofensas veladas, foram tratados com a mesma boa fé. ISSO é igualdade. Tratar com respeito quem nos respeita.</t>
  </si>
  <si>
    <t>21:38:37</t>
  </si>
  <si>
    <t>JB.22_170</t>
  </si>
  <si>
    <t>- Assim como um jornalista tem direito de, dentro da lei, se expressar da maneira que lhe convém, seus alvos têm direito de responder da mesma forma. É simples: Quer provocar? Esteja pronto para ser provocado. Está num momento frágil e isso lhe afeta? Respeite e será respeitado.</t>
  </si>
  <si>
    <t>JB.22_171</t>
  </si>
  <si>
    <t>- Sempre defendi que as pessoas devem ser valorizadas pelo seu caráter. É através de trabalho e valores, não de cor, sexo ou classe, que se conquista o respeito de todos. Princesa Isabel e Anita são mulheres, a diferença está no que elas decidiram fazer pela humanidade.</t>
  </si>
  <si>
    <t>21:38:38</t>
  </si>
  <si>
    <t>JB.22_172</t>
  </si>
  <si>
    <t>- Por isso tivemos a Ministra Tereza Cristina na Agricultura, por isso temos a Presidente Daniella na Caixa, a Ministra Cristiane no MMFDH e tantas outras mulheres trabalhando pelo Brasil. Não porque são mulheres, mas porque se esforçaram e trabalharam duro pra chegar onde estão.</t>
  </si>
  <si>
    <t>JB.22_173</t>
  </si>
  <si>
    <t>- CEARÁ: os reflexos positivos da Transposição do Rio São Francisco chegam aos olhos de todos, assim como os avanços da Ferrovia Transnordestina. https://t.co/IME6EbFVl3</t>
  </si>
  <si>
    <t>10:11:28</t>
  </si>
  <si>
    <t>JB.22_174</t>
  </si>
  <si>
    <t>- Itaipu Binacional gerando o que jamais trouxe ao Brasil: recorde de Investimentos concretos.
- A diferença de loteamento político para trabalho trazendo resultados. https://t.co/aUtg5i6C9T</t>
  </si>
  <si>
    <t>14:01:33</t>
  </si>
  <si>
    <t>JB.22_175</t>
  </si>
  <si>
    <t>- Rio Grande do Sul (03/09/2022) https://t.co/SPG7GjSC9D</t>
  </si>
  <si>
    <t>17:03:35</t>
  </si>
  <si>
    <t>JB.22_176</t>
  </si>
  <si>
    <t>23:52:42</t>
  </si>
  <si>
    <t>JB.22_177</t>
  </si>
  <si>
    <t>- Marco do Saneamento: 🇧🇷 desativa 600 lixões em um ano.
- O encerramento de lixões vem sendo promovido pelo Programa Lixão Zero, lançado em 2019.
- Outro objetivo do Programa é o reaproveitamento e reciclagem. Entre as ações, estão investimentos em geração de energia.</t>
  </si>
  <si>
    <t>11:39:15</t>
  </si>
  <si>
    <t>JB.22_178</t>
  </si>
  <si>
    <t>- Em setembro de 2021, o Governo Federal realizou o primeiro leilão de energia a partir dos resíduos sólidos, com investimentos de mais de R$ 500 milhões.
Mais informações https://t.co/fDrV2boAqK
 e 
https://t.co/HWCNyhMMNL</t>
  </si>
  <si>
    <t>JB.22_179</t>
  </si>
  <si>
    <t>16:37:24</t>
  </si>
  <si>
    <t>JB.22_180</t>
  </si>
  <si>
    <t>- Mais notícias deste domingo atualizadas em nosso Telegram. Seja bem-vindo! 👍🏻🇧🇷! https://t.co/O8KTejUGuL https://t.co/IQwqR2EJac</t>
  </si>
  <si>
    <t>22:01:55</t>
  </si>
  <si>
    <t>JB.22_181</t>
  </si>
  <si>
    <t>- INFRAESTRUTURA ESPORTIVA
Brasil supera marca de 4,4 mil obras de infraestrutura esportiva concluídas.
- São ginásios, pistas de atletismo, campos de futebol, piscinas, academias ao ar livre, estádios, espaços poliesportivos, pistas de skate, quadras de tênis e campos.</t>
  </si>
  <si>
    <t>23:57:07</t>
  </si>
  <si>
    <t>JB.22_182</t>
  </si>
  <si>
    <t>- Entre as 4.400 obras, 60 são unidades das Estações Cidadania, edificadas em regiões de vulnerabilidade social em municípios de 16 estados.</t>
  </si>
  <si>
    <t>23:57:08</t>
  </si>
  <si>
    <t>JB.22_183</t>
  </si>
  <si>
    <t>- Cada Estação Cidadania dispõe de ginásio poliesportivo, administração, sala de professores, vestiários, enfermaria, academia e sanitário público. A depender do modelo, pode haver pista de atletismo e quadra poliesportiva. O espaço recebe modalidades olímpicas e paralímpicas.</t>
  </si>
  <si>
    <t>JB.22_184</t>
  </si>
  <si>
    <t>- JB 👍.</t>
  </si>
  <si>
    <t>02:14:02</t>
  </si>
  <si>
    <t>JB.22_185</t>
  </si>
  <si>
    <t>- O Governo Federal foi responsável por corrigir erros do passado, concluir os Eixos principais da Transposição e retomar os ramais abandonados. https://t.co/DrKVPCSIPv</t>
  </si>
  <si>
    <t>10:00:10</t>
  </si>
  <si>
    <t>JB.22_186</t>
  </si>
  <si>
    <t>- Em 2018, a barragem de Jati- CE não recebia nenhuma gota de água do São Francisco. Agora ela armazena 28 bilhões de litros alcançando os mais necessitados, além de impulsionar a economia regional com geração de empregos diretos e indiretos.</t>
  </si>
  <si>
    <t>10:00:11</t>
  </si>
  <si>
    <t>JB.22_187</t>
  </si>
  <si>
    <t>17:12:13</t>
  </si>
  <si>
    <t>JB.22_188</t>
  </si>
  <si>
    <t>- Durante muito tempo o Brasil viveu num mundo de aparências, anestesiado por uma falsa sensação de paz e harmonia propagada pela mídia, onde políticos, com palavras agradáveis, falavam o que o povo queria ouvir, enquanto, no apagar das luzes, conspiravam contra esse mesmo povo.</t>
  </si>
  <si>
    <t>00:47:08</t>
  </si>
  <si>
    <t>JB.22_189</t>
  </si>
  <si>
    <t>- Esse mundo afastou os brasileiros e seus valores das decisões políticas do país, permitiu florescer em nosso solo um dos maiores esquemas de corrupção do planeta e fez com que alcançássemos níveis de violência semelhantes a nações em guerra civil. Estes não são sintomas de paz!</t>
  </si>
  <si>
    <t>JB.22_190</t>
  </si>
  <si>
    <t>- Na aparência, o mal pode ser facilmente confundido com o bem. A vantagem acaba sendo de quem finge mais. Eu poderia muito bem me adequar a isso e me tornar a voz do establishment, mas jamais trocaria a minha alma e a minha consciência pelo aplauso de meia dúzia de vagabundos.</t>
  </si>
  <si>
    <t>00:47:09</t>
  </si>
  <si>
    <t>JB.22_191</t>
  </si>
  <si>
    <t>- Sei que a forma que me expresso pode não agradar. Infelizmente é o meu jeito. Nasci e vou morrer assim. Mas a beleza da verdade está em si e não em sua aparência, por isso a verdade dura sempre será melhor do que a mentira afável. E, maior que nossas palavras, são nossas ações.</t>
  </si>
  <si>
    <t>JB.22_192</t>
  </si>
  <si>
    <t>- Durante meu governo estivemos sempre ao lado do povo. Nenhuma das medidas que atentaram e atentam contra a Constituição e a liberdade dos brasileiros foi tomada por nós. Pelo contrário, fomos escravos da verdadeira carta de nossa democracia. A realidade sobrepõe as aparências.</t>
  </si>
  <si>
    <t>00:47:10</t>
  </si>
  <si>
    <t>JB.22_193</t>
  </si>
  <si>
    <t>- O pior dos discursos jamais será mais grave do que a menor das violações de direitos, mesmo fantasiada de justiça. Na história, perseguições sempre foram fundamentadas desta forma e promovidas gradativamente. O final inevitável deste caminho autoritário é a completa tirania.</t>
  </si>
  <si>
    <t>JB.22_194</t>
  </si>
  <si>
    <t>- Uma ação autoritária nunca é assim chamada por seu autor. Pelo contrário, ela aparenta combater supostas ameaças para que seja legitimada. Assim, abusos podem ser cometidos sob o pretexto de enfrentar abusos. Esse é o mal das aparências, elas favorecem os verdadeiros tiranos.</t>
  </si>
  <si>
    <t>00:47:11</t>
  </si>
  <si>
    <t>JB.22_195</t>
  </si>
  <si>
    <t>Pela 10ª semana seguida, o mercado reduziu a projeção de inflação, que agora está em 5,27%. Enquanto isso, o PIB cresce tendo o sétimo maior crescimento do mundo no segundo trimestre e o desemprego cai a menos de dois dígitos (9,1%).</t>
  </si>
  <si>
    <t>12:16:22</t>
  </si>
  <si>
    <t>JB.22_196</t>
  </si>
  <si>
    <t>- Patamares menores que o governo do PT, sem guerra que atualmente atinge a economia de todo o mundo e sem os reflexos do “fique em casa que a economia a gente vê depois”, causados por muitos governantes durante a pandemia.</t>
  </si>
  <si>
    <t>JB.22_197</t>
  </si>
  <si>
    <t>16:08:54</t>
  </si>
  <si>
    <t>JB.22_198</t>
  </si>
  <si>
    <t>- A quem estiver em Brasília hoje, terça, comunico que ocorrerá, a partir de 23h, na Torre de TV, o início das festividades do 7 de Setembro.
- Por volta de 0h, um espetáculo de fogos de artifício com as cores do Brasil iluminará o céu da cidade.
- Todos podem comparecer!</t>
  </si>
  <si>
    <t>18:53:56</t>
  </si>
  <si>
    <t>JB.22_199</t>
  </si>
  <si>
    <t>- Amanhã, dia 7, celebraremos os 200 anos de nossa independência e a nossa sagrada liberdade!
- Estarei, pela manhã, em Brasília e, na parte da tarde, no Rio de Janeiro.
- Peço que todos compareçam, para fazermos uma grande festa e expressarmos o nosso amor pelo Brasil!</t>
  </si>
  <si>
    <t>18:53:57</t>
  </si>
  <si>
    <t>JB.22_200</t>
  </si>
  <si>
    <t>- 👀 https://t.co/aYDH0yQRw6</t>
  </si>
  <si>
    <t>20:19:53</t>
  </si>
  <si>
    <t>JB.22_201</t>
  </si>
  <si>
    <t>- Há exatos quatro anos, eu vivia um milagre em Juiz de Fora-MG. Uma tentativa de assassinato promovida por um militante de esquerda tentava me tirar das eleições. Um atentado não só contra mim, mas contra todos aqueles que acreditavam em mim. Um atentado contra a democracia.</t>
  </si>
  <si>
    <t>21:30:59</t>
  </si>
  <si>
    <t>JB.22_202</t>
  </si>
  <si>
    <t>- Foram momentos de muita dor e sofrimento. Nos minutos de consciência, o que surgia na memória era a minha filha pequena. Mas graças às orações de milhões de brasileiros, ao incrível trabalho dos profissionais da Santa Casa e a vontade de Deus, fui presenteado com uma nova vida.</t>
  </si>
  <si>
    <t>21:31:00</t>
  </si>
  <si>
    <t>JB.22_203</t>
  </si>
  <si>
    <t>- Mesmo em meio a todo o caos, pude sentir o apoio de cada brasileiro. Desde então, esse apoio tem sido fundamental para permanecermos de pé e vencermos grandes desafios. Por isso, estarei sempre ao lado do povo. Só assim poderemos seguir construindo o futuro que sempre sonhamos!</t>
  </si>
  <si>
    <t>JB.22_204</t>
  </si>
  <si>
    <t>trussliz</t>
  </si>
  <si>
    <t>- Nossos cumprimentos à Liz Truss (@trussliz) por ter sido escolhida para liderar o Partido Conservador e para ser a próxima Primeira-Ministra do Reino Unido. Nossos povos compartilham o apreço pela soberania e pela liberdade e poderão realizar muito através da cooperação.</t>
  </si>
  <si>
    <t>23:36:51</t>
  </si>
  <si>
    <t>JB.22_205</t>
  </si>
  <si>
    <t>- Tenha certeza que eu e meu governo estamos prontos para trabalhar com a senhora e com o seu governos no fortalecimento de nossas relações e na construção de uma parceira cada vez mais sólida, com destaque para a economia, o comércio e a defesa da democracia. 🇧🇷🤝🇬🇧</t>
  </si>
  <si>
    <t>23:36:52</t>
  </si>
  <si>
    <t>JB.22_206</t>
  </si>
  <si>
    <t>- Atualizações do dia realizadas em nosso canal no Telegram: https://t.co/O8KTejUGuL https://t.co/XpaVeCG9lk</t>
  </si>
  <si>
    <t>17:14:40</t>
  </si>
  <si>
    <t>JB.22_207</t>
  </si>
  <si>
    <t>- Hoje, mais do que nunca, pudemos assistir e sentir o despertar do patriotismo e do profundo amor pelo Brasil. As ruas foram tomadas pelas cores de nossa linda bandeira e nosso glorioso hino nacional foi cantado por milhões de homens e mulheres, de todas idades, classes e cores.</t>
  </si>
  <si>
    <t>22:42:42</t>
  </si>
  <si>
    <t>JB.22_208</t>
  </si>
  <si>
    <t>- É difícil imaginar o que se passou pela cabeça de Dom Pedro I ao proclamar a Independência do Brasil, mas não tenho dúvida de que, em seu coração, queimava a mesma chama de amor e orgulho que hoje preencheu o peito de cada brasileiro em cada lugar do nosso imenso país.</t>
  </si>
  <si>
    <t>22:42:43</t>
  </si>
  <si>
    <t>JB.22_209</t>
  </si>
  <si>
    <t>- Mais uma vez o nosso povo mostrou a todos aqueles que duvidam de sua capacidade e integridade não apenas a força que possui, mas também o espírito pacífico e ordeiro que carrega em seu coração. O mundo pôde assistir novamente a uma celebração de união, esperança e liberdade.</t>
  </si>
  <si>
    <t>JB.22_210</t>
  </si>
  <si>
    <t>- Há muito não se via tantas pessoas emocionadas, festejando com alegria a nossa Independência. Essa emoção contagiou a todos nós. Impossível conter as lágrimas e não pensar no quanto o nosso país é maravilhoso, mesmo com todas as dificuldades que enfrentamos no dia a dia.</t>
  </si>
  <si>
    <t>22:42:44</t>
  </si>
  <si>
    <t>JB.22_211</t>
  </si>
  <si>
    <t>- Se antes falavam que éramos uma nação adormecida, hoje posso dizer que o Brasil acordou e está cada vez mais consciente do potencial que possui. Ninguém no mundo tem o que nós temos: nossos recursos, nossas riquezas, nossas florestas e nosso povo trabalhador e miscigenado.</t>
  </si>
  <si>
    <t>JB.22_212</t>
  </si>
  <si>
    <t>- Nossa Pátria é gigante e abençoada. Na prática, somos vários brasis dentro de um só. E, apesar dos altos e baixos da história, seguimos unidos na preservação de nossa soberania e liberdade. O Brasil era impossível, mas se tornou real: somos um milagre em forma de nação.</t>
  </si>
  <si>
    <t>22:42:45</t>
  </si>
  <si>
    <t>JB.22_213</t>
  </si>
  <si>
    <t>- Repito: numa única família brasileira há mais diversidade do que em muitas nações. Está em nosso DNA lidar com as diferenças e contradições, porque somos frutos delas. Não é uma raça, sexo ou classe que nos une como povo, são os valores que carregamos dentro de cada um de nós.</t>
  </si>
  <si>
    <t>JB.22_214</t>
  </si>
  <si>
    <t>- Por isso, atacar nossos valores é uma das formas mais covardes de promover a desunião. Por isso, lutarei até o fim da minha vida para proteger os valores e as tradições do nosso povo, para que sejamos uma nação cada vez mais unida, de modo que ninguém seja capaz de dividi-la.</t>
  </si>
  <si>
    <t>22:42:46</t>
  </si>
  <si>
    <t>JB.22_215</t>
  </si>
  <si>
    <t>- Parabéns a todos por promoverem neste 7 de setembro de 2022 uma das maiores e mais lindas festas já vistas nos últimos 200 anos e em todo o planeta! Vocês mostraram ao mundo a beleza e grandeza do nosso país. INDEPENDÊNCIA OU MORTE! ONTEM, HOJE E POR TODA ETERNIDADE! 🇧🇷</t>
  </si>
  <si>
    <t>JB.22_216</t>
  </si>
  <si>
    <t>https://t.co/Fjl7olHXJ4 https://t.co/xfYQBNA8db</t>
  </si>
  <si>
    <t>00:24:32</t>
  </si>
  <si>
    <t>JB.22_217</t>
  </si>
  <si>
    <t>- Obrigado?! https://t.co/lBjjhFKPst</t>
  </si>
  <si>
    <t>04:21:24</t>
  </si>
  <si>
    <t>JB.22_218</t>
  </si>
  <si>
    <t>- ESPÍRITO SANTO / BRASIL: Na semana do bicentenário da independência do Brasil, estamos mais uma vez fazendo história. Hoje, assinamos o contrato de desestatização da Companhia Docas do Espírito Santo, passando para o prIvado, pela primeira vez, a operação de um porto federal. https://t.co/VU9zbuRnBi</t>
  </si>
  <si>
    <t>09:48:31</t>
  </si>
  <si>
    <t>JB.22_219</t>
  </si>
  <si>
    <t>- Isso vai garantir R$ 850 milhões em investimentos e gerar mais de 1.500 novos empregos. Além disso, a operação de privatização trará maior eficiência e competitividade aos portos do estado.</t>
  </si>
  <si>
    <t>09:48:33</t>
  </si>
  <si>
    <t>JB.22_220</t>
  </si>
  <si>
    <t>- Governo Federal lançou "Programa Aproxima" (2021), que disponibiliza imóveis públicos para habitação social.
- Iniciativa oferece à famílias de baixa renda a oportunidade de ter a casa própria por meio de imóveis públicos desocupados em áreas urbanas de grande movimentação.</t>
  </si>
  <si>
    <t>16:39:28</t>
  </si>
  <si>
    <t>JB.22_221</t>
  </si>
  <si>
    <t>- Lançamento de  mais um Programa Social, mostrando novamente preocupação com as famílias de baixa renda do nosso Brasil.</t>
  </si>
  <si>
    <t>16:39:29</t>
  </si>
  <si>
    <t>JB.22_222</t>
  </si>
  <si>
    <t>- Vale lembrar que o Governo Federal entregou mais de 1.200.000 residências alcançando mais de 5.000.000 de pessoas por todo Brasil, via Programa Casa Verde Amarela e conclusões de conjuntos habitacionais inacabados por governos anteriores.</t>
  </si>
  <si>
    <t>JB.22_223</t>
  </si>
  <si>
    <t>"Quando a vida parece difícil, os corajosos não se deitam e aceitam a derrota; em vez disso, estão ainda mais determinados a lutar por um futuro melhor"
- Com tais palavras, Rainha Elizabeth II mostra por que não foi apenas a Rainha dos britânicos, mas uma rainha para todos nós.</t>
  </si>
  <si>
    <t>19:43:03</t>
  </si>
  <si>
    <t>JB.22_224</t>
  </si>
  <si>
    <t>- É com grande pesar e comoção que o Brasil recebe a notícia do falecimento de Sua Majestade a Rainha Elizabeth II, uma mulher extraordinária e singular, cujo exemplo de liderança, de humildade e de amor à pátria seguirá inspirando a nós e ao mundo inteiro até o fim dos tempos.</t>
  </si>
  <si>
    <t>JB.22_225</t>
  </si>
  <si>
    <t>- Muitas vezes, a eternidade nos surpreende, tirando de nós aqueles que amamos, mas, hoje, foi a vez da eternidade ser surpreendida, com a gloriosa chegada de Sua Alteza a Rainha do Reino Unido. Que Deus a receba em sua infinita bondade e conforte sua família e o povo britânico.</t>
  </si>
  <si>
    <t>JB.22_226</t>
  </si>
  <si>
    <t>- Nesta data triste para o mundo, decretamos três dias de luto oficial e convidamos todo o povo brasileiro a prestar homenagens à Rainha Elizabeth II.
- DEUS SALVE A RAINHA! https://t.co/4NB5GPJ9fy</t>
  </si>
  <si>
    <t>19:45:06</t>
  </si>
  <si>
    <t>JB.22_227</t>
  </si>
  <si>
    <t>- Live da semana / PR Jair Bolsonaro (08/09/2022). https://t.co/20BYtFwYyh</t>
  </si>
  <si>
    <t>22:00:14</t>
  </si>
  <si>
    <t>JB.22_228</t>
  </si>
  <si>
    <t>23:16:53</t>
  </si>
  <si>
    <t>JB.22_229</t>
  </si>
  <si>
    <t>- O plano econômico do Governo Federal tem diretrizes inequívocas: economia aberta, menos impostos, maior eficiência e transparência do gasto público, banco central independente, desestatizações… https://t.co/VSRbNxyVhj</t>
  </si>
  <si>
    <t>00:53:36</t>
  </si>
  <si>
    <t>JB.22_230</t>
  </si>
  <si>
    <t>- Esse mês a EMBRAPII traz muita novidade!
- A EMBRAPII e a ANPROTEC assinaram um acordo que visa aumentar o fomento de projetos de startups e empresas de pequeno porte do Brasil.</t>
  </si>
  <si>
    <t>09:31:53</t>
  </si>
  <si>
    <t>JB.22_231</t>
  </si>
  <si>
    <t>- A parceria vai estimular a pesquisa, desenvolvimento e inovação (PD&amp;amp;I), já que a EMBRAPII conta com uma rede 77 Unidades EMBRAPII – centros de pesquisa com infraestrutura e pesquisadores para atender à demanda da indústria nacional…</t>
  </si>
  <si>
    <t>JB.22_232</t>
  </si>
  <si>
    <t>… e a Anprotec é referência em inovação e empreendedorismo, reunindo cerca de 350 associados, entre incubadoras e aceleradoras de empresas, parques tecnológicos, instituições de ensino e pesquisa, órgãos públicos e outras entidades ligadas a empreendedorismo e inovação.</t>
  </si>
  <si>
    <t>09:31:54</t>
  </si>
  <si>
    <t>JB.22_233</t>
  </si>
  <si>
    <t>- Além do apoio de suas Unidades, a EMBRAPII também financia projetos de inovação de empresas nacionais. É o caso do programa Lab2MKT, que auxilia startups e pequenas empresas em todo o ciclo de desenvolvimento do produto ou serviço, até sua chegada ao mercado.</t>
  </si>
  <si>
    <t>JB.22_234</t>
  </si>
  <si>
    <t>- Mais de 1700 projetos já receberam o apoio da EMBRAPII, totalizando mais de R$ 2,4 bilhões em investimentos.
- São parcerias como esta que impulsionam a EMBRAPII em sua busca pela inovação no país, ciência, tecnologia e geração de empregos.</t>
  </si>
  <si>
    <t>JB.22_235</t>
  </si>
  <si>
    <t>crisdemarchii</t>
  </si>
  <si>
    <t>@crisdemarchii - Meus sentimentos. Que Deus conforte o seu coração e toda a sua família. Um forte abraço!</t>
  </si>
  <si>
    <t>09:39:53</t>
  </si>
  <si>
    <t>JB.22_236</t>
  </si>
  <si>
    <t>- Parece que o ex-presidiário se sentiu excluído após esse vídeo. Em resposta, chamou o povo de "cuscuz clã", talvez porque assistiu a milhões de brasileiros vestindo amarelo. https://t.co/DVSomDrRl7</t>
  </si>
  <si>
    <t>10:39:20</t>
  </si>
  <si>
    <t>JB.22_237</t>
  </si>
  <si>
    <t>14:20:27</t>
  </si>
  <si>
    <t>JB.22_238</t>
  </si>
  <si>
    <t>- Associar as milhões de famílias que foram pacificamente às ruas manifestar seu amor pelo Brasil no dia de nossa Independência a um grupo terrorista, racista e antissemita, como a Ku Klux Klan, é de longe a maior e mais covarde ofensa ao povo brasileiro que já vi em minha vida.</t>
  </si>
  <si>
    <t>22:16:36</t>
  </si>
  <si>
    <t>JB.22_239</t>
  </si>
  <si>
    <t>- Tais ofensas se tornam ainda mais revoltantes quando são proferidas por quem estava preso por assaltar o mesmo povo que agora ataca, e que está tentando, a todo custo, voltar à cena do crime. É um ex-presidiário xingando aqueles que vivem suas vidas de forma honesta e justa.</t>
  </si>
  <si>
    <t>22:16:37</t>
  </si>
  <si>
    <t>JB.22_240</t>
  </si>
  <si>
    <t>- Como disse há alguns dias, uma das formas mais covardes de promover a desunião de nosso povo é atacar os seus valores, sobretudo com rótulos desprezíveis e abomináveis, que desrespeitam não só a nós, mas a diversos outros povos ao banalizar assuntos tão sérios e graves.</t>
  </si>
  <si>
    <t>JB.22_241</t>
  </si>
  <si>
    <t>-Quem acusa o nosso povo trabalhador e honesto de cultivar ideias perversas, desconhece sua essência pacífica e fraterna. Os brasileiros carregam dentro de si a diversidade. Isso é indissociável! Ideais totalitários, como nazismo e comunismo, JAMAIS prosperarão em nossas terras!</t>
  </si>
  <si>
    <t>JB.22_242</t>
  </si>
  <si>
    <t>- Temos um povo maravilhoso, direito, que respeita as leis e enfrenta as maiores dificuldades muitas vezes com um sorriso no rosto. Usar daqueles que seguem o caminho do mal, do crime, para rotular toda uma nação é, também, atacá-la, porque os brasileiros repudiam essas condutas.</t>
  </si>
  <si>
    <t>22:16:38</t>
  </si>
  <si>
    <t>JB.22_243</t>
  </si>
  <si>
    <t>- A única coisa capaz de se assustar com isso aqui é o próprio mal. Boa noite a todos! https://t.co/1BCnXM5YY4</t>
  </si>
  <si>
    <t>01:28:36</t>
  </si>
  <si>
    <t>JB.22_244</t>
  </si>
  <si>
    <t>- REVOLUÇÃO FERROVIÁRIA: 
- De 2019 a 2022, o Governo Federal viabilizou, através de leilões, concessões pelo Programa Pro-Trilhos, R$ 133,24 bilhões de investimentos projetados e 27 contratos assinados, que totalizarão 9.922,5 km de novos trilhos à malha ferroviária brasileira.</t>
  </si>
  <si>
    <t>10:02:30</t>
  </si>
  <si>
    <t>JB.22_245</t>
  </si>
  <si>
    <t>- Estima-se ainda que, somados, os 79 requerimentos de construção e operação de ferrovias, já solicitados injetarão R$ 240,82 bilhões em investimentos privados no modal, agregando 20,7 mil km em novos trilhos à rede ferroviária
nacional, cruzando 17 estados e o Distrito Federal.</t>
  </si>
  <si>
    <t>JB.22_246</t>
  </si>
  <si>
    <t>- Desenvolvimento Nacional, empregos diretos e indiretos e nova revolução de modais de transporte.</t>
  </si>
  <si>
    <t>JB.22_247</t>
  </si>
  <si>
    <t>- Quando se coloca junto as cenas que predominaram no último 7 de setembro, mais forçado se mostra o tom apocalíptico e dramático adotado pela rede Globo para causar medo e manipular as pessoas. O que deveria ser um jornalismo sério e imparcial se tornou uma linha auxiliar do PT. https://t.co/ycDZV7CoQ7</t>
  </si>
  <si>
    <t>19:09:27</t>
  </si>
  <si>
    <t>JB.22_248</t>
  </si>
  <si>
    <t>lucasmoura7</t>
  </si>
  <si>
    <t>Comunismo é o estágio mais avançado do socialismo. E pra mim o comunismo  e o nazismo são duas aberrações. Os dois mataram milhões de pessoas e são regimes indefensáveis! Mas se quiser rebater isso, me prove aqui com um exemplo de sucesso do comunismo. https://t.co/hIMuL3bobo</t>
  </si>
  <si>
    <t>19:15:06</t>
  </si>
  <si>
    <t>JB.22_249</t>
  </si>
  <si>
    <t>- Confirmados, Jogos Escolares 2022 valem para Bolsa Atleta e Auxílio Esporte Escolar.
- Principal competição do desporto escolar na faixa etária de 12 a 14 anos.
- Retomado em 2021 após 17 anos, a competição reuniu mais de cinco mil estudantes das 27 Unidades da Federação.</t>
  </si>
  <si>
    <t>00:45:54</t>
  </si>
  <si>
    <t>JB.22_250</t>
  </si>
  <si>
    <t>- Para 2022, 17 modalidades, a maioria disputada dentro da estrutura do Parque Olímpico da Barra, no Rio. Em vários estados, as seletivas já foram finalizadas. A estimativa é de que sejam mais de 6,3 mil atletas participantes e 1.900 pessoas entre comissões técnicas e dirigentes.</t>
  </si>
  <si>
    <t>JB.22_251</t>
  </si>
  <si>
    <t>- Previsão é de 12 modalidades individuais (atletismo, badminton, caratê, ciclismo, ginástica artística, ginástica rítmica, natação, judô, taekwondo, tênis de mesa, wrestling e xadrez) e cinco coletivas (basquete, futsal, handebol, vôlei e vôlei de praia).</t>
  </si>
  <si>
    <t>00:45:55</t>
  </si>
  <si>
    <t>JB.22_252</t>
  </si>
  <si>
    <t>- Volta do esporte abandonado nas escolas, profissionalização de carreira, futuro longe de malefícios sociais, além de saúde aos jovens brasileiros. https://t.co/1v4eX26mYR</t>
  </si>
  <si>
    <t>00:45:57</t>
  </si>
  <si>
    <t>JB.22_253</t>
  </si>
  <si>
    <t>@BragaNetto_gen 🇧🇷</t>
  </si>
  <si>
    <t>01:43:26</t>
  </si>
  <si>
    <t>JB.22_254</t>
  </si>
  <si>
    <t>09:42:47</t>
  </si>
  <si>
    <t>JB.22_255</t>
  </si>
  <si>
    <t>- Brasil tem deflação de 0,36% em agosto, a menor taxa para o mês em 24 anos.
- Segunda queda de preços consecutiva, sendo o primeiro resultado abaixo dos dois dígitos desde setembro do ano passado, mostra IBGE.</t>
  </si>
  <si>
    <t>15:20:03</t>
  </si>
  <si>
    <t>JB.22_256</t>
  </si>
  <si>
    <t>- Mesmo com pandemia, o “fique em casa que a economia a gente vê depois” e uma guerra que afeta a todo mundo, o 🇧🇷 avança enfrentando estes e outros problemas, como o PT sendo contrário a diminuição de impostos que reduz o preço dos combustíveis e alimentos a todo Brasileiro.</t>
  </si>
  <si>
    <t>15:20:04</t>
  </si>
  <si>
    <t>JB.22_257</t>
  </si>
  <si>
    <t>-Atualizações deste domingo realizadas em nosso canal no Telegram. https://t.co/O8KTejVekj https://t.co/fUX4nS6vTQ</t>
  </si>
  <si>
    <t>22:52:07</t>
  </si>
  <si>
    <t>JB.22_258</t>
  </si>
  <si>
    <t>- Títulos de Propriedade:
- Totais de cada período:
. lula (2003–2010): 99.050
. dilma (2011–2016): 176.627
. Temer (2017–2018): 208.563
. lula e dilma (2003–2016): 275.677
. dilma e Temer (2015–2018): 248.712
. Bolsonaro (2019–2022): 402.435</t>
  </si>
  <si>
    <t>09:27:13</t>
  </si>
  <si>
    <t>JB.22_259</t>
  </si>
  <si>
    <t>Média anual de cada governo:
- lula: 12.381 (8 anos)
- dilma: 29.438 (6 anos)
- Temer: 104.282 (2 anos)
- Bolsonaro: 105.610 (3 anos e 8 meses)
Para facilitar a compreensão, a média foi calculada dividindo o total de títulos entregues por 3,5, ou seja, considerando 6 meses.</t>
  </si>
  <si>
    <t>JB.22_260</t>
  </si>
  <si>
    <t>- Em apenas 3 anos e 7 meses, o Governo Bolsonaro já entregou 402.435 títulos de propriedade, mais que os governos lula e dilma somados em seus 14 anos.
- Maior força-tarefa de entrega de títulos da História do Brasil: 50 mil títulos para famílias no Pará (em junho de 2021).</t>
  </si>
  <si>
    <t>JB.22_261</t>
  </si>
  <si>
    <t>- MAIS UM RECORDE: abertura de uma empresa em menos de 24h é símbolo da liberdade de empreender, marca dos últimos anos em nossa nação.
- Desburocratizações, digitalizações, menos estado, ganho de tempo e menos gasto ao investidor que gerará mais empregos. Temos muito à avançar! https://t.co/ypyoc0zdv2</t>
  </si>
  <si>
    <t>15:12:38</t>
  </si>
  <si>
    <t>JB.22_262</t>
  </si>
  <si>
    <t>- É comum um jovem, por inexperiência ou influência, confundir liberdade com um mundo sem regras e acabar se rebelando contra os próprios pais. Sei disso porque também já fui um. Porém, fiquei do lado deles, pois percebi que eram os únicos capazes de dar a própria vida por mim. https://t.co/C4e0VzkW3V</t>
  </si>
  <si>
    <t>03:16:59</t>
  </si>
  <si>
    <t>JB.22_263</t>
  </si>
  <si>
    <t>- A partir de hoje, a Petrobras reduz o preço médio de venda do gás de cozinha (GLP) para distribuidoras, passando de R$ 4,23/kg para R$ 4,03/kg, equivalente a R$ 52,34 por 13kg: redução média de R$ 2,60 por 13 kg.
- Lembrando que o imposto federal sobre o gás de cozinha é zero!</t>
  </si>
  <si>
    <t>10:18:17</t>
  </si>
  <si>
    <t>JB.22_264</t>
  </si>
  <si>
    <t>14:00:44</t>
  </si>
  <si>
    <t>JB.22_265</t>
  </si>
  <si>
    <t>19:11:49</t>
  </si>
  <si>
    <t>JB.22_266</t>
  </si>
  <si>
    <t>- Sorocaba / SP (terça-feira) https://t.co/YupWlL9Wnj</t>
  </si>
  <si>
    <t>19:59:57</t>
  </si>
  <si>
    <t>JB.22_267</t>
  </si>
  <si>
    <t>- Conversa no Programa do Ratinho: https://t.co/G7sIhkqlB8</t>
  </si>
  <si>
    <t>22:58:29</t>
  </si>
  <si>
    <t>JB.22_268</t>
  </si>
  <si>
    <t>- Diminuição de impostos de alimentos, recorde de títulos de propriedade, agricultura familiar, abastecimento, emprego e renda ao Brasileiro. https://t.co/hKnfr3tmr8</t>
  </si>
  <si>
    <t>00:13:34</t>
  </si>
  <si>
    <t>JB.22_269</t>
  </si>
  <si>
    <t>- Após mais uma tentativa covarde de me associar a um crime brutal sem o menor fundamento, a imprensa teve que descartar a narrativa por conta de uma tatuagem de Lula no braço do assassino. Dificilmente seguirão dando destaque, prova de que a preocupação nunca foi com as vítimas.</t>
  </si>
  <si>
    <t>01:20:09</t>
  </si>
  <si>
    <t>JB.22_270</t>
  </si>
  <si>
    <t>- O fato é que, se não existisse essa tatuagem, jornais ainda estariam explorando mais uma narrativa mentirosa para tentar convencer inocentes de que as milhões de pessoas que me apoiam, homens, mulheres, jovens e idosos, compactuam de alguma forma com esse tipo de barbaridade.</t>
  </si>
  <si>
    <t>JB.22_271</t>
  </si>
  <si>
    <t>- Tamanho desrespeito não atinge somente o povo, que já demonstrou inúmeras vezes seu caráter ordeiro e que se manteve pacífico mesmo diante do abuso da corrupção e da violência na era petista, mas principalmente as vítimas desse crime, reduzidas a meras ferramentas de campanha.</t>
  </si>
  <si>
    <t>JB.22_272</t>
  </si>
  <si>
    <t>- Em que isso ajudaria a não ser no estímulo à violência? Criminosos como esse que assassinou a ex-mulher e o filho em SP devem ser tratados como criminosos e ponto final. Quem tira uma vida de forma gratuita e cruel tem que apodrecer na cadeia, não interessa a opinião política!</t>
  </si>
  <si>
    <t>01:20:10</t>
  </si>
  <si>
    <t>JB.22_273</t>
  </si>
  <si>
    <t>- PARANÁ e ALAGOAS/ CASA VERDE E AMARELA
- 520 famílias em Apucarana e 480 famílias em Maceió recebem as chaves da casa própria.
- São mais 4.000 mil pessoas em novos lares.</t>
  </si>
  <si>
    <t>10:07:55</t>
  </si>
  <si>
    <t>JB.22_274</t>
  </si>
  <si>
    <t>- Em nova rodada de entregas, mais Brasileiros agora passam a morar em um local digno, com infraestrutura, esgoto, água, pavimentação, energia elétrica, iluminação e transporte público.
- Desde 2019 são mais de 1 milhão e 200 mil casas próprias concluídas e entregues no 🇧🇷.</t>
  </si>
  <si>
    <t>10:07:56</t>
  </si>
  <si>
    <t>JB.22_275</t>
  </si>
  <si>
    <t>- Com o PT, funcionários dos Correios passaram a pagar taxas mensais para cobrir o rombo nos fundos de pensão causado pelo maior esquema de corrupção de nossa história. Hoje, funcionários dos Correios recebem participação nos lucros da empresa, que tem batido recordes históricos.</t>
  </si>
  <si>
    <t>12:45:29</t>
  </si>
  <si>
    <t>JB.22_276</t>
  </si>
  <si>
    <t>- Aí a importancia de independência para formar um governo. Os conchavos passados resultaram em prejuízos causados por quem sequer pertencia à empresa. Hoje, tendo à sua frente pessoas comprometidas com o país, os Correios atingiram o maior lucro em 22 anos (R$ 3,7 BI em 2021).</t>
  </si>
  <si>
    <t>JB.22_277</t>
  </si>
  <si>
    <t>omachoalpha</t>
  </si>
  <si>
    <t>@omachoalpha - 👍.</t>
  </si>
  <si>
    <t>14:05:42</t>
  </si>
  <si>
    <t>JB.22_278</t>
  </si>
  <si>
    <t>- Presidente Prudente / SP (14/09/22) https://t.co/iemDXvtzfF</t>
  </si>
  <si>
    <t>15:51:35</t>
  </si>
  <si>
    <t>JB.22_279</t>
  </si>
  <si>
    <t>- Natal / RN (14/09/2022) https://t.co/vW5yT7nyO8</t>
  </si>
  <si>
    <t>21:04:51</t>
  </si>
  <si>
    <t>JB.22_280</t>
  </si>
  <si>
    <t>- Chegada para evento noturno em Natal/RN. (14/09/2022). https://t.co/tqfLgNgTRb</t>
  </si>
  <si>
    <t>00:16:20</t>
  </si>
  <si>
    <t>JB.22_281</t>
  </si>
  <si>
    <t>- Mais dados sobre o Governo Federal e a SEGURANÇA:
- HOMICÍDIOS - MORTES VIOLENTAS INTENCIONAIS
. A média anual de mortes violentas intencionais intencionais caiu de 61 mil anuais (2015–2018, Governos Dilma e Temer) para 48 mil anuais (2019–2021, Governo Bolsonaro);</t>
  </si>
  <si>
    <t>10:16:41</t>
  </si>
  <si>
    <t>JB.22_282</t>
  </si>
  <si>
    <t>. Em relação ao período de 2011 a 2014 (Governo Dilma), a média anual de mortes violentas intencionais do período de 2015 a 2018 (Dilma/Temer) havia crescido em 12%; já entre 2019 e 2021 (Governo Bolsonaro), a média anual caiu 20% em relação ao período de 2015 a 2018.</t>
  </si>
  <si>
    <t>10:16:42</t>
  </si>
  <si>
    <t>JB.22_283</t>
  </si>
  <si>
    <t>- TOTAL DE INVESTIMENTO EM SEGURANÇA PÚBLICA:
- Governos Dilma e Temer:
. Média: 2015 - 2018 (4 anos): R$ 1,7 bilhão;
- Governo Bolsonaro:
. Média: 2019 - 2021 (3 anos): R$ 1,9 bilhão</t>
  </si>
  <si>
    <t>JB.22_284</t>
  </si>
  <si>
    <t>- APREENSÃO DE DROGAS: 
. Nos 3 anos de Governo Bolsonaro, foi apreendida uma média anual de 2.058,3 ton de maconha e 166 ton de cocaína;</t>
  </si>
  <si>
    <t>10:16:43</t>
  </si>
  <si>
    <t>JB.22_285</t>
  </si>
  <si>
    <t>. Em 2018, para comparação, foram apreendidos 880 ton de maconha e 99 tone de cocaína. Ou seja, um aumento de 133,89% na média de apreensão de maconha e de 67,67% na apreensão de cocaína;</t>
  </si>
  <si>
    <t>JB.22_286</t>
  </si>
  <si>
    <t>. Além das drogas, as Forças de Segurança apreenderam R$ 3,9 bilhões em bens do tráfico em 3 anos de Governo Bolsonaro;</t>
  </si>
  <si>
    <t>10:16:44</t>
  </si>
  <si>
    <t>JB.22_287</t>
  </si>
  <si>
    <t>. Parte disso tem sido usado para equipar as Polícias contra o próprio crime. Outra parte foi aplicada no Fundo Nacional Antidrogas para financiar a recuperação e o tratamento de dependentes químicos.</t>
  </si>
  <si>
    <t>JB.22_288</t>
  </si>
  <si>
    <t>- Menos estado, menos impostos, digitalização recorde trazendo agilidade e menos gastos ao Brasileiro, desburocratizações e concessões que geram investimentos, infraestrutura e empregos diretos e indiretos! Ainda há muito o que fazer! https://t.co/e4b9VtPYAi</t>
  </si>
  <si>
    <t>16:19:26</t>
  </si>
  <si>
    <t>JB.22_289</t>
  </si>
  <si>
    <t>-Live semanal / PR Jair Bolsonaro (15/09/22). https://t.co/7Pb2CGcMV2</t>
  </si>
  <si>
    <t>22:02:59</t>
  </si>
  <si>
    <t>JB.22_290</t>
  </si>
  <si>
    <t>- Agricultura irrigada no meio do Sertão Baiano. O Governo Federal resgatou do abandono o projeto de irrigação do Baixio do Irecê. 
- A área no município de Xique-xique vai produzir alimentos e gerar milhares de empregos com água do São Francisco. Liberdade! https://t.co/cMc9r5VXfS</t>
  </si>
  <si>
    <t>10:08:12</t>
  </si>
  <si>
    <t>JB.22_291</t>
  </si>
  <si>
    <t>- O Governo Federal, em agosto, arrecadou mais de R$ 10 milhões com leilões realizados com a venda de bens do tráfico.
- Desde o início de 2022 já foram arrecadados mais de R$ 74 milhões, em 249 leilões.
- Equipamento das Forças de Segurança e retorno para a sociedade.</t>
  </si>
  <si>
    <t>15:53:17</t>
  </si>
  <si>
    <t>JB.22_292</t>
  </si>
  <si>
    <t>- Prudentópolis / Paraná (16/09/2022) https://t.co/4W3hoFICwl</t>
  </si>
  <si>
    <t>20:58:51</t>
  </si>
  <si>
    <t>JB.22_293</t>
  </si>
  <si>
    <t>- Londrina / Paraná (16/09/2022) https://t.co/KA5UsIYcyn</t>
  </si>
  <si>
    <t>23:14:19</t>
  </si>
  <si>
    <t>JB.22_294</t>
  </si>
  <si>
    <t>10:39:46</t>
  </si>
  <si>
    <t>JB.22_295</t>
  </si>
  <si>
    <t>- Santa Cruz de Capibaribe/PE.
- 17/setembro. https://t.co/BVzbznPJDH</t>
  </si>
  <si>
    <t>15:55:06</t>
  </si>
  <si>
    <t>JB.22_296</t>
  </si>
  <si>
    <t>- Garanhuns / Pernambuco (17/09/22) https://t.co/C5goQ3wawa</t>
  </si>
  <si>
    <t>21:26:20</t>
  </si>
  <si>
    <t>JB.22_297</t>
  </si>
  <si>
    <t>- Recife/Londres... partiu.
- Padre Paulo Antonio de Araújo;
- Pastor Silas Malafaia;
- PR Jair Bolsonaro. https://t.co/ogu2dU71i1</t>
  </si>
  <si>
    <t>22:39:34</t>
  </si>
  <si>
    <t>JB.22_298</t>
  </si>
  <si>
    <t>- Dona Maria Paixão, de Nova Olinda/TO explica o que o título de sua propriedade representa pra ela: “Liberdade! Estamos livres!”
- Palavras como; Vitória, Realizada, Liberdade, Deus estão em sua fala.
- As correntes que a prendiam agora não existem mais. https://t.co/yrIu6rlS1F</t>
  </si>
  <si>
    <t>10:28:36</t>
  </si>
  <si>
    <t>JB.22_299</t>
  </si>
  <si>
    <t>- Já são mais de 410 mil documentos titulatórios emitidos. Seguimos em frente, para que mais Donas Marias tenham a oportunidade de dar esse mesmo grito.</t>
  </si>
  <si>
    <t>10:28:37</t>
  </si>
  <si>
    <t>JB.22_300</t>
  </si>
  <si>
    <t>- Londres / Inglaterra (18/09/22) https://t.co/wBgRa4acQI</t>
  </si>
  <si>
    <t>12:17:18</t>
  </si>
  <si>
    <t>JB.22_301</t>
  </si>
  <si>
    <t>“Nossos sentimentos à família rainha e ao povo do Reino Unido. No Brasil, temos forte em nossa lembrança ainda sua passagem por lá, em 1968. Por tudo que ela representou para o seu país e para o mundo, o momento é de pesar e de reconhecimento de tudo que ela fez pelo mundo.” https://t.co/Bgn8tmFGcw</t>
  </si>
  <si>
    <t>16:44:31</t>
  </si>
  <si>
    <t>JB.22_302</t>
  </si>
  <si>
    <t>- Brasil vira o sexto principal destino de investimentos no mundo;
- Maior número de brasileiros com trabalho na história;
- Brasil volta às 10 maiores economias do mundo
- Uma das gasolinas mais baratas do mundo;
- Menor número de homicídios em duas décadas;</t>
  </si>
  <si>
    <t>10:31:18</t>
  </si>
  <si>
    <t>JB.22_303</t>
  </si>
  <si>
    <t>- Melhor Governo Digital das Américas;
- Agronegócio alimentando mais de 1 bilhão de pessoas no mundo;
- Um dos países que mais preservam a natureza no mundo;</t>
  </si>
  <si>
    <t>JB.22_304</t>
  </si>
  <si>
    <t>- Zero escândalos de corrupção;
- Recorde redução de impostos e de queda nos preços;
- Recordes de apreensão de drogas;
- Recorde de eficiência, transparência e resultados.</t>
  </si>
  <si>
    <t>10:31:19</t>
  </si>
  <si>
    <t>JB.22_305</t>
  </si>
  <si>
    <t>- Na Abadia de Westminster, prestamos uma última homenagem à Rainha Elizabeth II e apresentamos, em nome do fraterno povo brasileiro, nossas orações para que Deus console o Rei Charles III, sua família e seu povo, firmes na esperança de que estaremos todos juntos na vida eterna. https://t.co/pRx4JagA3K</t>
  </si>
  <si>
    <t>14:57:22</t>
  </si>
  <si>
    <t>JB.22_306</t>
  </si>
  <si>
    <t>-Seguiremos em nossa missão de servir nossa Pátria e nosso povo fortalecidos pelas belas palavras proferidas pelo Arcebispo da Cantuária durante a cerimônia: "aqueles que servem serão amados e recordados, enquanto aqueles que se apegam ao poder e aos privilégios são esquecidos".</t>
  </si>
  <si>
    <t>JB.22_307</t>
  </si>
  <si>
    <t>- Petrobras reduz preços de venda de diesel para as distribuidoras:
- A partir de amanhã, 20/09, o preço médio de venda de diesel da Petrobras passará de R$ 5,19 para R$ 4,89/litro, uma redução de R$ 0,30/litro.
- Obs: o Governo Jair Bolsonaro zerou o imposto federal do diesel.</t>
  </si>
  <si>
    <t>15:22:16</t>
  </si>
  <si>
    <t>JB.22_308</t>
  </si>
  <si>
    <t>- Considerando a mistura obrigatória de 90% de diesel A e 10% de biodiesel para a composição do diesel comercializado nos postos, a parcela da Petrobras no preço ao consumidor passará de R$ 4,67, em média, para R$ 4,40 a cada litro vendido na bomba.</t>
  </si>
  <si>
    <t>15:22:17</t>
  </si>
  <si>
    <t>JB.22_309</t>
  </si>
  <si>
    <t>- De forma a contribuir para a composição de preços e melhor compreensão, a Petrobras publica em seu site informações referentes à formação dos preços de combustíveis ao consumidor.
. Convidamos a visitar: https://t.co/b6YSUUyl2y</t>
  </si>
  <si>
    <t>JB.22_310</t>
  </si>
  <si>
    <t>- A obra de construção da ferrovia a TRANSNORDESTINA, no trecho do Ceará, segue acelerada!
- Seguimos trabalhando firmes nesses trilhos, que compõem a maior obra linear em execução no Brasil e já está gerando empregos e oportunidades para a região Nordeste. https://t.co/XWNjYaujia</t>
  </si>
  <si>
    <t>09:49:39</t>
  </si>
  <si>
    <t>JB.22_311</t>
  </si>
  <si>
    <t>- O trabalho avança com a chegada dos insumos para montagem da superestrutura, como trilhos, dormentes, fixações e equipamentos.</t>
  </si>
  <si>
    <t>09:49:40</t>
  </si>
  <si>
    <t>JB.22_312</t>
  </si>
  <si>
    <t>- O Brasil não assistirá de braços cruzados a mais um episódio dessa perseguição diabólica contra cristãos promovida pela ditadura socialista da Nicarágua. Estamos prontos para acolher padres e freiras perseguidos, facilitando ainda mais seu ingresso e instalação em nosso país.</t>
  </si>
  <si>
    <t>18:05:51</t>
  </si>
  <si>
    <t>JB.22_313</t>
  </si>
  <si>
    <t>-A situação na Nicarágua é trágica e revoltante. Rádios estão sendo fechadas, bispos católicos estão sendo presos e freiras da ordem de Madre Teresa de Calcutá foram expulsas do país. São cenas tristes, mas que alguns, por afinidade ideológica, preferem virar as costas e ignorar.</t>
  </si>
  <si>
    <t>JB.22_314</t>
  </si>
  <si>
    <t>- Assim como temos feito ao receber ucranianos, venezuelanos, haitianos e cristãos do Afeganistão, ofereceremos asilo aos que hoje são atacados pelo ditador Daniel Ortega, na certeza de que todos serão recebidos pelo Brasil e pelo nosso povo com a dignidade e o apoio que merecem.</t>
  </si>
  <si>
    <t>18:05:52</t>
  </si>
  <si>
    <t>JB.22_315</t>
  </si>
  <si>
    <t>- O que ocorre hoje na Nicarágua liga um alerta para o mundo sobre a iminência de abusos ainda mais graves e desumanos, afinal de contas, se nem as igrejas, cujo trabalho religioso e social são fonte de dignidade para as pessoas, estão sendo respeitadas, quem estará imune a isso?</t>
  </si>
  <si>
    <t>JB.22_316</t>
  </si>
  <si>
    <t>- Por isso, como líder máximo do Brasil, país que sempre defendeu e promoveu a liberdade religiosa e que se orgulha de sua formação cristã, me sinto obrigado a denunciar essa perseguição diabólica. Não só pelo que representa hoje, mas pelo que pode representar num futuro próximo.</t>
  </si>
  <si>
    <t>19:48:53</t>
  </si>
  <si>
    <t>JB.22_317</t>
  </si>
  <si>
    <t>-Mercado eleva novamente previsões para PIB e reduz de inflação em 2022 e 2023;
-Inflação despenca pela 11ª semana seguida;
-Diesel acompanha queda da gasolina e fica 6% mais barato;
-Ibovespa dispara tocando os 111 mil pontos, se descolando do exterior e dólar recua 1,5%.</t>
  </si>
  <si>
    <t>00:24:29</t>
  </si>
  <si>
    <t>JB.22_318</t>
  </si>
  <si>
    <t>- Mais um recorde!
- A PRF apreendeu 1.2 ton de cocaína em São José de Mipibu/RN.
- Mais de R$ 220 milhões de prejuízo ao crime organizado.
- Vidas e famílias salvas deste mal que destrói a muitos.
-A droga saiu da Bolívia e seria levada para a Europa via Porto de Natal (RN).</t>
  </si>
  <si>
    <t>09:53:33</t>
  </si>
  <si>
    <t>JB.22_319</t>
  </si>
  <si>
    <t>-SAÚDE / MEIO AMBIENTE: Marco Legal do Saneamento é aprovado no Governo Bolsonaro!
-Em 15 de julho de 2020, foi sancionado o novo Marco Legal do Saneamento Básico, tendo como principal objetivo a universalização dos serviços de água, esgoto e coleta de lixo. https://t.co/MMDvYmbmSh</t>
  </si>
  <si>
    <t>15:23:06</t>
  </si>
  <si>
    <t>JB.22_320</t>
  </si>
  <si>
    <t>-A aprovação do projeto foi uma das prioridades para o Governo Federal.
-Oposição foi contrária!
-A posição foi, basicamente, o único grupo que votou contra o novo Marco Legal do Saneamento básico. O Projeto de Lei (PL)4.162/2019.</t>
  </si>
  <si>
    <t>15:23:07</t>
  </si>
  <si>
    <t>JB.22_321</t>
  </si>
  <si>
    <t>-Dos 13 votos contrários, quase metade são do PT, o único partido a ter orientado o voto contra à pauta.
-Todos os seis senadores petistas votaram por rejeitar a matéria. O líder do partido tentou propor o adiamento da votação, mas foi voto vencido.</t>
  </si>
  <si>
    <t>JB.22_322</t>
  </si>
  <si>
    <t>- Live semanal / PR Jair Bolsonaro (21/09/2022) . https://t.co/z4lRHTen5R</t>
  </si>
  <si>
    <t>21:54:17</t>
  </si>
  <si>
    <t>JB.22_323</t>
  </si>
  <si>
    <t>- População ocupada cresce 7,5% e taxa de desocupação atinge 8,9% em julho.
- População ocupada chega a 100,2 milhões de pessoas em julho.
- A taxa de desocupação recuou pelo décimo quarto mês consecutivo.</t>
  </si>
  <si>
    <t>10:14:28</t>
  </si>
  <si>
    <t>JB.22_324</t>
  </si>
  <si>
    <t>- O Ipea divulgou nota sobre o Desempenho Recente do Mercado de Trabalho e Perspectivas, que aponta uma melhora generalizada na ocupação, abrangendo todas as regiões, todos os segmentos etários e educacionais e quase todos os setores da economia.</t>
  </si>
  <si>
    <t>JB.22_325</t>
  </si>
  <si>
    <t>- O estudo mostra ainda que, no segundo trimestre de 2022, o aumento da ocupação ocorreu de forma mais intensa entre os trabalhadores mais jovens (15,1%) e os mais idosos (18,0%).</t>
  </si>
  <si>
    <t>10:14:29</t>
  </si>
  <si>
    <t>JB.22_326</t>
  </si>
  <si>
    <t>- Os resultados se dão pelo histórico investimento de empresas estrangeiras devido à desburocratizações, digitalizações, lei da liberdade econômica. Tudo isso é resultado de menos estado nas costas do cidadão. Ainda temos muito à fazer! 🇧🇷</t>
  </si>
  <si>
    <t>10:14:30</t>
  </si>
  <si>
    <t>JB.22_327</t>
  </si>
  <si>
    <t>13:49:23</t>
  </si>
  <si>
    <t>JB.22_328</t>
  </si>
  <si>
    <t>. Belém-PA - 22SET2022 https://t.co/hy5jAHjvCH</t>
  </si>
  <si>
    <t>15:28:11</t>
  </si>
  <si>
    <t>JB.22_329</t>
  </si>
  <si>
    <t>- Belém/PA, 22/setembro. https://t.co/QVCVNq4azB</t>
  </si>
  <si>
    <t>16:58:35</t>
  </si>
  <si>
    <t>JB.22_330</t>
  </si>
  <si>
    <t>- Petrobras reduz novamente preços de venda do gás de cozinha para as distribuidoras:
- A partir de amanhã, 23/09, o preço médio de venda passará de R$ 4,0265/kg para R$3,7842/kg (R$49,19 por 13kg), redução média de R$3,15 por 13 kg.
-O imposto federal do gás de cozinha é ZERO.</t>
  </si>
  <si>
    <t>17:57:41</t>
  </si>
  <si>
    <t>JB.22_331</t>
  </si>
  <si>
    <t>- A redução acompanha a evolução dos preços de referência com a prática de preços da Petrobras, que busca o equilíbrio dos seus preços com o mercado, mas sem o repasse para os preços internos da volatilidade das cotações e da taxa de câmbio.</t>
  </si>
  <si>
    <t>JB.22_332</t>
  </si>
  <si>
    <t>- De forma a contribuir para a política de preços e melhor compreensão, a Petrobras publica em seu site informações referentes à formação e composição dos preços de combustíveis ao consumidor. 
. Visite o site: https://t.co/b6YSUUySS6</t>
  </si>
  <si>
    <t>17:57:42</t>
  </si>
  <si>
    <t>JB.22_333</t>
  </si>
  <si>
    <t>- Lula não apresenta plano porque já negociou ministérios, estatais e bancos em troca de apoio. Esse modelo promíscuo resulta num governo que trabalha por interesses estranhos e não pelos da nação. Não dá pra assumir compromissos com o povo se já está comprometido com maracutaia!</t>
  </si>
  <si>
    <t>19:48:52</t>
  </si>
  <si>
    <t>JB.22_334</t>
  </si>
  <si>
    <t>00:36:39</t>
  </si>
  <si>
    <t>JB.22_335</t>
  </si>
  <si>
    <t>- SAÚDE / EDUCAÇÃO / ESPORTE: Este ano o investimento vem também no "JUBS" - Jogos Universitários Brasileiros que está sendo realizado em Brasília/DF.
- A maior edição dos jogos de todos os tempos! https://t.co/BLbXMGzbEV</t>
  </si>
  <si>
    <t>10:05:07</t>
  </si>
  <si>
    <t>JB.22_336</t>
  </si>
  <si>
    <t>- Delegações dos 26 estados e do Distrito Federal se apresentaram para as disputas dos Jogos Universitários, que reúnem cerca de sete mil participantes na disputa de 28 modalidades e vão até 25 de setembro!</t>
  </si>
  <si>
    <t>10:05:09</t>
  </si>
  <si>
    <t>JB.22_337</t>
  </si>
  <si>
    <t>- Após mais de 15 anos, ano passado o Governo Federal trouxe de volta também o JEBs (Jogos Escolares Brasileiros) realizado no Parque Olímpico no Rio de Janeiro (RJ).</t>
  </si>
  <si>
    <t>JB.22_338</t>
  </si>
  <si>
    <t>- Kkkkkkkkkkkkkkk. https://t.co/ndnejFyssG</t>
  </si>
  <si>
    <t>15:38:45</t>
  </si>
  <si>
    <t>JB.22_339</t>
  </si>
  <si>
    <t>- Mula acha que o programa Casa Verde e Amarela, que já entregou mais de 1,2 milhão de moradias às famílias humildes desde 2019, obriga as pessoas a pintarem suas casas de verde e amarelo. E ainda diz que é o povo do interior de São Paulo que é ignorante. É muita água batizada!</t>
  </si>
  <si>
    <t>15:38:46</t>
  </si>
  <si>
    <t>JB.22_340</t>
  </si>
  <si>
    <t>- Divinópolis / Minas Gerais (23/09/2022) 🇧🇷 https://t.co/cxaHzoauZa</t>
  </si>
  <si>
    <t>17:57:48</t>
  </si>
  <si>
    <t>JB.22_341</t>
  </si>
  <si>
    <t>- Contagem/MG, 23/setembro. https://t.co/RSwXWn5lU1</t>
  </si>
  <si>
    <t>00:29:36</t>
  </si>
  <si>
    <t>JB.22_342</t>
  </si>
  <si>
    <t>- Mais resultados que mostram as diferenças de propostas: https://t.co/6ijM8XsCJZ</t>
  </si>
  <si>
    <t>10:34:16</t>
  </si>
  <si>
    <t>JB.22_343</t>
  </si>
  <si>
    <t>- Campinas / SP (24/09/22) https://t.co/uGh9S8O8DO</t>
  </si>
  <si>
    <t>16:17:37</t>
  </si>
  <si>
    <t>JB.22_344</t>
  </si>
  <si>
    <t>- Campinas / São Paulo 24SET22 https://t.co/XDCICuSgTi</t>
  </si>
  <si>
    <t>16:20:36</t>
  </si>
  <si>
    <t>JB.22_345</t>
  </si>
  <si>
    <t>- Campinas / SP 24/09/22 🇧🇷 https://t.co/Nk2vGhb5sd</t>
  </si>
  <si>
    <t>19:11:44</t>
  </si>
  <si>
    <t>JB.22_346</t>
  </si>
  <si>
    <t>https://t.co/eY9ycqvRBd https://t.co/JoZUfRosmi</t>
  </si>
  <si>
    <t>23:36:47</t>
  </si>
  <si>
    <t>JB.22_347</t>
  </si>
  <si>
    <t>- Quando não compareci em 2018, por estar debilitado e por recomendação médica, em decorrência da facada dada por um militante de esquerda, o PT me massacrou. Hoje, lula foge por puro medo e por ser incapaz de explicar o maior esquema de corrupção da historia promovido pelo PT. https://t.co/6qoo0BpwDR</t>
  </si>
  <si>
    <t>00:12:49</t>
  </si>
  <si>
    <t>JB.22_348</t>
  </si>
  <si>
    <t>00:44:33</t>
  </si>
  <si>
    <t>JB.22_349</t>
  </si>
  <si>
    <t>Uma ponte incompleta não cumpre seu propósito pois não pode ser atravessada. Assim era a Transposição do São Francisco, que nós concluímos. Lula se gabar de uma obra que não concluiu, que estava atrasada há 10 anos e que custou BILHÕES a mais do que deveria, é pura pilantragem.</t>
  </si>
  <si>
    <t>02:25:55</t>
  </si>
  <si>
    <t>JB.22_350</t>
  </si>
  <si>
    <t>- Aliás, parece ser outro vício de Lula falar dos absurdos que cometeu como se fossem coisas boas. Foi preso porque é republicano, não porque é ladrão. O maior esquema de corrupção da história aconteceu porque investigaram, não porque são corruptos. É como quem espanca por amor.</t>
  </si>
  <si>
    <t>JB.22_351</t>
  </si>
  <si>
    <t>- Da mesma forma agora tentam se colocar como responsáveis pela Transposição do Rio São Francisco, quando na verdade são os principais culpados seu pelo atraso e abandono. Eis a diferença: eles desviaram recursos, nós desviamos as águas do Velho Chico para milhões de famílias.</t>
  </si>
  <si>
    <t>02:25:56</t>
  </si>
  <si>
    <t>JB.22_352</t>
  </si>
  <si>
    <t>- CEARÁ / Transposição do Rio São Francisco: benefícios chegando ao pequeno agricultor (renda e emprego) 🇧🇷. https://t.co/bAgHRL7sll</t>
  </si>
  <si>
    <t>12:14:46</t>
  </si>
  <si>
    <t>JB.22_353</t>
  </si>
  <si>
    <t>15:38:08</t>
  </si>
  <si>
    <t>JB.22_354</t>
  </si>
  <si>
    <t>- Logo mais, às 19:00 (25/09/22), faremos live. Um abraço a todos! Assista: https://t.co/K5xxd6jXlO</t>
  </si>
  <si>
    <t>21:30:44</t>
  </si>
  <si>
    <t>JB.22_355</t>
  </si>
  <si>
    <t>- CONCLUSÃO DE OBRAS:
- Obras históricas iniciadas em governos anteriores e concluídas nesta gestão:
- BR-154, em Minas Gerais: pavimentação de trecho de rodovia que liga Centro-Oeste e Sudeste, após 50 anos de espera;
Segue o fio⬇️</t>
  </si>
  <si>
    <t>11:07:06</t>
  </si>
  <si>
    <t>JB.22_356</t>
  </si>
  <si>
    <t>-Conclusão da Nova Ponte do Guaíba (RS), após 10 anos do anúncio da obra;
- BR-163: fim dos atoleiros e de quase meio século de espera de conclusão de trechos que ligam o MT ao PA;
- Fim da "indústria das balsas" com a conclusão da Ponte do Abunã (AC - RO), esperada havia anos;</t>
  </si>
  <si>
    <t>JB.22_357</t>
  </si>
  <si>
    <t>. Novo Terminal do Aeroporto de Macapá;
. Modernização do Aeroporto de Marabá;
.Melhorias no Aeroporto de Foz do Iguaçu;
. Modernização do Aeroporto de Macaé;
. Aeroporto de Vitória da Conquista;
. BR-163/PA - 51 km de pavimentação;
. BR-365/MG - travessia de Monte Alegre;</t>
  </si>
  <si>
    <t>11:07:07</t>
  </si>
  <si>
    <t>JB.22_358</t>
  </si>
  <si>
    <t>. Viaduto sobre Linha Férrea - Avaré/SP;
. 5,6 km de adequação da Via Expressa de Florianópolis;
. BR-101/RJ - Viaduto da Casa da Moeda;
. BR-235/BA - 79 km de construção (Jeremoabo - Divisa BA/SE);
. Alinhamento do Berço 4 - Porto de Itajai/SC</t>
  </si>
  <si>
    <t>JB.22_359</t>
  </si>
  <si>
    <t>. Novo Cais de Atalaia no Porto de Vitoria/ES;
. BR-426/PB - 7,7 km de implantação entre Nova Olinda e Santana dos Garrotes;
. BR-432/RR - 48,8 km de pavimentação entre Cantá e Novo Paraíso;
. BR-364/MT - Adequação da Travessia urbana de Rondonópolis/MT (3 km);</t>
  </si>
  <si>
    <t>11:07:08</t>
  </si>
  <si>
    <t>JB.22_360</t>
  </si>
  <si>
    <t>. BR-242/MT - Construção de 8 Pontes entre Nova Ubiratã e Santiago do Norte;
. BR-080/GO-346 km de adequação entre a Divisa DF/GO e Padre Bernardo;
. BR-154/MG - Pavimentação Ituiutaba - Crucilândia;
. Construção de 2 Viadutos sobre a BR-050 em Mogi-Guaçu;</t>
  </si>
  <si>
    <t>JB.22_361</t>
  </si>
  <si>
    <t>. Novo Terminal do Aeroporto de Cascavel/PR;
. Liberação da Travessia Principal da 2a. Ponte do Guaíba (BR-116/290/RS);
. BR-116/RS - Duplicação de 27,1 km entre Guaíba e Pelotas;
. BR-222/PI - 47 km de Pavimentação entre Piripiri e Batalha;</t>
  </si>
  <si>
    <t>11:07:09</t>
  </si>
  <si>
    <t>JB.22_362</t>
  </si>
  <si>
    <t>. Novo Pátio de estacionamento de aeronaves do Aeroporto de Santa Maria, RS;
. BR-101/406/RN - Adequação do Viaduto do Gancho;
. BR-135/BA - 67 km de adequação entre Jaboramdi e Cocos;
. BR-235/BA - 77,6 km de pavimentação entre Jeremoabo e Canché;</t>
  </si>
  <si>
    <t>JB.22_363</t>
  </si>
  <si>
    <t>. BR-369/PR Passagem inferior à via férrea em Rolândia e remanejamento do Pátio de manobras ferroviário;
. BR-364/RO - Ponte sobre o Rio Madeira em Abunã;
. BR-104/316/AL - Entrega do Viaduto da PRF;
. BR-235/PI - Construção de Ponte sobre o Rio Parnaíba em Santa Filomena;</t>
  </si>
  <si>
    <t>11:07:10</t>
  </si>
  <si>
    <t>JB.22_364</t>
  </si>
  <si>
    <t>. BR-230/PA - 102 km de pavimentação entre Itupiranga e Novo Repartimento;
. BR-163/364/MT - Conclusão da duplicação de 168,0 km entre Cuiabá a Rondonópolis;
. BR-222/CE - Adequação das variantes de Frios e Umirim;
. BR-365/MG - Entrega da Trincheira do Taiaman, em Uberlândia;</t>
  </si>
  <si>
    <t>JB.22_365</t>
  </si>
  <si>
    <t>. BR-116/CE - Construção do Viaduto de Horizonte;
. Construção do Terminal de Passageiros do Porto de Maceió;
. Reforma e ampliação do Aeroporto de Linhares;
. BR-153/SP - Travessia Urbana de São José do Rio Preto;</t>
  </si>
  <si>
    <t>JB.22_366</t>
  </si>
  <si>
    <t>. BR-392/RS - Conclusão da duplicação dos 23,7 km do Contorno de Pelotas;
. BR-101/SE - Duplicação do Lote 1 (Propriá - Capela);
. E muito mais concluídas e em andamento.</t>
  </si>
  <si>
    <t>11:07:11</t>
  </si>
  <si>
    <t>JB.22_367</t>
  </si>
  <si>
    <t>15:20:48</t>
  </si>
  <si>
    <t>JB.22_368</t>
  </si>
  <si>
    <t>- Para enganar inocentes, o PT agora se vende como "do amor". Considerando que promoveram o maior esquema de corrupção da história e colocaram o Brasil entre as nações mais violentas do mundo, com números de homicídios em níveis de um país em guerra civil, só se for amor bandido.</t>
  </si>
  <si>
    <t>19:11:24</t>
  </si>
  <si>
    <t>JB.22_369</t>
  </si>
  <si>
    <t>- Desconfie de quem lhe promete o mundo. Mula hoje fala em picanha para todos, mas quando estava no poder e a bomba da corrupção sistêmica explodiu no colo do povo, gerando a maior crise de nossa história, era isso que ele dizia. Assim é o PT: vende o paraíso e entrega o inferno! https://t.co/MnEHdlddvh</t>
  </si>
  <si>
    <t>23:34:34</t>
  </si>
  <si>
    <t>JB.22_370</t>
  </si>
  <si>
    <t>DIGITALIZACÃO:
- O Brasil conta com 4.900 serviços à população.
- O Brasil é o 7° país em serviços públicos digitalizados segundo ranking do banco mundial;
- Estima-se em R$ 4,5 bilhões por ano de economia para os brasileiros, desburocratizações e ganho de tempo;</t>
  </si>
  <si>
    <t>10:15:42</t>
  </si>
  <si>
    <t>JB.22_371</t>
  </si>
  <si>
    <t>-Digitalização de serviços públicos começou em 2000.
- Até 18 anos (quase duas décadas), 1.979 foram digitalizados. Ou seja, 40,4% de digitalização em 18 anos.
-De 2019 a 2022, mais 1.716 serviços foram digitalizados.
- Ou seja, 35% de digitalização em apenas 3 anos.</t>
  </si>
  <si>
    <t>10:15:43</t>
  </si>
  <si>
    <t>JB.22_372</t>
  </si>
  <si>
    <t>- Hoje, dos 4.900 serviços disponíveis no https://t.co/fW7rbcnNQm, 3.695 estão totalmente digitalizados.
- Com isso, alavancamos o 🇧🇷 no mundo da digitalização.
- 1º país em serviços digitalizados nas américas, à frente até de EUA e Canadá;</t>
  </si>
  <si>
    <t>JB.22_373</t>
  </si>
  <si>
    <t>asachsida</t>
  </si>
  <si>
    <t>@ASachsida 🇧🇷</t>
  </si>
  <si>
    <t>14:45:27</t>
  </si>
  <si>
    <t>JB.22_374</t>
  </si>
  <si>
    <t>danielodferr</t>
  </si>
  <si>
    <t>@DanielODFerr 🇧🇷</t>
  </si>
  <si>
    <t>14:45:54</t>
  </si>
  <si>
    <t>JB.22_375</t>
  </si>
  <si>
    <t>@fabiofaria 🇧🇷</t>
  </si>
  <si>
    <t>14:46:52</t>
  </si>
  <si>
    <t>JB.22_376</t>
  </si>
  <si>
    <t>- Petrolina / Pernambuco
- Juazeiro / Bahia
- 27/09/2022 https://t.co/Dm7gUWffIN</t>
  </si>
  <si>
    <t>16:13:00</t>
  </si>
  <si>
    <t>JB.22_377</t>
  </si>
  <si>
    <t>- Petrolina/PE - Juazeiro/BA, 27 Set 22. https://t.co/EpHYZmcKut</t>
  </si>
  <si>
    <t>18:22:18</t>
  </si>
  <si>
    <t>JB.22_378</t>
  </si>
  <si>
    <t>- Antes do Flow com Paulo Guedes, breve live / PR Jair Bolsonaro (27/09/2022).  Assista: https://t.co/b2FM7aRBmn</t>
  </si>
  <si>
    <t>21:31:53</t>
  </si>
  <si>
    <t>JB.22_379</t>
  </si>
  <si>
    <t>- Acompanhe entrevista do Ministro da Economia, Paulo Guedes, agora no PodCast Flow. https://t.co/gXmByNabdl</t>
  </si>
  <si>
    <t>23:13:32</t>
  </si>
  <si>
    <t>JB.22_380</t>
  </si>
  <si>
    <t>- Boa noite a todos! https://t.co/VkORNxrzhq</t>
  </si>
  <si>
    <t>03:48:07</t>
  </si>
  <si>
    <t>JB.22_381</t>
  </si>
  <si>
    <t>godoy_saulo</t>
  </si>
  <si>
    <t>“A esquerda promete o céu e entrega o inferno.” #PauloGuedesNoFlow 
Uma aula de 2 minutos sobre a história da civilização ocidental. https://t.co/aArj0PuMbO</t>
  </si>
  <si>
    <t>03:48:44</t>
  </si>
  <si>
    <t>JB.22_382</t>
  </si>
  <si>
    <t>- O número de novos mercados abertos desde 2019 para produtos agropecuários brasileiros chegou a 229, em 54 países. 
- O  Brasil chegou a 43 novos mercados abertos para os produtos agropecuários desde janeiro até setembro deste ano.</t>
  </si>
  <si>
    <t>09:43:01</t>
  </si>
  <si>
    <t>JB.22_383</t>
  </si>
  <si>
    <t>- O Governo Federal apoiando o livre comércio, gerando riquezas para o país e criando empregos para os brasileiros. É nosso Agro alimentando e comercializando produtos com todo o planeta.</t>
  </si>
  <si>
    <t>JB.22_384</t>
  </si>
  <si>
    <t>16:33:06</t>
  </si>
  <si>
    <t>JB.22_385</t>
  </si>
  <si>
    <t>- Santos / Praia Grande (SP)
- Brasil, chuva e moto (28/09/2022) https://t.co/WJvzuNkCzw</t>
  </si>
  <si>
    <t>18:30:18</t>
  </si>
  <si>
    <t>JB.22_386</t>
  </si>
  <si>
    <t>-Live diária (28/09/2022) / PR Jair Bolsonaro: https://t.co/Y1pbrXsUis</t>
  </si>
  <si>
    <t>22:53:22</t>
  </si>
  <si>
    <t>JB.22_387</t>
  </si>
  <si>
    <t>institutonjr</t>
  </si>
  <si>
    <t>- Gratificante passagem, hoje, pelo @InstitutoNJr . O respeito à família e aos professores, junto da disciplina do esporte, garante um futuro honesto. Nosso maior patrimônio são nossos filhos e precisamos preservá-lo, se preciso for, com nossa própria vida. Valeu, @neymarjr  🇧🇷👍🏻 https://t.co/gW2MjBLKUn</t>
  </si>
  <si>
    <t>01:15:23</t>
  </si>
  <si>
    <t>JB.22_388</t>
  </si>
  <si>
    <t>- Pela primeira vez na história você está podendo enxergar o que o sistema é capaz de fazer para se manter no controle de tudo, inclusive da sua vida. Hoje, está claro que as "diferenças" do passado não eram nada além de 50 tons de vermelho. Nós desmascaramos todo esse teatro! https://t.co/uuIqUqGXsG</t>
  </si>
  <si>
    <t>03:23:29</t>
  </si>
  <si>
    <t>JB.22_389</t>
  </si>
  <si>
    <t>- O que explica o repentino rasgar das fantasias depois de tantos anos simulando uma falsa diversidade para que a mesma ideologia de esquerda imperasse por décadas no país é bem simples: DESESPERO! Foi o recurso que restou para tentarem impedir a libertação definitiva do Brasil.</t>
  </si>
  <si>
    <t>03:23:30</t>
  </si>
  <si>
    <t>JB.22_390</t>
  </si>
  <si>
    <t>- Eles sabem que mais 4 anos de Jair Bolsonaro mostrará para os brasileiros que a prosperidade sempre foi possível. Que ficaram na lama esse tempo todo porque eram desprezados. É por isso que roubavam o seu dinheiro, porque nunca se importaram em como isso poderia te atingir!</t>
  </si>
  <si>
    <t>03:23:31</t>
  </si>
  <si>
    <t>JB.22_391</t>
  </si>
  <si>
    <t>- Aqueles que promoveram o maior esquema de corrupção de nossa história sempre souberam que cada milhão a mais que roubaram para si, era um milhão a menos para atender as demandas e as necessidades do país. O sofrimento do povo sempre foi uma escolha consciente dessas pessoas!</t>
  </si>
  <si>
    <t>03:23:33</t>
  </si>
  <si>
    <t>JB.22_392</t>
  </si>
  <si>
    <t>- Prova disso é que as estatais que antes eram saqueadas e davam prejuízos à nação, hoje dão lucros recordes que auxiliam no pagamento de programas de transferência de renda bem maiores. Sempre foi uma questão de escolha: nós escolhemos transformar o país, eles escolheram roubar.</t>
  </si>
  <si>
    <t>03:23:34</t>
  </si>
  <si>
    <t>JB.22_393</t>
  </si>
  <si>
    <t>- Faziam isso porque achavam que jamais surgiria alguém com independência, coragem e disposição para livrar o povo desse inferno. Alguém que não desistiria do país nem depois de uma tentativa de assassinato, da maior crise sanitária do século e de uma guerra com impactos globais.</t>
  </si>
  <si>
    <t>03:23:35</t>
  </si>
  <si>
    <t>JB.22_394</t>
  </si>
  <si>
    <t>- Como surgiu, agora apelam para uma suposta causa maior: defender a democracia. Mas como podem defender algo que se fundamenta justamente no que eles sempre desprezaram, que é o povo? É porque não é defesa da democracia, mas do sistema que construíram para se perpetuar no poder.</t>
  </si>
  <si>
    <t>03:23:36</t>
  </si>
  <si>
    <t>JB.22_395</t>
  </si>
  <si>
    <t>- Eles perceberam que não são invencíveis como pensavam. Perceberam que nem todos se deixam seduzir por suas promessas falsas ou se curvam às suas chantagens. Eles não se uniram contra mim porque ameaço a democracia. Eles se uniram porque ameaço os seus esquemas e interesses!</t>
  </si>
  <si>
    <t>03:23:37</t>
  </si>
  <si>
    <t>JB.22_396</t>
  </si>
  <si>
    <t>- E é um erro pensar que o alvo principal é Jair Bolsonaro. O sistema se uniu contra cada brasileiro que defende a familia, a liberdade de expressão, o combate ao aborto e às drogas, a propriedade privada, o livre mercado e tudo aquilo que por em xeque a ilusão do socialismo.</t>
  </si>
  <si>
    <t>03:23:38</t>
  </si>
  <si>
    <t>JB.22_397</t>
  </si>
  <si>
    <t>- Mas quem pensa que conseguirá tirar o povo novamente das decisões nacionais e retomar as velhas práticas que condenaram o país à miséria, não conhece a sua força. Se eles estão unidos para defender a si próprios, estamos ainda mais unidos com o povo para defender seus valores!</t>
  </si>
  <si>
    <t>03:23:39</t>
  </si>
  <si>
    <t>JB.22_398</t>
  </si>
  <si>
    <t>- Quem insiste em falsas memórias do passado ainda não entendeu que vivemos numa nova era. Aqueles que desprezam o povo e seus valores que se acostumem com a falta de sossego. Deus não me deu uma nova vida em 06/09/2018 para ser um gestor, mas para mudar de vez o nosso Brasil!</t>
  </si>
  <si>
    <t>03:23:40</t>
  </si>
  <si>
    <t>JB.22_399</t>
  </si>
  <si>
    <t>- Ultrapassamos a marca de 410 MIL TÍTULOS, levando dignidade para as famílias, agricultores familiares e possibilidade de ingresso em programas facilitadores para geração de empregos e renda, sendo cerca de 80% para as mulheres. https://t.co/whYSq9Hvyc</t>
  </si>
  <si>
    <t>11:12:50</t>
  </si>
  <si>
    <t>JB.22_400</t>
  </si>
  <si>
    <t>- No Tocantins, a família de Maria Rodrigues e Gilvan Chaves, que aguardava o sonhado título da terra, já está com o documento na mão e planeja o futuro com mais segurança.
- Recorde histórico alcançando mais títulos do que o somatório de décadas de governos anteriores.</t>
  </si>
  <si>
    <t>11:12:51</t>
  </si>
  <si>
    <t>JB.22_401</t>
  </si>
  <si>
    <t>rogeriosmarinho</t>
  </si>
  <si>
    <t>@rogeriosmarinho 🇧🇷</t>
  </si>
  <si>
    <t>13:15:38</t>
  </si>
  <si>
    <t>JB.22_402</t>
  </si>
  <si>
    <t>- Saldo líquido de emprego formal é positivo em 278.639 vagas em agosto.
- O saldo líquido de emprego formal no ano de 2022 é positivo em 1.853 milhão de vagas. (CAGED)</t>
  </si>
  <si>
    <t>15:30:40</t>
  </si>
  <si>
    <t>JB.22_403</t>
  </si>
  <si>
    <t>- Avanços acontecem devido à desburocratizações, digitalizações, a lei de liberdade econômica que facilitam o empreendimento no país e confiança no Governo Brasileiro.</t>
  </si>
  <si>
    <t>15:30:43</t>
  </si>
  <si>
    <t>JB.22_404</t>
  </si>
  <si>
    <t>20:19:32</t>
  </si>
  <si>
    <t>JB.22_405</t>
  </si>
  <si>
    <t>neymarjr</t>
  </si>
  <si>
    <t>- Reeleição 🤝 Hexa.
- Valeu, @neymarjr !
Brasil acima de tudo!
Deus acima de todos!
2️⃣2️⃣ ✅ ⚽🇧🇷 https://t.co/RCdW6tEEN3</t>
  </si>
  <si>
    <t>20:46:18</t>
  </si>
  <si>
    <t>JB.22_406</t>
  </si>
  <si>
    <t>- Live diária (29/09/2022) 19:00 / PR Jair Bolsonaro. https://t.co/czJkUTOo2o</t>
  </si>
  <si>
    <t>22:00:19</t>
  </si>
  <si>
    <t>JB.22_407</t>
  </si>
  <si>
    <t>- Após exorcismo, Lula pede voto para Jair Bolsonaro 22. Kkkkkkkkkkkkkkkkkkkkkkk🇧🇷👍🏻 https://t.co/KLYKlR2lMf</t>
  </si>
  <si>
    <t>05:30:36</t>
  </si>
  <si>
    <t>JB.22_408</t>
  </si>
  <si>
    <t>09:09:15</t>
  </si>
  <si>
    <t>JB.22_409</t>
  </si>
  <si>
    <t>https://t.co/jX1QyJhmhL https://t.co/k9rX92Wguf</t>
  </si>
  <si>
    <t>14:17:14</t>
  </si>
  <si>
    <t>JB.22_410</t>
  </si>
  <si>
    <t>14:31:31</t>
  </si>
  <si>
    <t>JB.22_411</t>
  </si>
  <si>
    <t>- Mulheres são os alvos preferidos de ladrões. https://t.co/DCWt6IKtqc</t>
  </si>
  <si>
    <t>14:44:24</t>
  </si>
  <si>
    <t>JB.22_412</t>
  </si>
  <si>
    <t>- Kkkkkkkkkkkkkk! 👍. https://t.co/8U8yHmIFaS</t>
  </si>
  <si>
    <t>15:15:23</t>
  </si>
  <si>
    <t>JB.22_413</t>
  </si>
  <si>
    <t>15:15:25</t>
  </si>
  <si>
    <t>JB.22_414</t>
  </si>
  <si>
    <t>- Ter esse tanto de linha auxiliar, além de atuais candidatos, e ainda se incomodar histericamente com um único presidenciavel que não está atacando o Governo mostra bem o que são: um bando de fracotes mimados covardes e intolerantes! Todos contra um e ainda pagam de oprimidos. https://t.co/8PbOohe7i2</t>
  </si>
  <si>
    <t>17:08:09</t>
  </si>
  <si>
    <t>JB.22_415</t>
  </si>
  <si>
    <t>- De toda forma, agradeço por terem rasgado a fantasia e se unido para tentar salvar o sistema podre que criaram e impedir que o povo brasileiro perceba que o Brasil só não crescia porque eles não queriam. Nós vamos derrubar todos de uma vez só e enfim transformar o nosso país!</t>
  </si>
  <si>
    <t>17:09:10</t>
  </si>
  <si>
    <t>JB.22_416</t>
  </si>
  <si>
    <t>A primeira-dama que me perdoe, mas esse beijo aqui é inesquecível. #AminBeijoqueiro #TBTdoAmin https://t.co/vsMhOHIT1S</t>
  </si>
  <si>
    <t>18:00:44</t>
  </si>
  <si>
    <t>JB.22_417</t>
  </si>
  <si>
    <t>- 🏀 https://t.co/umCFREMiUN</t>
  </si>
  <si>
    <t>18:10:07</t>
  </si>
  <si>
    <t>JB.22_418</t>
  </si>
  <si>
    <t>https://t.co/shZvws9Jkb https://t.co/d2LGdcwSdZ</t>
  </si>
  <si>
    <t>19:23:50</t>
  </si>
  <si>
    <t>JB.22_419</t>
  </si>
  <si>
    <t>joseantoniokast</t>
  </si>
  <si>
    <t>- Desde o Chile, @joseantoniokast, líder da bem-sucedida campanha contra a nova constituição chilena, envia seu apoio para que o Brasil siga no caminho da ordem e da liberdade, sendo um farol para a América Latina e para o mundo.
- Deus, Pátria, Família, Vida e Liberdade! https://t.co/sjqepP8ibt</t>
  </si>
  <si>
    <t>20:38:49</t>
  </si>
  <si>
    <t>JB.22_420</t>
  </si>
  <si>
    <t>- Poços de Caldas / Minas Gerais (30SET/2022) https://t.co/VJNp4rpIIP</t>
  </si>
  <si>
    <t>21:12:37</t>
  </si>
  <si>
    <t>JB.22_421</t>
  </si>
  <si>
    <t>- Live diária / Eleições 2022 30/09/22. https://t.co/G2lOuKgApN</t>
  </si>
  <si>
    <t>21:57:25</t>
  </si>
  <si>
    <t>JB.22_422</t>
  </si>
  <si>
    <t>- É perda de tempo tentar retomar o velho teatro que condenou o nosso país a décadas de fracasso. Eu acabei com essa promiscuidade disfarçada de jogo democrático! Eu fiz o Alckmin parar de fingir que era oposição e assumir a paixão reprimida, o amor bandido pela hiena de 9 dedos.</t>
  </si>
  <si>
    <t>23:27:23</t>
  </si>
  <si>
    <t>JB.22_423</t>
  </si>
  <si>
    <t>- A globo não vai te mostra por livre e espontânea vontade, mas teve que deixar revelarmos! https://t.co/FSkLvqOyqB</t>
  </si>
  <si>
    <t>00:59:19</t>
  </si>
  <si>
    <t>JB.22_424</t>
  </si>
  <si>
    <t>- É compreensível a Rede Globo torcer e trabalhar pela volta do Ladrão. Quem é roubado é o povo, não ela, e quem fatura é ela, não o povo. Comigo, gastos com publicidade nesses veículos, que chegavam a bilhões, caíram drasticamente! A preocupação não é com democracia, é com $$$.</t>
  </si>
  <si>
    <t>01:30:19</t>
  </si>
  <si>
    <t>JB.22_425</t>
  </si>
  <si>
    <t>mariafdacabal</t>
  </si>
  <si>
    <t>- América Latina com Bolsonaro pela liberdade. A senadora colombiana @MariaFdaCabal nos lembra que dia 02/10 escolheremos entre a liberdade e a escravidão, entre a prosperidade e a miséria. Temos uma grande responsabilidade em nossas mãos. Que Deus nos dê sabedoria para escolher. https://t.co/0kFao89ZJY</t>
  </si>
  <si>
    <t>01:57:53</t>
  </si>
  <si>
    <t>JB.22_426</t>
  </si>
  <si>
    <t>- EDUCAÇÃO: Os governos do PT nos deixaram nas últimas colocações no ranking de educação no mundo, mesmo após o “fique em casa” o Brasil de hoje cria programas para sairmos dessa situação, além de maior reajuste para professores do ensino básico diante de série histórica no 🇧🇷. https://t.co/A1SXtXJXgP</t>
  </si>
  <si>
    <t>10:05:46</t>
  </si>
  <si>
    <t>JB.22_427</t>
  </si>
  <si>
    <t>- Com o Programa Tempo de Aprender, estamos revolucionando a maneira de alfabetizar nossas crianças. Já são mais de 5 mil municípios que participam desse programa e mais de 18 milhões de acessos aos cursos de alfabetização.</t>
  </si>
  <si>
    <t>10:05:47</t>
  </si>
  <si>
    <t>JB.22_428</t>
  </si>
  <si>
    <t>gusttavo_lima</t>
  </si>
  <si>
    <t>- O Embaixador e o povo já decretaran! Neste domingo, é 2️⃣2️⃣✅ para o Brasil seguir no caminho da liberdade e da prosperidade! Valeu, @gusttavo_lima ! https://t.co/5C74Lf6JRb</t>
  </si>
  <si>
    <t>12:15:28</t>
  </si>
  <si>
    <t>JB.22_429</t>
  </si>
  <si>
    <t>-Meu muito obrigado ao Primeiro-Ministro da Hungria Viktor Orban pelo reconhecimento do trabalho que temos feito para recuperar nossa economia, controlar a inflação, gerar empregos, combater o crime e defender nossos valores. Sigamos no caminho certo rumo a um futuro brilhante!🇧🇷 https://t.co/8VGnqVQZ6G</t>
  </si>
  <si>
    <t>13:27:21</t>
  </si>
  <si>
    <t>JB.22_430</t>
  </si>
  <si>
    <t>andrecventura</t>
  </si>
  <si>
    <t>- O deputado português @AndreCVentura , líder do Partido CHEGA, envia um alerta aos brasileiros: "O regresso de lula ao poder é uma tragédia para o Brasil, para a América Latina e para o mundo que fala português. Em Portugal, não temos dúvida: Bolsonaro é a escolha certa". 🇧🇷🇵🇹✌️ https://t.co/yKJvkpEtT8</t>
  </si>
  <si>
    <t>14:54:45</t>
  </si>
  <si>
    <t>JB.22_431</t>
  </si>
  <si>
    <t>santi_abascal</t>
  </si>
  <si>
    <t>- A Espanha também está com Bolsonaro. O deputado espanhol @Santi_ABASCAL, que preside o Partido Vox, declara seu apoio a Jair Bolsonaro, que segundo ele "é o líder da opção dos patriotas e dos que querem nações prósperas, livres e soberanas contra o comunismo".🇧🇷🇪🇸 https://t.co/uc1X0BvmHk</t>
  </si>
  <si>
    <t>17:20:07</t>
  </si>
  <si>
    <t>JB.22_432</t>
  </si>
  <si>
    <t>hasbulla_nft</t>
  </si>
  <si>
    <t>Good luck to my friend President @jairbolsonaro tomorrow! Go Brazil🇧🇷 https://t.co/ewiFOnWsCm</t>
  </si>
  <si>
    <t>18:17:35</t>
  </si>
  <si>
    <t>JB.22_433</t>
  </si>
  <si>
    <t>@Hasbulla_NFT - Thank you, my big little buddy @Hasbulla_NFT. I hope to see you in Brazil very soon. 🇧🇷</t>
  </si>
  <si>
    <t>18:48:05</t>
  </si>
  <si>
    <t>JB.22_434</t>
  </si>
  <si>
    <t>https://t.co/QuRaGVPuEA https://t.co/iZUUMmbRnh</t>
  </si>
  <si>
    <t>19:06:56</t>
  </si>
  <si>
    <t>JB.22_435</t>
  </si>
  <si>
    <t>- Obs: quem está dançando no vídeo não sou eu 👍.</t>
  </si>
  <si>
    <t>19:08:02</t>
  </si>
  <si>
    <t>JB.22_436</t>
  </si>
  <si>
    <t>zaquinhaaa</t>
  </si>
  <si>
    <t>@Zaquinhaaa - Muito bom 👍.</t>
  </si>
  <si>
    <t>19:14:36</t>
  </si>
  <si>
    <t>JB.22_437</t>
  </si>
  <si>
    <t>- Uma das maiores atletas da história do esporte brasileiro, Maurren Maggi.
- Grato pelas palavras, sinceridade e confiança! 🇧🇷🌷 https://t.co/XNsXWXF4OB</t>
  </si>
  <si>
    <t>19:29:11</t>
  </si>
  <si>
    <t>JB.22_438</t>
  </si>
  <si>
    <t>- ??? Kkkkkkkkkkkkkkk. ✌️✌️. https://t.co/jT9poZcWn9</t>
  </si>
  <si>
    <t>21:01:57</t>
  </si>
  <si>
    <t>JB.22_439</t>
  </si>
  <si>
    <t>- Só quem já teve a sua liberdade massacrada sabe a importância e o valor sagrado que ela tem. Obrigado, Zoe! Sob graça de Deus, o Brasil seguirá no caminho da prosperidade e da liberdade! https://t.co/ChbmRBMqqL</t>
  </si>
  <si>
    <t>21:21:21</t>
  </si>
  <si>
    <t>JB.22_440</t>
  </si>
  <si>
    <t>- São Paulo (01/10/2022) https://t.co/jdKQdiVg59</t>
  </si>
  <si>
    <t>22:19:54</t>
  </si>
  <si>
    <t>JB.22_441</t>
  </si>
  <si>
    <t>- Joinville / Santa Catarina (01/10/2022) https://t.co/An7TdNNaiy</t>
  </si>
  <si>
    <t>22:21:36</t>
  </si>
  <si>
    <t>JB.22_442</t>
  </si>
  <si>
    <t>Nada melhor do que um próprio morador falar das obras da Transposição do São Francisco. https://t.co/1NwoM5ATDs</t>
  </si>
  <si>
    <t>00:13:31</t>
  </si>
  <si>
    <t>JB.22_443</t>
  </si>
  <si>
    <t>00:26:33</t>
  </si>
  <si>
    <t>JB.22_444</t>
  </si>
  <si>
    <t>- Os venezuelanos acompanharão com apreensão a eleição brasileira, pedindo a Deus para que o Brasil siga sendo um refúgio e uma esperança e também para que não voltemos nunca mais a eleger políticos que apoiam e financiam a ditadura que os massacra. https://t.co/8IuXUpzk2s</t>
  </si>
  <si>
    <t>00:46:32</t>
  </si>
  <si>
    <t>JB.22_445</t>
  </si>
  <si>
    <t>jguaido</t>
  </si>
  <si>
    <t>- Obrigado, @jguaido ! Lutaremos sempre por aquilo que vale mais do que as nossas próprias vidas: a liberdade. O Brasil seguirá sendo uma luz para os que sonham com um futuro mais livre na nossa América Latina e seguirá acolhendo nossos irmãos flagelados pelo socialismo.</t>
  </si>
  <si>
    <t>00:46:34</t>
  </si>
  <si>
    <t>JB.22_446</t>
  </si>
  <si>
    <t>netanyahu</t>
  </si>
  <si>
    <t>- Israel também está com Bolsonaro. Agradeço ao ex-Premiê de Israel, @netanyahu , pela amizade, apoio e reconhecimento. O Brasil seguirá junto com Israel na luta pela liberdade e pelos valores que fundaram nossa civilização. Que o bom Deus ilumine o povo brasileiro amanhã! 🇧🇷🇮🇱 https://t.co/uPMdPFc2SZ</t>
  </si>
  <si>
    <t>01:11:34</t>
  </si>
  <si>
    <t>JB.22_447</t>
  </si>
  <si>
    <t>- Obrigado, meu amigo Trump! Graças ao apoio do povo brasileiro e de nossa determinação em lutar pelos interesses do Brasil, hoje somos respeitados no mundo todo e contamos com o apoio de nações livres e prósperas e não mais de ditaduras socialistas, como no passado. https://t.co/p4gcAcSiIU</t>
  </si>
  <si>
    <t>02:39:14</t>
  </si>
  <si>
    <t>JB.22_448</t>
  </si>
  <si>
    <t>- Vamos seguir trabalhando por um Brasil grande, forte e respeitado! Brasil acima de tudo! Deus acima de todos! https://t.co/Vf2MVJsKW1</t>
  </si>
  <si>
    <t>02:39:18</t>
  </si>
  <si>
    <t>JB.22_449</t>
  </si>
  <si>
    <t>- O que está em jogo são caminhos claramente opostos e muito bem definidos. De um lado, o socialismo, a liberação do aborto, a vitimização de bandidos, a legalização das drogas, a relativização do crime, a demonização de policiais, a corrupção sistêmica e a destruição da família.</t>
  </si>
  <si>
    <t>03:04:27</t>
  </si>
  <si>
    <t>JB.22_450</t>
  </si>
  <si>
    <t>- Do outro, a defesa da liberdade e da propriedade privada, o direito à legítima defesa, o combate às drogas e à violência, a proteção da vida desde a concepção, o livre mercado, a defesa da inocência das crianças e um governo honesto, que caminha ao lado do povo brasileiro.</t>
  </si>
  <si>
    <t>03:04:29</t>
  </si>
  <si>
    <t>JB.22_451</t>
  </si>
  <si>
    <t>- Todos são livres para escolher por qual destes caminhos o país percorrerá, consciente de que as consequências de cada um já estão claras. Dito isso, tenho certeza de que o crime não voltará a controlar o nosso Brasil, porque temos o Brasil acima de tudo e DEUS ACIMA DE TODOS!</t>
  </si>
  <si>
    <t>03:04:30</t>
  </si>
  <si>
    <t>JB.22_452</t>
  </si>
  <si>
    <t>- Contra tudo e contra todos, tivemos no 1° turno de 2022 uma votação mais expressiva do que aquela que tivemos em 2018. Foram quase 2 milhões de votos a mais! Também elegemos as maiores bancadas da Câmara e do Senado, o que era a nossa maior prioridade neste primeiro momento.</t>
  </si>
  <si>
    <t>05:11:27</t>
  </si>
  <si>
    <t>JB.22_453</t>
  </si>
  <si>
    <t>- Elegemos governadores no 1° turno em 8 estados e elegeremos nossos aliados em outros 8 estados neste 2° turno. Esta é a maior vitória dos patriotas na história do Brasil: 60% do território brasileiro será governado por quem defende nossos valores e luta por um país mais livre.</t>
  </si>
  <si>
    <t>05:11:28</t>
  </si>
  <si>
    <t>JB.22_454</t>
  </si>
  <si>
    <t>- Muita gente se deixou levar pelas mentiras propagadas pelos institutos de pesquisas, que saíram do 1° turno completamente desmoralizados. Erraram todas as previsões e já são os maiores derrotados desta eleição. Vencemos essa mentira e agora vamos vencer a eleição!</t>
  </si>
  <si>
    <t>05:11:29</t>
  </si>
  <si>
    <t>JB.22_455</t>
  </si>
  <si>
    <t>- Esta disputa não decidirá apenas quem assumirá um cargo nos próximos quatro anos. Esta disputa decidirá nossa identidade, nossos valores e a forma como seremos vistos pelo mundo e pelo próprio Deus. Lutemos pela liberdade, pela honestidade, por nossos filhos e pelo Brasil.</t>
  </si>
  <si>
    <t>05:11:30</t>
  </si>
  <si>
    <t>JB.22_456</t>
  </si>
  <si>
    <t>- Sabemos do tamanho da nossa responsabilidade e dos desafios que vamos enfrentar. Mas sabemos aonde queremos chegar e como chegaremos lá. Pela graça de Deus, nunca perdi uma eleição e sei que não será agora, quando a liberdade do Brasil inteiro depende de nós, que iremos perder.</t>
  </si>
  <si>
    <t>05:11:31</t>
  </si>
  <si>
    <t>JB.22_457</t>
  </si>
  <si>
    <t>- Nossos adversários só se prepararam para uma corrida de 100 metros. Nós estamos prontos para uma maratona. Vamos lutar com confiança e com força cada vez maior, certos de que vamos prevalecer pela pátria, pela família, pela vida, pela liberdade e pela vontade de Deus! 🇧🇷</t>
  </si>
  <si>
    <t>05:11:32</t>
  </si>
  <si>
    <t>JB.22_458</t>
  </si>
  <si>
    <t>- Mantenham o foco! Um dos principais e mais difíceis objetivos foi alcançado ontem. Nós já temos o que é necessário para libertar o Brasil do autoritarismo, da chantagem e da injustiça que tanto nos idigna. A mudança mais profunda do país já começou! Não é o povo que deve temer.</t>
  </si>
  <si>
    <t>17:13:59</t>
  </si>
  <si>
    <t>JB.22_459</t>
  </si>
  <si>
    <t>- Cerca de 35 milhões de litros de diesel importado da Rússia chegaram ao porto de Santos.
- Outras operações de importação estão em progresso.
- Novas cargas são esperadas para outubro, aumentando a competição e pressionando para a queda dos preços do combustível.</t>
  </si>
  <si>
    <t>09:34:59</t>
  </si>
  <si>
    <t>JB.22_460</t>
  </si>
  <si>
    <t>joaquimleitemma</t>
  </si>
  <si>
    <t>@joaquimleitemma @RomeuZema 🇧🇷</t>
  </si>
  <si>
    <t>19:17:07</t>
  </si>
  <si>
    <t>JB.22_461</t>
  </si>
  <si>
    <t>romeuzema</t>
  </si>
  <si>
    <t>JB.22_462</t>
  </si>
  <si>
    <t>- Diferenças sempre existirão, mas o que está em jogo neste momento é algo muito maior: o futuro do nosso Brasil. É hora de unirmos forças para proteger a liberdade e a dignidade do povo brasileiro e evitar que a quadrilha que assaltou e quase destruiu o país volte ao poder.</t>
  </si>
  <si>
    <t>19:53:28</t>
  </si>
  <si>
    <t>JB.22_463</t>
  </si>
  <si>
    <t>rodrigogarcia_</t>
  </si>
  <si>
    <t>- Agradeço ao Governador de Minas Gerais @RomeuZema, ao Governador do Rio de Janeiro @claudiocastroRJ e ao Governador de São Paulo @rodrigogarcia_ por decidirem se unir a nós contra a corrupção, o abandono e o desrespeito aos valores das familias brasileiras que representa o PT.</t>
  </si>
  <si>
    <t>19:53:29</t>
  </si>
  <si>
    <t>JB.22_464</t>
  </si>
  <si>
    <t>claudiocastrorj</t>
  </si>
  <si>
    <t>JB.22_465</t>
  </si>
  <si>
    <t>JB.22_466</t>
  </si>
  <si>
    <t>- Tenham a certeza de que esse apoio se estende a todo brasileiro honesto, que segue as leis, ama a sua família e deseja viver num país cada vez mais seguro para seus filhos e netos. Um país livre das drogas, da criminalidade, da inversão de valores e dos ataques à fé de cada um.</t>
  </si>
  <si>
    <t>JB.22_467</t>
  </si>
  <si>
    <t>- Sempre existirá alguém que não gosta de você ou que você não gosta, é impossível agradar a todos. Agora, quando se trata de decidir os rumos de uma nação, é preciso ir além dessas questões. A disputa não é entre palavras duras e palavras doces, é entre caminhos bem distintos.</t>
  </si>
  <si>
    <t>23:34:25</t>
  </si>
  <si>
    <t>JB.22_468</t>
  </si>
  <si>
    <t>- No caminho de Lula, o governo é formado por indicações políticas, negociadas nas sombras em troca de apoio, prato cheio para a corrupção. No caminho de Jair Bolsonaro o governo é formado com independência, permitindo que se trabalhe pelo país e não por interesses estranhos.</t>
  </si>
  <si>
    <t>23:34:27</t>
  </si>
  <si>
    <t>JB.22_469</t>
  </si>
  <si>
    <t>- No caminho de Lula o Brasil é amigo de ditaduras socialistas e financia obras em Cuba e Venezuela enquanto abandona as do próprio país. O caminho de Jair Bolsonaro fez o Brasil se aproximar do mundo livre e democrático, firmando grandes acordos e encaminhando a entrada na OCDE.</t>
  </si>
  <si>
    <t>23:34:28</t>
  </si>
  <si>
    <t>JB.22_470</t>
  </si>
  <si>
    <t>- No caminho de Lula, as estatais davam prejuízos, porque eram saqueadas para alimentar esquema de corrupção de seu bando. No caminho de Jair Bolsonaro, as estatais são lideradas por técnicos e dão lucros, que são usados em investimentos, como o pagamento do Auxilio Brasil.</t>
  </si>
  <si>
    <t>23:34:29</t>
  </si>
  <si>
    <t>JB.22_471</t>
  </si>
  <si>
    <t>- No caminho de Lula, 13 milhões de famílias recebiam em média R$ 190. Alguns chegavam a receber apenas R$ 80 e, para que fossem reféns, perdiam o benefício se conseguissem emprego. No caminho de Jair Bolsonaro, 20 milhões de famílias recebem no mínimo R$ 600 do Auxilio Brasil.</t>
  </si>
  <si>
    <t>23:34:30</t>
  </si>
  <si>
    <t>JB.22_472</t>
  </si>
  <si>
    <t>- No caminho de Lula, ameaças à propriedade privada, violência e invasões de terras promovidas pelo MST. No caminho de Jair Bolsonaro, a paz reinou através da entrega histórica de mais de 420 mil títulos de propriedade e a ampliação da legítima defesa para o homem do campo.</t>
  </si>
  <si>
    <t>23:34:32</t>
  </si>
  <si>
    <t>JB.22_473</t>
  </si>
  <si>
    <t>- No caminho de Lula o crime organizado cresceu e se fortaleceu monstruosamente. A legalização das drogas, que destroem famílias e que fazem pais e mães enterrarem seus filhos, é uma questão de tempo. No caminho de Bolsonaro, recorde de apreensão de drogas e prejuízos ao tráfico.</t>
  </si>
  <si>
    <t>23:34:33</t>
  </si>
  <si>
    <t>JB.22_474</t>
  </si>
  <si>
    <t>- No caminho de Lula, bandidos são vítimas e policiais são demonizados. Quer soltar presos e tem apoio de Facções. No caminho de Bolsonaro, o Brasil está do lado daqueles que arriscam suas vidas para proteger a sociedade. Vítima é vítima e bandidos devem pagar pelos seus crimes.</t>
  </si>
  <si>
    <t>JB.22_475</t>
  </si>
  <si>
    <t>- No caminho de Lula, a violência só aumentou, colocando o Brasil no patamar de países em guerra civil, com 60 mil mortes anuais. No caminho de Jair Bolsonaro, a violência caiu drasticamente, com a maior redução de homicídios de toda a série histórica e o menor nível em 15 anos.</t>
  </si>
  <si>
    <t>23:34:35</t>
  </si>
  <si>
    <t>JB.22_476</t>
  </si>
  <si>
    <t>- No caminho de Bolsonaro, a garantia de que, apesar de críticas, a mídia jamais será controlada pelo governo, assim como a Internet. No caminho de Lula, a sanha pelo controle de todos os meios de comunicação, aos moldes do que fez a Venezuela e outras ditaduras amigas do PT.</t>
  </si>
  <si>
    <t>JB.22_477</t>
  </si>
  <si>
    <t>- No caminho de Bolsonaro, uma economia de mercado, pujante, que  está permitindo que o Brasil gere empregos e cresça enquanto todo o mundo está em queda. O caminho de Lula culminou na maior recessão de nossa história, mesmo sem uma pandemia e uma guerra de impactos globais.</t>
  </si>
  <si>
    <t>23:34:36</t>
  </si>
  <si>
    <t>JB.22_478</t>
  </si>
  <si>
    <t>- Por fim, maior do que nossas palavras, são as nossas ações. Com todos os defeitos e caneladas, sempre estivemos ao lado da liberdade e da democracia. Nenhum opositor foi perseguido em meu governo. Pelo contrário, foram meus apoiadores que foram vítimas de perseguições e abusos.</t>
  </si>
  <si>
    <t>23:34:37</t>
  </si>
  <si>
    <t>JB.22_479</t>
  </si>
  <si>
    <t>- Estou longe de ser perfeito. Na verdade, ninguém é. Se fosse, não seria necessário que Deus se fizesse homem para morrer por nós, já que não existiriam pecados. Mas tenho certeza que temos o melhor caminho para tornar realidade o sonho de sermos uma nação grande e próspera! 🇧🇷</t>
  </si>
  <si>
    <t>23:34:38</t>
  </si>
  <si>
    <t>JB.22_480</t>
  </si>
  <si>
    <t>- CEARÁ: Realizamos mais um leilão de saneamento. Caminhamos para a universalização do acesso à água e esgoto tratados, resultado do Marco Legal do Saneamento. 
- Mais de 4 milhões de cearenses serão atendidos além de geração de emprego, saúde e preservação do meio ambiente. https://t.co/qx0COdX4Dv</t>
  </si>
  <si>
    <t>10:45:31</t>
  </si>
  <si>
    <t>JB.22_481</t>
  </si>
  <si>
    <t>15:14:35</t>
  </si>
  <si>
    <t>JB.22_482</t>
  </si>
  <si>
    <t>- Diante de tantas mentiras, ataques e desumanização, essa alegria e esse carinho seguem sendo, depois de Deus, o meu maior combustível para me manter de pé e seguir lutando para libertar o nosso povo das garras da injustiça, do abandono, da demagogia e da escravidão política. https://t.co/zgmsCoUywN</t>
  </si>
  <si>
    <t>19:30:30</t>
  </si>
  <si>
    <t>JB.22_483</t>
  </si>
  <si>
    <t>- Foi por essas pessoas que jurei defender meu país com o sacrifício de minha própria vida. Assim como elas estiveram ao meu lado, rezando e me dando forças no momento mais crítico de minha vida, onde vi a morte de perto depois do atentado que sofri, sempre estarei ao lado delas.</t>
  </si>
  <si>
    <t>19:30:31</t>
  </si>
  <si>
    <t>JB.22_484</t>
  </si>
  <si>
    <t>- Um dia disseram que eu estava sozinho. Creio que todos que defendem os nossos valores já ouviram o mesmo e foram humilhados por isso. Foi por acreditarmos em nós mesmos que fomos capazes de chegar até aqui. E será por esse motivo que mudaremos de vez o destino de nossa nação!</t>
  </si>
  <si>
    <t>19:30:34</t>
  </si>
  <si>
    <t>JB.22_485</t>
  </si>
  <si>
    <t>soudanimarques</t>
  </si>
  <si>
    <t>@soudanimarques 🇧🇷</t>
  </si>
  <si>
    <t>19:40:07</t>
  </si>
  <si>
    <t>JB.22_486</t>
  </si>
  <si>
    <t>-Live Pr Bolsonaro - Eleições 2022 (05/10/2022).  https://t.co/aWrS8ivAr1</t>
  </si>
  <si>
    <t>22:03:10</t>
  </si>
  <si>
    <t>JB.22_487</t>
  </si>
  <si>
    <t>- Matéria de vocês, ó: https://t.co/lJ9YREbsj6 https://t.co/dvWWPaln5G</t>
  </si>
  <si>
    <t>02:58:50</t>
  </si>
  <si>
    <t>JB.22_488</t>
  </si>
  <si>
    <t>- A conversa mole agrada, mas é a coragem e a firmeza que garantem a segurança e o futuro de um povo e de uma nação nos momentos decisivos. São essas virtudes que nos protegem dos ataques à nossa soberania, das chantagens dos poderosos e dos conchavos que massacram o nosso povo.</t>
  </si>
  <si>
    <t>10:06:08</t>
  </si>
  <si>
    <t>JB.22_489</t>
  </si>
  <si>
    <t>- A malandragem de Lula serviu para enrolar o povo enquanto seu governo o roubava e para enganá-lo sobre a falsa absolvição de seus crimes; nossa firmeza serviu para irmos até a Rússia em meio a uma chuva de críticas negociar fertilizantes e garantir nossa segurança alimentar.</t>
  </si>
  <si>
    <t>JB.22_490</t>
  </si>
  <si>
    <t>- Não caiam em narrativas que tentam nos colocar contra nossos irmãos do nordeste. A esquerda divide para conquistar. Já tentaram com negros, mulheres, indígenas, etc. Agora tentam com nordestinos, para abafar conquistas como a Transposição do São Francisco, que nós concluímos.</t>
  </si>
  <si>
    <t>12:17:39</t>
  </si>
  <si>
    <t>JB.22_491</t>
  </si>
  <si>
    <t>Defender a democracia é louvável, só que a esquerda transformou isso em salvo-conduto de corrupto. "Apesar de ladrão, defende a democracia". O problema é que a corrupção é justamente um dos maiores atentados contra a democracia, já que a vítima é o seu principal pilar: o povo.</t>
  </si>
  <si>
    <t>14:16:03</t>
  </si>
  <si>
    <t>JB.22_492</t>
  </si>
  <si>
    <t>- É impossível promover o maior e mais destrutivo esquema de corrupção de nossa história e ao mesmo tempo respeitar a democracia. É como promover o aborto e respeitar a vida, ou encher a cara e respeitar o fígado. Se você faz um, está necessariamente atacando o outro!</t>
  </si>
  <si>
    <t>14:16:09</t>
  </si>
  <si>
    <t>JB.22_493</t>
  </si>
  <si>
    <t>15:01:32</t>
  </si>
  <si>
    <t>JB.22_494</t>
  </si>
  <si>
    <t>- O que o PT, com toda a sua corrupção, conseguiu destruir em tempos de paz, nós conseguimos construir em meio a uma pandemia, uma seca extrema e uma guerra de impactos globais. Com eles, o Brasil perdeu o rumo, com nós, o país finalmente entrou de vez no caminho da prosperidade. https://t.co/K44KgKBdtE</t>
  </si>
  <si>
    <t>19:47:51</t>
  </si>
  <si>
    <t>JB.22_495</t>
  </si>
  <si>
    <t>- Faço minhas as sábias e fortes palavras da Tenente Silvia Waiãpi, primeira indígena a se tornar oficial do nosso glorioso exército brasileiro, eleita Deputada Federal. No que depender de nós, daremos a vida para proteger o nosso povo e a nossa soberania. BRASIL ACIMA DE TUDO! https://t.co/rs0SVgntCi</t>
  </si>
  <si>
    <t>21:49:55</t>
  </si>
  <si>
    <t>JB.22_496</t>
  </si>
  <si>
    <t>- Está permitido culpar a vítima agora? Absurdo! Chega de inversão de valores! Não foi a atriz que perdeu a vida por não parar o carro, foi o bandido que ESCOLHEU matá-la por isso. Quanto mais tentam justificar uma crueldade dessas, mais eles se sentem no direito de serem cruéis. https://t.co/z8tOE1LNM5</t>
  </si>
  <si>
    <t>23:23:10</t>
  </si>
  <si>
    <t>JB.22_497</t>
  </si>
  <si>
    <t>- Aborto é, sobretudo, a destruição do futuro, pois não existe futuro quando não se tem o direito de existir. A vida começa na concepção. Neste momento já somos quem sempre seremos: únicos e com alma. Essa é uma verdade permanente, independente de ser ano eleitoral ou não! https://t.co/EKIcg7QTje</t>
  </si>
  <si>
    <t>01:54:05</t>
  </si>
  <si>
    <t>JB.22_498</t>
  </si>
  <si>
    <t>- Mais um navio com diesel importado da Rússia chegou ao Brasil. São mais cerca de 30 milhões de litros aguardando para descarregar no porto de Paranaguá.
- A primeira remessa de 35 milhões de litros de diesel importado da Rússia chegou ao porto de Santos no dia 2 de outubro.</t>
  </si>
  <si>
    <t>10:38:32</t>
  </si>
  <si>
    <t>JB.22_499</t>
  </si>
  <si>
    <t>- Outras operações de importação de diesel estão em progresso.
- Novas cargas são esperadas aumentando a competição e pressionando para a queda dos preços do combustível que por fim acaba gerando deflação e diminuição do preço dos alimentos.</t>
  </si>
  <si>
    <t>10:38:33</t>
  </si>
  <si>
    <t>JB.22_500</t>
  </si>
  <si>
    <t>- Os interesses do brasileiro são sempre colocados em primeiro lugar, enquanto o mundo passa por uma crise econômica histórica, o Brasil respira com atitudes sensatas e ações governamentais que garantem alívio para o povo.</t>
  </si>
  <si>
    <t>JB.22_501</t>
  </si>
  <si>
    <t>- Lula agora tenta dizer que é contra o aborto, enquanto é apoiado por quem defende; que é cristão, enquanto é apoiado por quem odeia igreja; que é contra as drogas, enquanto é apoiado por quem é a favor; que é contra a corrupção, enquanto ele e seu bando foram presos por isso...</t>
  </si>
  <si>
    <t>12:53:34</t>
  </si>
  <si>
    <t>JB.22_502</t>
  </si>
  <si>
    <t>- A esquerda diz se orgulhar de suas bandeiras, mas as esconde em ano de eleição. Sabem que se falassem a verdade sobre o que pregam, jamais seriam aceitos, por isso mentem que nem sentem. Poderiam ser sinceros e deixar o povo decidir, mas a ganância e a ambição falam mais alto.</t>
  </si>
  <si>
    <t>12:53:35</t>
  </si>
  <si>
    <t>JB.22_503</t>
  </si>
  <si>
    <t>- Não há nada mais vergonhoso do que defender uma ideia contrária a tudo aquilo que você acredita só para ser aceito. É o pior sinal para um líder. Afinal, quem, pelo poder, é capaz de deixar de lado até os próprios valores, jamais moverá uma palha para defender os de uma nação.</t>
  </si>
  <si>
    <t>12:53:37</t>
  </si>
  <si>
    <t>JB.22_504</t>
  </si>
  <si>
    <t>16:25:31</t>
  </si>
  <si>
    <t>JB.22_505</t>
  </si>
  <si>
    <t>- Maior redução e menor índice de homicídios de toda a série histórica
- Política contínua de redução e zeramento de impostos
- Redução de estupros
- Inflação menor que EUA e Reino Unido
- Menor índice de desemprego desde a recessão causada pelo PT em 2015 (com pandemia e guerra) https://t.co/dlzlYAbeV6</t>
  </si>
  <si>
    <t>20:27:15</t>
  </si>
  <si>
    <t>JB.22_506</t>
  </si>
  <si>
    <t>- Benefício para os mais pobres 3x maior, melhor e mais amplo que o Bolsa família
- Fim das invasões de terras pelo MST
- Recorde de apreensão de drogas e prejuízos ao crime organizado
- Retomada da malha ferroviária
- Marco do Saneamento Básico
- Lei da Liberdade Econômica</t>
  </si>
  <si>
    <t>20:27:16</t>
  </si>
  <si>
    <t>JB.22_507</t>
  </si>
  <si>
    <t>- Geração de empregos maior que EUA, Alemanha e Reino Unido juntos nos últimos 12 meses
- Crescimento acima de todos os países do G7 em 2022
- Estatais que davam prejuízos gerando lucros
- Criação da Sec. de Alfabetização
- Implementação de modelo que reduz tempo de alfabetização</t>
  </si>
  <si>
    <t>20:27:19</t>
  </si>
  <si>
    <t>JB.22_508</t>
  </si>
  <si>
    <t>- Implementação do PIX
- Contas públicas no azul pela primeira vez em quase 10 anos
- Conclusão de obras abandonadas há anos, como a Transposição do São Francisco
- Pensão vitalícia para mães de filhos com microcefalia
- Maior aumento da história para professores do ensino básico</t>
  </si>
  <si>
    <t>20:27:21</t>
  </si>
  <si>
    <t>JB.22_509</t>
  </si>
  <si>
    <t>- Reforma da Previdência
- Redução recorde do tempo médio para abrir empresa no Brasil
- Digitalização recorde de serviços públicos e modernização dos Cartórios
- Independência do Banco Central
- Independência na indicação de cargos técnicos para ministérios, bancos e estatais</t>
  </si>
  <si>
    <t>20:27:23</t>
  </si>
  <si>
    <t>JB.22_510</t>
  </si>
  <si>
    <t>- Implementação do esporte no auxílio à educação (volta dos JEBs)
- Privatização da Eletrobrás
- Concessão de portos e aeroportos
- Marco das Start Ups
- Disponibilização de imóveis da União para habitação social
- Extinção de 90 mil cargos e funções (quase 1BI de economia/ano)</t>
  </si>
  <si>
    <t>20:27:24</t>
  </si>
  <si>
    <t>JB.22_511</t>
  </si>
  <si>
    <t>- Aumento da pena máxima de 30 para 40 anos
- Fim da saída temporária de presos que cometeram crime hediondo com morte da vítima
- Criação de banco nacional de perfis genéticos para auxílio na elucidação de crimes graves, como estupro.
- Enfim... 
- Um forte abraço! 👍</t>
  </si>
  <si>
    <t>JB.22_512</t>
  </si>
  <si>
    <t>- O que um Chefe de Estado não pode fazer é roubar, seu vagabundo! https://t.co/ymfj3N1N8c</t>
  </si>
  <si>
    <t>21:11:54</t>
  </si>
  <si>
    <t>JB.22_513</t>
  </si>
  <si>
    <t>- Live PR Jair Bolsonaro (07/10/22)
- Belém do Pará.
- Assista: https://t.co/KZAIvbdpuU</t>
  </si>
  <si>
    <t>22:46:04</t>
  </si>
  <si>
    <t>JB.22_514</t>
  </si>
  <si>
    <t>- Investigaram o Lula e ele foi preso condenado em três instâncias por corrupção e lavagem de $$$. Não venceu nada, recebeu uma mãozinha pra ser solto e reiniciar os processos. Os crimes existiram! E sobre essa "vitória" na ONU, é tão real quanto a democracia na Nicarágua.</t>
  </si>
  <si>
    <t>01:58:05</t>
  </si>
  <si>
    <t>JB.22_515</t>
  </si>
  <si>
    <t>- Documentário sobre a chegada das Águas do Rio São Francisco no sertão do Nordeste e evolução da Ferrovia TransNordestina que traz e trará retorno para todo o país. https://t.co/44l6yLpHK6</t>
  </si>
  <si>
    <t>11:28:19</t>
  </si>
  <si>
    <t>JB.22_516</t>
  </si>
  <si>
    <t>- Tratar assaltante como vítima da sociedade é isentá-lo de sua responsabilidade. Existem milhões de pessoas humildes que levam a vida honestamente. É o bandido, não essas pessoas, que escolhe ameaçar pais e mães de família e tomar à força o que foi conquistado com muito suor.</t>
  </si>
  <si>
    <t>13:50:44</t>
  </si>
  <si>
    <t>JB.22_517</t>
  </si>
  <si>
    <t>- Esse é o grande mal da inversão de valores. Enquanto "especialistas" preferirem falar que um inocente morreu por causa de um celular, ao invés de dizer que um vagabundo escolheu matar um pai ou uma mãe de família por isso, eles se sentirão no direito de fazer o que fazem.</t>
  </si>
  <si>
    <t>13:50:45</t>
  </si>
  <si>
    <t>JB.22_518</t>
  </si>
  <si>
    <t>roxmo</t>
  </si>
  <si>
    <t>@MarcosMontesBR @roxmo 🇧🇷</t>
  </si>
  <si>
    <t>16:04:15</t>
  </si>
  <si>
    <t>JB.22_519</t>
  </si>
  <si>
    <t>marcosmontesbr</t>
  </si>
  <si>
    <t>JB.22_520</t>
  </si>
  <si>
    <t>16:04:36</t>
  </si>
  <si>
    <t>JB.22_521</t>
  </si>
  <si>
    <t>16:36:18</t>
  </si>
  <si>
    <t>JB.22_522</t>
  </si>
  <si>
    <t>- Com licença! O senhor deixou cair isso aqui... https://t.co/93QRfXOOJz https://t.co/twPAq3rdUL</t>
  </si>
  <si>
    <t>18:33:20</t>
  </si>
  <si>
    <t>JB.22_523</t>
  </si>
  <si>
    <t>BRASIL: Recordes de produção do Governo Federal não param de ser batidos. Compartilhe e vamos restabelecer a verdade. https://t.co/YWfZvwxQWI</t>
  </si>
  <si>
    <t>19:53:24</t>
  </si>
  <si>
    <t>JB.22_524</t>
  </si>
  <si>
    <t>É preciso estar atento aos sinais. O apoio maciço de presos e de chefe de facção ao Lula não é mera admiração. Eles sabem que o PT no poder representa vida boa para o crime. E essa é a fórmula perfeita para a violência voltar a crescer, porque bandido só respeita o que teme.</t>
  </si>
  <si>
    <t>21:48:02</t>
  </si>
  <si>
    <t>JB.22_525</t>
  </si>
  <si>
    <t>- Não é a toa que os homicídios caíram mais de 30% nos últimos anos, segundo dados do Sinesp, e que nunca se apreendeu tanta droga e bens do crime como em meu Governo. Por que não era assim? Porque não queriam. Porque se preocupavam mais com os bandidos do que com as vítimas.</t>
  </si>
  <si>
    <t>21:48:03</t>
  </si>
  <si>
    <t>JB.22_526</t>
  </si>
  <si>
    <t>- Sabemos que ainda não é o ideal. Mesmo com a maior redução de homicídios e o menor índice de toda a série histórica, os números ainda são elevados, pois herdamos do PT um Brasil com mais de 60 mil mortes violentas por ano, nível semelhante a países em guerra civil.</t>
  </si>
  <si>
    <t>21:48:05</t>
  </si>
  <si>
    <t>JB.22_527</t>
  </si>
  <si>
    <t>- De dentro de uma sala confortável é fácil criticar um cidadão indefeso e apavorado, que tenta lutar pela própria vida ou para proteger aqueles que amam. Lamento que no Brasil, diante da covardia do crime, muitos prefiram dar lição naqueles que escolheram viver de forma honesta. https://t.co/T0tBwyrBbG</t>
  </si>
  <si>
    <t>01:28:33</t>
  </si>
  <si>
    <t>JB.22_528</t>
  </si>
  <si>
    <t>- MINAS GERAIS: metrô de BH.
- Ampliação das linha 1 e a construção da linha 2.
- Enquanto governos passados priorizavam obras em países vizinhos e envio do seu dinheiro para patrocinar ditaduras socialistas, o Governo Bolsonaro olha desde 2019 para as necessidades do 🇧🇷. https://t.co/kX95c44O4m</t>
  </si>
  <si>
    <t>11:39:45</t>
  </si>
  <si>
    <t>JB.22_529</t>
  </si>
  <si>
    <t>realpfigueiredo</t>
  </si>
  <si>
    <t>Estou AO VIVO agora no youtube do Pilhado e @realpfigueiredo . Vários atletas farão perguntas também!
Assista, compartilhe: https://t.co/aphcg9fNWr</t>
  </si>
  <si>
    <t>13:03:23</t>
  </si>
  <si>
    <t>JB.22_530</t>
  </si>
  <si>
    <t>- SANTA CATARINA: Assumimos nos últimos anos, um compromisso com o povo de SC, tirando do papel a duplicação da BR-470/SC. 
- Hoje, essa importante rota para o desenvolvimento catarinense já pode contar com 35 Kms duplicados. https://t.co/NUDiHwpdru</t>
  </si>
  <si>
    <t>18:19:31</t>
  </si>
  <si>
    <t>JB.22_531</t>
  </si>
  <si>
    <t>- Até 2019, a rodovia, no trecho de Navegantes até Indaial, não tinha sido contemplada com nenhum quilômetro de duplicação. 
- Nosso compromisso é chegar até o final de 2022 com um total de 50 quilômetros de duplicação.</t>
  </si>
  <si>
    <t>18:19:32</t>
  </si>
  <si>
    <t>JB.22_532</t>
  </si>
  <si>
    <t>@soudanimarques 🌷</t>
  </si>
  <si>
    <t>23:17:17</t>
  </si>
  <si>
    <t>JB.22_533</t>
  </si>
  <si>
    <t>gov_dnit</t>
  </si>
  <si>
    <t>@marcelosampaio @gov_dnit 🇧🇷</t>
  </si>
  <si>
    <t>23:17:48</t>
  </si>
  <si>
    <t>JB.22_534</t>
  </si>
  <si>
    <t>JB.22_535</t>
  </si>
  <si>
    <t>- BAHIA / Baixio do Irecê, no interior da Bahia, mais uma obra que gera empregos e dignidade aos brasileiros: Uma região com água em abundância e com forte tradição agrícola para o cultivo de grãos. https://t.co/KHMJEErQkk</t>
  </si>
  <si>
    <t>11:08:40</t>
  </si>
  <si>
    <t>JB.22_536</t>
  </si>
  <si>
    <t>-EMPREGOS (comparação): 
- BOLSONARO:
. Maior número de brasileiros trabalhando na história: 100,2 milhões (jun/2022);
. Menor desemprego em 7 anos: 9,1% em julho/2022 (mesmo com pandemia e guerra);
. Saldo de mais de 5,5 milhões de empregos com crise mundial (desde jul/20);</t>
  </si>
  <si>
    <t>15:33:46</t>
  </si>
  <si>
    <t>JB.22_537</t>
  </si>
  <si>
    <t>. Reduções de impostos e apoio a mais de 10 milhões de empresas na pandemia (fique em casa que a economia a gente vê depois);
. Último ano e meio:
. (2021/2022): 4,59 milhões de empregos gerados;
. 2021: +2,76 milhões de empregos
. 2022: +1,83 milhões de empregos (até agosto)</t>
  </si>
  <si>
    <t>15:33:47</t>
  </si>
  <si>
    <t>JB.22_538</t>
  </si>
  <si>
    <t>- LULA E PT:
. Maior recessão econômica da história do Brasil;
. Desemprego recorde antes do Bolsonaro: 13,9% em março/2017;
. Resultado das más escolhas e das políticas econômicas erradas do passado;
. Corrupção e incompetência destruindo o Brasil;</t>
  </si>
  <si>
    <t>15:33:48</t>
  </si>
  <si>
    <t>JB.22_539</t>
  </si>
  <si>
    <t>. Agro desprezado e indústrias achacadas por burocracias e impostos;
. 2 últimos anos do PT (2015/2016):
. 2,87 milhões de empregos perdidos
. 2015: -1.55 milhões de empregos
. 2016: -1,32 milhões de empregos</t>
  </si>
  <si>
    <t>15:33:50</t>
  </si>
  <si>
    <t>JB.22_540</t>
  </si>
  <si>
    <t>- FUGA DO SOCIALISMO E AJUDA HUMANITÁRIA DO BRASIL:
- Boa Vista (RR) - Nesta segunda, 10 de outubro, a Operação Acolhida iniciou a ‘Semana da Criança’ com uma programação muito especial, envolvendo todos os abrigos e garantindo assim, conforto e atenção especial às crianças. https://t.co/F0c2TnjQuT</t>
  </si>
  <si>
    <t>22:47:01</t>
  </si>
  <si>
    <t>JB.22_541</t>
  </si>
  <si>
    <t>- Cerca de 30% da população venezuelana acolhida pelo Brasil é criança. Cada uma delas nos toca com sua pureza e sua simplicidade.</t>
  </si>
  <si>
    <t>22:47:02</t>
  </si>
  <si>
    <t>JB.22_542</t>
  </si>
  <si>
    <t>- Capitão @tarcisiogdf restabelece a verdade: https://t.co/qzMjY3pGO4</t>
  </si>
  <si>
    <t>09:53:21</t>
  </si>
  <si>
    <t>JB.22_543</t>
  </si>
  <si>
    <t>-ABERTURA DE EMPRESAS (comparação)
. BOLSONARO:
.Recorde de diminuição de burocracia
. Mais facilidade (digitalizações recordes)
. Recorde de empresas abertas
. Novas empresas em 3 anos e meio de Bolsonaro: 8,1 milhões
. Tempo para abrir uma nova empresa no Brasil (jun/22): 23h</t>
  </si>
  <si>
    <t>15:07:16</t>
  </si>
  <si>
    <t>JB.22_544</t>
  </si>
  <si>
    <t>LULA E PT: 
. Mais burocracia
. Desvios de conduta…
. Menos empresas
. Maior recessão da história do Brasil
. Novas empresas em 14 anos de PT (Lula e Dilma): 8 milhões
. Tempo para abrir uma nova empresa no Brasil antes de Bolsonaro (dez/18): 5 dias e 8 horas</t>
  </si>
  <si>
    <t>15:07:17</t>
  </si>
  <si>
    <t>JB.22_545</t>
  </si>
  <si>
    <t>- Balneário Camboriú / SC (11/10/2022). https://t.co/CJWuGWIwrn</t>
  </si>
  <si>
    <t>16:18:49</t>
  </si>
  <si>
    <t>JB.22_546</t>
  </si>
  <si>
    <t>- Pelotas/RS, 11 Out 22 https://t.co/xyvzxXOabK</t>
  </si>
  <si>
    <t>20:48:03</t>
  </si>
  <si>
    <t>JB.22_547</t>
  </si>
  <si>
    <t>- Em 2018, antes de vencermos as eleições, o povo já conhecia parte daqueles que iriam compor o meu governo. Sabiam qual seria o perfil dos meus ministros e que todos seriam escolhidos com independência. Isso é fundamental para trabalhar pelo Brasil e não por interesses sombrios.</t>
  </si>
  <si>
    <t>22:18:10</t>
  </si>
  <si>
    <t>JB.22_548</t>
  </si>
  <si>
    <t>- Já o candidato do crime organizado não pode anunciar ninguém porque já entregou tudo na mão de grupos e partidos políticos em troca de apoio. É por isso que ele é o candidato do sistema, porque quem é refém pode ser chantageado. Ou alguém acha que ele foi solto por caridade?</t>
  </si>
  <si>
    <t>22:18:11</t>
  </si>
  <si>
    <t>JB.22_549</t>
  </si>
  <si>
    <t>- O que ele chama de frente pela democracia é, na verdade, a volta da falsa harmonia, aquela em que os companheiros roubam em paz enquanto você paga a conta. Não há compromisso com o povo quando já se está comprometido com outros interesses. Assim nasce a corrupção sistêmica!</t>
  </si>
  <si>
    <t>22:18:12</t>
  </si>
  <si>
    <t>JB.22_550</t>
  </si>
  <si>
    <t>- IPCA cai 0,29% em setembro e tem 3a deflação mensal consecutiva. Sequência não ocorria desde 1998.
- Novamente, a queda no preço dos combustíveis (ICMS) puxou a deflação (IBGE). 
- Impactaram no resultado de setembro: setor de comunicação (-2,08%) e de alimentação (-0,51).</t>
  </si>
  <si>
    <t>10:33:23</t>
  </si>
  <si>
    <t>JB.22_551</t>
  </si>
  <si>
    <t>- Com os reflexos da pandemia e uma guerra que atinge todo o mundo o 🇧🇷 segue na direção certa em prol do povo!
- Graças ao recorde de redução de impostos e a responsabilidade social do Governo, o país respira enquanto o mundo caminha numa recessão e desabastecimento históricos.</t>
  </si>
  <si>
    <t>10:33:24</t>
  </si>
  <si>
    <t>JB.22_552</t>
  </si>
  <si>
    <t>-Redução de impostos (Bolsonaro) x aumento de impostos (lula). https://t.co/dKpLWY8E8a</t>
  </si>
  <si>
    <t>16:36:17</t>
  </si>
  <si>
    <t>JB.22_553</t>
  </si>
  <si>
    <t>- É um completo escárnio soltar um indivíduo preso em flagrante por envolvimento com pedofilia e acusado de estupro de vulnerável em pleno dia das crianças! Um tapa na cara de pais e mães que temem pela segurança de seus filhos. Proteger as crianças deveria ser prioridade máxima!</t>
  </si>
  <si>
    <t>18:15:14</t>
  </si>
  <si>
    <t>JB.22_554</t>
  </si>
  <si>
    <t>- Tão revoltante quanto, é ver que alguns preferem se revoltar mais com uma mulher que corajosamente denuncia e luta contra esquemas de tráfico e exploração sexual do que com os próprios criminosos. Tudo bem não gostar de mim, mas não sacrifiquem as crianças só para me atacar!</t>
  </si>
  <si>
    <t>18:15:15</t>
  </si>
  <si>
    <t>JB.22_555</t>
  </si>
  <si>
    <t>- Assim como em anos anteriores, fui hoje à Aparecida celebrar o dia de Nossa Senhora Aparecida, data especial para a fé de muitos brasileiros e profundamente marcante para nossa nação. Que Deus siga nos dando força para lutar pelos valores da Virgem e de seu filho Jesus Cristo. https://t.co/yVw1ctnIS9</t>
  </si>
  <si>
    <t>02:19:30</t>
  </si>
  <si>
    <t>JB.22_556</t>
  </si>
  <si>
    <t>- Aproveito a ocasião para agradecer aos católicos do Brasil inteiro pelo apoio inestimável. Sei que que tenho meus defeitos e pecados, mas o combate que estamos lutando é maior do que cada um de nós. Que Deus ilumine o nosso povo neste momento decisivo!
https://t.co/9Orxf62hXo</t>
  </si>
  <si>
    <t>02:19:37</t>
  </si>
  <si>
    <t>JB.22_557</t>
  </si>
  <si>
    <t>- Mesmo que o PT tenha se posicionado contra a redução de ICMS, o Brasil vence sem falsas promessas ou mentiras e os preços continuam caindo dentro da logística até o receptor final que é consumidor, mesmo com os reflexos de uma pandemia e uma guerra que atingem a todo mundo! https://t.co/MPLk6Ej2xT</t>
  </si>
  <si>
    <t>10:27:02</t>
  </si>
  <si>
    <t>JB.22_558</t>
  </si>
  <si>
    <t>-Apreensão de drogas:
- COCAÍNA:
2008: 3.584,9 / 2009: 3.702 / 2010: 5.133,7 / 2011: 5.935,6 / 2012: 6.843,7 / 2013: 5.863,2/ 2014: 7.822,8
2015: 7.636,90 / 2016: 6.680,3 / 2017: 9.265,2 / 2018: 18.771,3 
2019: 24.064,2 / 2020: 30.351,4 / 2021: 40.247,9 / 2022: 30.070,2</t>
  </si>
  <si>
    <t>12:26:57</t>
  </si>
  <si>
    <t>JB.22_559</t>
  </si>
  <si>
    <t>- MACONHA: 
2008: 72.562,2 / 2009: 61.906,5 / 2010: 90.791,4 / 2011: 59.835,9 / 2012: 88.104 / 2013: 117.673 / 2014: 168.966,6 / 2015: 164.254,30 2016: 218.674,4 / 2017: 341.832.70 2018: 307.057,5 
2019: 324.379,90 2020: 726.117,7 / 2021: 582.795,7 2022: 216.844,9</t>
  </si>
  <si>
    <t>12:26:58</t>
  </si>
  <si>
    <t>JB.22_560</t>
  </si>
  <si>
    <t>- Mais detalhes em nosso Telegram: https://t.co/O8KTejD56b https://t.co/tPMqszVMHa</t>
  </si>
  <si>
    <t>12:27:01</t>
  </si>
  <si>
    <t>JB.22_561</t>
  </si>
  <si>
    <t>@BragaNetto_gen @RomeuZema 🇧🇷</t>
  </si>
  <si>
    <t>18:36:16</t>
  </si>
  <si>
    <t>JB.22_562</t>
  </si>
  <si>
    <t>JB.22_563</t>
  </si>
  <si>
    <t>- O verdadeiro PT que determinados tentam proibir que você saiba:
. Com Governador de Minas Gerais, @RomeuZema https://t.co/wJMTteZ08I</t>
  </si>
  <si>
    <t>18:46:53</t>
  </si>
  <si>
    <t>JB.22_564</t>
  </si>
  <si>
    <t>- Transposição do São Francisco, mais de 2.237 cisternas perfuradas oferecendo água ao semiárido Nordestino e Mineiro (AL, BA, CE, MG, PB, PE, PI, RN e SE) e máquinas que transformam a humildade do ar em água.
- Libertação do Nordeste dos carros pipa! O serviço não pode parar! https://t.co/WESlGCqv3U</t>
  </si>
  <si>
    <t>10:15:25</t>
  </si>
  <si>
    <t>JB.22_565</t>
  </si>
  <si>
    <t>- Respeito com o contribuinte! Capitão @tarcisiogdf https://t.co/NABpS7PxKJ</t>
  </si>
  <si>
    <t>18:13:36</t>
  </si>
  <si>
    <t>JB.22_566</t>
  </si>
  <si>
    <t>- Duque de Caxias / RJ (14/10/22) https://t.co/l7LDlaN3et</t>
  </si>
  <si>
    <t>20:23:55</t>
  </si>
  <si>
    <t>JB.22_567</t>
  </si>
  <si>
    <t>- Belo Horizonte / MG (14/10/22) https://t.co/BWsKDSdaks</t>
  </si>
  <si>
    <t>21:35:48</t>
  </si>
  <si>
    <t>JB.22_568</t>
  </si>
  <si>
    <t>- Parlamentares do PT votaram contra a redução de ICMS dos combustíveis que hoje barateiam o preço dos alimentos. 
- E graças ao agronegócio que não parou durante a pandemia, mesmo massacrado pela esquerda, os alimentos ganham notória queda de preço nas prateleiras do mercado. https://t.co/VYC7023y3V</t>
  </si>
  <si>
    <t>09:57:51</t>
  </si>
  <si>
    <t>JB.22_569</t>
  </si>
  <si>
    <t>- Com deflações seguidas jamais vistas anteriormente, o Brasil caminha no rumo certo enquanto a inflação no mundo dispara. 
- Nosso País alcança resultados com condutas sóbrias e honestas em proteção do povo Brasileiro, sem falácias ou mentiras sedutoras.</t>
  </si>
  <si>
    <t>09:57:52</t>
  </si>
  <si>
    <t>JB.22_570</t>
  </si>
  <si>
    <t>terezacrisms</t>
  </si>
  <si>
    <t>- Palavras da Senadora Ministra @TerezaCrisMS https://t.co/nh6xgH02ae</t>
  </si>
  <si>
    <t>15:55:22</t>
  </si>
  <si>
    <t>JB.22_571</t>
  </si>
  <si>
    <t>16:08:12</t>
  </si>
  <si>
    <t>JB.22_572</t>
  </si>
  <si>
    <t>- Fortaleza/CE, 15/outubro/22. https://t.co/T7asZYsm6p</t>
  </si>
  <si>
    <t>19:56:10</t>
  </si>
  <si>
    <t>JB.22_573</t>
  </si>
  <si>
    <t>- Fortaleza/Ceará, 15/out/2022. https://t.co/3g2rhbrw38</t>
  </si>
  <si>
    <t>20:05:16</t>
  </si>
  <si>
    <t>JB.22_574</t>
  </si>
  <si>
    <t>- Fortaleza/CE (15OUT22) https://t.co/f5WFMSgwXz</t>
  </si>
  <si>
    <t>20:13:20</t>
  </si>
  <si>
    <t>JB.22_575</t>
  </si>
  <si>
    <t>- Neste dia dos professores, que todos os mestres tenham o sentimento de dever cumprido, que em condições precárias ou confortáveis, em locais próximos ou distantes, saibam que cumprem uma missão civilizadora. Os professores são a imagem da sabedoria que queremos um dia possuir.</t>
  </si>
  <si>
    <t>02:45:38</t>
  </si>
  <si>
    <t>JB.22_576</t>
  </si>
  <si>
    <t>- Sabemos que a situação não é fácil e por isso demos o maior aumento da história para quem tanto batalha pela educação do nosso maior patrimônio, os nossos filhos. Que neste dia Deus abençoe nossos mestres e os ilumine com a certeza de que cumprem integralmente sua vocação!</t>
  </si>
  <si>
    <t>JB.22_577</t>
  </si>
  <si>
    <t>- Jamais esqueceremos da Professora Heley de Abreu, símbolo da doação e do sacrifício no serviço às gerações futuras. https://t.co/OuNDpnm1la</t>
  </si>
  <si>
    <t>02:45:40</t>
  </si>
  <si>
    <t>JB.22_578</t>
  </si>
  <si>
    <t>- Live: últimos fatos. https://t.co/gPDbLd2N5M</t>
  </si>
  <si>
    <t>03:43:23</t>
  </si>
  <si>
    <t>JB.22_579</t>
  </si>
  <si>
    <t>- Mantenham o foco e continuem empenhados em esclarecer a verdade sobre os valores que defendemos àquelas pessoas que estão dispostas a ouvir e entender! É natural que a gritaria do lado de lá aumente e que os ataques se tornem ainda mais baixos. Estão ficando sem alternativas.</t>
  </si>
  <si>
    <t>04:02:35</t>
  </si>
  <si>
    <t>JB.22_580</t>
  </si>
  <si>
    <t>- Usem a razão! Eles já estão na fase de tentar associar a nós aquilo que sempre promoveram: sexualização de crianças, aborto, drogas, ataques à religião e todo tipo de degeneração. E por que estão abandonando as próprias pautas? Pra tirar peso do navio deles, que está afundando.</t>
  </si>
  <si>
    <t>04:02:36</t>
  </si>
  <si>
    <t>JB.22_581</t>
  </si>
  <si>
    <t>- Só que isso não cola. São eles que defendem que criança toque em homem pelado em museu e aprenda sexo nas escolas, são eles que apoiam liberação do aborto até o 6° mês de gestação, são eles que têm o apoio do narcotráfico, foram eles que mataram cinegrafista num ato violento. https://t.co/z27uUyzUPP</t>
  </si>
  <si>
    <t>04:02:37</t>
  </si>
  <si>
    <t>JB.22_582</t>
  </si>
  <si>
    <t>- Foram eles que tentaram assassinar o candidato que liderava a corrida presidencial em 2018, foram eles que invadiram igrejas, são eles que promovem festas satânicas e "performances" como a realizada durante a visita do Papa, quando intrudizam objetos sagrados em seus orifícios. https://t.co/KOhz8FE89n</t>
  </si>
  <si>
    <t>04:02:39</t>
  </si>
  <si>
    <t>JB.22_583</t>
  </si>
  <si>
    <t>10:52:44</t>
  </si>
  <si>
    <t>JB.22_584</t>
  </si>
  <si>
    <t>Meninas venezuelanas: compartilhe e restabeleça a verdade! https://t.co/b3uaVozyV0</t>
  </si>
  <si>
    <t>14:19:46</t>
  </si>
  <si>
    <t>JB.22_585</t>
  </si>
  <si>
    <t>- Hoje, às 20h, na Band. Um forte abraço! https://t.co/WYR8NwnbEy</t>
  </si>
  <si>
    <t>19:32:33</t>
  </si>
  <si>
    <t>JB.22_586</t>
  </si>
  <si>
    <t>- Obrigado a todos pela audiência! 2️⃣2️⃣✅ 🇧🇷 https://t.co/FmHYQ0gQs2</t>
  </si>
  <si>
    <t>00:59:47</t>
  </si>
  <si>
    <t>JB.22_587</t>
  </si>
  <si>
    <t>01:17:47</t>
  </si>
  <si>
    <t>JB.22_588</t>
  </si>
  <si>
    <t>- Kkkkkkkk. 👍! https://t.co/dWK4x4UkQa</t>
  </si>
  <si>
    <t>01:59:43</t>
  </si>
  <si>
    <t>JB.22_589</t>
  </si>
  <si>
    <t>- Entendo o Lula tentar fugir. A verdade incomoda, mas precisa ser dita! Quem é amigo do crime e de ditadores socialistas, é inimigo do povo! https://t.co/mbklv23i3v</t>
  </si>
  <si>
    <t>04:21:39</t>
  </si>
  <si>
    <t>JB.22_590</t>
  </si>
  <si>
    <t>11:02:26</t>
  </si>
  <si>
    <t>JB.22_591</t>
  </si>
  <si>
    <t>sf_moro</t>
  </si>
  <si>
    <t>Lula mente sobre a corrupção na Petrobras. Foi Lula quem nomeou os Diretores corruptos Paulo Costa, Renato Duque e Nestor Cerveró. Não foi o Conselho de Administração da Petrobras.</t>
  </si>
  <si>
    <t>12:07:09</t>
  </si>
  <si>
    <t>JB.22_592</t>
  </si>
  <si>
    <t>Enquanto isso, mesmo tentando esconder, qualquer inocente nota cada vez mais quais são as intenções do descondenado! https://t.co/NmkUgoK7u4</t>
  </si>
  <si>
    <t>14:14:28</t>
  </si>
  <si>
    <t>JB.22_593</t>
  </si>
  <si>
    <t>leonardocantor_</t>
  </si>
  <si>
    <t>- Declaração à nação - 17OUT22
. Com @gusttavo_lima e @LeonardoCantor_ . https://t.co/2PhCgLXuzM</t>
  </si>
  <si>
    <t>16:19:33</t>
  </si>
  <si>
    <t>JB.22_594</t>
  </si>
  <si>
    <t>JB.22_595</t>
  </si>
  <si>
    <t>- Todos sabem que em áreas dominadas pelo tráfico só entra em paz quem é amigo dos bandidos. Ao afirmar que visitou uma comunidade controlada por uma das maiores facções sem nenhuma proteção, coisa que nem a polícia consegue, Lula mostra mais uma vez que é o candidato do crime.</t>
  </si>
  <si>
    <t>23:10:47</t>
  </si>
  <si>
    <t>JB.22_596</t>
  </si>
  <si>
    <t>- Fazer demagogia em prol da própria imagem e fechar os olhos para esta realidade é condenar a maioria absoluta das pessoas de bem que moram nessas regiões a viverem reféns do medo, das ameaças, dos abusos e da crueldade de criminosos. É condená-las a viver sem nenhuma liberdade!</t>
  </si>
  <si>
    <t>23:10:48</t>
  </si>
  <si>
    <t>JB.22_597</t>
  </si>
  <si>
    <t>- RECORDES: Nova ação diária da PRF em MT causa prejuízo de R$ 61 milhões para o tráfico de drogas: 341 kg de cocaína.
- A droga apreendida foi encaminhada à Polícia Judiciária para incineração, vidas e famílias salvas.</t>
  </si>
  <si>
    <t>10:04:52</t>
  </si>
  <si>
    <t>JB.22_598</t>
  </si>
  <si>
    <t>11:10:30</t>
  </si>
  <si>
    <t>JB.22_599</t>
  </si>
  <si>
    <t>11:11:10</t>
  </si>
  <si>
    <t>JB.22_600</t>
  </si>
  <si>
    <t>Pela DÉCIMA semana consecutiva tivemos QUEDA no preço do Diesel. Desde junho preço do diesel já CAIU 13,4%.Essa redução significa que um caminhoneiro que roda aproximadamente 8 mil km/mês está economizando R$ 3.296. Passo a passo e com a graça de Deus os resultados vão aparecendo</t>
  </si>
  <si>
    <t>12:15:26</t>
  </si>
  <si>
    <t>JB.22_601</t>
  </si>
  <si>
    <t>- São Gonçalo/RJ, 18/outubro/2022. https://t.co/fl4Ff6qJz5</t>
  </si>
  <si>
    <t>16:14:38</t>
  </si>
  <si>
    <t>JB.22_602</t>
  </si>
  <si>
    <t>- Pelas ruas de São Gonçalo/RJ, 18/outubro/2022. https://t.co/TzmA67yD1x</t>
  </si>
  <si>
    <t>16:15:18</t>
  </si>
  <si>
    <t>JB.22_603</t>
  </si>
  <si>
    <t>-  Verdades sobre o petrolão, o maior esquema de corrupção da história. https://t.co/ZDFl8nPpZw</t>
  </si>
  <si>
    <t>20:17:13</t>
  </si>
  <si>
    <t>JB.22_604</t>
  </si>
  <si>
    <t>- Montes Claros/MG, 18 Out 22 https://t.co/TwNQCHX6q1</t>
  </si>
  <si>
    <t>23:31:36</t>
  </si>
  <si>
    <t>JB.22_605</t>
  </si>
  <si>
    <t>@MarcosMontesBR 🇧🇷</t>
  </si>
  <si>
    <t>01:32:48</t>
  </si>
  <si>
    <t>JB.22_606</t>
  </si>
  <si>
    <t>- As obras da FIOL II já alcançaram 210 km de grade montada! 
- A 2ª etapa da Ferrovia de Integração Oeste-Leste, que conectará as cidades de Caetité/BA a Barreiras/BA, chega, portanto, a 58% de avanço físico.
- São mais de 2100 pessoas trabalhando nas obras da FIOL. https://t.co/CI2y8u3MY6</t>
  </si>
  <si>
    <t>10:50:58</t>
  </si>
  <si>
    <t>JB.22_607</t>
  </si>
  <si>
    <t>- Crescimento para a economia dos municípios por onde a ferrovia passa. Além disso, o empreendimento será um importante corredor de escoamento de grãos do oeste baiano e vetor de desenvolvimento para a região.</t>
  </si>
  <si>
    <t>10:50:59</t>
  </si>
  <si>
    <t>JB.22_608</t>
  </si>
  <si>
    <t>- Com mais de 500 entregas neste ano, país soma 4,5 mil obras esportivas concluídas.
- A menos de três meses para encerrar o ano, meta de 2022 foi superada. Do total de estruturas finalizadas, 4.317, ou 96%, eram construções paralisadas ou não iniciadas. https://t.co/tPTnoPT7Kr</t>
  </si>
  <si>
    <t>17:38:30</t>
  </si>
  <si>
    <t>JB.22_609</t>
  </si>
  <si>
    <t>- As estruturas são voltadas para reduzir o sedentarismo (saúde), afastar das drogas, inclusão social por meio do esporte e incentivar a prática de atividades físicas da base ao alto rendimento e na vertente de lazer.</t>
  </si>
  <si>
    <t>JB.22_610</t>
  </si>
  <si>
    <t>- Atualizando: Lula já diz que é contra o aborto, as drogas e a ideologia de gênero. Estamos virando mais um voto! Mais um pouco e ele vai sapecar o 22 na urna pela liberdade da nação. A esquerda vive de falar mal de nossas bandeiras, mas em época de eleição se apaixona por elas. https://t.co/Znvt5nvqYL</t>
  </si>
  <si>
    <t>19:22:10</t>
  </si>
  <si>
    <t>JB.22_611</t>
  </si>
  <si>
    <t>inteligencialta</t>
  </si>
  <si>
    <t>- Podcast @InteligenciaLta / quinta-feira. 20/10/2022! Compartilhe em sua timeline! 👍🏻🇧🇷! https://t.co/d5KRB1x4HQ https://t.co/l6WhmCYeHW</t>
  </si>
  <si>
    <t>00:02:56</t>
  </si>
  <si>
    <t>JB.22_612</t>
  </si>
  <si>
    <t>- O Marco Legal das Startups, trouxe importantes mudanças e novas regras para este tipo de empresa, tem como objetivo aprimorar o empreendedorismo inovador no Brasil e alavancar a modernização do ambiente de negócios.
- Empregos, desenvolvimento desburocratizações e tecnologia! https://t.co/NH2PwxkqME</t>
  </si>
  <si>
    <t>10:48:11</t>
  </si>
  <si>
    <t>JB.22_613</t>
  </si>
  <si>
    <t>- O resultado é fruto de 4 anos de trabalho do Ministério da Ciência, Tecnologia e Inovações, mais de 70 atores públicos e privados em colaboração de identificação de empreendedores brasileiros e nas soluções para facilitar o nascimento e o crescimento de mais startups no Brasil.</t>
  </si>
  <si>
    <t>10:48:12</t>
  </si>
  <si>
    <t>JB.22_614</t>
  </si>
  <si>
    <t>rogeriovilela</t>
  </si>
  <si>
    <t>- Hoje, por volta das 18h, participarei do podcast Inteligência Ltda com o @RogerioVilela 
- Se possível, peço que nos acompanhe!</t>
  </si>
  <si>
    <t>16:06:19</t>
  </si>
  <si>
    <t>JB.22_615</t>
  </si>
  <si>
    <t>- É daqui a pouco! LINK: https://t.co/FmtOazHNXR https://t.co/nuAHpouRc2</t>
  </si>
  <si>
    <t>20:40:55</t>
  </si>
  <si>
    <t>JB.22_616</t>
  </si>
  <si>
    <t>- Tudo pronto. Compartilhe com os amigos e acompanhe ao vivo: https://t.co/FmtOazYQZR https://t.co/RnnWGFSZt5</t>
  </si>
  <si>
    <t>22:05:43</t>
  </si>
  <si>
    <t>JB.22_617</t>
  </si>
  <si>
    <t>01:06:02</t>
  </si>
  <si>
    <t>JB.22_618</t>
  </si>
  <si>
    <t>- Muito obrigado a todos por mais uma audiência histórica! Apesar da agenda apertada, pudemos responder todas as perguntas com paciência e humildade. É assim que seguiremos trabalhando pelo futuro do nosso Brasil! 🇧🇷 https://t.co/plpfKmENm6</t>
  </si>
  <si>
    <t>01:39:12</t>
  </si>
  <si>
    <t>JB.22_619</t>
  </si>
  <si>
    <t>- Quem precisa mentir quando seu adversário defende aborto, drogas, ladrões de celular, foi preso por assaltar o povo, é querido por facções, é amigo de ditadores que perseguem cristãos e foi o responsável pelo maior esquema de corrupção da história? Contra o PT basta a verdade! https://t.co/caYNHnqgOE</t>
  </si>
  <si>
    <t>03:54:47</t>
  </si>
  <si>
    <t>JB.22_620</t>
  </si>
  <si>
    <t>- Thank you!  🇧🇷⚽🤝🏈🇺🇸 Kkkkkkkkkkkk. 👍. https://t.co/2pSv89OGq9</t>
  </si>
  <si>
    <t>05:52:00</t>
  </si>
  <si>
    <t>JB.22_621</t>
  </si>
  <si>
    <t>05:52:44</t>
  </si>
  <si>
    <t>JB.22_622</t>
  </si>
  <si>
    <t>ajaaxyajaaxy</t>
  </si>
  <si>
    <t>@ajaaxyajaaxy https://t.co/ucSo5M7Ged</t>
  </si>
  <si>
    <t>06:00:52</t>
  </si>
  <si>
    <t>JB.22_623</t>
  </si>
  <si>
    <t>- "Não tenhas medo, porque eu estou contigo" Isaías 41:10
- A força de vontade dos que querem destruir a liberdade em nosso país é grande, mas jamais será maior do que a determinação e a coragem daqueles que estão dispostos a protegê-la de todo o mal!
- Bom dia a todos! 🇧🇷</t>
  </si>
  <si>
    <t>11:31:21</t>
  </si>
  <si>
    <t>JB.22_624</t>
  </si>
  <si>
    <t>- MARCO DO SANEAMENTO BÁSICO: saúde à população, real proteção ao meio ambiente, empregos e muito mais. https://t.co/DtsQ6fKWmj</t>
  </si>
  <si>
    <t>15:09:46</t>
  </si>
  <si>
    <t>JB.22_625</t>
  </si>
  <si>
    <t>- Felipeh, você pode ter sido o primeiro, mas não foi o único kkkkkkkkkkk. Satisfação falar contigo, forte abraço! https://t.co/2OT562uPy8 https://t.co/aM0pr7jpAv</t>
  </si>
  <si>
    <t>17:23:49</t>
  </si>
  <si>
    <t>JB.22_626</t>
  </si>
  <si>
    <t>- Apesar da pandemia e da guerra, colocamos a economia nos trilhos. Estamos arrecadando mais, mesmo com menos impostos, o que nos permite garantir, a partir de 2023, um reajuste acima da inflação para servidores, aposentados e pensionistas, e um aumento real do salário mínimo. https://t.co/lEOwbpyZsK</t>
  </si>
  <si>
    <t>21:09:45</t>
  </si>
  <si>
    <t>JB.22_627</t>
  </si>
  <si>
    <t>- Fake News se combate com a verdade! Quando um veículo realiza um trabalho sério, com um jornalismo de qualidade, ele ganha credibilidade perante o público. Logo, cada vez mais, a mentira perde espaço. É assim que se constrói um ambiente saudável e ao mesmo tempo livre! https://t.co/jeXMpXJtkl</t>
  </si>
  <si>
    <t>02:24:01</t>
  </si>
  <si>
    <t>JB.22_628</t>
  </si>
  <si>
    <t>- Com a criação da Secretaria de Alfabetização, o uso do Graphogame, aplicativo referência mundial.
- Alfabetização em 6 meses.
- No passado levava-se 3 anos.
- Uso também para adultos.
- No exemplo, a satisfação de um pai com filho autista aprendendo a ler e escrever em casa. https://t.co/AhQd9liQx2</t>
  </si>
  <si>
    <t>JB.22_629</t>
  </si>
  <si>
    <t>-Mensagem do Governador Mineiro @RomeuZema aos Brasileiros: https://t.co/ZuXvPyHt6U</t>
  </si>
  <si>
    <t>17:18:55</t>
  </si>
  <si>
    <t>JB.22_630</t>
  </si>
  <si>
    <t>- 2️⃣2️⃣✅ 🇧🇷🇧🇷🇧🇷🇧🇷 https://t.co/DnDDAqm89p</t>
  </si>
  <si>
    <t>19:55:46</t>
  </si>
  <si>
    <t>JB.22_631</t>
  </si>
  <si>
    <t>- Bate-papo com @neymarjr , posicionamento de muitas outras personalidades e amigos. 👍🏻🇧🇷. https://t.co/sbfoCVAR9r</t>
  </si>
  <si>
    <t>20:04:01</t>
  </si>
  <si>
    <t>JB.22_632</t>
  </si>
  <si>
    <t>- @neymarjr 👍🏻🇧🇷! https://t.co/nu2RWJHC5M</t>
  </si>
  <si>
    <t>00:46:21</t>
  </si>
  <si>
    <t>JB.22_633</t>
  </si>
  <si>
    <t>- Jair Bolsonaro e as obras no Paraná. https://t.co/6YnMyUBuAA</t>
  </si>
  <si>
    <t>13:03:42</t>
  </si>
  <si>
    <t>JB.22_634</t>
  </si>
  <si>
    <t>- Repudio as falas do Sr. Roberto Jefferson contra a Ministra Carmen Lúcia e sua ação armada contra agentes da PF, bem como a existência de inquéritos sem nenhum respaldo na Constituição e sem a atuação do MP.</t>
  </si>
  <si>
    <t>16:40:26</t>
  </si>
  <si>
    <t>JB.22_635</t>
  </si>
  <si>
    <t>- Determinei a ida do Ministro da Justiça ao Rio de Janeiro para acompanhar o andamento deste lamentável episódio.</t>
  </si>
  <si>
    <t>16:40:27</t>
  </si>
  <si>
    <t>JB.22_636</t>
  </si>
  <si>
    <t>- Conversa com @gusttavo_lima . https://t.co/vwi9V6rZrS</t>
  </si>
  <si>
    <t>18:04:11</t>
  </si>
  <si>
    <t>JB.22_637</t>
  </si>
  <si>
    <t>- Prisão do criminoso Roberto Jefferson. https://t.co/kWYq4GqRNp</t>
  </si>
  <si>
    <t>22:12:26</t>
  </si>
  <si>
    <t>JB.22_638</t>
  </si>
  <si>
    <t>- No Brasil que estamos construindo não há divisão entre essa ou aquela cor, esse ou aquele sexo, essa ou aquela classe, existem brasileiros que amam e querem o melhor para o seu país. Sempre trabalharemos pelo bem estar, pela segurança e pela liberdade de TODOS OS BRASILEIROS! https://t.co/Ttd9s9FOG2</t>
  </si>
  <si>
    <t>02:13:05</t>
  </si>
  <si>
    <t>JB.22_639</t>
  </si>
  <si>
    <t>- Hoje vamos conversar com um abortista cristão: https://t.co/LCd3tQrpm6</t>
  </si>
  <si>
    <t>03:06:16</t>
  </si>
  <si>
    <t>JB.22_640</t>
  </si>
  <si>
    <t>- Considerações finais / Sabatina Rede Record (23/10/2022) https://t.co/jHtioo3P76</t>
  </si>
  <si>
    <t>12:35:46</t>
  </si>
  <si>
    <t>JB.22_641</t>
  </si>
  <si>
    <t>- NOVO DECRETO: Multiplicação de empregos pelo Brasil, sem mencionar os recordes já alcançados junto à iniciativa privada, desenvolvimento do modal e dos locais que o empreendimento cruzar por todo país e barateamento do valor final no preço de alimentos e produtos ao consumidor. https://t.co/a4MGfdJ5mr</t>
  </si>
  <si>
    <t>16:38:04</t>
  </si>
  <si>
    <t>JB.22_642</t>
  </si>
  <si>
    <t>- Diário Oficial da União de hoje (24) publica decreto que regulamenta o Programa de Desenvolvimento Ferroviário.</t>
  </si>
  <si>
    <t>16:38:06</t>
  </si>
  <si>
    <t>JB.22_643</t>
  </si>
  <si>
    <t>- Ferramenta Inovadora: O agricultor da reforma agrária já pode emitir contrato de concessão do lote pela internet. 
- Desburocratizações e digitalizações recordes, meio ambiente, recordes de entrega de títulos de propriedade e inclusão.</t>
  </si>
  <si>
    <t>10:45:51</t>
  </si>
  <si>
    <t>JB.22_644</t>
  </si>
  <si>
    <t>- O Contrato de Concessão de Uso (CCU), documento de titulação expedido pelo instituto, já pode ser obtido na Plataforma de Governança Territorial (PGT).</t>
  </si>
  <si>
    <t>JB.22_645</t>
  </si>
  <si>
    <t>- Com o CCU, os assentados têm a garantia de permanecer e explorar o lote, podendo acessar o Crédito Instalação para investimento em atividades produtivas e construção ou reforma de habitações, além dos programas governamentais de apoio à agricultura familiar.</t>
  </si>
  <si>
    <t>10:45:52</t>
  </si>
  <si>
    <t>JB.22_646</t>
  </si>
  <si>
    <t>- Antes, o documento só era obtido presencialmente, nas unidades físicas do Incra ou naquelas mantidas em parceria com as prefeituras.
- Emprego, renda, dignidade e liberdade para o povo trabalhador Brasileiro.</t>
  </si>
  <si>
    <t>JB.22_647</t>
  </si>
  <si>
    <t>- Assentamento Nova Jerusalém.
- Samambaia/DF, 24/outubro/22. https://t.co/YxHEBUpML1</t>
  </si>
  <si>
    <t>14:51:11</t>
  </si>
  <si>
    <t>JB.22_648</t>
  </si>
  <si>
    <t>benshapiro</t>
  </si>
  <si>
    <t>- Conversei, na última quinta-feira, com o jornalista e escritor americano @benshapiro , dono de um dos maiores podcasts dos EUA. Mostramos a verdade sobre o Brasil e sobre o que está em jogo nestas eleições. Assistam, com legenda em português, no YouTube: https://t.co/hwTlCIqfg8 https://t.co/y1rrXwQB4M</t>
  </si>
  <si>
    <t>15:37:53</t>
  </si>
  <si>
    <t>JB.22_649</t>
  </si>
  <si>
    <t>- BAHIA 25/10/2022 https://t.co/fF8lfpXrPC</t>
  </si>
  <si>
    <t>18:42:08</t>
  </si>
  <si>
    <t>JB.22_650</t>
  </si>
  <si>
    <t>- BARREIRAS / BAHIA (25OUT22) https://t.co/oMayDChQqU</t>
  </si>
  <si>
    <t>23:40:43</t>
  </si>
  <si>
    <t>JB.22_651</t>
  </si>
  <si>
    <t>- NOVO RECORDE: O Brasil apresentou redução nos crimes violentos letais nos primeiros 6 meses do ano, em comparação com o mesmo período do ano passado. Até o fim de 2022, mais de  R$ 3 bilhões serão investidos em equipamentos e tecnologias para o combate ao crime. https://t.co/4uKrEYDFy7</t>
  </si>
  <si>
    <t>09:40:18</t>
  </si>
  <si>
    <t>JB.22_652</t>
  </si>
  <si>
    <t>- Incrementos na política de Segurança Pública, como agilização na venda de bens apreendidos do tráfico, são um dos principais fatores para equipamento e investimento. Jamais podemos esquecer a resiliência dos bravos guerreiros das Forças Estaduais e Municipais de Segurança.</t>
  </si>
  <si>
    <t>09:40:19</t>
  </si>
  <si>
    <t>JB.22_653</t>
  </si>
  <si>
    <t>- AINDA HÁ MUITO O QUE FAZER DIANTE DESSA HERANÇA MALDITA DEIXADA POR GOVERNOS ANTERIORES!</t>
  </si>
  <si>
    <t>09:40:20</t>
  </si>
  <si>
    <t>JB.22_654</t>
  </si>
  <si>
    <t>- Uberlândia/MG, 26 Out 22
- com @RomeuZema https://t.co/HD4hcq7RpB</t>
  </si>
  <si>
    <t>21:10:30</t>
  </si>
  <si>
    <t>JB.22_655</t>
  </si>
  <si>
    <t>- Puxada pela redução de ICMS dos combustíveis que derivam ao barateamento do preço dos alimentos.
- Vale lembrar que todo os parlamentares do PT no Senado votaram contra e lula se colocou contra esta redução de impostos que beneficia a todos, principalmente aos mais humildes. https://t.co/ix75LLfmia</t>
  </si>
  <si>
    <t>10:14:09</t>
  </si>
  <si>
    <t>JB.22_656</t>
  </si>
  <si>
    <t>- Enquanto todo o mundo atravessa uma crise econômica histórica diante de reflexos da pandemia e a guerra entre Ucrânia e Rússia, o Governo Brasileiro demonstra seriedade e compromisso com seu povo!</t>
  </si>
  <si>
    <t>10:14:11</t>
  </si>
  <si>
    <t>JB.22_657</t>
  </si>
  <si>
    <t>Compartilhe e restabeleça a verdade! https://t.co/DHvtn2ctXH</t>
  </si>
  <si>
    <t>17:42:48</t>
  </si>
  <si>
    <t>JB.22_658</t>
  </si>
  <si>
    <t>De São João de Meriti à Belford Roxo / RJ (27/10/22)
Via Kwai @jairbolsonaro https://t.co/ScO1peYkMc</t>
  </si>
  <si>
    <t>20:37:33</t>
  </si>
  <si>
    <t>JB.22_659</t>
  </si>
  <si>
    <t>- Campo Grande / Rio de Janeiro (28/10/22) https://t.co/oMajmo3Paz</t>
  </si>
  <si>
    <t>21:02:27</t>
  </si>
  <si>
    <t>JB.22_660</t>
  </si>
  <si>
    <t>- O PT e o risco de você perder sua aposentadoria: https://t.co/w1PRYejEeq</t>
  </si>
  <si>
    <t>23:29:40</t>
  </si>
  <si>
    <t>JB.22_661</t>
  </si>
  <si>
    <t>- Governo Jair Bolsonaro: Desemprego recua para 8,7% e atinge menor taxa em quase uma década. Isso com uma pandemia e uma guerra que afeta toda a economia mundial.
- Privatizações, concessões, desburocratizações e confiança no Governo Federal.
- Ainda há muito o que fazer!</t>
  </si>
  <si>
    <t>10:34:27</t>
  </si>
  <si>
    <t>JB.22_662</t>
  </si>
  <si>
    <t>- Brasil, campeão mundial de geração de energia.
- Reindustrialização do Nordeste e mais empregos para a região. https://t.co/WvEIHOkuXO</t>
  </si>
  <si>
    <t>12:19:43</t>
  </si>
  <si>
    <t>JB.22_663</t>
  </si>
  <si>
    <t>21:50:38</t>
  </si>
  <si>
    <t>JB.22_664</t>
  </si>
  <si>
    <t>- Hoje tem. Daqui a pouco, às 21H30, na querida Rede Globo. Até lá! 🇧🇷 https://t.co/HtzAQASOEK</t>
  </si>
  <si>
    <t>22:32:47</t>
  </si>
  <si>
    <t>JB.22_665</t>
  </si>
  <si>
    <t>@tarcisiogdf Tarcísio é 10!!!</t>
  </si>
  <si>
    <t>22:39:02</t>
  </si>
  <si>
    <t>JB.22_666</t>
  </si>
  <si>
    <t>- 🇧🇷🇧🇷🇧🇷🇧🇷🇧🇷🇧🇷🇧🇷🇧🇷🇧🇷🇧🇷🇧🇷🇧🇷🇧🇷🇧🇷🇧🇷🇧🇷🇧🇷🇧🇷🇧🇷🇧🇷🇧🇷🇧🇷 ✅ https://t.co/PKeZiiccin</t>
  </si>
  <si>
    <t>02:59:15</t>
  </si>
  <si>
    <t>JB.22_667</t>
  </si>
  <si>
    <t>- Muito brigado a você que nos acompanhou até essa hora! Pudemos restabelecer a verdade dos fatos sobre o que de bom fez o nosso Governo e acabar com o terrorismo eleitoral do PT. Ficou claro quem é o pai da mentira, segundo o próprio: https://t.co/hkNHAIc9WQ</t>
  </si>
  <si>
    <t>03:36:02</t>
  </si>
  <si>
    <t>JB.22_668</t>
  </si>
  <si>
    <t>- OBRIGADO* 👍. https://t.co/T4s83LKcIf</t>
  </si>
  <si>
    <t>03:47:56</t>
  </si>
  <si>
    <t>JB.22_669</t>
  </si>
  <si>
    <t>- Algumas verdades direto dos estúdios de nossa maravilhosa Rede Globo! Boa noite a todos! 🇧🇷 https://t.co/wgpIfUvQKX</t>
  </si>
  <si>
    <t>04:01:45</t>
  </si>
  <si>
    <t>JB.22_670</t>
  </si>
  <si>
    <t>- Diferente de Lula, temos orgulho dos quase 14 milhões de microempreendedores individuais (MEIs) espalhados pelo Brasil. Não são menos trabalhadores porque resolveram abrir seu próprio negócio. Pelo contrário, além de ralarem muito, também geram centenas de milhares de empregos!</t>
  </si>
  <si>
    <t>09:57:32</t>
  </si>
  <si>
    <t>JB.22_671</t>
  </si>
  <si>
    <t>-O problema de Lula é que ele parou no tempo. Está preso na época em que o brasileiro mal recebia o peixe e era escravizado. Hoje o povo não só recebe um peixe muito maior como também é ensinado e incentivado a pescar. O empreendedor passou a ser valorizado, não mais demonizado!</t>
  </si>
  <si>
    <t>09:57:33</t>
  </si>
  <si>
    <t>JB.22_672</t>
  </si>
  <si>
    <t>- Com a lei da Liberdade econômica, as desburocratizações, as reduções impostos, um programa de transferência de renda maior e mais amplo que premia o cidadão que busca um emprego, etc, consolidamos uma nova era de independência do nosso povo e isso é motivo de orgulho para nós!</t>
  </si>
  <si>
    <t>JB.22_673</t>
  </si>
  <si>
    <t>- É preciso reconhecer que eles estão se esforçando. Ainda dá tempo de explicarem também como Lula é contra o aborto sendo a favor... https://t.co/lU5HQJyCSX</t>
  </si>
  <si>
    <t>11:10:16</t>
  </si>
  <si>
    <t>JB.22_674</t>
  </si>
  <si>
    <t>- Belo Horizonte/MG.
- Presidente Jair Bolsonaro.
- Obrigado Minas Gerais.
- Sábado, 29/outubro.
- Os vovôs, as vovós e os nossos jovens serão decisivos amanhã, assim como as tias do zap. https://t.co/3b8F59v0Wv</t>
  </si>
  <si>
    <t>20:57:24</t>
  </si>
  <si>
    <t>JB.22_675</t>
  </si>
  <si>
    <t>- Logo mais, às 19h, faremos um importante anúncio em nossas redes sociais. Peço que compartilhem este convite com todos os seus contatos para que o nosso anúncio chegue a todos os brasileiros. Voltamos em breve!</t>
  </si>
  <si>
    <t>21:34:50</t>
  </si>
  <si>
    <t>JB.22_676</t>
  </si>
  <si>
    <t>- É preciso compreender aqueles que ainda não decidiram e lhes oferecer segurança para que façam a melhor escolha para o futuro da nossa nação. Mais do que promessas vazias e abstratas, o Brasil precisa de um caminho sólido, pautado em ações concretas e, sobretudo, em princípios.</t>
  </si>
  <si>
    <t>22:14:45</t>
  </si>
  <si>
    <t>JB.22_677</t>
  </si>
  <si>
    <t>- A partir de 2023, com um Congresso em sintonia com o Governo, será possível avançar em novas propostas e naquelas boas medidas que foram travadas pelo caminho. Dito isso segue abaixo 22 COMPROMISSOS que farão do Brasil um país mais próspero, mais livre e mais seguro para todos:</t>
  </si>
  <si>
    <t>22:14:46</t>
  </si>
  <si>
    <t>JB.22_678</t>
  </si>
  <si>
    <t>1. Reduzir maioridade penal para crimes hediondos, como estupro, homicídio e latrocínio.
2. Acabar com a audiência de custódia, hoje um dos maiores estímulos à impunidade no país.
3. Endurecer penas para crimes violentos e os critérios para progressão de
regime.</t>
  </si>
  <si>
    <t>JB.22_679</t>
  </si>
  <si>
    <t>4. Criar o Estatuto de Direitos das Vítimas, em contrapartida à crescente inversão de valores percebida nas últimas décadas, onde o bandido é a vítima e a polícia e os cidadãos são os vilões.</t>
  </si>
  <si>
    <t>22:14:47</t>
  </si>
  <si>
    <t>JB.22_680</t>
  </si>
  <si>
    <t>5. Garantir retaguarda jurídica e excludente de ilicitude para agentes de segurança, respaldando nossos policiais no combate ao crime.
6. Aumentar o Fundo Nacional de Segurança Pública para garantir a aparelhagem e a modernização das Forças de Segurança.</t>
  </si>
  <si>
    <t>22:14:48</t>
  </si>
  <si>
    <t>JB.22_681</t>
  </si>
  <si>
    <t>7. Com as medidas de combate à impunidade apresentadas acima, buscaremos reduzir em mais 20% os homicídios nos próximos 4 anos, chegando a uma queda de 50% do pico de mortes violentas atingido no último ano de governo do PT.</t>
  </si>
  <si>
    <t>JB.22_682</t>
  </si>
  <si>
    <t>8. Implementar uma Política Nacional de Fortalecimento dos Laços Familiares, um conjunto de medidas e diretrizes que visam incentivar a criação e preservação das famílias, que são a base da sociedade.</t>
  </si>
  <si>
    <t>JB.22_683</t>
  </si>
  <si>
    <t>9. Garantir o bônus de produtividade de 200 reais adicionais para beneficiários do Auxílio Brasil permanente de no mínimo 600 reais, para estimular o trabalho produtividade e a ascensão dos mais pobres.
10. Entregar no mínimo mais 2 milhões de moradias a famílias de baixa renda.</t>
  </si>
  <si>
    <t>22:14:49</t>
  </si>
  <si>
    <t>JB.22_684</t>
  </si>
  <si>
    <t>11. Democratizar os serviços digitais, por meio da isenção de impostos para compra de aparelhos celulares populares e do estabelecimento de uma tarifa social para planos de dados.
12. Aumentar o salário mínimo para 1400 reais em 2023 e acima da inflação todos os anos até 2026.</t>
  </si>
  <si>
    <t>JB.22_685</t>
  </si>
  <si>
    <t>13. Seguir indicando de forma independente nomes técnicos e de Ficha Limpa para Ministérios, bancos públicos e estatais, impedindo que interesses escusos façam florescer a corrupção sistêmica no Governo.</t>
  </si>
  <si>
    <t>22:14:50</t>
  </si>
  <si>
    <t>JB.22_686</t>
  </si>
  <si>
    <t>14. Manter uma política econômica pautada no livre mercado e na responsabilidade fiscal, propiciando um ambiente favorável à atração de investimentos e à geração de pelo menos mais 6 milhões de empregos.</t>
  </si>
  <si>
    <t>JB.22_687</t>
  </si>
  <si>
    <t>15. Criar e implementar o SUS Online: Modernização dos serviços de saúde pública, com agendamento, pré-triagem e prontuário digital, visando reduzir e zerar as filas nos hospitais (Zap da Saúde).</t>
  </si>
  <si>
    <t>22:14:51</t>
  </si>
  <si>
    <t>JB.22_688</t>
  </si>
  <si>
    <t>16. Promover a desoneração da folha de pagamento para profissionais de saúde e buscar a desoneração gradual para os demais profissionais.</t>
  </si>
  <si>
    <t>JB.22_689</t>
  </si>
  <si>
    <t>17. Corrigir Tabela do IRPF; com isenção para quem ganha até cinco salários mínimos; e implementar o IRPF familiar, que permite um imposto de renda menor para quem realizar a declaração em família.</t>
  </si>
  <si>
    <t>22:14:52</t>
  </si>
  <si>
    <t>JB.22_690</t>
  </si>
  <si>
    <t>18. Fazer do Nordeste o centro mundial de geração de energia verde e converter os royalties em benefícios sociais para a população, como o Auxílio Brasil.</t>
  </si>
  <si>
    <t>JB.22_691</t>
  </si>
  <si>
    <t>19. Implementar o FIES/TEC, para financiar cursos técnicos e profissionalizantes, permitindo aos brasileiros uma inserção maior no mercado de trabalho e um retorno financeiro mais rápido ao estudante.</t>
  </si>
  <si>
    <t>22:14:53</t>
  </si>
  <si>
    <t>JB.22_692</t>
  </si>
  <si>
    <t>20. Implementar o Programa Educação para o Futuro, que pretende, com base no sucesso que tivemos com os cursos de alfabetização, disponibilizar para a população também o ensino de Programação, Inglês e Educação Financeira, essenciais para o crescimento profissional.</t>
  </si>
  <si>
    <t>JB.22_693</t>
  </si>
  <si>
    <t>21. Não controlar nem interferir na imprensa e preservar a liberdade de expressão, inclusive na Internet.</t>
  </si>
  <si>
    <t>22:14:54</t>
  </si>
  <si>
    <t>JB.22_694</t>
  </si>
  <si>
    <t>22. Não ampliar o número de ministros do Supremo Tribunal Federal; indicar ministros comprometidos com a Proteção da Vida desde a concepção e a Liberdade; e respeitar a independência entre os poderes e a Constituição Federal, a nossa Carta da Democracia.</t>
  </si>
  <si>
    <t>JB.22_695</t>
  </si>
  <si>
    <t>- Existe muito mais além. Reconstruir um país continental e que foi abandonado por décadas demanda tempo e muito esforço. Mas hoje posso garantir que somos capazes de alcançar os nossos  objetivos e finalmente transformar o Brasil na nação que sempre sonhamos. Até a vitória!</t>
  </si>
  <si>
    <t>JB.22_696</t>
  </si>
  <si>
    <t>- BRASIL ACIMA DE TUDO; DEUS ACIMA DE TODOS! 🇧🇷</t>
  </si>
  <si>
    <t>22:14:55</t>
  </si>
  <si>
    <t>JB.22_697</t>
  </si>
  <si>
    <t>00:55:22</t>
  </si>
  <si>
    <t>JB.22_698</t>
  </si>
  <si>
    <t>- Meu obrigado a Donald Trump pelo apoio! Sinto orgulho por ver que nosso trabalho por um Brasil mais seguro e mais livre é respeitado no mundo todo e que, hoje, contamos com o apoio de nações democráticas e não de ditaduras socialistas como no passado. Que a liberdade prevaleça! https://t.co/EnI0VYEk7x</t>
  </si>
  <si>
    <t>02:09:53</t>
  </si>
  <si>
    <t>JB.22_699</t>
  </si>
  <si>
    <t>"Vistam toda a armadura de Deus, para poderem ficar firmes contra as ciladas do Diabo, pois a nossa luta não é contra humanos, mas contra os poderes e autoridades, contra os dominadores deste mundo de trevas..." Efésios 6:11-12
- QUE DEUS ABENCOE O NOSSO AMADO BRASIL! 🇧🇷 https://t.co/T2A6iqgFgB</t>
  </si>
  <si>
    <t>CG.22-001</t>
  </si>
  <si>
    <t>CG.22-002</t>
  </si>
  <si>
    <t>CG.22-003</t>
  </si>
  <si>
    <t>CG.22-004</t>
  </si>
  <si>
    <t>CG.22-005</t>
  </si>
  <si>
    <t>CG.22-006</t>
  </si>
  <si>
    <t>CG.22-007</t>
  </si>
  <si>
    <t>CG.22-008</t>
  </si>
  <si>
    <t>CG.22-009</t>
  </si>
  <si>
    <t>CG.22-010</t>
  </si>
  <si>
    <t>CG.22-011</t>
  </si>
  <si>
    <t>CG.22-012</t>
  </si>
  <si>
    <t>CG.22-013</t>
  </si>
  <si>
    <t>CG.22-014</t>
  </si>
  <si>
    <t>CG.22-015</t>
  </si>
  <si>
    <t>CG.22-016</t>
  </si>
  <si>
    <t>CG.22-017</t>
  </si>
  <si>
    <t>CG.22-018</t>
  </si>
  <si>
    <t>CG.22-019</t>
  </si>
  <si>
    <t>CG.22-020</t>
  </si>
  <si>
    <t>CG.22-021</t>
  </si>
  <si>
    <t>CG.22-022</t>
  </si>
  <si>
    <t>CG.22-023</t>
  </si>
  <si>
    <t>CG.22-024</t>
  </si>
  <si>
    <t>CG.22-025</t>
  </si>
  <si>
    <t>CG.22-026</t>
  </si>
  <si>
    <t>CG.22-027</t>
  </si>
  <si>
    <t>CG.22-028</t>
  </si>
  <si>
    <t>CG.22-029</t>
  </si>
  <si>
    <t>CG.22-030</t>
  </si>
  <si>
    <t>CG.22-031</t>
  </si>
  <si>
    <t>CG.22-032</t>
  </si>
  <si>
    <t>CG.22-033</t>
  </si>
  <si>
    <t>CG.22-034</t>
  </si>
  <si>
    <t>CG.22-035</t>
  </si>
  <si>
    <t>CG.22-036</t>
  </si>
  <si>
    <t>CG.22-037</t>
  </si>
  <si>
    <t>CG.22-038</t>
  </si>
  <si>
    <t>CG.22-039</t>
  </si>
  <si>
    <t>CG.22-040</t>
  </si>
  <si>
    <t>CG.22-041</t>
  </si>
  <si>
    <t>CG.22-042</t>
  </si>
  <si>
    <t>CG.22-043</t>
  </si>
  <si>
    <t>CG.22-044</t>
  </si>
  <si>
    <t>CG.22-045</t>
  </si>
  <si>
    <t>CG.22-046</t>
  </si>
  <si>
    <t>CG.22-047</t>
  </si>
  <si>
    <t>CG.22-048</t>
  </si>
  <si>
    <t>CG.22-049</t>
  </si>
  <si>
    <t>CG.22-050</t>
  </si>
  <si>
    <t>CG.22-051</t>
  </si>
  <si>
    <t>CG.22-052</t>
  </si>
  <si>
    <t>CG.22-053</t>
  </si>
  <si>
    <t>CG.22-054</t>
  </si>
  <si>
    <t>CG.22-055</t>
  </si>
  <si>
    <t>CG.22-056</t>
  </si>
  <si>
    <t>CG.22-057</t>
  </si>
  <si>
    <t>CG.22-058</t>
  </si>
  <si>
    <t>CG.22-059</t>
  </si>
  <si>
    <t>CG.22-060</t>
  </si>
  <si>
    <t>CG.22-061</t>
  </si>
  <si>
    <t>CG.22-062</t>
  </si>
  <si>
    <t>CG.22-063</t>
  </si>
  <si>
    <t>CG.22-064</t>
  </si>
  <si>
    <t>CG.22-065</t>
  </si>
  <si>
    <t>CG.22-066</t>
  </si>
  <si>
    <t>CG.22-067</t>
  </si>
  <si>
    <t>CG.22-068</t>
  </si>
  <si>
    <t>CG.22-069</t>
  </si>
  <si>
    <t>CG.22-070</t>
  </si>
  <si>
    <t>CG.22-071</t>
  </si>
  <si>
    <t>CG.22-072</t>
  </si>
  <si>
    <t>CG.22-073</t>
  </si>
  <si>
    <t>CG.22-074</t>
  </si>
  <si>
    <t>CG.22-075</t>
  </si>
  <si>
    <t>CG.22-076</t>
  </si>
  <si>
    <t>CG.22-077</t>
  </si>
  <si>
    <t>CG.22-078</t>
  </si>
  <si>
    <t>CG.22-079</t>
  </si>
  <si>
    <t>CG.22-080</t>
  </si>
  <si>
    <t>CG.22-081</t>
  </si>
  <si>
    <t>CG.22-082</t>
  </si>
  <si>
    <t>CG.22-083</t>
  </si>
  <si>
    <t>CG.22-084</t>
  </si>
  <si>
    <t>CG.22-085</t>
  </si>
  <si>
    <t>CG.22-086</t>
  </si>
  <si>
    <t>CG.22-087</t>
  </si>
  <si>
    <t>CG.22-088</t>
  </si>
  <si>
    <t>CG.22-089</t>
  </si>
  <si>
    <t>CG.22-090</t>
  </si>
  <si>
    <t>CG.22-091</t>
  </si>
  <si>
    <t>CG.22-092</t>
  </si>
  <si>
    <t>CG.22-093</t>
  </si>
  <si>
    <t>CG.22-094</t>
  </si>
  <si>
    <t>CG.22-095</t>
  </si>
  <si>
    <t>CG.22-096</t>
  </si>
  <si>
    <t>CG.22-097</t>
  </si>
  <si>
    <t>CG.22-098</t>
  </si>
  <si>
    <t>CG.22-099</t>
  </si>
  <si>
    <t>CG.22-100</t>
  </si>
  <si>
    <t>CG.22-101</t>
  </si>
  <si>
    <t>CG.22-102</t>
  </si>
  <si>
    <t>CG.22-103</t>
  </si>
  <si>
    <t>CG.22-104</t>
  </si>
  <si>
    <t>CG.22-105</t>
  </si>
  <si>
    <t>CG.22-106</t>
  </si>
  <si>
    <t>CG.22-107</t>
  </si>
  <si>
    <t>CG.22-108</t>
  </si>
  <si>
    <t>CG.22-109</t>
  </si>
  <si>
    <t>CG.22-110</t>
  </si>
  <si>
    <t>CG.22-111</t>
  </si>
  <si>
    <t>CG.22-112</t>
  </si>
  <si>
    <t>CG.22-113</t>
  </si>
  <si>
    <t>CG.22-114</t>
  </si>
  <si>
    <t>CG.22-115</t>
  </si>
  <si>
    <t>CG.22-116</t>
  </si>
  <si>
    <t>CG.22-117</t>
  </si>
  <si>
    <t>CG.22-118</t>
  </si>
  <si>
    <t>CG.22-119</t>
  </si>
  <si>
    <t>CG.22-120</t>
  </si>
  <si>
    <t>CG.22-121</t>
  </si>
  <si>
    <t>CG.22-122</t>
  </si>
  <si>
    <t>CG.22-123</t>
  </si>
  <si>
    <t>CG.22-124</t>
  </si>
  <si>
    <t>CG.22-125</t>
  </si>
  <si>
    <t>CG.22-126</t>
  </si>
  <si>
    <t>CG.22-127</t>
  </si>
  <si>
    <t>CG.22-128</t>
  </si>
  <si>
    <t>CG.22-129</t>
  </si>
  <si>
    <t>CG.22-130</t>
  </si>
  <si>
    <t>CG.22-131</t>
  </si>
  <si>
    <t>CG.22-132</t>
  </si>
  <si>
    <t>CG.22-133</t>
  </si>
  <si>
    <t>CG.22-134</t>
  </si>
  <si>
    <t>CG.22-135</t>
  </si>
  <si>
    <t>CG.22-136</t>
  </si>
  <si>
    <t>CG.22-137</t>
  </si>
  <si>
    <t>CG.22-138</t>
  </si>
  <si>
    <t>CG.22-139</t>
  </si>
  <si>
    <t>CG.22-140</t>
  </si>
  <si>
    <t>CG.22-141</t>
  </si>
  <si>
    <t>CG.22-142</t>
  </si>
  <si>
    <t>CG.22-143</t>
  </si>
  <si>
    <t>CG.22-144</t>
  </si>
  <si>
    <t>CG.22-145</t>
  </si>
  <si>
    <t>CG.22-146</t>
  </si>
  <si>
    <t>CG.22-147</t>
  </si>
  <si>
    <t>CG.22-148</t>
  </si>
  <si>
    <t>CG.22-149</t>
  </si>
  <si>
    <t>CG.22-150</t>
  </si>
  <si>
    <t>CG.22-151</t>
  </si>
  <si>
    <t>CG.22-152</t>
  </si>
  <si>
    <t>CG.22-153</t>
  </si>
  <si>
    <t>CG.22-154</t>
  </si>
  <si>
    <t>CG.22-155</t>
  </si>
  <si>
    <t>CG.22-156</t>
  </si>
  <si>
    <t>CG.22-157</t>
  </si>
  <si>
    <t>CG.22-158</t>
  </si>
  <si>
    <t>CG.22-159</t>
  </si>
  <si>
    <t>CG.22-160</t>
  </si>
  <si>
    <t>CG.22-161</t>
  </si>
  <si>
    <t>CG.22-162</t>
  </si>
  <si>
    <t>CG.22-163</t>
  </si>
  <si>
    <t>CG.22-164</t>
  </si>
  <si>
    <t>CG.22-165</t>
  </si>
  <si>
    <t>CG.22-166</t>
  </si>
  <si>
    <t>CG.22-167</t>
  </si>
  <si>
    <t>CG.22-168</t>
  </si>
  <si>
    <t>CG.22-169</t>
  </si>
  <si>
    <t>CG.22-170</t>
  </si>
  <si>
    <t>CG.22-171</t>
  </si>
  <si>
    <t>CG.22-172</t>
  </si>
  <si>
    <t>CG.22-173</t>
  </si>
  <si>
    <t>CG.22-174</t>
  </si>
  <si>
    <t>CG.22-175</t>
  </si>
  <si>
    <t>CG.22-176</t>
  </si>
  <si>
    <t>CG.22-177</t>
  </si>
  <si>
    <t>CG.22-178</t>
  </si>
  <si>
    <t>CG.22-179</t>
  </si>
  <si>
    <t>CG.22-180</t>
  </si>
  <si>
    <t>CG.22-181</t>
  </si>
  <si>
    <t>CG.22-182</t>
  </si>
  <si>
    <t>CG.22-183</t>
  </si>
  <si>
    <t>CG.22-184</t>
  </si>
  <si>
    <t>CG.22-185</t>
  </si>
  <si>
    <t>CG.22-186</t>
  </si>
  <si>
    <t>CG.22-187</t>
  </si>
  <si>
    <t>CG.22-188</t>
  </si>
  <si>
    <t>CG.22-189</t>
  </si>
  <si>
    <t>CG.22-190</t>
  </si>
  <si>
    <t>CG.22-191</t>
  </si>
  <si>
    <t>CG.22-192</t>
  </si>
  <si>
    <t>CG.22-193</t>
  </si>
  <si>
    <t>CG.22-194</t>
  </si>
  <si>
    <t>CG.22-195</t>
  </si>
  <si>
    <t>CG.22-196</t>
  </si>
  <si>
    <t>CG.22-197</t>
  </si>
  <si>
    <t>CG.22-198</t>
  </si>
  <si>
    <t>CG.22-199</t>
  </si>
  <si>
    <t>CG.22-200</t>
  </si>
  <si>
    <t>CG.22-201</t>
  </si>
  <si>
    <t>CG.22-202</t>
  </si>
  <si>
    <t>CG.22-203</t>
  </si>
  <si>
    <t>CG.22-204</t>
  </si>
  <si>
    <t>CG.22-205</t>
  </si>
  <si>
    <t>CG.22-206</t>
  </si>
  <si>
    <t>CG.22-207</t>
  </si>
  <si>
    <t>CG.22-208</t>
  </si>
  <si>
    <t>CG.22-209</t>
  </si>
  <si>
    <t>CG.22-210</t>
  </si>
  <si>
    <t>CG.22-211</t>
  </si>
  <si>
    <t>CG.22-212</t>
  </si>
  <si>
    <t>CG.22-213</t>
  </si>
  <si>
    <t>CG.22-214</t>
  </si>
  <si>
    <t>CG.22-215</t>
  </si>
  <si>
    <t>CG.22-216</t>
  </si>
  <si>
    <t>CG.22-217</t>
  </si>
  <si>
    <t>CG.22-218</t>
  </si>
  <si>
    <t>CG.22-219</t>
  </si>
  <si>
    <t>CG.22-220</t>
  </si>
  <si>
    <t>CG.22-221</t>
  </si>
  <si>
    <t>CG.22-222</t>
  </si>
  <si>
    <t>CG.22-223</t>
  </si>
  <si>
    <t>CG.22-224</t>
  </si>
  <si>
    <t>CG.22-225</t>
  </si>
  <si>
    <t>CG.22-226</t>
  </si>
  <si>
    <t>CG.22-227</t>
  </si>
  <si>
    <t>CG.22-228</t>
  </si>
  <si>
    <t>CG.22-229</t>
  </si>
  <si>
    <t>CG.22-230</t>
  </si>
  <si>
    <t>CG.22-231</t>
  </si>
  <si>
    <t>CG.22-232</t>
  </si>
  <si>
    <t>CG.22-233</t>
  </si>
  <si>
    <t>CG.22-234</t>
  </si>
  <si>
    <t>CG.22-235</t>
  </si>
  <si>
    <t>CG.22-236</t>
  </si>
  <si>
    <t>CG.22-237</t>
  </si>
  <si>
    <t>CG.22-238</t>
  </si>
  <si>
    <t>CG.22-239</t>
  </si>
  <si>
    <t>CG.22-240</t>
  </si>
  <si>
    <t>CG.22-241</t>
  </si>
  <si>
    <t>CG.22-242</t>
  </si>
  <si>
    <t>CG.22-243</t>
  </si>
  <si>
    <t>CG.22-244</t>
  </si>
  <si>
    <t>CG.22-245</t>
  </si>
  <si>
    <t>CG.22-246</t>
  </si>
  <si>
    <t>CG.22-247</t>
  </si>
  <si>
    <t>CG.22-248</t>
  </si>
  <si>
    <t>CG.22-249</t>
  </si>
  <si>
    <t>CG.22-250</t>
  </si>
  <si>
    <t>CG.22-251</t>
  </si>
  <si>
    <t>CG.22-252</t>
  </si>
  <si>
    <t>CG.22-253</t>
  </si>
  <si>
    <t>CG.22-254</t>
  </si>
  <si>
    <t>CG.22-255</t>
  </si>
  <si>
    <t>CG.22-256</t>
  </si>
  <si>
    <t>CG.22-257</t>
  </si>
  <si>
    <t>CG.22-258</t>
  </si>
  <si>
    <t>CG.22-259</t>
  </si>
  <si>
    <t>CG.22-260</t>
  </si>
  <si>
    <t>CG.22-261</t>
  </si>
  <si>
    <t>CG.22-262</t>
  </si>
  <si>
    <t>CG.22-263</t>
  </si>
  <si>
    <t>CG.22-264</t>
  </si>
  <si>
    <t>CG.22-265</t>
  </si>
  <si>
    <t>CG.22-266</t>
  </si>
  <si>
    <t>CG.22-267</t>
  </si>
  <si>
    <t>CG.22-268</t>
  </si>
  <si>
    <t>CG.22-269</t>
  </si>
  <si>
    <t>CG.22-270</t>
  </si>
  <si>
    <t>CG.22-271</t>
  </si>
  <si>
    <t>CG.22-272</t>
  </si>
  <si>
    <t>CG.22-273</t>
  </si>
  <si>
    <t>CG.22-274</t>
  </si>
  <si>
    <t>CG.22-275</t>
  </si>
  <si>
    <t>CG.22-276</t>
  </si>
  <si>
    <t>CG.22-277</t>
  </si>
  <si>
    <t>CG.22-278</t>
  </si>
  <si>
    <t>CG.22-279</t>
  </si>
  <si>
    <t>CG.22-280</t>
  </si>
  <si>
    <t>CG.22-281</t>
  </si>
  <si>
    <t>CG.22-282</t>
  </si>
  <si>
    <t>CG.22-283</t>
  </si>
  <si>
    <t>CG.22-284</t>
  </si>
  <si>
    <t>CG.22-285</t>
  </si>
  <si>
    <t>CG.22-286</t>
  </si>
  <si>
    <t>CG.22-287</t>
  </si>
  <si>
    <t>CG.22-288</t>
  </si>
  <si>
    <t>CG.22-289</t>
  </si>
  <si>
    <t>CG.22-290</t>
  </si>
  <si>
    <t>CG.22-291</t>
  </si>
  <si>
    <t>CG.22-292</t>
  </si>
  <si>
    <t>CG.22-293</t>
  </si>
  <si>
    <t>CG.22-294</t>
  </si>
  <si>
    <t>CG.22-295</t>
  </si>
  <si>
    <t>CG.22-296</t>
  </si>
  <si>
    <t>CG.22-297</t>
  </si>
  <si>
    <t>CG.22-298</t>
  </si>
  <si>
    <t>CG.22-299</t>
  </si>
  <si>
    <t>CG.22-300</t>
  </si>
  <si>
    <t>CG.22-301</t>
  </si>
  <si>
    <t>CG.22-302</t>
  </si>
  <si>
    <t>CG.22-303</t>
  </si>
  <si>
    <t>CG.22-304</t>
  </si>
  <si>
    <t>CG.22-305</t>
  </si>
  <si>
    <t>CG.22-306</t>
  </si>
  <si>
    <t>CG.22-307</t>
  </si>
  <si>
    <t>CG.22-308</t>
  </si>
  <si>
    <t>CG.22-309</t>
  </si>
  <si>
    <t>CG.22-310</t>
  </si>
  <si>
    <t>CG.22-311</t>
  </si>
  <si>
    <t>CG.22-312</t>
  </si>
  <si>
    <t>CG.22-313</t>
  </si>
  <si>
    <t>CG.22-314</t>
  </si>
  <si>
    <t>CG.22-315</t>
  </si>
  <si>
    <t>CG.22-316</t>
  </si>
  <si>
    <t>CG.22-317</t>
  </si>
  <si>
    <t>CG.22-318</t>
  </si>
  <si>
    <t>CG.22-319</t>
  </si>
  <si>
    <t>CG.22-320</t>
  </si>
  <si>
    <t>CG.22-321</t>
  </si>
  <si>
    <t>CG.22-322</t>
  </si>
  <si>
    <t>CG.22-323</t>
  </si>
  <si>
    <t>CG.22-324</t>
  </si>
  <si>
    <t>CG.22-325</t>
  </si>
  <si>
    <t>CG.22-326</t>
  </si>
  <si>
    <t>CG.22-327</t>
  </si>
  <si>
    <t>CG.22-328</t>
  </si>
  <si>
    <t>CG.22-329</t>
  </si>
  <si>
    <t>CG.22-330</t>
  </si>
  <si>
    <t>CG.22-331</t>
  </si>
  <si>
    <t>CG.22-332</t>
  </si>
  <si>
    <t>CG.22-333</t>
  </si>
  <si>
    <t>CG.22-334</t>
  </si>
  <si>
    <t>CG.22-335</t>
  </si>
  <si>
    <t>CG.22-336</t>
  </si>
  <si>
    <t>CG.22-337</t>
  </si>
  <si>
    <t>CG.22-338</t>
  </si>
  <si>
    <t>CG.22-339</t>
  </si>
  <si>
    <t>CG.22-340</t>
  </si>
  <si>
    <t>CG.22-341</t>
  </si>
  <si>
    <t>CG.22-342</t>
  </si>
  <si>
    <t>CG.22-343</t>
  </si>
  <si>
    <t>CG.22-344</t>
  </si>
  <si>
    <t>CG.22-345</t>
  </si>
  <si>
    <t>CG.22-346</t>
  </si>
  <si>
    <t>CG.22-347</t>
  </si>
  <si>
    <t>CG.22-348</t>
  </si>
  <si>
    <t>CG.22-349</t>
  </si>
  <si>
    <t>CG.22-350</t>
  </si>
  <si>
    <t>CG.22-351</t>
  </si>
  <si>
    <t>CG.22-352</t>
  </si>
  <si>
    <t>CG.22-353</t>
  </si>
  <si>
    <t>CG.22-354</t>
  </si>
  <si>
    <t>CG.22-355</t>
  </si>
  <si>
    <t>CG.22-356</t>
  </si>
  <si>
    <t>CG.22-357</t>
  </si>
  <si>
    <t>CG.22-358</t>
  </si>
  <si>
    <t>CG.22-359</t>
  </si>
  <si>
    <t>CG.22-360</t>
  </si>
  <si>
    <t>CG.22-361</t>
  </si>
  <si>
    <t>CG.22-362</t>
  </si>
  <si>
    <t>CG.22-363</t>
  </si>
  <si>
    <t>CG.22-364</t>
  </si>
  <si>
    <t>CG.22-365</t>
  </si>
  <si>
    <t>CG.22-366</t>
  </si>
  <si>
    <t>CG.22-367</t>
  </si>
  <si>
    <t>CG.22-368</t>
  </si>
  <si>
    <t>CG.22-369</t>
  </si>
  <si>
    <t>CG.22-370</t>
  </si>
  <si>
    <t>CG.22-371</t>
  </si>
  <si>
    <t>CG.22-372</t>
  </si>
  <si>
    <t>CG.22-373</t>
  </si>
  <si>
    <t>CG.22-374</t>
  </si>
  <si>
    <t>CG.22-375</t>
  </si>
  <si>
    <t>CG.22-376</t>
  </si>
  <si>
    <t>CG.22-377</t>
  </si>
  <si>
    <t>CG.22-378</t>
  </si>
  <si>
    <t>CG.22-379</t>
  </si>
  <si>
    <t>CG.22-380</t>
  </si>
  <si>
    <t>CG.22-381</t>
  </si>
  <si>
    <t>CG.22-382</t>
  </si>
  <si>
    <t>CG.22-383</t>
  </si>
  <si>
    <t>CG.22-384</t>
  </si>
  <si>
    <t>CG.22-385</t>
  </si>
  <si>
    <t>CG.22-386</t>
  </si>
  <si>
    <t>CG.22-387</t>
  </si>
  <si>
    <t>CG.22-388</t>
  </si>
  <si>
    <t>CG.22-389</t>
  </si>
  <si>
    <t>CG.22-390</t>
  </si>
  <si>
    <t>CG.22-391</t>
  </si>
  <si>
    <t>CG.22-392</t>
  </si>
  <si>
    <t>CG.22-393</t>
  </si>
  <si>
    <t>CG.22-394</t>
  </si>
  <si>
    <t>CG.22-395</t>
  </si>
  <si>
    <t>CG.22-396</t>
  </si>
  <si>
    <t>CG.22-397</t>
  </si>
  <si>
    <t>CG.22-398</t>
  </si>
  <si>
    <t>CG.22-399</t>
  </si>
  <si>
    <t>CG.22-400</t>
  </si>
  <si>
    <t>CG.22-401</t>
  </si>
  <si>
    <t>CG.22-402</t>
  </si>
  <si>
    <t>CG.22-403</t>
  </si>
  <si>
    <t>CG.22-404</t>
  </si>
  <si>
    <t>CG.22-405</t>
  </si>
  <si>
    <t>CG.22-406</t>
  </si>
  <si>
    <t>CG.22-407</t>
  </si>
  <si>
    <t>CG.22-408</t>
  </si>
  <si>
    <t>CG.22-409</t>
  </si>
  <si>
    <t>CG.22-410</t>
  </si>
  <si>
    <t>CG.22-411</t>
  </si>
  <si>
    <t>CG.22-412</t>
  </si>
  <si>
    <t>CG.22-413</t>
  </si>
  <si>
    <t>CG.22-414</t>
  </si>
  <si>
    <t>CG.22-415</t>
  </si>
  <si>
    <t>CG.22-416</t>
  </si>
  <si>
    <t>CG.22-417</t>
  </si>
  <si>
    <t>CG.22-418</t>
  </si>
  <si>
    <t>CG.22-419</t>
  </si>
  <si>
    <t>CG.22-420</t>
  </si>
  <si>
    <t>CG.22-421</t>
  </si>
  <si>
    <t>CG.22-422</t>
  </si>
  <si>
    <t>CG.22-423</t>
  </si>
  <si>
    <t>CG.22-424</t>
  </si>
  <si>
    <t>CG.22-425</t>
  </si>
  <si>
    <t>CG.22-426</t>
  </si>
  <si>
    <t>CG.22-427</t>
  </si>
  <si>
    <t>CG.22-428</t>
  </si>
  <si>
    <t>CG.22-429</t>
  </si>
  <si>
    <t>CG.22-430</t>
  </si>
  <si>
    <t>CG.22-431</t>
  </si>
  <si>
    <t>CG.22-432</t>
  </si>
  <si>
    <t>CG.22-433</t>
  </si>
  <si>
    <t>CG.22-434</t>
  </si>
  <si>
    <t>CG.22-435</t>
  </si>
  <si>
    <t>CG.22-436</t>
  </si>
  <si>
    <t>CG.22-437</t>
  </si>
  <si>
    <t>CG.22-438</t>
  </si>
  <si>
    <t>CG.22-439</t>
  </si>
  <si>
    <t>CG.22-440</t>
  </si>
  <si>
    <t>CG.22-441</t>
  </si>
  <si>
    <t>CG.22-442</t>
  </si>
  <si>
    <t>CG.22-443</t>
  </si>
  <si>
    <t>CG.22-444</t>
  </si>
  <si>
    <t>CG.22-445</t>
  </si>
  <si>
    <t>CG.22-446</t>
  </si>
  <si>
    <t>CG.22-447</t>
  </si>
  <si>
    <t>CG.22-448</t>
  </si>
  <si>
    <t>CG.22-449</t>
  </si>
  <si>
    <t>CG.22-450</t>
  </si>
  <si>
    <t>CG.22-451</t>
  </si>
  <si>
    <t>CG.22-452</t>
  </si>
  <si>
    <t>CG.22-453</t>
  </si>
  <si>
    <t>CG.22-454</t>
  </si>
  <si>
    <t>CG.22-455</t>
  </si>
  <si>
    <t>CG.22-456</t>
  </si>
  <si>
    <t>CG.22-457</t>
  </si>
  <si>
    <t>CG.22-458</t>
  </si>
  <si>
    <t>CG.22-459</t>
  </si>
  <si>
    <t>CG.22-460</t>
  </si>
  <si>
    <t>CG.22-461</t>
  </si>
  <si>
    <t>CG.22-462</t>
  </si>
  <si>
    <t>CG.22-463</t>
  </si>
  <si>
    <t>CG.22-464</t>
  </si>
  <si>
    <t>CG.22-465</t>
  </si>
  <si>
    <t>CG.22-466</t>
  </si>
  <si>
    <t>CG.22-467</t>
  </si>
  <si>
    <t>CG.22-468</t>
  </si>
  <si>
    <t>CG.22-469</t>
  </si>
  <si>
    <t>CG.22-470</t>
  </si>
  <si>
    <t>CG.22-471</t>
  </si>
  <si>
    <t>CG.22-472</t>
  </si>
  <si>
    <t>CG.22-473</t>
  </si>
  <si>
    <t>CG.22-474</t>
  </si>
  <si>
    <t>CG.22-475</t>
  </si>
  <si>
    <t>CG.22-476</t>
  </si>
  <si>
    <t>CG.22-477</t>
  </si>
  <si>
    <t>CG.22-478</t>
  </si>
  <si>
    <t>CG.22-479</t>
  </si>
  <si>
    <t>CG.22-480</t>
  </si>
  <si>
    <t>CG.22-481</t>
  </si>
  <si>
    <t>CG.22-482</t>
  </si>
  <si>
    <t>CG.22-483</t>
  </si>
  <si>
    <t>CG.22-484</t>
  </si>
  <si>
    <t>CG.22-485</t>
  </si>
  <si>
    <t>CG.22-486</t>
  </si>
  <si>
    <t>CG.22-487</t>
  </si>
  <si>
    <t>CG.22-488</t>
  </si>
  <si>
    <t>CG.22-489</t>
  </si>
  <si>
    <t>CG.22-490</t>
  </si>
  <si>
    <t>CG.22-491</t>
  </si>
  <si>
    <t>CG.22-492</t>
  </si>
  <si>
    <t>CG.22-493</t>
  </si>
  <si>
    <t>CG.22-494</t>
  </si>
  <si>
    <t>CG.22-495</t>
  </si>
  <si>
    <t>CG.22-496</t>
  </si>
  <si>
    <t>CG.22-497</t>
  </si>
  <si>
    <t>CG.22-498</t>
  </si>
  <si>
    <t>CG.22-499</t>
  </si>
  <si>
    <t>CG.22-500</t>
  </si>
  <si>
    <t>CG.22-501</t>
  </si>
  <si>
    <t>CG.22-502</t>
  </si>
  <si>
    <t>CG.22-503</t>
  </si>
  <si>
    <t>CG.22-504</t>
  </si>
  <si>
    <t>CG.22-505</t>
  </si>
  <si>
    <t>CG.22-506</t>
  </si>
  <si>
    <t>CG.22-507</t>
  </si>
  <si>
    <t>CG.22-508</t>
  </si>
  <si>
    <t>CG.22-509</t>
  </si>
  <si>
    <t>CG.22-510</t>
  </si>
  <si>
    <t>CG.22-511</t>
  </si>
  <si>
    <t>CG.22-512</t>
  </si>
  <si>
    <t>CG.22-513</t>
  </si>
  <si>
    <t>CG.22-514</t>
  </si>
  <si>
    <t>CG.22-515</t>
  </si>
  <si>
    <t>CG.22-516</t>
  </si>
  <si>
    <t>CG.22-517</t>
  </si>
  <si>
    <t>CG.22-518</t>
  </si>
  <si>
    <t>CG.22-519</t>
  </si>
  <si>
    <t>CG.22-520</t>
  </si>
  <si>
    <t>CG.22-521</t>
  </si>
  <si>
    <t>CG.22-522</t>
  </si>
  <si>
    <t>CG.22-523</t>
  </si>
  <si>
    <t>CG.22-524</t>
  </si>
  <si>
    <t>CG.22-525</t>
  </si>
  <si>
    <t>CG.22-526</t>
  </si>
  <si>
    <t>CG.22-527</t>
  </si>
  <si>
    <t>CG.22-528</t>
  </si>
  <si>
    <t>CG.22-529</t>
  </si>
  <si>
    <t>CG.22-530</t>
  </si>
  <si>
    <t>CG.22-531</t>
  </si>
  <si>
    <t>CG.22-532</t>
  </si>
  <si>
    <t>CG.22-533</t>
  </si>
  <si>
    <t>CG.22-534</t>
  </si>
  <si>
    <t>CG.22-535</t>
  </si>
  <si>
    <t>CG.22-536</t>
  </si>
  <si>
    <t>CG.22-537</t>
  </si>
  <si>
    <t>CG.22-538</t>
  </si>
  <si>
    <t>CG.22-539</t>
  </si>
  <si>
    <t>CG.22-540</t>
  </si>
  <si>
    <t>CG.22-541</t>
  </si>
  <si>
    <t>CG.22-542</t>
  </si>
  <si>
    <t>CG.22-543</t>
  </si>
  <si>
    <t>CG.22-544</t>
  </si>
  <si>
    <t>CG.22-545</t>
  </si>
  <si>
    <t>CG.22-546</t>
  </si>
  <si>
    <t>CG.22-547</t>
  </si>
  <si>
    <t>CG.22-548</t>
  </si>
  <si>
    <t>CG.22-549</t>
  </si>
  <si>
    <t>CG.22-550</t>
  </si>
  <si>
    <t>CG.22-551</t>
  </si>
  <si>
    <t>CG.22-552</t>
  </si>
  <si>
    <t>CG.22-553</t>
  </si>
  <si>
    <t>CG.22-554</t>
  </si>
  <si>
    <t>CG.22-555</t>
  </si>
  <si>
    <t>CG.22-556</t>
  </si>
  <si>
    <t>CG.22-557</t>
  </si>
  <si>
    <t>CG.22-558</t>
  </si>
  <si>
    <t>CG.22-559</t>
  </si>
  <si>
    <t>CG.22-560</t>
  </si>
  <si>
    <t>CG.22-561</t>
  </si>
  <si>
    <t>CG.22-562</t>
  </si>
  <si>
    <t>CG.22-563</t>
  </si>
  <si>
    <t>CG.22-564</t>
  </si>
  <si>
    <t>CG.22-565</t>
  </si>
  <si>
    <t>CG.22-566</t>
  </si>
  <si>
    <t>CG.22-567</t>
  </si>
  <si>
    <t>CG.22-568</t>
  </si>
  <si>
    <t>CG.22-569</t>
  </si>
  <si>
    <t>CG.22-570</t>
  </si>
  <si>
    <t>CG.22-571</t>
  </si>
  <si>
    <t>CG.22-572</t>
  </si>
  <si>
    <t>CG.22-573</t>
  </si>
  <si>
    <t>CG.22-574</t>
  </si>
  <si>
    <t>CG.22-575</t>
  </si>
  <si>
    <t>CG.22-576</t>
  </si>
  <si>
    <t>CG.22-577</t>
  </si>
  <si>
    <t>CG.22-578</t>
  </si>
  <si>
    <t>CG.22-579</t>
  </si>
  <si>
    <t>CG.22-580</t>
  </si>
  <si>
    <t>CG.22-581</t>
  </si>
  <si>
    <t>CG.22-582</t>
  </si>
  <si>
    <t>CG.22-583</t>
  </si>
  <si>
    <t>CG.22-584</t>
  </si>
  <si>
    <t>CG.22-585</t>
  </si>
  <si>
    <t>CG.22-586</t>
  </si>
  <si>
    <t>CG.22-587</t>
  </si>
  <si>
    <t>CG.22-588</t>
  </si>
  <si>
    <t>CG.22-589</t>
  </si>
  <si>
    <t>CG.22-590</t>
  </si>
  <si>
    <t>CG.22-591</t>
  </si>
  <si>
    <t>CG.22-592</t>
  </si>
  <si>
    <t>CG.22-593</t>
  </si>
  <si>
    <t>CG.22-594</t>
  </si>
  <si>
    <t>CG.22-595</t>
  </si>
  <si>
    <t>CG.22-596</t>
  </si>
  <si>
    <t>CG.22-597</t>
  </si>
  <si>
    <t>CG.22-598</t>
  </si>
  <si>
    <t>CG.22-599</t>
  </si>
  <si>
    <t>CG.22-600</t>
  </si>
  <si>
    <t>CG.22-601</t>
  </si>
  <si>
    <t>CG.22-602</t>
  </si>
  <si>
    <t>CG.22-603</t>
  </si>
  <si>
    <t>CG.22-604</t>
  </si>
  <si>
    <t>CG.22-605</t>
  </si>
  <si>
    <t>CG.22-606</t>
  </si>
  <si>
    <t>CG.22-607</t>
  </si>
  <si>
    <t>CG.22-608</t>
  </si>
  <si>
    <t>CG.22-609</t>
  </si>
  <si>
    <t>CG.22-610</t>
  </si>
  <si>
    <t>CG.22-611</t>
  </si>
  <si>
    <t>CG.22-612</t>
  </si>
  <si>
    <t>CG.22-613</t>
  </si>
  <si>
    <t>CG.22-614</t>
  </si>
  <si>
    <t>CG.22-615</t>
  </si>
  <si>
    <t>CG.22-616</t>
  </si>
  <si>
    <t>CG.22-617</t>
  </si>
  <si>
    <t>CG.22-618</t>
  </si>
  <si>
    <t>CG.22-619</t>
  </si>
  <si>
    <t>CG.22-620</t>
  </si>
  <si>
    <t>CG.22-621</t>
  </si>
  <si>
    <t>CG.22-622</t>
  </si>
  <si>
    <t>CG.22-623</t>
  </si>
  <si>
    <t>CG.22-624</t>
  </si>
  <si>
    <t>CG.22-625</t>
  </si>
  <si>
    <t>CG.22-626</t>
  </si>
  <si>
    <t>CG.22-627</t>
  </si>
  <si>
    <t>CG.22-628</t>
  </si>
  <si>
    <t>CG.22-629</t>
  </si>
  <si>
    <t>CG.22-630</t>
  </si>
  <si>
    <t>CG.22-631</t>
  </si>
  <si>
    <t>CG.22-632</t>
  </si>
  <si>
    <t>CG.22-633</t>
  </si>
  <si>
    <t>CG.22-634</t>
  </si>
  <si>
    <t>CG.22-635</t>
  </si>
  <si>
    <t>CG.22-636</t>
  </si>
  <si>
    <t>CG.22-637</t>
  </si>
  <si>
    <t>CG.22-638</t>
  </si>
  <si>
    <t>CG.22-639</t>
  </si>
  <si>
    <t>CG.22-640</t>
  </si>
  <si>
    <t>CG.22-641</t>
  </si>
  <si>
    <t>CG.22-642</t>
  </si>
  <si>
    <t>CG.22-643</t>
  </si>
  <si>
    <t>CG.22-644</t>
  </si>
  <si>
    <t>CG.22-645</t>
  </si>
  <si>
    <t>CG.22-646</t>
  </si>
  <si>
    <t>CG.22-647</t>
  </si>
  <si>
    <t>CG.22-648</t>
  </si>
  <si>
    <t>CG.22-649</t>
  </si>
  <si>
    <t>CG.22-650</t>
  </si>
  <si>
    <t>CG.22-651</t>
  </si>
  <si>
    <t>CG.22-652</t>
  </si>
  <si>
    <t>CG.22-653</t>
  </si>
  <si>
    <t>CG.22-654</t>
  </si>
  <si>
    <t>CG.22-655</t>
  </si>
  <si>
    <t>CG.22-656</t>
  </si>
  <si>
    <t>CG.22-657</t>
  </si>
  <si>
    <t>CG.22-658</t>
  </si>
  <si>
    <t>CG.22-659</t>
  </si>
  <si>
    <t>CG.22-660</t>
  </si>
  <si>
    <t>CG.22-661</t>
  </si>
  <si>
    <t>CG.22-662</t>
  </si>
  <si>
    <t>CG.22-663</t>
  </si>
  <si>
    <t>CG.22-664</t>
  </si>
  <si>
    <t>CG.22-665</t>
  </si>
  <si>
    <t>CG.22-666</t>
  </si>
  <si>
    <t>CG.22-667</t>
  </si>
  <si>
    <t>CG.22-668</t>
  </si>
  <si>
    <t>CG.22-669</t>
  </si>
  <si>
    <t>CG.22-670</t>
  </si>
  <si>
    <t>CG.22-671</t>
  </si>
  <si>
    <t>CG.22-672</t>
  </si>
  <si>
    <t>CG.22-673</t>
  </si>
  <si>
    <t>CG.22-674</t>
  </si>
  <si>
    <t>CG.22-675</t>
  </si>
  <si>
    <t>CG.22-676</t>
  </si>
  <si>
    <t>CG.22-677</t>
  </si>
  <si>
    <t>CG.22-678</t>
  </si>
  <si>
    <t>CG.22-679</t>
  </si>
  <si>
    <t>CG.22-680</t>
  </si>
  <si>
    <t>CG.22-681</t>
  </si>
  <si>
    <t>CG.22-682</t>
  </si>
  <si>
    <t>CG.22-683</t>
  </si>
  <si>
    <t>CG.22-684</t>
  </si>
  <si>
    <t>CG.22-685</t>
  </si>
  <si>
    <t>CG.22-686</t>
  </si>
  <si>
    <t>CG.22-687</t>
  </si>
  <si>
    <t>CG.22-688</t>
  </si>
  <si>
    <t>CG.22-689</t>
  </si>
  <si>
    <t>CG.22-690</t>
  </si>
  <si>
    <t>CG.22-691</t>
  </si>
  <si>
    <t>CG.22-692</t>
  </si>
  <si>
    <t>CG.22-693</t>
  </si>
  <si>
    <t>CG.22-694</t>
  </si>
  <si>
    <t>CG.22-695</t>
  </si>
  <si>
    <t>CG.22-696</t>
  </si>
  <si>
    <t>CG.22-697</t>
  </si>
  <si>
    <t>CG.22-698</t>
  </si>
  <si>
    <t>CG.22-699</t>
  </si>
  <si>
    <t>CG.22-700</t>
  </si>
  <si>
    <t>CG.22-701</t>
  </si>
  <si>
    <t>CG.22-702</t>
  </si>
  <si>
    <t>CG.22-703</t>
  </si>
  <si>
    <t>CG.22-704</t>
  </si>
  <si>
    <t>CG.22-705</t>
  </si>
  <si>
    <t>CG.22-706</t>
  </si>
  <si>
    <t>CG.22-707</t>
  </si>
  <si>
    <t>CG.22-708</t>
  </si>
  <si>
    <t>CG.22-709</t>
  </si>
  <si>
    <t>CG.22-710</t>
  </si>
  <si>
    <t>CG.22-711</t>
  </si>
  <si>
    <t>CG.22-712</t>
  </si>
  <si>
    <t>CG.22-713</t>
  </si>
  <si>
    <t>CG.22-714</t>
  </si>
  <si>
    <t>CG.22-715</t>
  </si>
  <si>
    <t>CG.22-716</t>
  </si>
  <si>
    <t>CG.22-717</t>
  </si>
  <si>
    <t>CG.22-718</t>
  </si>
  <si>
    <t>CG.22-719</t>
  </si>
  <si>
    <t>CG.22-720</t>
  </si>
  <si>
    <t>CG.22-721</t>
  </si>
  <si>
    <t>CG.22-722</t>
  </si>
  <si>
    <t>CG.22-723</t>
  </si>
  <si>
    <t>CG.22-724</t>
  </si>
  <si>
    <t>CG.22-725</t>
  </si>
  <si>
    <t>CG.22-726</t>
  </si>
  <si>
    <t>CG.22-727</t>
  </si>
  <si>
    <t>CG.22-728</t>
  </si>
  <si>
    <t>CG.22-729</t>
  </si>
  <si>
    <t>CG.22-730</t>
  </si>
  <si>
    <t>CG.22-731</t>
  </si>
  <si>
    <t>CG.22-732</t>
  </si>
  <si>
    <t>CG.22-733</t>
  </si>
  <si>
    <t>CG.22-734</t>
  </si>
  <si>
    <t>CG.22-735</t>
  </si>
  <si>
    <t>CG.22-736</t>
  </si>
  <si>
    <t>CG.22-737</t>
  </si>
  <si>
    <t>CG.22-738</t>
  </si>
  <si>
    <t>CG.22-739</t>
  </si>
  <si>
    <t>CG.22-740</t>
  </si>
  <si>
    <t>CG.22-741</t>
  </si>
  <si>
    <t>CG.22-742</t>
  </si>
  <si>
    <t>CG.22-743</t>
  </si>
  <si>
    <t>CG.22-744</t>
  </si>
  <si>
    <t>CG.22-745</t>
  </si>
  <si>
    <t>CG.22-746</t>
  </si>
  <si>
    <t>CG.22-747</t>
  </si>
  <si>
    <t>CG.22-748</t>
  </si>
  <si>
    <t>CG.22-749</t>
  </si>
  <si>
    <t>CG.22-750</t>
  </si>
  <si>
    <t>CG.22-751</t>
  </si>
  <si>
    <t>CG.22-752</t>
  </si>
  <si>
    <t>CG.22-753</t>
  </si>
  <si>
    <t>CG.22-754</t>
  </si>
  <si>
    <t>CG.22-755</t>
  </si>
  <si>
    <t>CG.22-756</t>
  </si>
  <si>
    <t>CG.22-757</t>
  </si>
  <si>
    <t>CG.22-758</t>
  </si>
  <si>
    <t>CG.22-759</t>
  </si>
  <si>
    <t>CG.22-760</t>
  </si>
  <si>
    <t>CG.22-761</t>
  </si>
  <si>
    <t>CG.22-762</t>
  </si>
  <si>
    <t>CG.22-763</t>
  </si>
  <si>
    <t>CG.22-764</t>
  </si>
  <si>
    <t>CG.22-765</t>
  </si>
  <si>
    <t>CG.22-766</t>
  </si>
  <si>
    <t>CG.22-767</t>
  </si>
  <si>
    <t>CG.22-768</t>
  </si>
  <si>
    <t>CG.22-769</t>
  </si>
  <si>
    <t>CG.22-770</t>
  </si>
  <si>
    <t>CG.22-771</t>
  </si>
  <si>
    <t>CG.22-772</t>
  </si>
  <si>
    <t>CG.22-773</t>
  </si>
  <si>
    <t>CG.22-774</t>
  </si>
  <si>
    <t>CG.22-775</t>
  </si>
  <si>
    <t>CG.22-776</t>
  </si>
  <si>
    <t>CG.22-777</t>
  </si>
  <si>
    <t>CG.22-778</t>
  </si>
  <si>
    <t>CG.22-779</t>
  </si>
  <si>
    <t>CG.22-780</t>
  </si>
  <si>
    <t>CG.22-781</t>
  </si>
  <si>
    <t>CG.22-782</t>
  </si>
  <si>
    <t>CG.22-783</t>
  </si>
  <si>
    <t>CG.22-784</t>
  </si>
  <si>
    <t>CG.22-785</t>
  </si>
  <si>
    <t>CG.22-786</t>
  </si>
  <si>
    <t>CG.22-787</t>
  </si>
  <si>
    <t>CG.22-788</t>
  </si>
  <si>
    <t>CG.22-789</t>
  </si>
  <si>
    <t>CG.22-790</t>
  </si>
  <si>
    <t>CG.22-791</t>
  </si>
  <si>
    <t>CG.22-792</t>
  </si>
  <si>
    <t>CG.22-793</t>
  </si>
  <si>
    <t>CG.22-794</t>
  </si>
  <si>
    <t>CG.22-795</t>
  </si>
  <si>
    <t>CG.22-796</t>
  </si>
  <si>
    <t>CG.22-797</t>
  </si>
  <si>
    <t>CG.22-798</t>
  </si>
  <si>
    <t>CG.22-799</t>
  </si>
  <si>
    <t>CG.22-800</t>
  </si>
  <si>
    <t>CG.22-801</t>
  </si>
  <si>
    <t>CG.22-802</t>
  </si>
  <si>
    <t>CG.22-803</t>
  </si>
  <si>
    <t>CG.22-804</t>
  </si>
  <si>
    <t>CG.22-805</t>
  </si>
  <si>
    <t>CG.22-806</t>
  </si>
  <si>
    <t>CG.22-807</t>
  </si>
  <si>
    <t>CG.22-808</t>
  </si>
  <si>
    <t>CG.22-809</t>
  </si>
  <si>
    <t>CG.22-810</t>
  </si>
  <si>
    <t>CG.22-811</t>
  </si>
  <si>
    <t>CG.22-812</t>
  </si>
  <si>
    <t>CG.22-813</t>
  </si>
  <si>
    <t>CG.22-814</t>
  </si>
  <si>
    <t>CG.22-815</t>
  </si>
  <si>
    <t>CG.22-816</t>
  </si>
  <si>
    <t>CG.22-817</t>
  </si>
  <si>
    <t>CG.22-818</t>
  </si>
  <si>
    <t>CG.22-819</t>
  </si>
  <si>
    <t>CG.22-820</t>
  </si>
  <si>
    <t>CG.22-821</t>
  </si>
  <si>
    <t>CG.22-822</t>
  </si>
  <si>
    <t>CG.22-823</t>
  </si>
  <si>
    <t>CG.22-824</t>
  </si>
  <si>
    <t>CG.22-825</t>
  </si>
  <si>
    <t>CG.22-826</t>
  </si>
  <si>
    <t>CG.22-827</t>
  </si>
  <si>
    <t>CG.22-828</t>
  </si>
  <si>
    <t>CG.22-829</t>
  </si>
  <si>
    <t>CG.22-830</t>
  </si>
  <si>
    <t>CG.22-831</t>
  </si>
  <si>
    <t>CG.22-832</t>
  </si>
  <si>
    <t>CG.22-833</t>
  </si>
  <si>
    <t>CG.22-834</t>
  </si>
  <si>
    <t>CG.22-835</t>
  </si>
  <si>
    <t>CG.22-836</t>
  </si>
  <si>
    <t>CG.22-837</t>
  </si>
  <si>
    <t>CG.22-838</t>
  </si>
  <si>
    <t>CG.22-839</t>
  </si>
  <si>
    <t>CG.22-840</t>
  </si>
  <si>
    <t>CG.22-841</t>
  </si>
  <si>
    <t>CG.22-842</t>
  </si>
  <si>
    <t>CG.22-843</t>
  </si>
  <si>
    <t>CG.22-844</t>
  </si>
  <si>
    <t>CG.22-845</t>
  </si>
  <si>
    <t>CG.22-846</t>
  </si>
  <si>
    <t>CG.22-847</t>
  </si>
  <si>
    <t>CG.22-848</t>
  </si>
  <si>
    <t>CG.22-849</t>
  </si>
  <si>
    <t>CG.22-850</t>
  </si>
  <si>
    <t>CG.22-851</t>
  </si>
  <si>
    <t>CG.22-852</t>
  </si>
  <si>
    <t>CG.22-853</t>
  </si>
  <si>
    <t>CG.22-854</t>
  </si>
  <si>
    <t>CG.22-855</t>
  </si>
  <si>
    <t>CG.22-856</t>
  </si>
  <si>
    <t>CG.22-857</t>
  </si>
  <si>
    <t>CG.22-858</t>
  </si>
  <si>
    <t>CG.22-859</t>
  </si>
  <si>
    <t>CG.22-860</t>
  </si>
  <si>
    <t>CG.22-861</t>
  </si>
  <si>
    <t>CG.22-862</t>
  </si>
  <si>
    <t>CG.22-863</t>
  </si>
  <si>
    <t>CG.22-864</t>
  </si>
  <si>
    <t>CG.22-865</t>
  </si>
  <si>
    <t>CG.22-866</t>
  </si>
  <si>
    <t>CG.22-867</t>
  </si>
  <si>
    <t>CG.22-868</t>
  </si>
  <si>
    <t>CG.22-869</t>
  </si>
  <si>
    <t>CG.22-870</t>
  </si>
  <si>
    <t>CG.22-871</t>
  </si>
  <si>
    <t>CG.22-872</t>
  </si>
  <si>
    <t>CG.22-873</t>
  </si>
  <si>
    <t>CG.22-874</t>
  </si>
  <si>
    <t>CG.22-875</t>
  </si>
  <si>
    <t>CG.22-876</t>
  </si>
  <si>
    <t>CG.22-877</t>
  </si>
  <si>
    <t>CG.22-878</t>
  </si>
  <si>
    <t>CG.22-879</t>
  </si>
  <si>
    <t>CG.22-880</t>
  </si>
  <si>
    <t>CG.22-881</t>
  </si>
  <si>
    <t>CG.22-882</t>
  </si>
  <si>
    <t>CG.22-883</t>
  </si>
  <si>
    <t>CG.22-884</t>
  </si>
  <si>
    <t>CG.22-885</t>
  </si>
  <si>
    <t>CG.22-886</t>
  </si>
  <si>
    <t>CG.22-887</t>
  </si>
  <si>
    <t>CG.22-888</t>
  </si>
  <si>
    <t>CG.22-889</t>
  </si>
  <si>
    <t>CG.22-890</t>
  </si>
  <si>
    <t>CG.22-891</t>
  </si>
  <si>
    <t>CG.22-892</t>
  </si>
  <si>
    <t>CG.22-893</t>
  </si>
  <si>
    <t>CG.22-894</t>
  </si>
  <si>
    <t>CG.22-895</t>
  </si>
  <si>
    <t>CG.22-896</t>
  </si>
  <si>
    <t>CG.22-897</t>
  </si>
  <si>
    <t>CG.22-898</t>
  </si>
  <si>
    <t>CG.22-899</t>
  </si>
  <si>
    <t>CG.22-900</t>
  </si>
  <si>
    <t>CG.22-901</t>
  </si>
  <si>
    <t>CG.22-902</t>
  </si>
  <si>
    <t>CG.22-903</t>
  </si>
  <si>
    <t>CG.22-904</t>
  </si>
  <si>
    <t>CG.22-905</t>
  </si>
  <si>
    <t>CG.22-906</t>
  </si>
  <si>
    <t>CG.22-907</t>
  </si>
  <si>
    <t>CG.22-908</t>
  </si>
  <si>
    <t>CG.22-909</t>
  </si>
  <si>
    <t>CG.22-910</t>
  </si>
  <si>
    <t>CG.22-911</t>
  </si>
  <si>
    <t>CG.22-912</t>
  </si>
  <si>
    <t>CG.22-913</t>
  </si>
  <si>
    <t>CG.22-914</t>
  </si>
  <si>
    <t>CG.22-915</t>
  </si>
  <si>
    <t>CG.22-916</t>
  </si>
  <si>
    <t>CG.22-917</t>
  </si>
  <si>
    <t>CG.22-918</t>
  </si>
  <si>
    <t>CG.22-919</t>
  </si>
  <si>
    <t>CG.22-920</t>
  </si>
  <si>
    <t>CG.22-921</t>
  </si>
  <si>
    <t>CG.22-922</t>
  </si>
  <si>
    <t>CG.22-923</t>
  </si>
  <si>
    <t>CG.22-924</t>
  </si>
  <si>
    <t>CG.22-925</t>
  </si>
  <si>
    <t>CG.22-926</t>
  </si>
  <si>
    <t>CG.22-927</t>
  </si>
  <si>
    <t>CG.22-928</t>
  </si>
  <si>
    <t>CG.22-929</t>
  </si>
  <si>
    <t>CG.22-930</t>
  </si>
  <si>
    <t>CG.22-931</t>
  </si>
  <si>
    <t>CG.22-932</t>
  </si>
  <si>
    <t>CG.22-933</t>
  </si>
  <si>
    <t>CG.22-934</t>
  </si>
  <si>
    <t>CG.22-935</t>
  </si>
  <si>
    <t>CG.22-936</t>
  </si>
  <si>
    <t>CG.22-937</t>
  </si>
  <si>
    <t>CG.22-938</t>
  </si>
  <si>
    <t>CG.22-939</t>
  </si>
  <si>
    <t>CG.22-940</t>
  </si>
  <si>
    <t>CG.22-941</t>
  </si>
  <si>
    <t>CG.22-942</t>
  </si>
  <si>
    <t>CG.22-943</t>
  </si>
  <si>
    <t>CG.22-944</t>
  </si>
  <si>
    <t>CG.22-945</t>
  </si>
  <si>
    <t>CG.22-946</t>
  </si>
  <si>
    <t>CG.22-947</t>
  </si>
  <si>
    <t>CG.22-948</t>
  </si>
  <si>
    <t>CG.22-949</t>
  </si>
  <si>
    <t>CG.22-950</t>
  </si>
  <si>
    <t>CG.22-951</t>
  </si>
  <si>
    <t>CG.22-952</t>
  </si>
  <si>
    <t>CG.22-953</t>
  </si>
  <si>
    <t>CG.22-954</t>
  </si>
  <si>
    <t>CG.22-955</t>
  </si>
  <si>
    <t>CG.22-956</t>
  </si>
  <si>
    <t>CG.22-957</t>
  </si>
  <si>
    <t>CG.22-958</t>
  </si>
  <si>
    <t>CG.22-959</t>
  </si>
  <si>
    <t>CG.22-960</t>
  </si>
  <si>
    <t>CG.22-961</t>
  </si>
  <si>
    <t>CG.22-962</t>
  </si>
  <si>
    <t>CG.22-963</t>
  </si>
  <si>
    <t>CG.22-964</t>
  </si>
  <si>
    <t>CG.22-965</t>
  </si>
  <si>
    <t>CG.22-966</t>
  </si>
  <si>
    <t>CG.22-967</t>
  </si>
  <si>
    <t>CG.22-968</t>
  </si>
  <si>
    <t>CG.22-969</t>
  </si>
  <si>
    <t>CG.22-970</t>
  </si>
  <si>
    <t>CG.22-971</t>
  </si>
  <si>
    <t>CG.22-972</t>
  </si>
  <si>
    <t>CG.22-973</t>
  </si>
  <si>
    <t>CG.22-974</t>
  </si>
  <si>
    <t>CG.22-975</t>
  </si>
  <si>
    <t>CG.22-976</t>
  </si>
  <si>
    <t>CG.22-977</t>
  </si>
  <si>
    <t>CG.22-978</t>
  </si>
  <si>
    <t>CG.22-979</t>
  </si>
  <si>
    <t>CG.22-980</t>
  </si>
  <si>
    <t>CG.22-981</t>
  </si>
  <si>
    <t>CG.22-982</t>
  </si>
  <si>
    <t>CG.22-983</t>
  </si>
  <si>
    <t>CG.22-984</t>
  </si>
  <si>
    <t>CG.22-985</t>
  </si>
  <si>
    <t>CG.22-986</t>
  </si>
  <si>
    <t>CG.22-987</t>
  </si>
  <si>
    <t>CG.22-988</t>
  </si>
  <si>
    <t>CG.22-989</t>
  </si>
  <si>
    <t>CG.22-990</t>
  </si>
  <si>
    <t>CG.22-991</t>
  </si>
  <si>
    <t>CG.22-992</t>
  </si>
  <si>
    <t>CG.22-993</t>
  </si>
  <si>
    <t>CG.22-994</t>
  </si>
  <si>
    <t>CG.22-995</t>
  </si>
  <si>
    <t>CG.22-996</t>
  </si>
  <si>
    <t>CG.22-997</t>
  </si>
  <si>
    <t>CG.22-998</t>
  </si>
  <si>
    <t>CG.22-999</t>
  </si>
  <si>
    <t>CG.22-1000</t>
  </si>
  <si>
    <t>CG.22-1001</t>
  </si>
  <si>
    <t>CG.22-1002</t>
  </si>
  <si>
    <t>CG.22-1003</t>
  </si>
  <si>
    <t>CG.22-1004</t>
  </si>
  <si>
    <t>CG.22-1005</t>
  </si>
  <si>
    <t>CG.22-1006</t>
  </si>
  <si>
    <t>CG.22-1007</t>
  </si>
  <si>
    <t>CG.22-1008</t>
  </si>
  <si>
    <t>CG.22-1009</t>
  </si>
  <si>
    <t>CG.22-1010</t>
  </si>
  <si>
    <t>CG.22-1011</t>
  </si>
  <si>
    <t>CG.22-1012</t>
  </si>
  <si>
    <t>CG.22-1013</t>
  </si>
  <si>
    <t>CG.22-1014</t>
  </si>
  <si>
    <t>CG.22-1015</t>
  </si>
  <si>
    <t>CG.22-1016</t>
  </si>
  <si>
    <t>CG.22-1017</t>
  </si>
  <si>
    <t>CG.22-1018</t>
  </si>
  <si>
    <t>CG.22-1019</t>
  </si>
  <si>
    <t>CG.22-1020</t>
  </si>
  <si>
    <t>CG.22-1021</t>
  </si>
  <si>
    <t>CG.22-1022</t>
  </si>
  <si>
    <t>CG.22-1023</t>
  </si>
  <si>
    <t>CG.22-1024</t>
  </si>
  <si>
    <t>CG.22-1025</t>
  </si>
  <si>
    <t>CG.22-1026</t>
  </si>
  <si>
    <t>CG.22-1027</t>
  </si>
  <si>
    <t>CG.22-1028</t>
  </si>
  <si>
    <t>CG.22-1029</t>
  </si>
  <si>
    <t>CG.22-1030</t>
  </si>
  <si>
    <t>CG.22-1031</t>
  </si>
  <si>
    <t>CG.22-1032</t>
  </si>
  <si>
    <t>CG.22-1033</t>
  </si>
  <si>
    <t>CG.22-1034</t>
  </si>
  <si>
    <t>CG.22-1035</t>
  </si>
  <si>
    <t>CG.22-1036</t>
  </si>
  <si>
    <t>CG.22-1037</t>
  </si>
  <si>
    <t>CG.22-1038</t>
  </si>
  <si>
    <t>CG.22-1039</t>
  </si>
  <si>
    <t>CG.22-1040</t>
  </si>
  <si>
    <t>CG.22-1041</t>
  </si>
  <si>
    <t>CG.22-1042</t>
  </si>
  <si>
    <t>CG.22-1043</t>
  </si>
  <si>
    <t>CG.22-1044</t>
  </si>
  <si>
    <t>CG.22-1045</t>
  </si>
  <si>
    <t>CG.22-1046</t>
  </si>
  <si>
    <t>CG.22-1047</t>
  </si>
  <si>
    <t>CG.22-1048</t>
  </si>
  <si>
    <t>CG.22-1049</t>
  </si>
  <si>
    <t>CG.22-1050</t>
  </si>
  <si>
    <t>CG.22-1051</t>
  </si>
  <si>
    <t>CG.22-1052</t>
  </si>
  <si>
    <t>CG.22-1053</t>
  </si>
  <si>
    <t>CG.22-1054</t>
  </si>
  <si>
    <t>CG.22-1055</t>
  </si>
  <si>
    <t>CG.22-1056</t>
  </si>
  <si>
    <t>CG.22-1057</t>
  </si>
  <si>
    <t>CG.22-1058</t>
  </si>
  <si>
    <t>CG.22-1059</t>
  </si>
  <si>
    <t>CG.22-1060</t>
  </si>
  <si>
    <t>CG.22-1061</t>
  </si>
  <si>
    <t>CG.22-1062</t>
  </si>
  <si>
    <t>CG.22-1063</t>
  </si>
  <si>
    <t>CG.22-1064</t>
  </si>
  <si>
    <t>CG.22-1065</t>
  </si>
  <si>
    <t>CG.22-1066</t>
  </si>
  <si>
    <t>CG.22-1067</t>
  </si>
  <si>
    <t>CG.22-1068</t>
  </si>
  <si>
    <t>CG.22-1069</t>
  </si>
  <si>
    <t>CG.22-1070</t>
  </si>
  <si>
    <t>CG.22-1071</t>
  </si>
  <si>
    <t>CG.22-1072</t>
  </si>
  <si>
    <t>CG.22-1073</t>
  </si>
  <si>
    <t>CG.22-1074</t>
  </si>
  <si>
    <t>CG.22-1075</t>
  </si>
  <si>
    <t>CG.22-1076</t>
  </si>
  <si>
    <t>CG.22-1077</t>
  </si>
  <si>
    <t>CG.22-1078</t>
  </si>
  <si>
    <t>CG.22-1079</t>
  </si>
  <si>
    <t>CG.22-1080</t>
  </si>
  <si>
    <t>CG.22-1081</t>
  </si>
  <si>
    <t>CG.22-1082</t>
  </si>
  <si>
    <t>CG.22-1083</t>
  </si>
  <si>
    <t>CG.22-1084</t>
  </si>
  <si>
    <t>CG.22-1085</t>
  </si>
  <si>
    <t>CG.22-1086</t>
  </si>
  <si>
    <t>CG.22-1087</t>
  </si>
  <si>
    <t>CG.22-1088</t>
  </si>
  <si>
    <t>CG.22-1089</t>
  </si>
  <si>
    <t>CG.22-1090</t>
  </si>
  <si>
    <t>CG.22-1091</t>
  </si>
  <si>
    <t>CG.22-1092</t>
  </si>
  <si>
    <t>CG.22-1093</t>
  </si>
  <si>
    <t>CG.22-1094</t>
  </si>
  <si>
    <t>CG.22-1095</t>
  </si>
  <si>
    <t>CG.22-1096</t>
  </si>
  <si>
    <t>CG.22-1097</t>
  </si>
  <si>
    <t>CG.22-1098</t>
  </si>
  <si>
    <t>CG.22-1099</t>
  </si>
  <si>
    <t>CG.22-1100</t>
  </si>
  <si>
    <t>CG.22-1101</t>
  </si>
  <si>
    <t>CG.22-1102</t>
  </si>
  <si>
    <t>CG.22-1103</t>
  </si>
  <si>
    <t>Vertex 1</t>
  </si>
  <si>
    <t>Vertex 2</t>
  </si>
  <si>
    <t>Relationship</t>
  </si>
  <si>
    <t>LL-22.001</t>
  </si>
  <si>
    <t>lulaoficial</t>
  </si>
  <si>
    <t>Eu não posso falar de eleição aqui na USP, mas eu sei que nos corredores tá todo o mundo falando de eleição. E se vocês querem falar sobre candidaturas, vão ter que ir no Vale do Anhangabaú, sábado às 8h. https://t.co/85gf1HXiKn</t>
  </si>
  <si>
    <t>LL-22.002</t>
  </si>
  <si>
    <t>Meus amigos e minhas amigas. Nossa campanha rumo à vitória começa oficialmente agora. Dizem que basta um passo para não estarmos mais no mesmo lugar. Já caminhamos muito, e se chegamos até aqui foi porque não conseguiram tirar de nós a esperança. Agora é hora de irmos além. https://t.co/PMU6uCyjjb</t>
  </si>
  <si>
    <t>LL-22.003</t>
  </si>
  <si>
    <t>Quero percorrer todos os caminhos, de Norte a Sul e de Leste a Oeste, para dizer a cada brasileiro e cada brasileira: nós vamos juntos reconstruir o Brasil. Mas este país é imenso, por isso peço a vocês: onde minhas pernas não puderem alcançar, eu andarei com as pernas de vocês.</t>
  </si>
  <si>
    <t>LL-22.004</t>
  </si>
  <si>
    <t>Onde minha voz não puder ser ouvida, eu falarei pela voz de vocês. Vamos ocupar as ruas e redes. Somos uma ideia, e ninguém pode aprisionar uma ideia. Eles mataram muitas flores, mas não impedirão a primavera. Estamos vivos e fortes. Com amor venceremos o ódio. #BrasilDaEsperança</t>
  </si>
  <si>
    <t>LL-22.005</t>
  </si>
  <si>
    <t>#BrasilDaEsperança https://t.co/cLrbAIxco6</t>
  </si>
  <si>
    <t>LL-22.006</t>
  </si>
  <si>
    <t>Aos 50 anos de vida pública, 8 dos quais presidindo o país, volto ao lugar onde tudo começou: a porta da fábrica. Como primeiro ato de campanha, visito a Volkswagen, levando aos trabalhadores uma mensagem de esperança: vamos juntos consertar o Brasil. Bom dia! #BrasilDaEsperança</t>
  </si>
  <si>
    <t>LL-22.007</t>
  </si>
  <si>
    <t>Ative as notificações aqui no Twitter para não perder nenhuma atualização da nossa campanha. Faltam 47 dias para recuperarmos o Brasil da esperança! #EquipeLula</t>
  </si>
  <si>
    <t>LL-22.008</t>
  </si>
  <si>
    <t>O primeiro passo para reconstruirmos nosso país é vencer as eleições. O Brasil é imenso, por isso eu conto com a ajuda de vocês, nas redes e nas ruas, para levarmos uma mensagem de fé e esperança ao nosso povo. #BrasilDaEsperança https://t.co/SrmlSTbJSy</t>
  </si>
  <si>
    <t>LL-22.009</t>
  </si>
  <si>
    <t>foquinha</t>
  </si>
  <si>
    <t>@foquinha Obrigado pelo apoio, @foquinha. Nós vamos reconstruir o Brasil da esperança pro nosso povo.</t>
  </si>
  <si>
    <t>LL-22.010</t>
  </si>
  <si>
    <t>Deixe seu perfil sem medo de ser feliz! No link você pode criar sua foto com a marca do #BrasilDaEsperança! ?????? #EquipeLula https://t.co/XES4xH4ueH</t>
  </si>
  <si>
    <t>LL-22.011</t>
  </si>
  <si>
    <t>crisvector</t>
  </si>
  <si>
    <t>Desenhistas pelo #BrasilDaEsperança. Lula 13 presidente, por @crisvector. Quer participar também? Nos envie seu desenho! #EquipeLula https://t.co/ezq7jAmwgG</t>
  </si>
  <si>
    <t>LL-22.012</t>
  </si>
  <si>
    <t>Lula dá início a campanha em porta de fábrica no ABC https://t.co/xrEMsi6Jfs</t>
  </si>
  <si>
    <t>LL-22.013</t>
  </si>
  <si>
    <t>gleisi</t>
  </si>
  <si>
    <t>Recado do Lula e da @gleisi para o povo de São Paulo: sábado teremos um grande ato no Vale do Anhangabaú.  Chegue cedo, a partir das 8h, e registre sua presença no link: https://t.co/85gf1HXiKn #EquipeLula https://t.co/7rPy4KDsnt</t>
  </si>
  <si>
    <t>LL-22.014</t>
  </si>
  <si>
    <t>Tudo que eu vivi na vida, que aprendi na política, nas vitórias e nas derrotas, eu devo aos metalúrgicos do ABC. Foi na porta da Volkswagen, da Ford, que a gente conseguiu fazer que a classe trabalhadora brasileira se politizasse e fizesse as greves pela democracia.</t>
  </si>
  <si>
    <t>LL-22.015</t>
  </si>
  <si>
    <t>Resolvi fazer o lançamento da candidatura na porta de fábrica no ABC porque foi aqui que tudo aconteceu na minha vida. Foi aqui que eu aprendi a ser gente e que eu tomei consciência política.</t>
  </si>
  <si>
    <t>LL-22.016</t>
  </si>
  <si>
    <t>Bolsonaro mente para os evangélicos. Ele é um fariseu, tenta manipular a fé de homens e mulheres evangélicas que vão à igreja pela sua religiosidade. E conta mentiras todos os dias. Mas quero que ele me ouça: não haverá mentiras ou fake news que nos impeçam de mudar o Brasil.</t>
  </si>
  <si>
    <t>LL-22.017</t>
  </si>
  <si>
    <t>haddad_fernando</t>
  </si>
  <si>
    <t>Vou voltar no ABC com @Haddad_Fernando como governador. Vai ser a primeira vez que vamos governar ao mesmo tempo o Brasil e São Paulo. E se preparem: nós vamos fazer a maior transformação que esse país já viu. Vai ser a volta do emprego, do salário digno e do Brasil da esperança.</t>
  </si>
  <si>
    <t>LL-22.018</t>
  </si>
  <si>
    <t>Que tal ouvir o Lula quando quiser no seu Spotify? Hoje lançamos o primeiro programa do canal do Lula na plataforma. A programação terá podcasts, músicas, playlists e muita história boa pra escutar e compartilhar ????? #EquipeLula https://t.co/hoUlOreGKh https://t.co/80pX14ISd7</t>
  </si>
  <si>
    <t>LL-22.019</t>
  </si>
  <si>
    <t>Dois lados. #EquipeLula https://t.co/zEZu6Udbeq</t>
  </si>
  <si>
    <t>LL-22.020</t>
  </si>
  <si>
    <t>tsejusbr</t>
  </si>
  <si>
    <t>Junto com a ex-presidenta @dilmabr, levei nossos cumprimentos democráticos ao novo presidente do @TSEjusbr, ministro Alexandre de Moraes.
??: @ricardostuckert https://t.co/Wgwd1LW9q1</t>
  </si>
  <si>
    <t>LL-22.021</t>
  </si>
  <si>
    <t>Brasil da esperança. Boa noite! https://t.co/CbNbjbS9GV</t>
  </si>
  <si>
    <t>LL-22.022</t>
  </si>
  <si>
    <t>Bom dia! Logo mais, 8h, tem entrevista com Lula ao vivo! Acompanhe nas redes sociais. #EquipeLula https://t.co/TRcMDLQR4G</t>
  </si>
  <si>
    <t>LL-22.023</t>
  </si>
  <si>
    <t>Lula fala com a Rádio Super, de Minas Gerais. Amanhã Grande Comício na Praça da Estação em Belo Horizonte https://t.co/50QjwSQGAO</t>
  </si>
  <si>
    <t>LL-22.024</t>
  </si>
  <si>
    <t>Bolsonaro estava muito incomodado ontem no TSE, porque ouviu tantas vezes a palavra democracia e críticas às mentiras. Era visível o desconforto. E eu compreendo isso, porque ele não gosta de democracia, e ontem foi um ato em defesa do Estado Democrático no Brasil.</t>
  </si>
  <si>
    <t>LL-22.025</t>
  </si>
  <si>
    <t>andrejanonesadv</t>
  </si>
  <si>
    <t>O @AndreJanonesAdv pode contribuir muito para nossa candidatura, fazendo as denúncias que tem que ser feitas contra o aumento dos alimentos, contra a fome. Ele vai ser um grande parceiro nesse processo eleitoral. E vamos precisar de muita gente para reconstruir o Brasil.</t>
  </si>
  <si>
    <t>LL-22.026</t>
  </si>
  <si>
    <t>Precisamos recuperar a economia no Brasil, resolver a questão da fome e da miséria. E também recuperar o prestígio e o protagonismo que o Brasil tinha, para, inclusive, ajudar estados como Minas Gerais a exportar e crescer mais.</t>
  </si>
  <si>
    <t>LL-22.027</t>
  </si>
  <si>
    <t>Uma das primeiras coisas que quero fazer é reconstruir o pacto federativo. E discutir com os estados as propostas de infraestrutura, para que a gente possa gerar condições melhores para a economia e salários para o povo.</t>
  </si>
  <si>
    <t>LL-22.028</t>
  </si>
  <si>
    <t>Temos que construir um clima de paz e cordialidade. Depois das eleições quem ganha governa, quem perde se prepara para a próxima eleição. Você tem que conversar com quem foi eleito. Eu já perdi e já ganhei, e a pessoa tem que saber ganhar e perder com humildade.</t>
  </si>
  <si>
    <t>LL-22.029</t>
  </si>
  <si>
    <t>janjalula</t>
  </si>
  <si>
    <t>Cansei de fazer atos que a gente não podia falar a palavra voto, não podia pedir voto. E à meia-noite do primeiro dia de campanha eu já acordei pra pedir voto pra @JanjaLula. E ela disse que vai votar em mim, então eu ganhei meu primeiro voto.</t>
  </si>
  <si>
    <t>LL-22.030</t>
  </si>
  <si>
    <t>alexandrekalil</t>
  </si>
  <si>
    <t>Eu não vou chegar aos estados falando mal das pessoas do estado. Em Minas eu vou falar bem do @alexandrekalil. Que é um cara que parece brabo, mas cheio de garra, que tem bom sentimento e que foi um grande prefeito de Belo Horizonte.</t>
  </si>
  <si>
    <t>LL-22.031</t>
  </si>
  <si>
    <t>Quando eu era presidente, reajustei várias vezes a tabela do Imposto de Renda. O Bolsonaro prometeu e não fez. Nós vamos reajustar a tabela, escolher uma faixa maior para isentar do imposto, penso que por volta de R$ 5 mil. Vamos ter que estudar e discutir sobre isso.</t>
  </si>
  <si>
    <t>LL-22.032</t>
  </si>
  <si>
    <t>Minas Gerais é um estado importante e sabe o que aconteceu quando eu fui presidente. Minas respira democracia, desenvolvimento e é para reconstruirmos juntos nosso Brasil que eu espero o povo mineiro amanhã no ato em Belo Horizonte. https://t.co/JuZ3nNIres #BrasilDaEsperança</t>
  </si>
  <si>
    <t>LL-22.033</t>
  </si>
  <si>
    <t>Encontro de Lula com empresários de pequenas e médias empresas https://t.co/TQNJZrfi6P</t>
  </si>
  <si>
    <t>LL-22.034</t>
  </si>
  <si>
    <t>babidewet</t>
  </si>
  <si>
    <t>@babidewet Obrigado, @babidewet. Vamos juntos pelo Brasil da esperança!</t>
  </si>
  <si>
    <t>LL-22.035</t>
  </si>
  <si>
    <t>Não podemos deixar micro e pequenos empresários fecharem seus negócios por dívidas que contraíram durante a pandemia. O BNDES precisa ajudar os pequenos. O futuro pode até esperar algo novo, mas não podemos deixar que vocês morram, vamos levar à sério a renegociação de dívidas.</t>
  </si>
  <si>
    <t>LL-22.036</t>
  </si>
  <si>
    <t>Hoje vendemos metade dos carros que vendíamos em 2010, estamos licenciando metade dos carros que tínhamos em 2010. Tudo caiu pela metade. A única coisa que não diminuiu foi a grosseria e o desrespeito do atual presidente da República com os trabalhadores.</t>
  </si>
  <si>
    <t>LL-22.037</t>
  </si>
  <si>
    <t>geraldoalckmin</t>
  </si>
  <si>
    <t>Eu e o @geraldoalckmin queremos cuidar desse país, gerar oportunidades. Vamos recriar alguns ministérios. O Ministério da Pequena e Média Empresa precisa funcionar.</t>
  </si>
  <si>
    <t>LL-22.038</t>
  </si>
  <si>
    <t>ricardostuckert</t>
  </si>
  <si>
    <t>A reconstrução do Brasil é uma responsabilidade nossa. Precisamos, juntos, defender o país que sonhamos, sem fome e com vida digna pro nosso povo. #BrasilDaEsperança 
??: @ricardostuckert https://t.co/1eVmic0CnE</t>
  </si>
  <si>
    <t>LL-22.039</t>
  </si>
  <si>
    <t>Precisamos apoiar micro e pequenas empresas e reestabelecer políticas de incentivo ao setor. Agradeço os empresários que estiveram hoje comigo e com o @geraldoalckmin. Vamos gerar oportunidades, empregos e recuperar a economia brasileira. #BrasilDaEsperança
??: @ricardostuckert https://t.co/Gh76eFJDQM</t>
  </si>
  <si>
    <t>LL-22.040</t>
  </si>
  <si>
    <t>Eu sou candidato do povo brasileiro, e quero tratar todas as religiões com respeito. Religião é para cuidar da fé, não para fazer política. Eu faço campanha eleitoral respeitando religião, e não uso o nome de Deus em vão.</t>
  </si>
  <si>
    <t>LL-22.041</t>
  </si>
  <si>
    <t>Olha o recado do presidente @LulaOficial ! #lulaekalil #colanokalil #Kalil55 https://t.co/PhEWo1suSr</t>
  </si>
  <si>
    <t>LL-22.042</t>
  </si>
  <si>
    <t>artevillar1</t>
  </si>
  <si>
    <t>Artes pelo #BrasilDaEsperança!???? Desenho da @artevillar1. Faça parte desse movimento e envie seu desenho. #EquipeLula https://t.co/uFNoDV5naF</t>
  </si>
  <si>
    <t>LL-22.043</t>
  </si>
  <si>
    <t>asilveiramg</t>
  </si>
  <si>
    <t>Atenção BH: amanhã tem ato na cidade! O evento é aberto e para todos. Chame seus amigos, familiares e vamos juntos recuperar a esperança, com Lula, @geraldoalckmin, @alexandrekalil, @AndreJanonesAdv e @asilveiramg! #EquipeLula https://t.co/JuZ3nO0260 https://t.co/7hzPN7FJ7w</t>
  </si>
  <si>
    <t>LL-22.044</t>
  </si>
  <si>
    <t>A nossa luta é em busca da primavera. Boa noite. #BrasilDaEsperança https://t.co/GT53JjyKu5</t>
  </si>
  <si>
    <t>LL-22.045</t>
  </si>
  <si>
    <t>Bom dia! Hoje em BH daremos uma grande demonstração de democracia e do desejo de um Brasil melhor, com o primeiro comício da campanha. Estão todos convidados para a Praça da Estação, a partir de 16 horas. #BrasilDaEsperanca
  https://t.co/BTQ5a4FxF4</t>
  </si>
  <si>
    <t>LL-22.046</t>
  </si>
  <si>
    <t>Bom dia, gente. Hoje tem @LulaOficial e Kalil em BH! Iniciamos nossa corrida eleitoral e vamos com tudo. Convoque seus amigos e familiares. Nosso encontro acontece na praça da Estação, a partir das 16h, e o evento é aberto. Te esperamos lá, por Minas Gerais e pelo Brasil! ???? ??</t>
  </si>
  <si>
    <t>LL-22.047</t>
  </si>
  <si>
    <t>Videogame não é apenas entretenimento, é também cultura, emprego e desenvolvimento tecnológico. Ontem gamers apresentaram propostas para o nosso Programa de Governo, pedindo políticas públicas que fortaleçam o setor de jogos eletrônicos no Brasil.
??: @ricardostuckert https://t.co/4kxlkrZltb</t>
  </si>
  <si>
    <t>LL-22.048</t>
  </si>
  <si>
    <t>A cartilha "Lula Play", sugere o fortalecimento do mercado nacional de jogos digitais e criação de cursos técnicos e de Ensino Superior para, cada vez mais, desenvolver esse setor. A América Latina é onde mais cresce o número de jogadores, e o Brasil é líder no continente.</t>
  </si>
  <si>
    <t>LL-22.049</t>
  </si>
  <si>
    <t>???? https://t.co/VPUGpSCJo8</t>
  </si>
  <si>
    <t>LL-22.050</t>
  </si>
  <si>
    <t>Nove. https://t.co/hfMesT3LHq</t>
  </si>
  <si>
    <t>LL-22.051</t>
  </si>
  <si>
    <t>verdadenarede</t>
  </si>
  <si>
    <t>@verdadenarede's account has been withheld in Brazil in response to a legal demand. Learn more.</t>
  </si>
  <si>
    <t>LL-22.052</t>
  </si>
  <si>
    <t>Já em Belo Horizonte para o primeiro comício da nossa campanha, com @alexandrekalil, nosso próximo governador de Minas Gerais! #BrasilDaEsperança
??: @ricardostuckert https://t.co/sNITPc62ej</t>
  </si>
  <si>
    <t>LL-22.053</t>
  </si>
  <si>
    <t>As pessoas pensam que o sucesso dos nossos governos foi o Bolsa Família. Mas não foi só isso, foi a junção de diversas políticas públicas, muitas delas deliberadas em conferências nacionais. E vamos voltar a fazer isso. #BrasilDaEsperança</t>
  </si>
  <si>
    <t>LL-22.054</t>
  </si>
  <si>
    <t>mari_santtos</t>
  </si>
  <si>
    <t>Brilha uma ??! Desenhos do #BrasilDaEsperança, por @Mari_Santtos. #EquipeLula https://t.co/qHPb66PllJ</t>
  </si>
  <si>
    <t>LL-22.055</t>
  </si>
  <si>
    <t>De Belo Horizonte, Lula tem um recado para o povo brasileiro: faltam apenas 45 dias para recuperarmos o Brasil da esperança. #EquipeLula
??: @ricardostuckert https://t.co/0NlC7sndJM</t>
  </si>
  <si>
    <t>LL-22.056</t>
  </si>
  <si>
    <t>Lula, Alckmin, Kalil e Alexandre no 1° comício da campanha em Belo Horizonte https://t.co/MtlFbPoMrd</t>
  </si>
  <si>
    <t>LL-22.057</t>
  </si>
  <si>
    <t>Hoje é o primeiro comício público podendo pedir voto. Hoje é a estreia da campanha em Minas Gerais, para que no dia 2 de outubro a gente eleja @alexandrekalil  governador, o @asilveiramg  senador e eu e o @geraldoalckmin  presidente e vice-presidente da República.</t>
  </si>
  <si>
    <t>LL-22.058</t>
  </si>
  <si>
    <t>É um dia especialmente emocionante pra mim. Na campanha de 89 eu estive nesta mesma praça com Brizola, fazendo o comício de encerramento da minha campanha. Por isso é muito emocionante estar aqui hoje, para que a gente saiba o momento histórico que estamos vivendo.</t>
  </si>
  <si>
    <t>LL-22.059</t>
  </si>
  <si>
    <t>O que está em jogo é a democracia contra a barbárie. Garantir que 33 milhões de brasileiros possam tomar café, almoçar e jantar todos os dias. O que estamos discutindo aqui é se vamos fazer universidades para todos ou para meia dúzia de privilegiados.</t>
  </si>
  <si>
    <t>LL-22.060</t>
  </si>
  <si>
    <t>O que queremos é que nossa juventude trabalhe e estude. Que nossas mulheres não sejam tratadas como objetos, que as mulheres sejam sujeitas da história. Queremos um país sem discriminação racial, que o povo negro possa ocupar os melhores empregos, as universidades.</t>
  </si>
  <si>
    <t>LL-22.061</t>
  </si>
  <si>
    <t>Nós já conseguimos colocar a filha da empregada doméstica pra ser doutora na universidade. O filho do pedreiro virou engenheiro. Nós já conseguimos provar que a gente pode andar de cabeça erguida e estar em qualquer lugar.</t>
  </si>
  <si>
    <t>LL-22.062</t>
  </si>
  <si>
    <t>A gente vai voltar. E o pobre vai voltar a comer, vai voltar a trabalhar. É por isso que eu estou aqui hoje. Porque quero dedicar cada segundo da minha vida para consertar o Brasil.</t>
  </si>
  <si>
    <t>LL-22.063</t>
  </si>
  <si>
    <t>Eu estou voltando porque eu acredito no povo brasileiro. E é o povo que vai consolidar a democracia nesse país.</t>
  </si>
  <si>
    <t>LL-22.064</t>
  </si>
  <si>
    <t>O Brasil tem que voltar para as mãos de homens e mulheres que querem reconstruir nosso país. De quem quer cuidar do nosso país. Um governante tem que ser um companheiro, um amigo de 215 milhões de brasileiros e brasileiras.</t>
  </si>
  <si>
    <t>LL-22.065</t>
  </si>
  <si>
    <t>Eu já entrei para o coração do povo mineiro. E quero que o Kalil saiba que nós vamos ser parceiros. Minas será um Estado forte, e eu estarei junto. Nós estamos de volta para fazer uma nova independência no país, que garanta a dignidade e o respeito para o povo.</t>
  </si>
  <si>
    <t>LL-22.066</t>
  </si>
  <si>
    <t>Lula, Alckmin, Kalil e Alexandre no 1° comício da campanha em Belo Horizonte https://t.co/8p133L0Byi</t>
  </si>
  <si>
    <t>LL-22.067</t>
  </si>
  <si>
    <t>A política é um debate de ideias. Infelizmente tentam transformar a política no ódio. Mas eu tenho 76 anos de idade e não tenho mais espaço para o ódio. Por isso nós vamos falar de amor. O Brasil merece isso. #BrasilDaEsperança https://t.co/vG6p0CwWkt</t>
  </si>
  <si>
    <t>LL-22.068</t>
  </si>
  <si>
    <t>Estou voltando porque quero cuidar do povo brasileiro. E sei que não estarei sozinho. Boa noite e até amanhã. 
??: @ricardostuckert https://t.co/r7Fkbjwa9q</t>
  </si>
  <si>
    <t>LL-22.069</t>
  </si>
  <si>
    <t>Bom dia! É ?? de novo com a força do ??</t>
  </si>
  <si>
    <t>LL-22.070</t>
  </si>
  <si>
    <t>chico_pinheiro</t>
  </si>
  <si>
    <t>O @chico_pinheiro foi ontem no ato em BH e tem um desafio para o povo de São Paulo: sábado de manhã é no Anhangabaú! Vida que segue! #EquipeLula https://t.co/5F3OdHYjT8</t>
  </si>
  <si>
    <t>LL-22.071</t>
  </si>
  <si>
    <t>É amanhã, São Paulo! A @JanjaLula e eu temos um convite, sem medo do frio e de ser feliz, vamos juntos esquentar o Vale do Anhangabaú. https://t.co/noipBmsj6Y</t>
  </si>
  <si>
    <t>LL-22.072</t>
  </si>
  <si>
    <t>raphabaggas</t>
  </si>
  <si>
    <t>Desenho de @raphabaggas e a certeza de que o ???? será melhor! #BrasilDaEsperança #EquipeLula https://t.co/h8EBmV1p2J</t>
  </si>
  <si>
    <t>LL-22.073</t>
  </si>
  <si>
    <t>??Grupos de Whatsapp pra todos os gostos: Zap do Lula para receber conteúdo em primeira mão; @verdadenarede para combater fake news e @lulaverso para conversar e debater. #EquipeLula https://t.co/mREJkie9Pl</t>
  </si>
  <si>
    <t>LL-22.074</t>
  </si>
  <si>
    <t>O site do Lula tá de cara nova! Notícias, propostas para o futuro do ???? e novas opções para você se informar sobre a campanha pelo #BrasilDaEsperança. Vem conferir as novidades ??#EquipeLula https://t.co/ObyWOiX2nA</t>
  </si>
  <si>
    <t>LL-22.075</t>
  </si>
  <si>
    <t>???? Área de materiais da campanha, para você baixar e ajudar a espalhar! Tem arquivos para imprimir, fazer camisetas, bonés, Lula de papelão... #EquipeLula https://t.co/kk1Fg7t8eI</t>
  </si>
  <si>
    <t>LL-22.076</t>
  </si>
  <si>
    <t>??Pra quem quer passar o tempo, também tem uma nova área de quiz. Que tal montar um dia perfeito e descobrir que Lula irá curtir o dia com você? #EquipeLula  https://t.co/MR2QY0j5Hu</t>
  </si>
  <si>
    <t>LL-22.077</t>
  </si>
  <si>
    <t>Na gestão de Bolsonaro, enquanto o país enfrentava a pandemia da Covid-19, o programa Mais Médicos ficou 3 anos parado. Agora, às vésperas da eleição, a família Bolsonaro mente para atacar a iniciativa e desviar a atenção do péssimo governo. #EquipeLula https://t.co/La2QSILagb https://t.co/19b8OTHPgD</t>
  </si>
  <si>
    <t>LL-22.078</t>
  </si>
  <si>
    <t>Está chegando a hora, São Paulo. Amanhã tem ato no Vale do Anhangabaú. Vamos juntos pelo #BrasilDaEsperança. Não esquece o casaco!  #EquipeLula https://t.co/rpkrL6UQpH</t>
  </si>
  <si>
    <t>LL-22.079</t>
  </si>
  <si>
    <t>oigormag</t>
  </si>
  <si>
    <t>@oigormag Um abraço, Igor. Esperamos você.</t>
  </si>
  <si>
    <t>LL-22.080</t>
  </si>
  <si>
    <t>Nós já provamos que o povo brasileiro pode andar de cabeça erguida em qualquer lugar do mundo. E o compromisso da minha vida é recuperar esse país. O Brasil vai voltar a ser respeitado, a ter credibilidade. Vai voltar a ser um país de solidariedade e amor. Boa noite.</t>
  </si>
  <si>
    <t>LL-22.081</t>
  </si>
  <si>
    <t>Bom dia. Logo mais teremos o lançamento oficial da nossa candidatura e de @Haddad_Fernando governador em São Paulo. Venha com o seu casaco, sua toalha e vamos esquentar o Vale do Anhangabaú. Nos vemos lá! #BrasilDaEsperança</t>
  </si>
  <si>
    <t>LL-22.082</t>
  </si>
  <si>
    <t>Faz o L, um coração grandão e desenrola que o Brasil tem jeito. Dá o play e compartilha! #EquipeLula https://t.co/Y8xosHb5nS</t>
  </si>
  <si>
    <t>LL-22.083</t>
  </si>
  <si>
    <t>Lula, Haddad, Alckmin e França no lançamento da campanha em São Paulo, no vale do Anhangabaú https://t.co/1DkHbVQ3YJ</t>
  </si>
  <si>
    <t>LL-22.084</t>
  </si>
  <si>
    <t>A cada dia que passa eu me surpreendo com a dedicação, o carinho e a perseverança de vocês que me apoiam. Queria agradecer todos que estão aqui neste dia especial, nesse ato com @Haddad_Fernando</t>
  </si>
  <si>
    <t>LL-22.085</t>
  </si>
  <si>
    <t>O @Haddad_Fernando foi o melhor ministro da Educação do Brasil. Foi com ele que saímos de 3,5 milhões de alunos para 8 milhões. Milhões de jovens das periferias nas universidades com o Prouni e FIES. Hoje o ministro diz que universidade é para poucos.</t>
  </si>
  <si>
    <t>LL-22.086</t>
  </si>
  <si>
    <t>Meu pai, em 1956, não queria que minhas irmãs fossem pra escola, porque não queria que elas aprendessem a escrever cartas. Esse é o pensamento que a elite brasileira passava para o povo.</t>
  </si>
  <si>
    <t>LL-22.087</t>
  </si>
  <si>
    <t>Hoje vi no jornal que 72% das mulheres brasileiras estão endividadas. Não para comprar casa ou carro. Estão endividadas porque estão usando seu cartão de crédito para comprar comida.</t>
  </si>
  <si>
    <t>LL-22.088</t>
  </si>
  <si>
    <t>A Dona Lindu teve coragem de largar meu pai, sem ter onde morar, porque falou que não aceitava meu pai levantando a mão para bater nos filhos. Mão de homem é para trabalhar, não é para bater em mulher.</t>
  </si>
  <si>
    <t>LL-22.089</t>
  </si>
  <si>
    <t>Estamos a 43 dias das eleições. E eu estou aqui para dizer para vocês que nossas ideias estão vivas, porque nós queremos soberania, democracia, empregos, escolas e ter o prazer de viver dignamente no Brasil.</t>
  </si>
  <si>
    <t>LL-22.090</t>
  </si>
  <si>
    <t>Sábado era o dia das famílias se reunirem em uma feijoada. Quem já não ficou lavando feijão e colocando sal na carne num sábado? E isso está acabando porque tem 33 milhões de pessoas sem ter o que comer. E o Brasil é o 3° maior produtor de alimentos do mundo.</t>
  </si>
  <si>
    <t>LL-22.091</t>
  </si>
  <si>
    <t>A gente não pode sossegar. Fiquem espertos no zap. Não deixem passar mentira. Não aceitem provocação, mas não deixem de debater política. Não vamos deixar a mentira vencer a verdade.</t>
  </si>
  <si>
    <t>LL-22.092</t>
  </si>
  <si>
    <t>Se prepare, Bolsonaro. Não comigo ou com o @geraldoalckmin. Se preocupe com o povo brasileiro que vai tirar você da presidência.</t>
  </si>
  <si>
    <t>LL-22.093</t>
  </si>
  <si>
    <t>Queria agradecer a cada um que, mesmo com o frio, veio ao ato em São Paulo hoje. Precisamos unir forças para o desafio que temos. Vamos construir o #BrasilDaEsperança 
??: @ricardostuckert https://t.co/Y0Uw1MoHlP</t>
  </si>
  <si>
    <t>LL-22.094</t>
  </si>
  <si>
    <t>marciofrancasp</t>
  </si>
  <si>
    <t>No dia 2 de outubro o povo brasileiro vai tirar Bolsonaro da presidência e eleger @Haddad_Fernando governador e @marciofrancasp senador em São Paulo. #BrasilDaEsperança
??: @ricardostuckert https://t.co/PXBlkJsKqL</t>
  </si>
  <si>
    <t>LL-22.095</t>
  </si>
  <si>
    <t>Obrigado, São Paulo! #BrasilDaEsperança
??: @ricardostuckert https://t.co/ubevQyWuhr</t>
  </si>
  <si>
    <t>LL-22.096</t>
  </si>
  <si>
    <t>wcasagrandejr</t>
  </si>
  <si>
    <t>Democracia corinthiana. Hoje e sempre @wcasagrandejr.
??: @ricardostuckert https://t.co/XJTLRZgYJ7</t>
  </si>
  <si>
    <t>LL-22.097</t>
  </si>
  <si>
    <t>dilmabr</t>
  </si>
  <si>
    <t>Agradeço as palavras de carinho e incentivo, minha querida amiga @dilmabr. https://t.co/nJgfbj8tew</t>
  </si>
  <si>
    <t>LL-22.098</t>
  </si>
  <si>
    <t>O Lula não quer acabar com o PIX. Pelo contrário! Com o PIX você pode ajudar nossa campanha a vencer e reconstruir o Brasil. Doe e ajude a construir o #BrasilDaEsperança #EquipeLula https://t.co/ShGETDA4ps https://t.co/GThz1snfzh</t>
  </si>
  <si>
    <t>LL-22.099</t>
  </si>
  <si>
    <t>Com Lula, por um Brasil da esperança. Desenho do Rafa Campos #BrasilDaEsperança #EquipeLula https://t.co/4aOnJvKUN5</t>
  </si>
  <si>
    <t>LL-22.100</t>
  </si>
  <si>
    <t>Lula fez a lei Maria da Penha e é contra violência contra mulheres. Bolsonaristas editaram um vídeo para fazer parecer o contrário. É assim que eles trabalham: na base de fake news, ódio e cloroquina. Veja e compartilhe a verdade. #EquipeLula https://t.co/rcIR8IoWDW</t>
  </si>
  <si>
    <t>LL-22.101</t>
  </si>
  <si>
    <t>@Anitta Aguardando o remix #EquipeLula</t>
  </si>
  <si>
    <t>LL-22.102</t>
  </si>
  <si>
    <t>A @Anitta aprovou. Vem conferir o jingle! #EquipeLula https://t.co/O6Ze2hMdI8</t>
  </si>
  <si>
    <t>LL-22.103</t>
  </si>
  <si>
    <t>gleicidamasceno</t>
  </si>
  <si>
    <t>@gleicidamasceno Parabéns, @gleicidamasceno. Viva a cultura e os artistas do Acre! Um abraço.</t>
  </si>
  <si>
    <t>LL-22.104</t>
  </si>
  <si>
    <t>Um grande abraço ?? https://t.co/9zojOSrsRn</t>
  </si>
  <si>
    <t>LL-22.105</t>
  </si>
  <si>
    <t>Uma vida de dedicação ao povo brasileiro fez com que Lula recebesse milhares de cartas como um ato de amor. E você pode ouvir algumas dessas histórias na série Cartas Para Lula, no canal oficial do Lula no Spotify.???? #EquipeLula 
https://t.co/uOwUoRQPvf https://t.co/LczZWzWjum</t>
  </si>
  <si>
    <t>LL-22.106</t>
  </si>
  <si>
    <t>A fé em Deus se reflete na vida e nas atitudes do cristão. Por isso, queremos um mundo onde todos os brasileiros sejam dignos de respeito independente da sua religião.  #BrasilDaEsperança https://t.co/1g0cVOggKD</t>
  </si>
  <si>
    <t>LL-22.107</t>
  </si>
  <si>
    <t>Agora a gente pode falar que é 13! Faz o L e vote 13 pro #BrasilDaEsperança! Desenho do @filipegrimald1 #EquipeLula https://t.co/z87ONyfebw</t>
  </si>
  <si>
    <t>LL-22.108</t>
  </si>
  <si>
    <t>Mais de 33 milhões de brasileiros estão passando fome. As sagradas três refeições diárias já não chegam nas casas de 125 milhões de pessoas. A insegurança alimentar e a crise financeira afetam a saúde do povo. É por isso que queremos voltar, para a cuidar do Brasil. Boa noite.</t>
  </si>
  <si>
    <t>LL-22.109</t>
  </si>
  <si>
    <t>Não falta muito tempo para as eleições. Por isso quero contar com a vontade de vocês. Vamos ter que conversar com o povo, desmentir as fakes, conversar em cada ponto de ônibus e porta de fábrica. Vamos juntos melhorar a vida da população. Bom dia e boa semana pra nós!</t>
  </si>
  <si>
    <t>LL-22.110</t>
  </si>
  <si>
    <t>Oito anos de diplomacia brasileira com Lula em imagens. Hoje @ricardostuckert lança seu novo livro, O Brasil No Mundo. O evento terá a presença do ex-presidente Lula e será reservado a convidados e imprensa, com transmissão pelas redes sociais. #EquipeLula https://t.co/Dav24BbLOP</t>
  </si>
  <si>
    <t>LL-22.111</t>
  </si>
  <si>
    <t>Lula concede entrevista coletiva à imprensa internacional https://t.co/S1jHpLxLKh</t>
  </si>
  <si>
    <t>LL-22.112</t>
  </si>
  <si>
    <t>O Brasil vive um momento de confusão nas instituições porque o presidente faz questão de não respeitar as instituições. Sempre fomos um país sem contencioso com outros países, e agora somos quase uma pária mundialmente. Quem ganhar as eleições vai ter uma tarefa nobre e imensa.</t>
  </si>
  <si>
    <t>LL-22.113</t>
  </si>
  <si>
    <t>Estamos em um processo eleitoral em que precisamos recuperar coisas extremamente importantes para o Brasil. Queremos reestabelecer relações internacionais, inclusive para discutir com mais seriedade a questão ambiental.</t>
  </si>
  <si>
    <t>LL-22.114</t>
  </si>
  <si>
    <t>O Brasil tem potencial extraordinário de recuperar prestígio internacional, precisamos discutir uma nova governança mundial. É preciso entender a nova geopolítica e discutir as questões climáticas.</t>
  </si>
  <si>
    <t>LL-22.115</t>
  </si>
  <si>
    <t>Estamos nos preparando para ganhar as eleições e governar o país. Para fazer algo novo, que começa com discussões sobre a desigualdade no mundo. Não podemos mais permitir que as pessoas passem fome, que alguns irresponsáveis desmatem nossa natureza.</t>
  </si>
  <si>
    <t>LL-22.116</t>
  </si>
  <si>
    <t>Precisamos recuperar imediatamente todos os instrumentos que tinham sido criados para combater o desmatamento na Amazônia. Também recuperar o Ibama, que foi desmontado, e criar um ministério dos povos originários.</t>
  </si>
  <si>
    <t>LL-22.117</t>
  </si>
  <si>
    <t>Vocês vão ver o Brasil cuidando da questão climática como nunca antes foi feito. Porque precisamos nos preocupar com o nosso futuro.</t>
  </si>
  <si>
    <t>LL-22.118</t>
  </si>
  <si>
    <t>Não é uma novidade para mim pegar o Brasil com inflação e juros altos. Mas hoje o Brasil está menos industrializado, com menos ofertas de emprego. Vamos fazer um trabalho de muita seriedade para trazer a taxa de juros e a inflação para um número razoável. E vamos gerar empregos.</t>
  </si>
  <si>
    <t>LL-22.119</t>
  </si>
  <si>
    <t>Muita gente achava que o Brasil não tinha jeito em 2003. Mas conseguimos entregar um país crescendo no comércio varejista e com baixa taxa de desemprego.</t>
  </si>
  <si>
    <t>LL-22.120</t>
  </si>
  <si>
    <t>Precisamos de credibilidade, previsibilidade e estabilidade no Brasil. As pessoas precisam saber o que vai acontecer no país. Precisamos promover obras públicas, e o pontapé inicial tem que ser dado pelo governo.</t>
  </si>
  <si>
    <t>LL-22.121</t>
  </si>
  <si>
    <t>Pra mim, não importa o partido do governador. Se ele ganhou as eleições, ele representa aquele povo. E é com ele que vou pactuar as obras que o povo do Estado precisa.</t>
  </si>
  <si>
    <t>LL-22.122</t>
  </si>
  <si>
    <t>Todo e qualquer investimento do Estado tem que passar pela inclusão social. Precisamos acabar com a fome de 33 milhões de brasileiros. Tirar as milhares de pessoas das ruas. E é assim que vamos resolver o problema da nossa economia.</t>
  </si>
  <si>
    <t>LL-22.123</t>
  </si>
  <si>
    <t>Eu acredito na recuperação da nossa democracia. Não posso conceber a ideia que um país que lutou pela democracia possa jogar fora isso por conta de um presidente que desafia as instituições.</t>
  </si>
  <si>
    <t>LL-22.124</t>
  </si>
  <si>
    <t>O Brasil é um país muito importante para o mundo. Não somos um país qualquer. E a democracia para nós tem que ser levada a sério.</t>
  </si>
  <si>
    <t>LL-22.125</t>
  </si>
  <si>
    <t>O Banco Central sempre foi muito independente, mas a decisão do banco não pode ser apenas um instrumento de conter inflação. A responsabilidade fiscal é necessária e temos experiência com isso.</t>
  </si>
  <si>
    <t>LL-22.126</t>
  </si>
  <si>
    <t>Quando chegamos na presidência, a inflação era de 12%. A dívida interna era de 60,5%. E nenhum país do G20 teve tanta responsabilidade fiscal como nós tivemos. E é com essa seriedade que vamos garantir que as pessoas recebam o Bolsa Família.</t>
  </si>
  <si>
    <t>LL-22.127</t>
  </si>
  <si>
    <t>O Brasil precisa voltar a crescer. E isso não é compromisso programático, é compromisso de fé. Com a economia crescendo e a gente conseguindo distribuir esse crescimento, vamos fazer tudo que é preciso fazer nesse país. Se eu não achasse que é possível, eu não estaria voltando.</t>
  </si>
  <si>
    <t>LL-22.128</t>
  </si>
  <si>
    <t>Se eu ganhar as eleições, espero que a guerra entre Ucrânia e Rússia já tenha acabado, caso contrário faremos um esforço de diálogo para estabelecer novamente a paz. Não nos interessa qualquer tipo de guerra.</t>
  </si>
  <si>
    <t>LL-22.129</t>
  </si>
  <si>
    <t>Tenho certeza que os resultados das eleições serão acatados. O importante é termos uma eleição civilizada, que seja orientada pela esperança e por propostas para o Brasil ser um país melhor.</t>
  </si>
  <si>
    <t>LL-22.130</t>
  </si>
  <si>
    <t>Não é a primeira campanha que participo, e jamais envolvi questões pessoais de candidatos na disputa política. Quando envolvem a esposa de candidatos na disputa, é porque não têm o que falar. Minha família sofre esses ataques há muito tempo, e é o tipo da coisa que não vou fazer.</t>
  </si>
  <si>
    <t>LL-22.131</t>
  </si>
  <si>
    <t>milqf86</t>
  </si>
  <si>
    <t>O Brasil pode ter um futuro de esperança! Desenho do @Milqf86 para o #BrasilDaEsperança #EquipeLula https://t.co/5wSZrgEtrp</t>
  </si>
  <si>
    <t>LL-22.132</t>
  </si>
  <si>
    <t>Vamos reconstruir um Brasil de amor, solidariedade e fraternidade. Nosso país merece a oportunidade de ser feliz de novo! #EquipeLula
Produção executiva: @RicardoStuckert e @JanjaLula
Música: Leonardo Leone https://t.co/7hihUshMDN</t>
  </si>
  <si>
    <t>LL-22.133</t>
  </si>
  <si>
    <t>LL-22.134</t>
  </si>
  <si>
    <t>anittacrave</t>
  </si>
  <si>
    <t>@AnittaCrave @Anitta ??</t>
  </si>
  <si>
    <t>LL-22.135</t>
  </si>
  <si>
    <t>LL-22.136</t>
  </si>
  <si>
    <t>Bolsonaro sempre mentiu para o povo. Em 2018, dizia que o gás de cozinha iria custar R$ 35. Quando foi a última vez que você comprou um botijão por esse valor? #EquipeLula https://t.co/5LWED79Sql https://t.co/mTm7AT4z7V</t>
  </si>
  <si>
    <t>LL-22.137</t>
  </si>
  <si>
    <t>Lançamento do livro O Brasil no Mundo com Lula https://t.co/altQ6qTgpg</t>
  </si>
  <si>
    <t>LL-22.138</t>
  </si>
  <si>
    <t>As pessoas mais humildes podem acessar esse livro na internet e saber o que um governante pode fazer. O @ricardostuckert levou muitas caneladas para tirar essas fotos. Que o Brasil tenha ainda muitos fotógrafos com a dedicação dele. https://t.co/7mSkSeOHpH
??: Cláudio Kbene https://t.co/eB0bYdX7Cm</t>
  </si>
  <si>
    <t>LL-22.139</t>
  </si>
  <si>
    <t>Bom dia. Faltam 40 dias! Contribua com a campanha que fará a diferença para o futuro de nossas crianças. DOE 13 https://t.co/2EQy1O2vhY #BrasilEsperança #EquipeLula 
Ilustração: @crisvector https://t.co/nllXI3iZjq</t>
  </si>
  <si>
    <t>LL-22.140</t>
  </si>
  <si>
    <t>Gamers juntos pelo #BrasilDaEsperança. Os jogos divertem mas também têm que ser levados a sério, pois são uma indústria que gera emprego e renda. Não basta reduzir impostos dos produtos, é preciso investir e profissionalizar o setor de games. #EquipeLula  https://t.co/iqAXeL5Ecd</t>
  </si>
  <si>
    <t>LL-22.141</t>
  </si>
  <si>
    <t>????? https://t.co/PDWUPbgQEk</t>
  </si>
  <si>
    <t>LL-22.142</t>
  </si>
  <si>
    <t>Lula discute retomada do Minha Casa Minha Vida https://t.co/jO6N2c5rEZ</t>
  </si>
  <si>
    <t>LL-22.143</t>
  </si>
  <si>
    <t>O PAC foi uma coisa extraordinária, porque foi construído com empresários, governadores e prefeitos. E é um programa que eu pretendo retomar se ganharmos as eleições. Assim como o Minha Casa Minha Vida, que quero retomar no dia 1° de janeiro.</t>
  </si>
  <si>
    <t>LL-22.144</t>
  </si>
  <si>
    <t>Existem muitas obras paradas no Brasil. Quero que cada governador indique os projetos mais importantes de infraestrutura nos seus estados. E nós pretendemos anunciar um grande programa de infraestrutura, também para gerar mais empregos.</t>
  </si>
  <si>
    <t>LL-22.145</t>
  </si>
  <si>
    <t>herbbbbie</t>
  </si>
  <si>
    <t>Faltam 40 dias! Prepare a sua bandeira, estenda a toalha e vamos juntos pelo #BrasilDaEsperança. Desenho do @Herbbbbie. #EquipeLula https://t.co/djMjh9DeYh</t>
  </si>
  <si>
    <t>LL-22.146</t>
  </si>
  <si>
    <t>O Brasil não necessita de discórdia. Um governante precisa pensar sempre no melhor para o povo. Boa noite.</t>
  </si>
  <si>
    <t>LL-22.147</t>
  </si>
  <si>
    <t>Não estou voltando porque quero fazer uma aventura. Sou candidato, porque tenho certeza que se eu e  @geraldoalckmin ganharmos, vocês vão poder festejar com a gente a retomada do crescimento e da melhoria de vida do povo. É isso que nos anima e é isso que vamos fazer. Bom dia!</t>
  </si>
  <si>
    <t>LL-22.148</t>
  </si>
  <si>
    <t>#DOE13 ??Eles têm uma fábrica de mentiras, mas nós temos a verdade e a sua ajuda. Doe para a campanha de Lula! Você pode contribuir por pix, boleto ou cartão, no site https://t.co/GkVpPTV8sZ. Ajude a espalhar! #EquipeLula https://t.co/6T20Rtf8j6</t>
  </si>
  <si>
    <t>LL-22.149</t>
  </si>
  <si>
    <t>biancaandrade</t>
  </si>
  <si>
    <t>@BiancaAndrade Obrigado, Bianca. Vamos juntos contra o ódio e as mentiras, construir um Brasil da esperança. Um abraço pra você e pro Cris.</t>
  </si>
  <si>
    <t>LL-22.150</t>
  </si>
  <si>
    <t>?? + ?? pelo ?????? https://t.co/fvegT7PmM2</t>
  </si>
  <si>
    <t>LL-22.151</t>
  </si>
  <si>
    <t>Quer ver o que os governos do PT fizeram na sua cidade? Acesse Casa 13 pelo celular ou computador, diga de onde você é, veja o legado do PT e compartilhe nas redes. #EquipeLula 
 https://t.co/iIDKheZlVg https://t.co/pyT9u7DHXh</t>
  </si>
  <si>
    <t>LL-22.152</t>
  </si>
  <si>
    <t>Se você mora em Alagoinhas, na Bahia, por exemplo, vai descobrir que 17 mil famílias foram atendidas pelo Bolsa Família e que o Luz Para Todos fez 1,9 mil ligações em 2015. #EquipeLula  https://t.co/3hr8XTLZMY</t>
  </si>
  <si>
    <t>LL-22.153</t>
  </si>
  <si>
    <t>A série Brasil de Lula, do canal Lula Oficial no Spotify, dessa vez vai para Brasília. Ouça o relato de Aline Souza e de tantas outras famílias???? #BrasilDaEsperança  #EquipeLula https://t.co/L03B6KcYpM https://t.co/nNIaMTPLFO</t>
  </si>
  <si>
    <t>LL-22.154</t>
  </si>
  <si>
    <t>Há 68 anos, Getúlio Vargas saía da vida para entrar para a história. Governou o país por quase duas décadas. Primeiro como ditador, depois democraticamente eleito.</t>
  </si>
  <si>
    <t>LL-22.155</t>
  </si>
  <si>
    <t>Getúlio criou a CLT, revogando uma situação praticamente análoga à escravidão em que viviam os trabalhadores e as trabalhadoras. Um triste passado que, infelizmente, alguns querem trazer de volta ao Brasil.</t>
  </si>
  <si>
    <t>LL-22.156</t>
  </si>
  <si>
    <t>Criou o salário mínimo, que nos nossos governos teve valorização recorde de 74%, dinamizando a economia. Hoje, infelizmente, o salário mínimo é pouco para as necessidades de uma família.</t>
  </si>
  <si>
    <t>LL-22.157</t>
  </si>
  <si>
    <t>Getúlio inaugurou as bases para a industrialização do Brasil, garantindo a nossa hoje ameaçada soberania. Criou a Petrobras, a maior empresa brasileira, que o atual governo tenta privatizar, assim como fez com a Eletrobrás, também criada por Getúlio.</t>
  </si>
  <si>
    <t>LL-22.158</t>
  </si>
  <si>
    <t>Perseguido até o suicídio – mais pelos seus acertos do que pelos erros – Getúlio está vivo na memória de quem sonha com um Brasil soberano e uma classe de trabalhadora plena de direitos. É preciso manter vivo esse legado, com o respeito à maior de nossas conquistas: a democracia.</t>
  </si>
  <si>
    <t>LL-22.159</t>
  </si>
  <si>
    <t>vitorrochaee</t>
  </si>
  <si>
    <t>A esperança é o que nos move. Lula 13 por @vitorrochaee #BrasilDaEsperança #EquipeLula https://t.co/GCJPj548eu</t>
  </si>
  <si>
    <t>LL-22.160</t>
  </si>
  <si>
    <t>Boa noite. E até amanhã. https://t.co/sqmM0KRQaR</t>
  </si>
  <si>
    <t>LL-22.161</t>
  </si>
  <si>
    <t>Bom dia. Hoje serei entrevistado como candidato no Jornal Nacional. A última vez foi na eleição de 2006, quando meu adversário era… o @geraldoalckmin.</t>
  </si>
  <si>
    <t>LL-22.162</t>
  </si>
  <si>
    <t>Hoje iremos juntos até lá. #VamosJuntosPeloBrasil</t>
  </si>
  <si>
    <t>LL-22.163</t>
  </si>
  <si>
    <t>Hoje tem #LulanoJN, 20h30. Ative as notificações no Twitter para acompanhar de pertinho! #EquipeLula</t>
  </si>
  <si>
    <t>LL-22.164</t>
  </si>
  <si>
    <t>Em 2002, essa foi a primeira pergunta de Bonner para Lula. #LulaNoJN #EquipeLula https://t.co/89rc4RDGxi</t>
  </si>
  <si>
    <t>LL-22.165</t>
  </si>
  <si>
    <t>micdesart</t>
  </si>
  <si>
    <t>Desenho da @micdesart para lembrar que hoje teremos #LulaNoJN às 20h30. Vamos juntos pelo #BrasilDaEsperança! #EquipeLula https://t.co/hj8OP6aGS0</t>
  </si>
  <si>
    <t>LL-22.166</t>
  </si>
  <si>
    <t>Para lembrar o legado que mudou o ????. Mais motivos a partir das 20h30. #LulaNoJN #EquipeLula https://t.co/7aOTxQRWaE</t>
  </si>
  <si>
    <t>LL-22.167</t>
  </si>
  <si>
    <t>Gostaram da gravata? #LulaNoJN
??: @ricardostuckert https://t.co/aF0UdMr9uG</t>
  </si>
  <si>
    <t>LL-22.168</t>
  </si>
  <si>
    <t>felipeneto</t>
  </si>
  <si>
    <t>@felipeneto Obrigado pela confiança, Felipe. O Brasil voltará a ser um país da esperança. Um abraço.</t>
  </si>
  <si>
    <t>LL-22.169</t>
  </si>
  <si>
    <t>Vamos juntos, @felipeneto! #BrasilDaEsperança https://t.co/QwfAjgU2NM</t>
  </si>
  <si>
    <t>LL-22.170</t>
  </si>
  <si>
    <t>Durante 5 anos eu fui massacrado e estou tendo hoje a primeira oportunidade de falar disso ao vivo com o povo brasileiro. A corrupção só aparece quando você permite que ela seja investigada. No meu governo criamos o portal da transparência e a lei anticorrupção. #LulaNoJN</t>
  </si>
  <si>
    <t>LL-22.171</t>
  </si>
  <si>
    <t>Eu poderia ter escolhido um promotor engavetador. Mas escolhi da lista tríplice. Poderia ter escolhido um delegado da polícia federal que eu pudesse controlar. Não fiz. Poderia ter feito decreto de 100 anos, que está na moda hoje. #LulaNoJN</t>
  </si>
  <si>
    <t>LL-22.172</t>
  </si>
  <si>
    <t>Eu não quero um procurador leal a mim. Ele tem que ser leal ao povo brasileiro. #LulaNoJN</t>
  </si>
  <si>
    <t>LL-22.173</t>
  </si>
  <si>
    <t>Existem três palavras mágicas para governar o país: previsibilidade, estabilidade e credibilidade. Previsibilidade é pra ninguém ser pego de surpresa. E nunca antes na história desse país tivemos uma chapa como Lula e @geraldoalckmin para garantir a credibilidade. #LulaNoJN</t>
  </si>
  <si>
    <t>LL-22.174</t>
  </si>
  <si>
    <t>Sábado eu encontrei a @dilmabr no Anhangabaú e ela sabia que eu viria aqui no Jornal Nacional. Ela me disse: se perguntarem de mim, diga para me convidarem para um debate. #LulaNoJN</t>
  </si>
  <si>
    <t>LL-22.175</t>
  </si>
  <si>
    <t>Me juntei com o @geraldoalckmin para dar uma demonstração para a sociedade brasileira que política não tem a ver com ódio. #LulaNoJN</t>
  </si>
  <si>
    <t>LL-22.176</t>
  </si>
  <si>
    <t>O Bolsonaro sequer cuida do orçamento do Brasil. Quem cuida é o Arthur Lira. Os ministros ligam para o Lira, não pra ele. Temos que acabar com essa história de semipresidencialismo no regime presidencial. O Bolsonaro parece um bobo da corte. #LulaNoJN</t>
  </si>
  <si>
    <t>LL-22.177</t>
  </si>
  <si>
    <t>Os governadores estão reféns das emendas secretas. Isso é um escárnio, não é democracia. E essas coisas vamos resolver conversando com os deputados. E a sociedade brasileira precisa aprender que o Congresso é resultado da sua consciência política no dia das eleições. #LulaNoJN</t>
  </si>
  <si>
    <t>LL-22.178</t>
  </si>
  <si>
    <t>Eu estou até com ciúmes do @geraldoalckmin, ele foi aplaudido de pé esses dias em um congresso do PT. É uma pessoa que vai me ajudar, de confiança. A experiência dele como governador de São Paulo vai me ajudar a consertar o Brasil. #LulaNoJN</t>
  </si>
  <si>
    <t>LL-22.179</t>
  </si>
  <si>
    <t>LL-22.180</t>
  </si>
  <si>
    <t>LL-22.181</t>
  </si>
  <si>
    <t>Os empresários sérios que trabalham no agronegócio não querem desmatar. Mas existe um monte que quer. O atual presidente tinha um ministro do Meio Ambiente que dizia que era para passar a boiada.  #LulaNoJN</t>
  </si>
  <si>
    <t>LL-22.182</t>
  </si>
  <si>
    <t>Para um democrata, a gente precisa respeitar a autodeterminação dos povos. É assim que eu quero para o Brasil e é assim que eu quero para os outros. #LulaNoJN</t>
  </si>
  <si>
    <t>LL-22.183</t>
  </si>
  <si>
    <t>Eu não gosto de usar a palavra governar, gosto de usar a palavra cuidar. Esse país é um do futuro que precisamos construir. Vamos voltar a investir na geração de empregos. Temos quase 70% de famílias endividadas, a maioria de mulheres. Vamos negociar essas dívidas. #LulaNoJN</t>
  </si>
  <si>
    <t>LL-22.184</t>
  </si>
  <si>
    <t>Nós precisamos que o povo brasileiro volte a viver com dignidade. #LulaNoJN</t>
  </si>
  <si>
    <t>LL-22.185</t>
  </si>
  <si>
    <t>O que acharam? #LulaNoJN https://t.co/H67yhWqphb</t>
  </si>
  <si>
    <t>LL-22.186</t>
  </si>
  <si>
    <t>Ative as notificações aqui no twitter e acompanhe de perto a campanha #BrasilDaEsperança. #EquipeLula</t>
  </si>
  <si>
    <t>LL-22.187</t>
  </si>
  <si>
    <t>Voltar para cuidar do povo. #LulaNoJN https://t.co/YiLhsrtc5m</t>
  </si>
  <si>
    <t>LL-22.188</t>
  </si>
  <si>
    <t>37 dias https://t.co/uJWihJ85LV</t>
  </si>
  <si>
    <t>LL-22.189</t>
  </si>
  <si>
    <t>Obrigado a todos que acompanharam #LulaNoJN. Boa noite e até amanhã. https://t.co/Vsu8vtjAiF</t>
  </si>
  <si>
    <t>LL-22.190</t>
  </si>
  <si>
    <t>Eu quero voltar a ser presidente e trabalhar muito para melhorar a vida de todos os brasileiros. Todos. Mas principalmente daqueles que mais precisam. Bom dia e vamos em frente.</t>
  </si>
  <si>
    <t>LL-22.191</t>
  </si>
  <si>
    <t>Lula se encontra com Marcelo Freixo e André Ceciliano no Rio de Janeiro https://t.co/kpRS7w0kgQ</t>
  </si>
  <si>
    <t>LL-22.192</t>
  </si>
  <si>
    <t>Geração de emprego pra mim é obsessão, porque emprego é o que mais dá dignidade para o ser humano, quando você trabalha e volta para a casa com o pão de cada dia, comprado com o dinheirinho do seu suor.</t>
  </si>
  <si>
    <t>LL-22.193</t>
  </si>
  <si>
    <t>Como tem gente espalhando mentira, temos que lembrar que o Dia Nacional da Marcha para Jesus foi feito por nós em 2009, e que também fizemos a Lei da Liberdade Religiosa.</t>
  </si>
  <si>
    <t>LL-22.194</t>
  </si>
  <si>
    <t>andrececiliano</t>
  </si>
  <si>
    <t>No que depender do meu esforço, vamos fazer o que for possível para eleger @MarceloFreixo governador do Rio de Janeiro e @AndreCeciliano como senador. O Rio precisa de vocês.
??: @ricardostuckert https://t.co/vkC1Wq1iC1</t>
  </si>
  <si>
    <t>LL-22.195</t>
  </si>
  <si>
    <t>eulukinhass</t>
  </si>
  <si>
    <t>Hoje com o companheiro @eulukinhass. Vamos voltar! #BrasilDaEsperança
??: @ricardostuckert https://t.co/f2KfPa20UQ</t>
  </si>
  <si>
    <t>LL-22.196</t>
  </si>
  <si>
    <t>Ajude a construir o #BrasilDaEsperança! Não importa o valor, o importante é o seu apoio. E se não puder doar, nos ajude divulgando nas redes sociais ?????? https://t.co/ShGETDit0S #EquipeLula https://t.co/QYBb5nZRBg</t>
  </si>
  <si>
    <t>LL-22.197</t>
  </si>
  <si>
    <t>brunogagliasso</t>
  </si>
  <si>
    <t>@brunogagliasso @JanjaLula Agradeço a conversa, Bruno. Um grande abraço pra você e para sua linda família. Vamos juntos!</t>
  </si>
  <si>
    <t>LL-22.198</t>
  </si>
  <si>
    <t>LL-22.199</t>
  </si>
  <si>
    <t>A entrevista de Lula ontem no Jornal Nacional foi o assunto mais comentado do mundo nas redes sociais. No link você pode ler a transcrição completa. #EquipeLula  https://t.co/MnsE954Tov</t>
  </si>
  <si>
    <t>LL-22.200</t>
  </si>
  <si>
    <t>petitabell</t>
  </si>
  <si>
    <t>Como era bom o nosso sextou. Desenho do @petitabell  #BrasilDaEsperança #EquipeLula https://t.co/h8O5zJRrU6</t>
  </si>
  <si>
    <t>LL-22.201</t>
  </si>
  <si>
    <t>juninhope08</t>
  </si>
  <si>
    <t>O craque @Juninhope08 deu o recado: nosso artilheiro está de volta, pronto para entrar em campo, para fazer mais e melhor pelo povo brasileiro! #EquipeLula https://t.co/hLjt7uKLxO</t>
  </si>
  <si>
    <t>LL-22.202</t>
  </si>
  <si>
    <t>O Brasil que queremos é um lugar onde todos os brasileiros tenham três refeições por dia, emprego, respeito e vida digna. Boa noite e até amanhã.</t>
  </si>
  <si>
    <t>LL-22.203</t>
  </si>
  <si>
    <t>Bom sábado. Hoje é um dia especial ????</t>
  </si>
  <si>
    <t>LL-22.204</t>
  </si>
  <si>
    <t>Nos vemos na Band amanhã, 21 horas. https://t.co/TvRUqtLDzv</t>
  </si>
  <si>
    <t>LL-22.205</t>
  </si>
  <si>
    <t>No ar nosso 1º programa eleitoral! De onde no Brasil você viu?  #BrasilDaEsperança #EquipeLula https://t.co/C356FQAUZA</t>
  </si>
  <si>
    <t>LL-22.206</t>
  </si>
  <si>
    <t>Alô, Amazonas! Lula está chegando para o ato em Manaus no dia 31/08. Registre a sua presença pelo link e conecte-se a campanha: https://t.co/8U9vjFzVyh https://t.co/PWRkcC9pdb</t>
  </si>
  <si>
    <t>LL-22.207</t>
  </si>
  <si>
    <t>O Brasil piorou. Mas o povo brasileiro tem fé e sabe que com Lula as coisas vão melhorar. Que Brasil você quer? #BrasilDaEsperança #EquipeLula https://t.co/OHTW3eTbsY</t>
  </si>
  <si>
    <t>LL-22.208</t>
  </si>
  <si>
    <t>Feliz aniversário, Janjinha. Ao seu lado meus dias são mais felizes. Muitos anos de vida, muita saúde, felicidades e tudo de melhor, porque você merece, meu bem, @JanjaLula.
??: @ricardostuckert https://t.co/zl0NxY4fsd</t>
  </si>
  <si>
    <t>LL-22.209</t>
  </si>
  <si>
    <t>joaoensina</t>
  </si>
  <si>
    <t>Desenho do @JoaoEnsina, com fé no #BrasilDaEsperança para juntos reconstruirmos um país melhor. #EquipeLula https://t.co/czNby5ul33</t>
  </si>
  <si>
    <t>LL-22.210</t>
  </si>
  <si>
    <t>Que tal ajudar a campanha #BrasilDaEsperança como voluntário? Vamos trabalhar juntos para recuperar o Brasil que nosso povo merece! Faça o seu cadastro: https://t.co/RQjpYaCSzV #EquipeLula https://t.co/1yfH3UN8Nn</t>
  </si>
  <si>
    <t>LL-22.211</t>
  </si>
  <si>
    <t>Não é possível cuidar do Brasil com ódio. Conto com a ajuda de vocês para recuperarmos nosso país. Boa noite e amanhã tem debate! #BrasilDaEsperança
??: @ricardostuckert https://t.co/5eYrr12ici</t>
  </si>
  <si>
    <t>LL-22.212</t>
  </si>
  <si>
    <t>Bom dia. Um ótimo domingo pra nós!</t>
  </si>
  <si>
    <t>LL-22.213</t>
  </si>
  <si>
    <t>Em 2006, no debate da Band, Lula sobre o que mudou no Brasil em seu primeiro mandato. #LulaNaBand #EquipeLula https://t.co/S7GFhVwbI9</t>
  </si>
  <si>
    <t>LL-22.214</t>
  </si>
  <si>
    <t>Saiba onde assistir #LulaNaBand ?? https://t.co/oWBG1UM55u</t>
  </si>
  <si>
    <t>LL-22.215</t>
  </si>
  <si>
    <t>Os dados não mentem. Com Lula, o Brasil saiu da crise e a vida do povo melhorou. #EquipeLula https://t.co/jkRzCYw7B0</t>
  </si>
  <si>
    <t>LL-22.216</t>
  </si>
  <si>
    <t>fpassos1964</t>
  </si>
  <si>
    <t>@fpassos1964 ??</t>
  </si>
  <si>
    <t>LL-22.217</t>
  </si>
  <si>
    <t>Vamos ao debate! #DebateNaBand #LulaNaBand
??: @ricardostuckert https://t.co/1VG10dX88P</t>
  </si>
  <si>
    <t>LL-22.218</t>
  </si>
  <si>
    <t>Lamentavelmente não temos informações do MEC para saber como estão estudantes hoje. Se eu ganhar, vou convocar uma reunião com prefeitos e governadores para fazer um pacto contra o atraso educacional que a pandemia deixou.  #LulaNaBand #DebateNaBand</t>
  </si>
  <si>
    <t>LL-22.219</t>
  </si>
  <si>
    <t>Nunca antes na história o Brasil foi tão respeitado pelo mundo. Esse país, que era um país que quando deixei a presidência estava crescendo a 7,5%, é o país que o atual presidente está destruindo. Porque ele adora bravata, falar números que não existem. #LulaNaBand #DebateNaBand</t>
  </si>
  <si>
    <t>LL-22.220</t>
  </si>
  <si>
    <t>O meu país é aquele de que o povo tem saudade, é o país que o povo tinha o direito de viver dignamente. #LulaNaBand #DebateNaBand</t>
  </si>
  <si>
    <t>LL-22.221</t>
  </si>
  <si>
    <t>LL-22.222</t>
  </si>
  <si>
    <t>lulaverso</t>
  </si>
  <si>
    <t>Não adianta fazer escola se a criança não tem como chegar na aula. O Caminho da Escola adquiriu mais de 30 mil ônibus e 918 lanchas para atender crianças nas áreas urbanas, rurais e onde o transporte era feito por meio fluvial. #LulaNaBand #DebateNaBand</t>
  </si>
  <si>
    <t>LL-22.223</t>
  </si>
  <si>
    <t>O Brasil rompeu acordos que tinha com a Alemanha e com a Noruega. O presidente faz discurso sobre queimar, desmatar, mas não há nenhum cuidado com a questão ambiental. #LulaNaBand #DebateNaBand</t>
  </si>
  <si>
    <t>LL-22.224</t>
  </si>
  <si>
    <t>Nenhum empresário sério faz queimadas. Mas hoje tem gente do governo que até incentiva. Ministros que diziam para deixar a boiada passar. Participei da COP 15 e em Kopenhagen assumimos o compromisso de reduzir o desmatamento, e o Brasil passou a ser referência. #DebateNaBand</t>
  </si>
  <si>
    <t>LL-22.225</t>
  </si>
  <si>
    <t>Primeiro bloco #DebateNaBand
??: @ricardostuckert https://t.co/TWARmg7uau</t>
  </si>
  <si>
    <t>LL-22.226</t>
  </si>
  <si>
    <t>A manutenção dos R$ 600 do auxílio não está na proposta de orçamento que foi para o Congresso. O PT quer R$ 600 há 2 anos, mas é preciso que essa política seja concomitante com a economia e de geração de empregos. Bolsonaro adora citar dados que nem ele acredita. #DebateNaBand</t>
  </si>
  <si>
    <t>LL-22.227</t>
  </si>
  <si>
    <t>As pessoas se esquecem que em 2009 e 2010, com a H1N1, nós vacinamos em 3 meses 83 milhões de pessoas. Se as pessoas demoram para ser vacinadas, é irresponsabilidade de quem comanda o país.#LulaNaBand #DebateNaBand</t>
  </si>
  <si>
    <t>LL-22.228</t>
  </si>
  <si>
    <t>As pessoas esquecem que quem criou o piso escolar fui eu. Que espalhamos universidades pelo país. O Prouni foi a maior revolução educacional que existiu no país. A elite brasileira nunca se preocupou em educar, precisou um metalúrgico sem diploma para fazer isso. #DebateNaBand</t>
  </si>
  <si>
    <t>LL-22.229</t>
  </si>
  <si>
    <t>Não tem show do intervalo mas o show de fake news de Bolsonaro não para. Vacine-se: para cada mentira, espalhe uma verdade. @verdadenarede #DebateNaBand #EquipeLula https://t.co/gd1i96m4j6</t>
  </si>
  <si>
    <t>LL-22.230</t>
  </si>
  <si>
    <t>Quero voltar pra esse país voltar para gerar emprego. A gente vivia uma situação que o trabalhador mais pobre tinha recebido 80% de aumento. Não era tudo, mas fizemos o governo de maior inclusão social da história. #LulaNaBand #DebateNaBand</t>
  </si>
  <si>
    <t>LL-22.231</t>
  </si>
  <si>
    <t>As empregas domésticas, os trabalhadores sabem que esse país era melhor, porque os pobres efetivamente cresceram no Brasil e conquistaram cidadania. E é assim que vai voltar a ser. O pobre vai voltar a ser respeitado. #LulaNaBand #DebateNaBand</t>
  </si>
  <si>
    <t>LL-22.232</t>
  </si>
  <si>
    <t>O que explica um sigilo de 100 anos para o ministro da Saúde que agiu de forma totalmente irresponsável? O que explica um presidente brincar com uma doença que matou 680 mil pessoas? #LulaNaBand #DebateNaBand</t>
  </si>
  <si>
    <t>LL-22.233</t>
  </si>
  <si>
    <t>Lula SEMPRE valorizou e deu protagonismo às mulheres. Bolsa Família, Minha Casa, Minha Vida, Cisternas, Lei Maria da Penha, vagas de emprego e na universidade são só alguns exemplos de como realmente se governa para as brasileiras ?? #LulaNaBand #DebateNaBand https://t.co/K3GKmNkb2j</t>
  </si>
  <si>
    <t>LL-22.234</t>
  </si>
  <si>
    <t>LL-22.235</t>
  </si>
  <si>
    <t>Queremos renegociar as dívidas das famílias que recebem até 3 salários mínimos e limpar seus nomes do SPC e do SERASA. Pra desenrolar o Brasil e reaquecer a economia! Atualmente, 77% das famílias estão endividadas #LulaNaBand #DebatenaBand #EquipeLula https://t.co/LaM11bAZpy</t>
  </si>
  <si>
    <t>LL-22.236</t>
  </si>
  <si>
    <t>Fui procurar um companheiro com 16 anos de experiência governando São Paulo para me ajudar a reconstruir o país. Eu que um outro Brasil é possível, por isso não entro no campo da promessa fácil. #LulaNaBand #DebateNaBand</t>
  </si>
  <si>
    <t>LL-22.237</t>
  </si>
  <si>
    <t>Bolsonaro sabe das razões pelas quais fui preso. Foi para ele ser presidente da República. Nesse processo, estou muito mais limpo do que ele ou os parentes dele. Estou aqui candidato para ganhar as eleições e em um decreto só apagar todos os sigilos. #LulaNaBand #DebateNaBand</t>
  </si>
  <si>
    <t>LL-22.238</t>
  </si>
  <si>
    <t>Bom dia. Muita gente acorda cedo na segunda e não pode ver o debate. Vocês se lembram do Brasil que tratava os trabalhadores com mais dignidade e melhores salários. Esse país vai voltar. https://t.co/474DcjFbaC</t>
  </si>
  <si>
    <t>LL-22.239</t>
  </si>
  <si>
    <t>brumarquezine</t>
  </si>
  <si>
    <t>@BruMarquezine ??</t>
  </si>
  <si>
    <t>LL-22.240</t>
  </si>
  <si>
    <t>@Anitta Parabéns pela conquista, Anitta. Um abraço para você, sua família e seus fãs. ??????</t>
  </si>
  <si>
    <t>LL-22.241</t>
  </si>
  <si>
    <t>Ontem, no debate da Band, Lula tratou Ciro Gomes com respeito. #EquipeLula https://t.co/9A64RvFcb0</t>
  </si>
  <si>
    <t>LL-22.242</t>
  </si>
  <si>
    <t>mottatarcisio</t>
  </si>
  <si>
    <t>Obrigado pela lembrança @MottaTarcisio. https://t.co/x1DpEOF9OX</t>
  </si>
  <si>
    <t>LL-22.243</t>
  </si>
  <si>
    <t>Encontro de delegação de parlamentares europeus com o ex-presidente Lula https://t.co/9HkzziBsVL</t>
  </si>
  <si>
    <t>LL-22.244</t>
  </si>
  <si>
    <t>A questão climática é fundamental para a sobrevivência do próprio planeta. Nesse aspecto, o Brasil tem que jogar em uma posição de liderança. A gente não abre mão da soberania da Amazônia.</t>
  </si>
  <si>
    <t>LL-22.245</t>
  </si>
  <si>
    <t>Se ganharmos as eleições, vamos precisar de parcerias, investimentos e trocas com a União Europeia. Na participação e na construção de um mundo efetivamente limpo. Sem produção de gás carbônico. O Brasil pode ser protagonista nisso.</t>
  </si>
  <si>
    <t>LL-22.246</t>
  </si>
  <si>
    <t>juliette</t>
  </si>
  <si>
    <t>@juliette Obrigado pela confiança, Juliette. Vamos trabalhar juntos pela saúde, educação e qualidade de vida do nosso povo. Um abraço! ????</t>
  </si>
  <si>
    <t>LL-22.247</t>
  </si>
  <si>
    <t>??+??= ?????? https://t.co/31ef91ldbQ</t>
  </si>
  <si>
    <t>LL-22.248</t>
  </si>
  <si>
    <t>Faltam 34 dias para votar 13! Desenho do Guilherme Lira. #BrasilDaEsperança #EquipeLula https://t.co/f2uRNTZkyX</t>
  </si>
  <si>
    <t>LL-22.249</t>
  </si>
  <si>
    <t>inst_lula</t>
  </si>
  <si>
    <t>10 anos da LEI DE COTAS ???
A Lei de Cotas foi apresentada pelo governo @LulaOficial em 2004, mas só foi aprovada pelo Congresso em 2012. Sancionada por @dilmabr em 29/08, as cotas viabilizaram o ingresso de milhares de estudantes nas universidades e a popularização do ensino. https://t.co/03loFHAblw</t>
  </si>
  <si>
    <t>LL-22.250</t>
  </si>
  <si>
    <t>Atenção, Belém. Prepare o açaí que Lula está chegando para o ato dia 01/09. Faça o cadastro pelo link: https://t.co/W5s7F3RbzU #EquipeLula https://t.co/qNxwoD2CKf</t>
  </si>
  <si>
    <t>LL-22.251</t>
  </si>
  <si>
    <t>O trabalhador e a trabalhadora sabem que a vida mudou nos meus governos, com emprego, respeito e oportunidade. É isso que o nosso povo merece. https://t.co/N07YWD092f</t>
  </si>
  <si>
    <t>LL-22.252</t>
  </si>
  <si>
    <t>Estou achando a minha história parecida com a da Ju ?? https://t.co/JTbxh1G4Ob</t>
  </si>
  <si>
    <t>LL-22.253</t>
  </si>
  <si>
    <t>Bom dia! Logo mais converso com a Rádio Mais Brasil FM e Mais Brasil News ao vivo. Acompanhe aqui nas redes. https://t.co/Bw7QVkpBFM</t>
  </si>
  <si>
    <t>LL-22.254</t>
  </si>
  <si>
    <t>Lula fala com Manaus na Rádio Mais Brasil FM https://t.co/fGanzBghgI</t>
  </si>
  <si>
    <t>LL-22.255</t>
  </si>
  <si>
    <t>Nossa preocupação é mostrar para o povo brasileiro a saída para reduzir a inflação, aumentar o salário mínimo, gerar empregos e melhorar a educação. Os problemas reais da vida da população.</t>
  </si>
  <si>
    <t>LL-22.256</t>
  </si>
  <si>
    <t>É plenamente possível trabalhar bem a questão ambiental e construir uma ou duas ligações do Amazonas ao restante do país. Isso com um estudo profundo de quais são as exigências ambientais para fazer isso.</t>
  </si>
  <si>
    <t>LL-22.257</t>
  </si>
  <si>
    <t>Nós precisamos estabelecer uma política de ajuda ao desenvolvimento da Amazônia. E vamos buscar apoios para isso. Vamos pesquisar, como jamais foi feito, para transformar o Amazonas em um estado modelo de preservação e de desenvolvimento.</t>
  </si>
  <si>
    <t>LL-22.258</t>
  </si>
  <si>
    <t>É humanamente impossível o presidente da República tomar conta da situação de um Estado sem dialogar com governadores e prefeitos. Quem sabe em primeiro lugar de um garimpo ilegal ou desmatamento é o prefeito. É importante saber trabalhar com outras pessoas.</t>
  </si>
  <si>
    <t>LL-22.259</t>
  </si>
  <si>
    <t>Se eu não acreditasse que é possível melhorar a vida no Brasil, eu não estaria nessa disputa. Eu lembro quando existiam 600 mil pessoas que não tinham água para beber e levamos água para a população em Manaus. Estou voltando com mais vontade porque eu sei o que pode ser feito.</t>
  </si>
  <si>
    <t>LL-22.260</t>
  </si>
  <si>
    <t>Houve uma evasão escolar muito grande na pandemia. Vamos ter que dar incentivos para esses jovens voltarem. Quem tinha internet, computador, tablets, conseguiu seguir estudando melhor. E quem não tinha? Vamos ter que fazer um mutirão para recuperar nossa educação.</t>
  </si>
  <si>
    <t>LL-22.261</t>
  </si>
  <si>
    <t>A União tem que ser indutora do desenvolvimento. É esse Brasil que nós precisamos construir, um Brasil solidário, onde todas as regiões têm possibilidade de se desenvolver.</t>
  </si>
  <si>
    <t>LL-22.262</t>
  </si>
  <si>
    <t>Faltam 33 dias. Vamos seguir conversando com todos, para recuperarmos o futuro e a esperança do Brasil.
??: @ricardostuckert https://t.co/Q38CRCovpb</t>
  </si>
  <si>
    <t>LL-22.263</t>
  </si>
  <si>
    <t>Lula e governadores debatem propostas para melhorar a segurança pública https://t.co/1ZQ8BC1Lxc</t>
  </si>
  <si>
    <t>LL-22.264</t>
  </si>
  <si>
    <t>Estamos propondo a criação do ministério da Segurança Pública, aumentando ao participação da União, sem interferir no papel dos estados hoje. Essa é uma reivindicação antiga.</t>
  </si>
  <si>
    <t>LL-22.265</t>
  </si>
  <si>
    <t>Vamos precisar juntar todo mundo e trabalhar juntos. Temos que criar uma inteligência única para nossa segurança. Vamos retomar também a conferência nacional de segurança pública, retomar a patrulha Lei Maria da Penha.</t>
  </si>
  <si>
    <t>LL-22.266</t>
  </si>
  <si>
    <t>A escola em tempo integral é uma das soluções não só para formar melhor nosso jovem, mas também para evitar que ele chegue no crime. Vamos transformar a segurança pública em uma coisa realmente importante.</t>
  </si>
  <si>
    <t>LL-22.267</t>
  </si>
  <si>
    <t>LL-22.268</t>
  </si>
  <si>
    <t>LL-22.269</t>
  </si>
  <si>
    <t>Ajude na reconstrução do #BrasilDaEsperança e na vitória contra o ódio! Faça um PIX para a campanha do Lula! ?????? #EquipeLula https://t.co/ShGETDA4ps https://t.co/tzQFmwjeFn</t>
  </si>
  <si>
    <t>LL-22.270</t>
  </si>
  <si>
    <t>Está chegando a hora, São Luís. Ato pelo #BrasilDaEsperança dia 02/09. Registre a sua presença pelo link: https://t.co/BGZct3BgKI https://t.co/KXDakl3uro</t>
  </si>
  <si>
    <t>LL-22.271</t>
  </si>
  <si>
    <t>luizapannunzio</t>
  </si>
  <si>
    <t>A nossa estrela vai brilhar de novo. É 13 para o #BrasilDaEsperança. Desenho da @luizapannunzio  #EquipeLula https://t.co/Wdi1DaD75x</t>
  </si>
  <si>
    <t>LL-22.272</t>
  </si>
  <si>
    <t>jwallauer</t>
  </si>
  <si>
    <t xml:space="preserve"> @NPTO</t>
  </si>
  <si>
    <t>LL-22.273</t>
  </si>
  <si>
    <t>uol</t>
  </si>
  <si>
    <t>TSE ordena remoção de post de Eduardo Bolsonaro contra Lula por fake news https://t.co/b6KBNB3xb7</t>
  </si>
  <si>
    <t>LL-22.274</t>
  </si>
  <si>
    <t>Agora é o povo, agora é Lula! Confira o segundo programa eleitoral do #BrasilDaEsperança na TV ?????? #EquipeLula https://t.co/uVHN3AKu4v</t>
  </si>
  <si>
    <t>LL-22.275</t>
  </si>
  <si>
    <t>É amanhã, Manaus! O ato com Lula e @geraldoalckmin  será no Espaço via Torres a partir das 18h, horário local. Chegue cedo! #EquipeLula https://t.co/0qXBQofbcc</t>
  </si>
  <si>
    <t>LL-22.276</t>
  </si>
  <si>
    <t>Amanhã tem entrevista com Lula ao vivo, para você, para todo o Pará e para o mundo nas redes sociais. #EquipeLula https://t.co/Se8sgubBRw</t>
  </si>
  <si>
    <t>LL-22.277</t>
  </si>
  <si>
    <t>Não existe país que se desenvolveu sem investir na educação. É por isso que eu sou o presidente que mais fez universidades e quero seguir fazendo. Nós precisamos qualificar nossa juventude para que o Brasil se torne um país mais moderno e competitivo. Boa noite.</t>
  </si>
  <si>
    <t>LL-22.278</t>
  </si>
  <si>
    <t>Éramos um país que gerou 20 milhões de empregos com carteira assinada e hoje temos empregos precarizados. A minha volta é um desejo de uma parcela muito grande da sociedade. E acho que o povo vê na minha candidatura a esperança de um Brasil feliz.</t>
  </si>
  <si>
    <t>LL-22.279</t>
  </si>
  <si>
    <t>Nosso interesse era fazer que o povo de baixo conquistar cidadania. E é isso que me motiva voltar a ser presidente da República.</t>
  </si>
  <si>
    <t>LL-22.280</t>
  </si>
  <si>
    <t>O atual presidente não exigiu a investigação do Queiroz, dos filhos ou das denúncias da CPI contra o Pazuello. Ele não só coloca a sujeira embaixo do tapete como transforma em sigilo de 100 anos.</t>
  </si>
  <si>
    <t>LL-22.281</t>
  </si>
  <si>
    <t>Nós fizemos o cartão corporativo ser transparente, e agora o cartão corporativo do presidente tem sigilo de 100 anos.</t>
  </si>
  <si>
    <t>LL-22.282</t>
  </si>
  <si>
    <t>Eu venci em 26 processos na Justiça Federal. Só fui condenado por um juiz e um procurador porque eles tinham interesses políticos e não queriam que eu fosse candidato em 2018. Mesmo com todas as absolvições tem gente que insiste em não reconhecer.</t>
  </si>
  <si>
    <t>LL-22.283</t>
  </si>
  <si>
    <t>Nós vamos ser muito duros contra o desmatamento. Vamos proibir qualquer garimpo ilegal. E vamos fazer parcerias com soberania, porque a riqueza da Amazônia precisa ser investigada por cientistas do mundo inteiro.</t>
  </si>
  <si>
    <t>LL-22.284</t>
  </si>
  <si>
    <t>Temos milhões de trabalhadores precarizados, que trabalham sem carteira profissional, como se estivessem fazendo bico. Temos que criar melhores condições, também  para os trabalhadores de aplicativos, que precisam de direitos, descanso, férias, seguro para acidentes.</t>
  </si>
  <si>
    <t>LL-22.285</t>
  </si>
  <si>
    <t>O Brasil precisa de um governo com três coisas: credibilidade, que eu tenho, estabilidade, que eu já garanti, e previsibilidade, porque as pessoas não podem ser pegar de surpresa.</t>
  </si>
  <si>
    <t>LL-22.286</t>
  </si>
  <si>
    <t>Vamos negociar as dívidas das famílias brasileiras. 22% dessas dívidas é com água e luz, que você pode negociar com prefeituras e empresas. Esse é um compromisso nosso, para que o povo possa voltar a sorrir e tenha o nome limpo no Serasa.</t>
  </si>
  <si>
    <t>LL-22.287</t>
  </si>
  <si>
    <t>Bolsonaro queria dar R$ 200 de auxílio, a oposição quer R$ 600 há 2 anos. Agora, faltando 30 dias para as eleições, ele quer aumentar. Nunca um presidente gastou tanto para tentar se reeleger. E com o orçamento secreto, estão gastando o que têm e o que não têm.</t>
  </si>
  <si>
    <t>LL-22.288</t>
  </si>
  <si>
    <t>32 dias! Vamos juntos, conversando com as pessoas, desmentindo fake news, construir mais uma vez o Brasil da esperança. https://t.co/0Of5b1qC05</t>
  </si>
  <si>
    <t>LL-22.289</t>
  </si>
  <si>
    <t>Conversa com a imprensa em Manaus sobre geração de empregos e incentivo à Zona Franca. #EquipeLula
??: @ricardostuckert https://t.co/72Vufdvr7L</t>
  </si>
  <si>
    <t>LL-22.290</t>
  </si>
  <si>
    <t>A ONU e o STF já reconheceram: armaram contra Lula para ele não disputar as eleições de 2018. Bolsonaro está desesperado inventando mentiras todo o dia. Mas agora é Lula Presidente. #EquipeLula https://t.co/zqQKjFoppO</t>
  </si>
  <si>
    <t>LL-22.291</t>
  </si>
  <si>
    <t>falamuka</t>
  </si>
  <si>
    <t>Space dos 30 dias! Quinta-feira, 23h13. Ative as nossas notificações?? com @falamuka
https://t.co/VwCJsZ1sZ4</t>
  </si>
  <si>
    <t>LL-22.292</t>
  </si>
  <si>
    <t>Tem quem só passeia de moto. E tem quem valoriza quem trabalha e produz. #EquipeLula
??: @ricardostuckert https://t.co/dcTOipCKyw</t>
  </si>
  <si>
    <t>LL-22.293</t>
  </si>
  <si>
    <t>Lula fala sobre meio ambiente na Floresta Amazônica, em Manaus https://t.co/Ci3txRwA4X</t>
  </si>
  <si>
    <t>LL-22.294</t>
  </si>
  <si>
    <t>Hoje sabemos da importância de cuidarmos da nossa floresta, do nosso meio ambiente. Estou convencido também que é preciso abrirmos espaços para os povos originários, para que decidam sobre o seu futuro.</t>
  </si>
  <si>
    <t>LL-22.295</t>
  </si>
  <si>
    <t>Nós queremos fazer um governo diferente. Devemos envolver a sociedade nas decisões governamentais. Quero extinguir o orçamento secreto e criar um orçamento participativo, utilizando também a internet. O Brasil não é de quem ganha as eleições, é do povo brasileiro.</t>
  </si>
  <si>
    <t>LL-22.296</t>
  </si>
  <si>
    <t>Precisamos cuidar do mundo, porque as mudanças climáticas estão acontecendo todos os dias. O mundo não está para brincadeira, nós somos passageiros mas a natureza tem que ser eterna.</t>
  </si>
  <si>
    <t>LL-22.297</t>
  </si>
  <si>
    <t>Nossos indígenas e nossos povos ribeirinhos terão um ministério dos Povos Originários para promover políticas públicas. A saúde indígena poderá ser cuidada por profissionais indígenas, porque vamos trabalhar para formar muita gente na área da saúde.</t>
  </si>
  <si>
    <t>LL-22.298</t>
  </si>
  <si>
    <t>Não haverá mais garimpo em terra indígena. Ontem, discutimos segurança pública para cuidar das nossas fronteiras. Precisamos construir acordos e discutir com responsabilidades com países que fazem fronteira com o Brasil.</t>
  </si>
  <si>
    <t>LL-22.299</t>
  </si>
  <si>
    <t>unalambisgoya</t>
  </si>
  <si>
    <t>Faz o L e vote 13 para o #BrasilDaEsperança. Desenho da @unalambisgoya. #EquipeLula https://t.co/VymvnY2rQd</t>
  </si>
  <si>
    <t>LL-22.300</t>
  </si>
  <si>
    <t>Lula, Omar Aziz e Eduardo Braga em ato Vamos Juntos Pelo Amazonas e o Brasil, em Manaus. https://t.co/qzXNK3sqZT</t>
  </si>
  <si>
    <t>LL-22.301</t>
  </si>
  <si>
    <t>marioadolfo</t>
  </si>
  <si>
    <t>Pra evitar que obcecados por fake news postem imagens distorcidas da quantidade de público no comício do @LulaOficial em Manaus, deixo estas imagens, de 19h. Lotou antes mesmo da chegada do candidato. #manaus #amazonas #lula #Eleicoes2022 https://t.co/d8YxNWGThV</t>
  </si>
  <si>
    <t>LL-22.302</t>
  </si>
  <si>
    <t>Hoje é quarta-feira, o Flamengo está ganhando de 2x0, a sucuri já deve ter comido alguém na novela Pantanal e eu estou vendo o povo esperançoso aqui em Manaus, para conversar sobre o futuro do Brasil.</t>
  </si>
  <si>
    <t>LL-22.303</t>
  </si>
  <si>
    <t>Morei em um quarto e cozinha com 13 pessoas. Sei o que é uma mãe ficar em pé na beira do fogão e não ter um feijão. Então minha obsessão era que o povo pudesse ter três refeições por dia. Que as mães pudessem ver seus filhos indo pra escola com um sapatinho bonito.</t>
  </si>
  <si>
    <t>LL-22.304</t>
  </si>
  <si>
    <t>Se um tenente expulso do exército não tem coragem de tratar o povo direito, um metalúrgico vai voltar para a presidência para cuidar do povo do jeito que ele merece.</t>
  </si>
  <si>
    <t>LL-22.305</t>
  </si>
  <si>
    <t>Sei que Bolsonaro já veio em Manaus. Ele veio aqui fazer motociata. Eu não. Eu vim aqui visitar a fábrica para conhecer os trabalhadores que estão fazendo as motos.</t>
  </si>
  <si>
    <t>LL-22.306</t>
  </si>
  <si>
    <t>Tenho 76 anos de vida. Digo todo o dia que a idade não deixa a gente velho, o que deixa a gente velho é não ter uma causa, não ter uma motivação. A minha causa é dar dignidade e respeito a 215 milhões de brasileiros.</t>
  </si>
  <si>
    <t>LL-22.307</t>
  </si>
  <si>
    <t>Agradeço o povo de Manaus por ter lotado nosso ato e pela esperança que vi hoje em vocês. Vamos juntos reconstruir o Brasil! Boa noite.
??: @ricardostuckert https://t.co/9T6eCW9yqw</t>
  </si>
  <si>
    <t>LL-22.308</t>
  </si>
  <si>
    <t>Hoje me encontro com o povo do Pará para discutir a situação do Estado e do Brasil. Conversarei com indígenas, ribeirinhos e à noite teremos mais um ato do #BrasilDaEsperança. Nos vemos lá.</t>
  </si>
  <si>
    <t>LL-22.309</t>
  </si>
  <si>
    <t>Você sabia que 11, 1 mil famílias foram atendidas pelo Bolsa Família na cidade de Paragominas em 2016? Aproveite para saber mais do legado do PT no Pará ou na sua cidade pelo site casa 13: https://t.co/0KllfqiyZO #EquipeLula</t>
  </si>
  <si>
    <t>LL-22.310</t>
  </si>
  <si>
    <t>O Lula está chegando, São Luís. Amanhã tem ato na cidade pelo #BrasilDaEsperança. Registre a sua presença: https://t.co/BGZct3SRCg  #EquipeLula https://t.co/s3cB1JeMcp</t>
  </si>
  <si>
    <t>LL-22.311</t>
  </si>
  <si>
    <t>Hoje tem #SpaceDos30Dias! Quer saber como ajudar nos 30 dias que faltam para as eleições? Então vem acompanhar! 23h13, com @falamuka e convidados surpresa! Ative o lembrete ?? https://t.co/J2zlc7JL7b #EquipeLula https://t.co/s8aL5aYdFE</t>
  </si>
  <si>
    <t>LL-22.312</t>
  </si>
  <si>
    <t>Ato de Lula com a Cultura Paraense https://t.co/GC8tsOLDB8</t>
  </si>
  <si>
    <t>LL-22.313</t>
  </si>
  <si>
    <t>Teatro da Paz, Belém do Pará. Obrigado, está lindo!!!
??: @ricardostuckert https://t.co/I4MEUrtQAm</t>
  </si>
  <si>
    <t>LL-22.314</t>
  </si>
  <si>
    <t>Quem nunca foi presidente, pode prometer. Mas eu, que já fui presidente, não posso fazer menos do que eu já fiz. Se a cultura já foi incentivada e tratada com respeito nos meus governos, nós vamos fazer muito mais.</t>
  </si>
  <si>
    <t>LL-22.315</t>
  </si>
  <si>
    <t>A cultura não é algo menor, nem pode ser um braço de qualquer outra área. A cultura é uma das coisas mais importantes de um povo, é o que nos dá civilidade e respeito. A cultura gera emprego, gera prazer, alegria e conhecimento.</t>
  </si>
  <si>
    <t>LL-22.316</t>
  </si>
  <si>
    <t>Toda o mundo sonha com tranquilidade. Trabalhar todos os dias e dormir com a barriga cheia, sem fome. Acordar com um bom café da manhã. Por que a gente não pode ter um país com isso para todos?</t>
  </si>
  <si>
    <t>LL-22.317</t>
  </si>
  <si>
    <t>A minha causa é recuperar esse país. Não me conformo com os 33 milhões de brasileiros passando fome.</t>
  </si>
  <si>
    <t>LL-22.318</t>
  </si>
  <si>
    <t>Um torneiro mecânico vai mostrar como cuidar do povo pobre desse país, vai trabalhar pelo bem de todos, não basta ser sabido na cabeça, tem que ser sabido no coração.</t>
  </si>
  <si>
    <t>LL-22.319</t>
  </si>
  <si>
    <t>gabyamarantos</t>
  </si>
  <si>
    <t>@GabyAmarantos @ricardostuckert Também queríamos que você estivesse.</t>
  </si>
  <si>
    <t>LL-22.320</t>
  </si>
  <si>
    <t>Encontro com a cultura no belíssimo Teatro da Paz, em Belém. Agradeço o lindo encontro que vocês promoveram. Nos vemos à noite ato no Espaço Náutico Marine Clube. 
??: @ricardostuckert https://t.co/Yo0bRL46YA</t>
  </si>
  <si>
    <t>LL-22.321</t>
  </si>
  <si>
    <t>Amazônia e desenvolvimento combinam quando existem políticas ambientais sérias, pesquisas científicas e investimentos para o bem estar do povo. E é isso que vamos promover. #BrasilDaEsperança 
??: @ricardostuckert https://t.co/gx25ASCKJU</t>
  </si>
  <si>
    <t>LL-22.322</t>
  </si>
  <si>
    <t>ltdathayde</t>
  </si>
  <si>
    <t>Coragem e esperança para reconstruir o ????. Desenho da @ltdathayde.  #BrasilDaEsperança  #EquipeLula https://t.co/IMAe5c3Q7l</t>
  </si>
  <si>
    <t>LL-22.323</t>
  </si>
  <si>
    <t>Logo mais tem Lula em Belém, mas 23h13 também tem #SpaceDos30Dias! O @falamuka recebe convidados mais do que especiais pra entrarmos oficialmente na contagem do se vira nos 30 para eleger Lula presidente! Vai ficar de fora? #EquipeLula https://t.co/J2zlc81mvL https://t.co/Wgf5eLIZwf</t>
  </si>
  <si>
    <t>LL-22.324</t>
  </si>
  <si>
    <t>Lula e Beto Faro em Belém no grande ato Vamos Juntos Pelo Pará e Pelo Brasil https://t.co/k97eNlAvLO</t>
  </si>
  <si>
    <t>LL-22.325</t>
  </si>
  <si>
    <t>Respeitado no mundo inteiro e considerado o melhor presidente do Brasil. Lula saiu do governo com 87% de aprovação e mudou a vida do povo brasileiro. E vai cuidar do nosso país mais uma vez. Agora é Lula! #BrasilDaEsperança #EquipeLula https://t.co/fHqVOvA01W</t>
  </si>
  <si>
    <t>LL-22.326</t>
  </si>
  <si>
    <t>Quando eu deixei a presidência, graças a vocês, sai do governo com 87% de bom e ótimo. E não só por mérito meu, porque nós que conseguimos provar que era possível colocar o povo pobre nas universidades. Que é possível fazer casas subsidiadas. Eles acabaram com isso.</t>
  </si>
  <si>
    <t>LL-22.327</t>
  </si>
  <si>
    <t>Essa semana Bolsonaro mandou a Lei de Diretrizes Orçamentárias e não teremos aumento do salário mínimo ou sequer reajuste do Imposto de Renda. Não tem auxílio de 600 reais. E essa gente ainda fala que quer governar o Brasil.</t>
  </si>
  <si>
    <t>LL-22.328</t>
  </si>
  <si>
    <t>edmilsonpsol</t>
  </si>
  <si>
    <t>O companheiro @EdmilsonPSOL pode ficar tranquilo que, se eu for eleito, ele terá um parceiro para governar Belém e eu sei que terei um parceiro também no Pará.</t>
  </si>
  <si>
    <t>LL-22.329</t>
  </si>
  <si>
    <t>O povo está precisando não só de médicos, mas de acesso à máquinas modernas, especialistas em diferentes áreas. O SUS precisa ter uma rede de especialistas para que todo o mundo, independente da sua renda, tenha acesso à medicina.</t>
  </si>
  <si>
    <t>LL-22.330</t>
  </si>
  <si>
    <t>Temos crianças com dois anos de atraso na educação  por conta da pandemia. Vamos fazer um mutirão com prefeitos, governadores e educadores para recuperar isso e fazer o Brasil ser um país melhor.</t>
  </si>
  <si>
    <t>LL-22.331</t>
  </si>
  <si>
    <t>Junto com vocês, precisamos pedir voto nos grupos de zap, para nossa família, no lugar onde a gente trabalha, onde estudamos, na internet. Vamos enfrentar a máquina de mentiras.</t>
  </si>
  <si>
    <t>LL-22.332</t>
  </si>
  <si>
    <t>cfkargentina</t>
  </si>
  <si>
    <t>Toda a minha solidariedade à companheira @CFKArgentina, vítima de um fascista criminoso que não sabe respeitar divergências e a diversidade. A Cristina é uma mulher que merece o respeito de qualquer democrata no mundo. Graças a Deus ela escapou ilesa.</t>
  </si>
  <si>
    <t>LL-22.333</t>
  </si>
  <si>
    <t>Que o autor sofra todas as consequências legais. Esta violência e ódio politico que vêm sendo estimulados por alguns é uma ameaça à democracia na nossa região. Os democratas do mundo não tolerarão qualquer violência nas divergências políticas.</t>
  </si>
  <si>
    <t>LL-22.334</t>
  </si>
  <si>
    <t>Bom dia. Nosso se vira nos 30 começa hoje. Faltam apenas 30 dias para as eleições. Mude sua foto de perfil em apoio ao #BrasilDaEsperança, converse com as pessoas e vamos juntos reconstruir o país! #EquipeLula</t>
  </si>
  <si>
    <t>LL-22.335</t>
  </si>
  <si>
    <t>Entre nos grupos de WhatsApp e participe também do desafio se vira nos 30. Todo o dia uma missão diferente para eleger Lula presidente! ?? #EquipeLula https://t.co/3kegZslmJr</t>
  </si>
  <si>
    <t>LL-22.336</t>
  </si>
  <si>
    <t>Lula encontra povos da Floresta em Belém https://t.co/79GmYR9cLp</t>
  </si>
  <si>
    <t>LL-22.337</t>
  </si>
  <si>
    <t>Quero dizer aos povos originários que a boiada não vai passar mais. A manutenção da floresta em pé é mais saudável e rentável para o o Brasil. Quero assumir um compromisso que, a partir de janeiro, se eu for eleito, as coisas vão mudar.</t>
  </si>
  <si>
    <t>LL-22.338</t>
  </si>
  <si>
    <t>A proposta para o orçamento de 2023 enviada por Bolsonaro não tem nem a sequência do auxílio emergencial de 600 reais nem o aumento do salário mínimo.</t>
  </si>
  <si>
    <t>LL-22.339</t>
  </si>
  <si>
    <t>gabrielaprioli</t>
  </si>
  <si>
    <t>Minha solidariedade com a @GabrielaPrioli. Não é possível termos um presidente que constantemente ofende mulheres e agride pessoas para aparecer, que não sabe conviver com ideias diferentes ou respeitar as mulheres. https://t.co/dgggQHa17u</t>
  </si>
  <si>
    <t>LL-22.340</t>
  </si>
  <si>
    <t>Em Belém, em um importante encontro com lideranças indígenas, quilombolas e ribeirinhas para discutir os desafios e a vida de quem vive na Amazônia. 
??: @ricardostuckert https://t.co/T5Ma1jkrxv</t>
  </si>
  <si>
    <t>LL-22.341</t>
  </si>
  <si>
    <t>flaviodino</t>
  </si>
  <si>
    <t>Sendo recebido no Maranhão pelo amigo @FlavioDino. À noite faremos um grande ato, ao lado da Praça Maria Aragão. Até lá!
??: @ricardostuckert https://t.co/eFSiVZfaRv</t>
  </si>
  <si>
    <t>LL-22.342</t>
  </si>
  <si>
    <t>Lula atende imprensa em São Luís do Maranhão https://t.co/yVdRR6SxEi</t>
  </si>
  <si>
    <t>LL-22.343</t>
  </si>
  <si>
    <t>O atual presidente não está habituado a conviver democraticamente. Ele nunca se reuniu com sindicalistas, indígenas, quilombolas ou entidades representativas de mulheres. Ele só se reúne com a turma dele para fazer mentiras. Para ele, mentir ou falar a verdade não tem diferença.</t>
  </si>
  <si>
    <t>LL-22.344</t>
  </si>
  <si>
    <t>Acho que Bolsonaro está um pouco perdido. Ele mesmo não nega que não sabe governar, que não entende de política, nem de economia.</t>
  </si>
  <si>
    <t>LL-22.345</t>
  </si>
  <si>
    <t>Tenho muito orgulho porque todo o estado que eu chego eu posso dizer que duvido que algum governo federal tenha colocado mais dinheiro no estado do que os governos do PT.</t>
  </si>
  <si>
    <t>LL-22.346</t>
  </si>
  <si>
    <t>Grande Ato Vamos Juntos Pelo Maranhão e Pelo Brasil com Lula, Dino e Brandão https://t.co/QOTxOWj7cd</t>
  </si>
  <si>
    <t>LL-22.347</t>
  </si>
  <si>
    <t>jorgeomau</t>
  </si>
  <si>
    <t>Faltam 30 dias para votar 13 e escolher o futuro que o Brasil merece! @JorgeOMau e o #BrasilDaEsperança #EquipeLula https://t.co/62YOcloUEA</t>
  </si>
  <si>
    <t>LL-22.348</t>
  </si>
  <si>
    <t>Eu tenho um compromisso muito sério com vocês. A única coisa que me faz voltar a ser candidato é a certeza que tenho de que vou fazer mais e melhor do que já fiz nos meus governos.</t>
  </si>
  <si>
    <t>LL-22.349</t>
  </si>
  <si>
    <t>O @FlavioDino não governou o Maranhão, ele cuidou do Maranhão. Cuidou das crianças, cuidou do povo que mais precisava.</t>
  </si>
  <si>
    <t>LL-22.350</t>
  </si>
  <si>
    <t>Morei muito tempo em um quarto e cozinha com 13 pessoas. O banheiro a gente dividia com o bar da frente. Por isso eu sei a importância da casa própria.</t>
  </si>
  <si>
    <t>LL-22.351</t>
  </si>
  <si>
    <t>O Brasil vai mudar a partir da educação. Queria dizer para a juventude do nosso país: pagar para vocês estudarem não é gasto, é investimento no nosso futuro.</t>
  </si>
  <si>
    <t>LL-22.352</t>
  </si>
  <si>
    <t>Além do estudo, nós precisamos garantir emprego para a nossa juventude. É emprego que traz dignidade. Ninguém quer viver de auxílio do governo.</t>
  </si>
  <si>
    <t>LL-22.353</t>
  </si>
  <si>
    <t>Eu sou muito grato ao povo do Maranhão. Aqui eu tive 58% dos votos em 2002 e depois 85% em 2006. Eu deveria fazer um agradecimento a vocês como o Pedro do Flamengo faz quando marca um gol.</t>
  </si>
  <si>
    <t>LL-22.354</t>
  </si>
  <si>
    <t>Não pensem que eu me ofendo quando Bolsonaro me chama de presidiário. Eu sou o único cara que foi condenado por ser inocente. Eles acreditaram nas mentiras de um juiz e de um procurador e agora não sabem pedir desculpas, porque pedir desculpas é para quem tem caráter.</t>
  </si>
  <si>
    <t>LL-22.355</t>
  </si>
  <si>
    <t>carlosbrandaoma</t>
  </si>
  <si>
    <t>Eu sou um construtor de parcerias. O @FlavioDino, o @carlosbrandaoma e o @FelipeCCamarao podem ficar tranquilos que eu nunca vou perguntar se eles gostam ou não de mim, o que importa é se eles são governantes que tratam o povo do Maranhão com respeito.
??: @ricardostuckert https://t.co/X1etiytJ8D</t>
  </si>
  <si>
    <t>LL-22.356</t>
  </si>
  <si>
    <t>O povo quer tranquilidade, um presidente que fale de amor e não de armas. Vocês devem votar em quem vocês sabem que vai cuidar do povo. Esse genocida não merece estar na presidência. Boa noite!</t>
  </si>
  <si>
    <t>LL-22.357</t>
  </si>
  <si>
    <t>A vida é motivação. Nós temos que encontrar a nossa todos os dias. Minha motivação é consertar esse país. Bom dia pra nós!
??: @ricardostuckert https://t.co/A3qLtBDz0M</t>
  </si>
  <si>
    <t>LL-22.358</t>
  </si>
  <si>
    <t>Lula visita o Casarão das Quebradeiras de Coco do Maranhão https://t.co/sDO9G39l88</t>
  </si>
  <si>
    <t>LL-22.359</t>
  </si>
  <si>
    <t>A gente quer voltar porque é preciso recuperar a dignidade do ser humano nesse país. As pessoas não sabem como é a vida de quem é pobre nesse país.</t>
  </si>
  <si>
    <t>LL-22.360</t>
  </si>
  <si>
    <t>Faltam 29 dias. Se falarem com alguém no telefone vocês sabem, se for no zap falem também, e se mencionarem o Bolsonaro, perguntem o que ele fez aqui no Maranhão além de brigar com o @FlavioDino por cuidar do povo.</t>
  </si>
  <si>
    <t>LL-22.361</t>
  </si>
  <si>
    <t>Encontro com quebradeiras de Coco do Maranhão. 
??: @ricardostuckert https://t.co/WWQ2vfrclJ</t>
  </si>
  <si>
    <t>LL-22.362</t>
  </si>
  <si>
    <t>Foi lindo ver São Luís lotada de esperança! Muito obrigado, povo do Maranhão. Até a próxima!    
??: @ricardostuckert https://t.co/CJ0FNDncyA</t>
  </si>
  <si>
    <t>LL-22.363</t>
  </si>
  <si>
    <t>Mais uma pesquisa do DataToalha comprova: é Lula 13! #EquipeLula https://t.co/HlS9vr1gNJ</t>
  </si>
  <si>
    <t>LL-22.364</t>
  </si>
  <si>
    <t>Com Lula para o Brasil brilhar de novo. Desenho do @joaopedrorecife #BrasilDaesperança #EquipeLula https://t.co/pJ4IHqYQ5W</t>
  </si>
  <si>
    <t>LL-22.365</t>
  </si>
  <si>
    <t>A crise econômica afeta em especial a vida das mulheres, que hoje estão se endividando para colocar comida na mesa. Lula já fez muito pelas famílias brasileiras em seus governos e tem propostas para dias melhores. Conheça e compartilhe https://t.co/IeGxUidMkP  #EquipeLula https://t.co/5cWIHtbjsI</t>
  </si>
  <si>
    <t>LL-22.366</t>
  </si>
  <si>
    <t>Sabia que no spotify oficial do Lula você também pode ouvir discursos históricos do ex-presidente? O primeiro episódio dessa série traz Lula no World Food Prize 2011 pelo seu trabalho no combate à fome. Escute agora: https://t.co/sKA2Wx1XOY #EquipeLula https://t.co/DzOwd8n51P</t>
  </si>
  <si>
    <t>LL-22.367</t>
  </si>
  <si>
    <t>A primeira característica de um bom governante é amar seu país e amar seu povo. Não se governa com ódio. Boa noite, se cuidem e até amanhã.</t>
  </si>
  <si>
    <t>LL-22.368</t>
  </si>
  <si>
    <t>As mulheres são maioria e merecem um governo que as trate com respeito. Mensagem da @JanjaLula no programa de TV exibido ontem. Vamos, juntas e juntos, melhorar a vida no Brasil. Bom domingo pra nós. https://t.co/AkIzLQZTw0</t>
  </si>
  <si>
    <t>LL-22.369</t>
  </si>
  <si>
    <t>Lula se encontra com trabalhadoras domésticas em São Paulo https://t.co/3ctih16Ffy</t>
  </si>
  <si>
    <t>LL-22.370</t>
  </si>
  <si>
    <t>Toda a vez que vocês falarem de educação, da transformação que a educação fez na vida dos seus filhos e filhas, lembrem que o @Haddad_Fernando foi o ministro da Educação que ajudou nisso.</t>
  </si>
  <si>
    <t>LL-22.371</t>
  </si>
  <si>
    <t>dasilvabenedita</t>
  </si>
  <si>
    <t>Conheci uma mulher, a Dominga, trabalhadora doméstica que disputou a eleição de prefeita com o filho do patrão dela. E ela ganhou. A @dasilvabenedita também foi doméstica, foi governadora e hoje é deputada federal. Isso mostra que as pessoas precisam de oportunidade.</t>
  </si>
  <si>
    <t>LL-22.372</t>
  </si>
  <si>
    <t>Vocês precisam aproveitar o telefone de vocês, o zap, todos os meios que vocês tiverem para não permitirem que a fábrica de mentiras deles vá longe. Quem fará a colheita do futuro desse país são os filhos e netos de vocês.</t>
  </si>
  <si>
    <t>LL-22.373</t>
  </si>
  <si>
    <t>Precisamos dar um jeito de conveniar todos as especialidades ao SUS. Porque se você tiver que passar em um especialista, o sistema tem que te mandar para o mais próximo da sua rua.</t>
  </si>
  <si>
    <t>LL-22.374</t>
  </si>
  <si>
    <t>São 5,2 milhões de trabalhadoras domésticas no Brasil, 65% negras. 4 milhões não tem carteira profissional assinada. Me comprometo a ler o documento que recebi hoje e vamos juntos melhorar a vida das trabalhadoras domésticas no país.
??: @ricardostuckert https://t.co/o69axmnirh</t>
  </si>
  <si>
    <t>LL-22.375</t>
  </si>
  <si>
    <t>Hoje muitos trabalhadores não tem emprego, tem bico. Vamos fortalecer o microempreendedorismo criando financiamento para quem quer abrir seu negócio. Sua barbearia, sua confeitaria. Crédito, com juros baixos, para quem quer trabalhar.</t>
  </si>
  <si>
    <t>LL-22.376</t>
  </si>
  <si>
    <t>Pessoal, lembramos que a organização do Rock in Rio pediu para não ter política no festival. #EquipeLula https://t.co/7mPbzO9rDn</t>
  </si>
  <si>
    <t>LL-22.377</t>
  </si>
  <si>
    <t>28 milhões de pessoas moram na Amazônia. Precisamos melhorar a vida do povo investindo em pesquisa, demarcação de territórios indígenas e acabando com o garimpo ilegal. Com responsabilidade e seriedade vamos cuidar da Amazônia e do nosso futuro. Bom dia e boa semana pra nós.</t>
  </si>
  <si>
    <t>LL-22.378</t>
  </si>
  <si>
    <t>padilhando</t>
  </si>
  <si>
    <t>Sempre defendi que a enfermagem tivesse um piso salarial. O projeto aprovado é do @ContaratoSenado, com relatório do @padilhando, ambos do PT. Bolsonaro vira as costas para profissionais que lutaram na pandemia. Seu filho votou contra o piso, assim como seu líder de governo.</t>
  </si>
  <si>
    <t>LL-22.379</t>
  </si>
  <si>
    <t>contaratosenado</t>
  </si>
  <si>
    <t>LL-22.380</t>
  </si>
  <si>
    <t>Bolsonaro ainda vetou o reajuste e agora nega-se a destinar recursos para ajudar hospitais, estados e municípios a pagarem melhor os profissionais que salvam vidas. Para arrumar bilhões para seus aliados ele é rápido, mas despreza quem salva vidas no Brasil.</t>
  </si>
  <si>
    <t>LL-22.381</t>
  </si>
  <si>
    <t>luchoxbolivia</t>
  </si>
  <si>
    <t>Encontrei hoje com o presidente @LuchoXBolivia, da Bolívia. Conversamos sobre a conjuntura na América Latina e no mundo.
??: @ricardostuckert https://t.co/II4jCsxc90</t>
  </si>
  <si>
    <t>LL-22.382</t>
  </si>
  <si>
    <t>alvaro_maia_</t>
  </si>
  <si>
    <t>Faz L e vamos juntos para o Brasil ser feliz de novo. Desenho do @alvaro_maia_. #BrasilDaEsperança #EquipeLula https://t.co/HLgpYwRjIU</t>
  </si>
  <si>
    <t>LL-22.383</t>
  </si>
  <si>
    <t>Lula se encontra com assistentes sociais em São Paulo https://t.co/TBuNVuVADc</t>
  </si>
  <si>
    <t>LL-22.384</t>
  </si>
  <si>
    <t>Nos meus 8 anos de governo, eu vinha para São Paulo fazer reunião e tomar café da manhã com pessoas em situação de rua e catadores. Aprendi muito. Não é dinheiro que falta para ajudar essas pessoas. O Brasil deu certo em meus governos porque colocamos o povo pobre no orçamento.</t>
  </si>
  <si>
    <t>LL-22.385</t>
  </si>
  <si>
    <t>O Brasil tem uma dívida com o povo que nós vamos pagar. Não há outra razão para eu me candidatar mais uma vez se não for para resgatar a dignidade do povo.</t>
  </si>
  <si>
    <t>LL-22.386</t>
  </si>
  <si>
    <t>Esse ano a proposta de orçamento enviado pelo Bolsonaro não tem aumento real do salário mínimo. E sem o aumento do salário, as pessoas passam cada vez mais necessidades.</t>
  </si>
  <si>
    <t>LL-22.387</t>
  </si>
  <si>
    <t>pejulio</t>
  </si>
  <si>
    <t>Obrigado, @pejulio. Vamos vencer as mentiras. https://t.co/EMl3p14tWZ</t>
  </si>
  <si>
    <t>LL-22.388</t>
  </si>
  <si>
    <t>Nós vamos ter que reconstruir o Brasil que eles destruíram. Mas quero dizer aos trabalhadores da assistência social que o Sistema Único de Assistência Social vai voltar mais forte, porque o povo precisa de respeito e dignidade.
??: @ricardostuckert https://t.co/rOoqYXHGV7</t>
  </si>
  <si>
    <t>LL-22.389</t>
  </si>
  <si>
    <t>Estamos preparados. Vamos trabalhar, porque esse país vai voltar a ser feliz! Boa noite e até amanhã!</t>
  </si>
  <si>
    <t>LL-22.390</t>
  </si>
  <si>
    <t>A primeira coisa que nós temos que garantir é comida para o povo. Quem não come não pensa direito. Nós temos que comer bem, nossas crianças têm que comer bem, tomar um bom café da manhã antes de ir pra escola. É a partir daí que vamos melhorar a vida do povo brasileiro. Bom dia.</t>
  </si>
  <si>
    <t>LL-22.391</t>
  </si>
  <si>
    <t>Hoje é aniversário da querida companheira @gleisi. Uma grande militante, deputada e presidenta do PT. Nosso partido tem sorte de ter sua liderança. Muita saúde, paz e vitórias. 
??: @ricardostuckert https://t.co/mfs4HA0q7I</t>
  </si>
  <si>
    <t>LL-22.392</t>
  </si>
  <si>
    <t>Atenção, Rio de Janeiro! Quinta-feira tem ato do #BrasilDaEsperança em Nova Iguaçu, na Via Light, dia 08/09 às 17h. Registre a sua presença: https://t.co/JiA9Flhuts #EquipeLula https://t.co/1IeZdSLsiW</t>
  </si>
  <si>
    <t>LL-22.393</t>
  </si>
  <si>
    <t>Reunião da coordenação hoje começou com parabéns para @gleisi ??
??: @ricardostuckert https://t.co/HIoCl92pMZ</t>
  </si>
  <si>
    <t>LL-22.394</t>
  </si>
  <si>
    <t>Reunião do conselho político da coligação Brasil da Esperança https://t.co/ohew2XyoYW</t>
  </si>
  <si>
    <t>LL-22.395</t>
  </si>
  <si>
    <t>Não tem porque ter vergonha de tentar ganhar no 1º turno. Se quem tem 5% sonha em ter 40%, porque quem tem mais de 40% não pode sonhar em ter mais um pouquinho e ganhar no primeiro turno?</t>
  </si>
  <si>
    <t>LL-22.396</t>
  </si>
  <si>
    <t>Nem se juntarmos todos os presidentes, não dá o que o atual está utilizando da máquina pública nessas eleições. Mesmo assim o povo segue nos dando a preferência. O povo é mais sábio do que ele imagina, não será marionete. O povo segue querendo mudanças e fortalecer a democracia</t>
  </si>
  <si>
    <t>LL-22.397</t>
  </si>
  <si>
    <t>Bolsonaro está usurpando o 7 de setembro para ser algo pessoal. Ele poderia ter tido a grandeza de fazer uma festa para o povo brasileiro. Mas não, tomou para benefício dele.</t>
  </si>
  <si>
    <t>LL-22.398</t>
  </si>
  <si>
    <t>Não basta ganharmos as eleições e dizer que vamos melhorar a renda das pessoas. Vamos ter que criar também as condições para que as pessoas negociem suas dívidas, por isso estamos propondo o Desenrola Brasil.</t>
  </si>
  <si>
    <t>LL-22.399</t>
  </si>
  <si>
    <t>Nós não precisamos aceitar o nível baixo de campanha que alguns adversários querem. Nós temos que fazer a campanha em alto nível porque o povo quer resolver seus problemas de dívida, de desemprego, quer voltar a comer e sorrir nesse país.</t>
  </si>
  <si>
    <t>LL-22.400</t>
  </si>
  <si>
    <t>Notem que tem candidato que não faz comício. E não é que não faz porque não quer, é porque não junta gente.</t>
  </si>
  <si>
    <t>LL-22.401</t>
  </si>
  <si>
    <t>Quando a gente sonha junto, dizem que se torna realidade. Estou convencido que se continuarmos trabalhando da forma que estamos, podemos ganhar no 1° turno.</t>
  </si>
  <si>
    <t>LL-22.402</t>
  </si>
  <si>
    <t>O "verde e amarelo" pertence a todas as cores desse país. E vai voltar a encher de orgulho o seu único dono: o povo brasileiro. Todo o povo brasileiro. Que o próximo 7 de setembro seja num Brasil de esperança! #BrasildaEsperança #EquipeLula https://t.co/YyMnJgjLJ0</t>
  </si>
  <si>
    <t>LL-22.403</t>
  </si>
  <si>
    <t>O maior orgulho de uma mãe não é deixar dinheiro para os filhos, é dar estudo e uma profissão. E Dona Lindu pôde ver seu filho torneiro mecânico formado pelo Senai. 
??: @ricardostuckert https://t.co/pp5laGDUU4</t>
  </si>
  <si>
    <t>LL-22.404</t>
  </si>
  <si>
    <t>leilagermano</t>
  </si>
  <si>
    <t>Vem aí! Nesta quinta-feira tem #SpaceDos24Dias com @falamuka e @LeilaGermano. 23h! Ative o lembrete e faz o L! #EquipeLula https://t.co/tkKxIgEAVb</t>
  </si>
  <si>
    <t>LL-22.405</t>
  </si>
  <si>
    <t>A notificação foi por propagação de fake news contra Lula e propaganda de Bolsonaro na rádio. #EquipeLula https://t.co/FABY4dii8U</t>
  </si>
  <si>
    <t>LL-22.406</t>
  </si>
  <si>
    <t>joaopinheirohq</t>
  </si>
  <si>
    <t>O povo tem saudade de um Brasil com emprego e comida no prato. O povo tem saudade do Lula! Desenho do @JoaoPinheiroHQ #EquipeLula https://t.co/Zwz9J1MJQ5</t>
  </si>
  <si>
    <t>LL-22.407</t>
  </si>
  <si>
    <t>O povo brasileiro acredita na democracia e quer mudança. As pessoas sabem que a vida era melhor no nosso governo. Combatíamos a miséria e acabamos com a fome. Vamos voltar para recuperar o país. Boa noite.</t>
  </si>
  <si>
    <t>LL-22.408</t>
  </si>
  <si>
    <t>200 anos de independência hoje. 7 de setembro deveria ser um dia de amor e união pelo Brasil. Infelizmente, não é o que acontece hoje. Tenho fé que o Brasil irá reconquistar sua bandeira, soberania e democracia. Bom dia.
??: @ricardostuckert https://t.co/52gk00b2Ht</t>
  </si>
  <si>
    <t>LL-22.409</t>
  </si>
  <si>
    <t>Ser patriota é cuidar de todos os brasileiros, em especial daqueles que mais precisam. Por isso Lula combateu a fome, defendeu a democracia, valorizou o nosso passaporte e fez muito mais! #EquipeLula
https://t.co/xFCY5ojwkQ</t>
  </si>
  <si>
    <t>LL-22.410</t>
  </si>
  <si>
    <t>paulobetti3</t>
  </si>
  <si>
    <t>Botei uma toalha do Lula no portão ,condomínio na Barra. Ontem teve uma festa  na casa da frente. Fiquei preocupado que alguém pudesse hostilizar a toalha. Sabem o que aconteceu? Filas dos seguranças, motoristas e entregadores para tirar fotos com a imagem do Lula! ???????? https://t.co/v33bDLJTUF</t>
  </si>
  <si>
    <t>LL-22.411</t>
  </si>
  <si>
    <t>Faz o L! ?? Desenhos com Lula pelo Brasil, por Diocir J. A. Junior. #BrasilDaEsperança #EquipeLula https://t.co/LuZdACeKo0</t>
  </si>
  <si>
    <t>LL-22.412</t>
  </si>
  <si>
    <t>Nunca utilizamos um Dia da Pátria para campanha eleitoral. Ao invés de discutir os problemas do Brasil, Bolsonaro me ataca, ao invés de explicar como a sua família juntou 26 milhões em dinheiro vivo para comprar 51 imóveis. O Brasil precisa de amor, não de ódio. https://t.co/d4cx4RxTJU</t>
  </si>
  <si>
    <t>LL-22.413</t>
  </si>
  <si>
    <t>Veja a fala de Lula na íntegra no canal oficial no YouTube. #EquipeLula https://t.co/1Go0s2rKf5</t>
  </si>
  <si>
    <t>LL-22.414</t>
  </si>
  <si>
    <t>Bom dia. Hoje estarei em Nova Iguaçu para um ato com o povo da Baixada Fluminense, com @MarceloFreixo e @AndreCeciliano. Com o povo nas regiões ignoradas pelo atual governo. #BrasilDaEsperança</t>
  </si>
  <si>
    <t>LL-22.415</t>
  </si>
  <si>
    <t>Nova Iguaçu mudou para melhor com Lula e Dilma. Foram 51 mil famílias atendidas no Bolsa Família, 20 mil moradias entregues pelo Minha Casa Minha Vida e um novo campus da UFRRJ na cidade. Conheça mais: https://t.co/8oY5HzZhgd #EquipeLula</t>
  </si>
  <si>
    <t>LL-22.416</t>
  </si>
  <si>
    <t>Acabo de ler nos jornais dessa manhã um absurdo verdadeiro: após fazer das comemorações da Independência seu palanque eleitoral, Bolsonaro determinou o corte de quase 60% dos recursos para o Farmácia Popular.</t>
  </si>
  <si>
    <t>LL-22.417</t>
  </si>
  <si>
    <t>Bolsonaro determinou corte de 59% do Farmácia Popular, programa criado no governo Lula. Assim como os outros programas de saúde, o Farmácia Popular melhorou a qualidade de vida dos brasileiros, dando acesso gratuito aos medicamentos essenciais. https://t.co/HTm1MED5qZ #EquipeLula</t>
  </si>
  <si>
    <t>LL-22.418</t>
  </si>
  <si>
    <t>Em nosso governo, o Reino Unido e o Brasil tiveram excelentes relações diplomáticas, políticas e comerciais, marcadas pela visita de Estado em que ela nos recebeu, em 2006. Gravo na memória nosso encontro na reunião do G-20 em Londres, em 2009.</t>
  </si>
  <si>
    <t>LL-22.419</t>
  </si>
  <si>
    <t>Hoje tem #SpaceDos24Dias com @falamuka, @LeilaGermano e convidados especiais! Faz o L, ativa o lembrete e vem acompanhar, 23h! https://t.co/GxO8ZDMuRv #EquipeLula https://t.co/5IOrcdpyBw</t>
  </si>
  <si>
    <t>LL-22.420</t>
  </si>
  <si>
    <t>Lula com Marcelo Freixo e André Ceciliano em Nova Iguaçu. Vamos juntos pelo Rio e pelo Brasil https://t.co/u68d6pGpNv</t>
  </si>
  <si>
    <t>LL-22.421</t>
  </si>
  <si>
    <t>Querem inventar fantasmas pra assustar o povo. Não vai colar. Filme de terror é o governo Bolsonaro. #EquipeLula https://t.co/wymf1kXY5z</t>
  </si>
  <si>
    <t>LL-22.422</t>
  </si>
  <si>
    <t>Na pandemia nós não tivemos um governo com sensibilidade para ouvir especialistas. Foi a primeira vez na história que pessoas morreram por falta de oxigênio fora d’água. A responsabilidade é da negligência de um presidente que não tem compaixão e não gosta do povo brasileiro.</t>
  </si>
  <si>
    <t>LL-22.423</t>
  </si>
  <si>
    <t>Um presidente da República tem que ter um time. E o meu time são candidatos a deputado que vão me ajudar a desfazer aquilo que Temer e Bolsonaro fizeram. E vamos recuperar o respeito ao povo trabalhador.</t>
  </si>
  <si>
    <t>LL-22.424</t>
  </si>
  <si>
    <t>A gente quer que nossos filhos tenham roupa nova, comida boa. Que nossa família seja respeitada. Queremos viver bem, morar bem. Acabaram com o Minha Casa Minha Vida pra criar uma Casa Verde e Amarela que ninguém sabe onde tem.</t>
  </si>
  <si>
    <t>LL-22.425</t>
  </si>
  <si>
    <t>marcelofreixo</t>
  </si>
  <si>
    <t>Companheiro @MarceloFreixo, se prepare. Sei que você quer fazer algo moderno no Rio de Janeiro, então te digo: pode preparar um projeto, porque nós vamos conversar e voltar a investir no povo da Baixada Fluminense.</t>
  </si>
  <si>
    <t>LL-22.426</t>
  </si>
  <si>
    <t>Eu quero que o Rio de Janeiro apareça nos jornais pela qualidade da educação, da comida, do emprego. E não as páginas policiais com crianças sendo mortas por bala perdida, porque esse presidente faz propaganda das armas. Nosso país deve ser humanista e fraterno.</t>
  </si>
  <si>
    <t>LL-22.427</t>
  </si>
  <si>
    <t>O Brasil não merece um presidente que debocha de mais de 680 mil vidas perdidas com a Covid-19. Assista ao programa do Lula na TV de hoje. #EquipeLula https://t.co/estXzJRBht</t>
  </si>
  <si>
    <t>LL-22.428</t>
  </si>
  <si>
    <t>Com @MarceloFreixo e @AndreCeciliano vamos cuidar do povo da Baixada Fluminense e fazer o Rio de Janeiro voltar a ser um lugar referência de educação, saúde e alegria.
??: @ricardostuckert https://t.co/BIfEmUJDEU</t>
  </si>
  <si>
    <t>LL-22.429</t>
  </si>
  <si>
    <t>LL-22.430</t>
  </si>
  <si>
    <t>https://t.co/tkKxIgEAVb</t>
  </si>
  <si>
    <t>LL-22.431</t>
  </si>
  <si>
    <t>Precisamos de alguém sério, um presidente que trabalhe e fale em cuidado, em crescimento econômico. Juntos nós podemos reconstruir o Brasil, com harmonia, geração de empregos e dignidade para o povo. Bom dia pra nós!</t>
  </si>
  <si>
    <t>LL-22.432</t>
  </si>
  <si>
    <t>Muitos foram enganados por um processo mentiroso e parcial contra Lula. Hoje sabemos a verdade. Os adversários usam falas antigas do @geraldoalckmin para confundir as pessoas, mas o momento é de unidade, pelo Brasil e pelo povo. #EquipeLula https://t.co/aONQ2Dr7A8</t>
  </si>
  <si>
    <t>LL-22.433</t>
  </si>
  <si>
    <t>Lula e Alckmin em encontro com evangélicos em São Gonçalo https://t.co/5jYaEXJO2d</t>
  </si>
  <si>
    <t>LL-22.434</t>
  </si>
  <si>
    <t>Para mim, é muito importante discutir sobre o futuro do Brasil com pessoas que tem fé, que acreditam no nosso país e sabem que a verdade vencerá.</t>
  </si>
  <si>
    <t>LL-22.435</t>
  </si>
  <si>
    <t>A coragem da minha mãe é motivo de orgulho pra mim. Muito do que eu aprendi foi com essa mulher analfabeta. A gente não tinha nada, tínhamos uma tina, um barril cortado no meio, que a gente usava pra tomar banho, lavar roupa. Ela largou meu pai, com 8 filhos, e criou a família.</t>
  </si>
  <si>
    <t>LL-22.436</t>
  </si>
  <si>
    <t>Eu tinha uma obsessão em cuidar das famílias brasileiras porque eu tinha o exemplo da minha mãe.</t>
  </si>
  <si>
    <t>LL-22.437</t>
  </si>
  <si>
    <t>No Rio de Janeiro, ou em qualquer lugar do Brasil, as pessoas adoram se reunir no final de semana pra comer um churrasquinho e repartir com todo o mundo. Esse país que nós vamos recuperar.</t>
  </si>
  <si>
    <t>LL-22.438</t>
  </si>
  <si>
    <t>Eu sei as mentiras que contam a meu respeito. Mas eu posso olhar na cara de qualquer pessoa e afirmar que nunca houve um presidente que tratasse as religiões com a liberdade e democracia que eu tratei.</t>
  </si>
  <si>
    <t>LL-22.439</t>
  </si>
  <si>
    <t>É com muita tristeza que soube da notícia do assassinato de Benedito Cardoso dos Santos, na zona Rural de Confresa. A intolerância tirou mais uma vida. O Brasil não merece o ódio que se instaurou nesse país. Meus sentimentos à família e amigos de Benedito.</t>
  </si>
  <si>
    <t>LL-22.440</t>
  </si>
  <si>
    <t>Hoje me encontrei com evangélicos em São Gonçalo para discutirmos os reais problemas do Brasil. Agradeço a oportunidade de ouvir e conversar com tantos homens, mulheres e jovens dispostos a construir um país melhor, com mais amor, respeito e cuidado.
??: @ricardostuckert https://t.co/bHjaTBlGzV</t>
  </si>
  <si>
    <t>LL-22.441</t>
  </si>
  <si>
    <t>Lula conversa com a imprensa no Rio de Janeiro https://t.co/R6frDWuPr8</t>
  </si>
  <si>
    <t>LL-22.442</t>
  </si>
  <si>
    <t>Eu vim até aqui para assumir um compromisso com @MarceloFreixo. Acho que vamos construir uma parceria muito boa. O Rio de Janeiro tem que ser tratado sempre como uma boa referência do Brasil.</t>
  </si>
  <si>
    <t>LL-22.443</t>
  </si>
  <si>
    <t>O Rio de Janeiro merece um governo federal que ajude o desenvolvimento do Estado. Se vocês pesquisarem, vão ver que não teve governo que investiu mais no Rio do que os nossos. E é essa experiência que quero trazer.</t>
  </si>
  <si>
    <t>LL-22.444</t>
  </si>
  <si>
    <t>Qualquer coisa é sigilo de 100 anos. Se eu ganhar vou acabar com esse sigilo. Isso tem que ser investigado. Se ele for honesto como diz, não deve temer.</t>
  </si>
  <si>
    <t>LL-22.445</t>
  </si>
  <si>
    <t>Quando chegamos na presidência, não tínhamos mecanismos de controle de desmatamento. Nós criamos, e chegamos a ter o menor desmatamento desde que se começou a medição.</t>
  </si>
  <si>
    <t>LL-22.446</t>
  </si>
  <si>
    <t>Vamos fazer mais porque a humanidade está se dando conta que a questão do clima está causando problemas no mundo inteiro. Temos que ter responsabilidade.</t>
  </si>
  <si>
    <t>LL-22.447</t>
  </si>
  <si>
    <t>Eu acho que o Bolsonaro é um pouco pior que o Trump, ele é mais grosseiro e menos civilizado. Bolsonaro é uma cópia mal feita de Trump. Não precisamos de gente assim governando nem o Brasil nem os EUA.</t>
  </si>
  <si>
    <t>LL-22.448</t>
  </si>
  <si>
    <t>O povo evangélico mostrando que devemos seguir os ensinamentos de Jesus: amor ao próximo, respeito e esperança. A fé não é refém de nenhuma ideologia.
Vamos recuperar o país com @LulaOficial para o povo! ??? https://t.co/cCbTBR18iF</t>
  </si>
  <si>
    <t>LL-22.449</t>
  </si>
  <si>
    <t>É amanhã, São Paulo! Ato em Taboão da Serra com Lula e @geraldoalckmin às 10h no Jardim São Miguel. Faça o seu cadastro: https://t.co/4pM1iRPEQr #EquipeLula https://t.co/tV6TXP2Q4W</t>
  </si>
  <si>
    <t>LL-22.450</t>
  </si>
  <si>
    <t>desenhosdonando</t>
  </si>
  <si>
    <t>Faz o L que o Brasil tem jeito! Lula do @desenhosdonando para o #BrasilDaEsperança. Quer participar? Envie seu desenho! #EquipeLula https://t.co/lgjeJAQMDX</t>
  </si>
  <si>
    <t>LL-22.451</t>
  </si>
  <si>
    <t>Bom dia. Logo mais me encontro com o povo de Taboão da Serra. Vamos discutir como gerar empregos e trazer qualidade de vida para o povo de São Paulo e da região metropolitana, com transporte, educação, moradia e saúde. Espero vocês lá. Acompanhe também pelas minhas redes sociais.</t>
  </si>
  <si>
    <t>LL-22.452</t>
  </si>
  <si>
    <t>Com Lula, Taboão teve mais postos de trabalho criados, acesso à saúde e educação. Conheça mais do que já foi feito na cidade. https://t.co/EBBiAPfLd8  #BrasilDaEsperança #EquipeLula https://t.co/m6HsOf0xZa</t>
  </si>
  <si>
    <t>LL-22.453</t>
  </si>
  <si>
    <t>Lula e Alckmin em Taboão da Serra. Vamos Juntos por São Paulo e Pelo Brasil https://t.co/SIJ2GSXKCc</t>
  </si>
  <si>
    <t>LL-22.454</t>
  </si>
  <si>
    <t>O papel do governo é garantir a oportunidade para as pessoas fazerem as coisas. Quando nasce um rico, a gente sabe que ele pode ir para universidade, morar fora. Quando nascia um pobre, a gente só sabia que ele iria trabalhar. Criamos o Prouni para garantir o estudo.</t>
  </si>
  <si>
    <t>LL-22.455</t>
  </si>
  <si>
    <t>Não existe rico melhor do que pobre, o que existe é oportunidade. A primeira oportunidade começa na infância. Não podemos aceitar uma criança não ter todas as refeições.</t>
  </si>
  <si>
    <t>LL-22.456</t>
  </si>
  <si>
    <t>Ontem saiu uma pesquisa e o povo segue me dando 45% dos votos. O Bolsonaro não deve ter dormido.</t>
  </si>
  <si>
    <t>LL-22.457</t>
  </si>
  <si>
    <t>Nós vamos acabar com os sigilos de 100 anos do Bolsonaro. Toda a minha família, quando foi denunciada, foi investigada. Foram na casa dos meus filhos e não acharam nada. Têm que ir na casa do Bolsonaro para ele explicar as casas que ele comprou em dinheiro vivo.</t>
  </si>
  <si>
    <t>LL-22.458</t>
  </si>
  <si>
    <t>Eu e o @geraldoalckmin nos juntamos agora para dizer que o Brasil é maior que nossas divergências.</t>
  </si>
  <si>
    <t>LL-22.459</t>
  </si>
  <si>
    <t>Quero esse país sorrindo, com o sorriso que vi hoje em Taboão da Serra. O Brasil vai voltar a ser alegre!
??: @ricardostuckert https://t.co/kHYaqG8mUb</t>
  </si>
  <si>
    <t>LL-22.460</t>
  </si>
  <si>
    <t>As eleições estão chegando e o desespero de Bolsonaro tira verba do Farmácia Popular, enquanto o dinheiro orçamento secreto só cresce. Precisamos de um governo que cuide da saúde. #EquipeLula https://t.co/bzZWmKi8uk https://t.co/eb2V7drzQl</t>
  </si>
  <si>
    <t>LL-22.461</t>
  </si>
  <si>
    <t>E você pode doar a partir de R$ 13 para a campanha enfrentar as fake news, o discurso de ódio e o racismo. https://t.co/ShGETDACf0 #EquipeLula https://t.co/KabK5ayX1T</t>
  </si>
  <si>
    <t>LL-22.462</t>
  </si>
  <si>
    <t>Espalhe a verdade: 15 mentiras contra Lula já foram derrubadas das redes sociais pelo TSE, inclusive conteúdos mentirosos divulgados por Bolsonaro. Para o gabinete do ódio, mentir faz parte da estratégia. Compartilhe @verdadenarede: https://t.co/G9IbWeGrwY #EquipeLula https://t.co/uG1OOdhfkF</t>
  </si>
  <si>
    <t>LL-22.463</t>
  </si>
  <si>
    <t>LL-22.464</t>
  </si>
  <si>
    <t>Olê, olê, olê, olá... ?? #EquipeLula https://t.co/L9CV0d4kwz</t>
  </si>
  <si>
    <t>LL-22.465</t>
  </si>
  <si>
    <t>Não podemos fazer da eleição uma guerra, ver famílias se dividindo ou gente pregando a violência. No dia 2 de outubro, vamos colocar nas urnas o amor e a esperança para mudar o Brasil. Confira o programa eleitoral de hoje na TV. #EquipeLula https://t.co/aYSmVnCf7d</t>
  </si>
  <si>
    <t>LL-22.466</t>
  </si>
  <si>
    <t>A fome é culpa da falta de compromisso de quem governa o país. Negar ajuda para alguém que passa dificuldades por divergência política é falta de humanidade. Minha solidariedade com essa senhora e sua família. O Brasil vai voltar a ter dias melhores. https://t.co/pcjHdXXuyu</t>
  </si>
  <si>
    <t>LL-22.467</t>
  </si>
  <si>
    <t>Um outro Brasil é possível. Desenho do @grafitePOP_xdD para o #BrasilDaEsperança #EquipeLula https://t.co/ZBvJktimsx</t>
  </si>
  <si>
    <t>LL-22.468</t>
  </si>
  <si>
    <t>O povo brasileiro merece um governo fraterno,  sem discurso de ódio, que busque o bem-estar de todos e garanta comida no prato todos os dias. Boa noite e até amanhã.</t>
  </si>
  <si>
    <t>LL-22.469</t>
  </si>
  <si>
    <t>O ser humano é feito de fraternidade. Tenho fé que o amanhã vai ser melhor e vamos recuperar o amor e a alegria do nosso povo. Um bom domingo pra nós.</t>
  </si>
  <si>
    <t>LL-22.470</t>
  </si>
  <si>
    <t>O Brasil terá dias melhores. O nosso hino nacional com a esperança e o talento de Luisa Martins, jovem cantora de Taboão da Serra. #EquipeLula
??: @ricardostuckert https://t.co/PGuzVF0kJG</t>
  </si>
  <si>
    <t>LL-22.471</t>
  </si>
  <si>
    <t>Além de garantir as três refeições básicas do dia-a-dia, o Bolsa Família acompanhava a frequência de crianças e adolescentes nas escolas, o que diminuiu o abandono escolar. Com isso, houve um aumento de 290% de pessoas com ensino fundamental completo. #EquipeLula</t>
  </si>
  <si>
    <t>LL-22.472</t>
  </si>
  <si>
    <t>Outro importante impacto do Bolsa Família foi na saúde da população porque o foco do programa era o bem-estar das pessoas, principalmente de crianças e mulheres gestantes que tinham o sistema vacinal e tratamentos básicos em dia. #EquipeLula</t>
  </si>
  <si>
    <t>LL-22.473</t>
  </si>
  <si>
    <t>Infelizmente parte dessas conquistas foram afetadas pelo atual governo que em vez de garantir acesso aos direitos básicos do cidadão brasileiro, Bolsonaro usa a renda do auxílio como ferramenta para promover campanha. https://t.co/o8tGgMau4i  #EquipeLula</t>
  </si>
  <si>
    <t>LL-22.474</t>
  </si>
  <si>
    <t>marinasilva</t>
  </si>
  <si>
    <t>Hoje, a meu convite, depois de muitos anos, reencontrei com @MarinaSilva. Relembramos da nossa história, desde quando nos conhecemos. Conversamos por duas horas e ela me apresentou propostas para um Brasil mais sustentável, mais justo e que volte a proteger o meio ambiente. https://t.co/lPEas0pmjZ</t>
  </si>
  <si>
    <t>LL-22.475</t>
  </si>
  <si>
    <t>Nesta semana, uma menina de 8 anos veio me entregar no comício uma lista de prioridades para o Brasil: acabar com o garimpo ilegal, reduzir as armas, distribuir renda aos mais pobres e garantir direitos para todos.</t>
  </si>
  <si>
    <t>LL-22.476</t>
  </si>
  <si>
    <t>O amor e a solidariedade vão vencer. https://t.co/7vz76onfYE</t>
  </si>
  <si>
    <t>LL-22.477</t>
  </si>
  <si>
    <t>20 DIAS PARA ??</t>
  </si>
  <si>
    <t>LL-22.478</t>
  </si>
  <si>
    <t>Políticas públicas mudam vidas! Alexandre Martins foi o primeiro da família a ter um diploma de curso superior. E graças ao Minha Casa Minha Vida, Alexandre também conquistou a casa própria. https://t.co/zdRP1AX1XO #EquipeLula</t>
  </si>
  <si>
    <t>LL-22.479</t>
  </si>
  <si>
    <t>Coletiva de imprensa de Lula, Marina e Alckmin https://t.co/QmmfOJtN3k</t>
  </si>
  <si>
    <t>LL-22.480</t>
  </si>
  <si>
    <t>Tomamos decisões na política que nem sempre fazem nossos caminhos se encontrarem, mas em alguns momentos da história existem reencontros como o que acontece hoje com a companheira @MarinaSilva. Hoje isso acontece pelo momento político que vivemos.</t>
  </si>
  <si>
    <t>LL-22.481</t>
  </si>
  <si>
    <t>As pessoas estão vendo que a nossa democracia está fugindo pelos nossos dedos. A presença da @MarinaSilva aqui com a gente é uma demonstração de que a democracia pode ser exercida mesmo quando existem divergências.</t>
  </si>
  <si>
    <t>LL-22.482</t>
  </si>
  <si>
    <t>O programa que a @MarinaSilva nos apresenta é ousado, em um momento que o Brasil precisa levar muito mais a sério a questão ambiental. Temos que virar protagonistas internacionais, a Amazônia tem que ser estudada por cientistas, com soberania do Brasil.</t>
  </si>
  <si>
    <t>LL-22.483</t>
  </si>
  <si>
    <t>A nossa primeira tarefa é ganhar as eleições. E, quando ganharmos, a política ambiental será tratada de maneira transversal. Todos os ministros terão responsabilidade de cuidar da política climática.</t>
  </si>
  <si>
    <t>LL-22.484</t>
  </si>
  <si>
    <t>Bolsonaro faz da mentira a política dele. Prefere levantar de manhã e fazer live do que conversar com a imprensa. Tínhamos que estar discutindo política em outro nível, mas isso não é possível com ele.</t>
  </si>
  <si>
    <t>LL-22.485</t>
  </si>
  <si>
    <t>Eu e a @MarinaSilva nos reencontramos para cuidar da política ambiental, mas, sobretudo, para cuidar desse país. Para cuidar de quem está passando fome, investir na educação, na saúde. Para dar ao povo a cidadania e o respeito que ele precisa.
??: @ricardostuckert https://t.co/Jk5YIgtAzC</t>
  </si>
  <si>
    <t>LL-22.486</t>
  </si>
  <si>
    <t>Sabe como ajudar na reta final da campanha? Combatendo as fake news na sua rede e comunidade. Vamos juntos com @verdadenarede #EquipeLula 
https://t.co/9J0wbrMVxw</t>
  </si>
  <si>
    <t>LL-22.487</t>
  </si>
  <si>
    <t>Faz o L! O Brasil pode ser bom de novo com um governo que cuida do povo. Desenho do @_22ro  #BrasilDaEsperança #EquipeLula https://t.co/d9YTTaL1Wm</t>
  </si>
  <si>
    <t>LL-22.488</t>
  </si>
  <si>
    <t>Proposta da candidatura Lula: Desenrola Brasil, para o povo poder renegociar suas dívidas e ter mais oportunidades para realizar seus sonhos. #EquipeLula https://t.co/AdO2azlGOX</t>
  </si>
  <si>
    <t>LL-22.489</t>
  </si>
  <si>
    <t>Quer saber mais sobre o Desenrola Brasil e como Lula vai reconstruir a nossa economia? Veja o texto completo https://t.co/1GvhGEBFSd #EquipeLula</t>
  </si>
  <si>
    <t>LL-22.490</t>
  </si>
  <si>
    <t>Hoje, 20h, tem entrevista com Lula CNN. Participe nas redes pela hashtag  #LulaNaCNN! ?? #EquipeLula https://t.co/4rcHSqpac4</t>
  </si>
  <si>
    <t>LL-22.491</t>
  </si>
  <si>
    <t>Entrevista de Lula na CNN Brasil. #LulanaCNN https://t.co/btSa5FOmxH</t>
  </si>
  <si>
    <t>LL-22.492</t>
  </si>
  <si>
    <t>Estou na situação de ser tratado como culpado por ser inocente. Eu disse que tinha um juiz mentindo, que tinha uma força tarefa induzindo a opinião da sociedade. Provei minha inocência e a culpa deles. Sei que é difícil as pessoas reconhecerem o erro. #LulaNaCNN</t>
  </si>
  <si>
    <t>LL-22.493</t>
  </si>
  <si>
    <t>A negação e destruição da política permitiram o surgimento do Bolsonaro, como permitiram na Alemanha o surgimento de Hitler e na Itália do Mussolini. #LulaNaCNN</t>
  </si>
  <si>
    <t>LL-22.494</t>
  </si>
  <si>
    <t>Tem dois jeitos para fingir que não tem corrupção: fazer sigilo de 100 anos para tudo ou jogar a corrupção para baixo do tapete. Nós escancaramos as informações com o Portal de Acesso à Informação, Portal da Transparência. Nada ficava sem investigar. #LulaNaCNN</t>
  </si>
  <si>
    <t>LL-22.495</t>
  </si>
  <si>
    <t>Quando teve corrupção na Samsung na Coréia ou na Volkswagen na Alemanha, prenderam o dono da empresa, mas a empresa continuou. Aqui no Brasil destruíram as empresas e os empregos. Quem pagou o preço foram os trabalhadores. #LulaNaCNN</t>
  </si>
  <si>
    <t>LL-22.496</t>
  </si>
  <si>
    <t>Eu tive 26 processos, fui absolvido pelo STF, pela ONU. Sou um cidadão livre. Pelo fato de terem passado 5 anos contando mentiras sobre mim, não querem reconhecer isso. #LulaNaCNN</t>
  </si>
  <si>
    <t>LL-22.497</t>
  </si>
  <si>
    <t>O atual presidente da República foi cooptado pelo parlamento. O governo está tão fraco que o Congresso se apoderou. Espero que a gente eleja uma bancada mais comprometida com os interesses do povo e vamos ter que conversar. Política é a arte de conversar. #LulaNaCNN</t>
  </si>
  <si>
    <t>LL-22.498</t>
  </si>
  <si>
    <t>Quando eu ganhei as eleições de 2003, levei o Furlan e o Roberto Rodrigues para ministérios. Porque na hora de montar o governo você tem que pegar pessoas capacitadas. #LulaNaCNN</t>
  </si>
  <si>
    <t>LL-22.499</t>
  </si>
  <si>
    <t>Quando ganhamos as eleições, muita gente dizia que eu não ia conseguir consertar o país. O que aconteceu é que reduzimos a dívida pública, pagamos o FMI e fizemos uma reserva de dólares que é uma garantia para a economia até hoje.  #LulaNaCNN</t>
  </si>
  <si>
    <t>LL-22.500</t>
  </si>
  <si>
    <t>As pessoas não querem viver de benefícios do governo o tempo inteiro. O que dá orgulho para o ser humano é ter salário e levar comida para a casa com o seu trabalho. E nós vamos gerar empregos. #LulaNaCNN</t>
  </si>
  <si>
    <t>LL-22.501</t>
  </si>
  <si>
    <t>Boa parte das dívidas das pessoas é com comida, com cartão de crédito, água e luz. Isso pode ser resolvido. Vamos fazer um programa de renegociação de dívidas e dar às pessoas o direito de voltarem a ser cidadãos com nome limpo. #LulaNaCNN</t>
  </si>
  <si>
    <t>LL-22.502</t>
  </si>
  <si>
    <t>No agro tem muita gente boa que sabe que tem que respeitar o clima, porque o mundo vai cobrar. A agricultura é imprescindível para o Brasil. É possível produzir sem essa quantidade toda de agrotóxicos e respeitando biomas. #LulaNaCNN</t>
  </si>
  <si>
    <t>LL-22.503</t>
  </si>
  <si>
    <t>Nós vamos convencer o mundo a investir no Brasil para fazer coisas novas, não para só comprarem nossas empresas públicas. #LulaNaCNN</t>
  </si>
  <si>
    <t>LL-22.504</t>
  </si>
  <si>
    <t>O Brasil não tem contencioso internacional. Quem criou o contencioso foi o atual presidente. O Brasil tem que estar bem com todo o mundo. Com os EUA, a China, a Europa, América Latina. #LulaNaCNN</t>
  </si>
  <si>
    <t>LL-22.505</t>
  </si>
  <si>
    <t>Boa noite para quem vai ter uma boa noite de sono.</t>
  </si>
  <si>
    <t>LL-22.506</t>
  </si>
  <si>
    <t>Na urna não cabe ódio. Precisamos votar com amor e esperança. Um bom dia pra nós e vamos em frente!</t>
  </si>
  <si>
    <t>LL-22.507</t>
  </si>
  <si>
    <t>Eu nunca fiz eleição para ganhar no 2° turno. Eu, que tenho 46%, tenho que acreditar que é possível nos próximos dias conquistar a porcentagem que falta, sem desprezo a ninguém.</t>
  </si>
  <si>
    <t>LL-22.508</t>
  </si>
  <si>
    <t>Quer ajudar a construir nossa vitória em 2 de outubro? Saiba onde achar materiais do #BrasilDaEsperança no seu estado. #EquipeLula https://t.co/S2X4DvJk8Y</t>
  </si>
  <si>
    <t>LL-22.509</t>
  </si>
  <si>
    <t>rai10oficial</t>
  </si>
  <si>
    <t>Agradeço as palavras e a confiança do @rai10oficial. O Brasil precisa estar no time da democracia. https://t.co/0rAMPZ8bAQ</t>
  </si>
  <si>
    <t>LL-22.510</t>
  </si>
  <si>
    <t>Ontem na CNN. Falei sobre a certeza que tenho de que é possível recuperar o Brasil, com mais respeito e dignidade  para o povo. Voltar para fazer mais e melhor e acredito que podemos fazer isso no primeiro turno.
??: @ricardostuckert https://t.co/Cj7CL8t31v</t>
  </si>
  <si>
    <t>LL-22.511</t>
  </si>
  <si>
    <t>Minas Gerais com Lula de novo! Ato em Montes Claros dia 15/09, quinta-feira. Registre a sua presença: https://t.co/OORU874x7f  #BrasilDaEsperança #EquipeLula https://t.co/T3DTDZG31D</t>
  </si>
  <si>
    <t>LL-22.512</t>
  </si>
  <si>
    <t>Só sabe a dor do povo quem viveu como o povo. Lula foi o menino que conheceu a fome e a pobreza de perto. Passou por dificuldades, lutou e se tornou Presidente do Brasil para ajudar os que mais precisavam. Lula é o povo. Por isso, o povo é Lula. #BrasildaEsperança #EquipeLula https://t.co/qEuOwWNDfb</t>
  </si>
  <si>
    <t>LL-22.513</t>
  </si>
  <si>
    <t>limendesarte</t>
  </si>
  <si>
    <t>Vote 13 para o Brasil brilhar de novo. Desenho da @Limendesarte para o #BrasilDaEsperança #EquipeLula https://t.co/hqIUlkrOHG</t>
  </si>
  <si>
    <t>LL-22.514</t>
  </si>
  <si>
    <t>Daqui pra frente, temos que dedicar cada minuto para ganharmos as eleições. O que está em jogo não é um homem contra outro, é a possibilidade de recuperar o bem-estar do povo brasileiro. E recuperar a esperança, o jeito gostoso de viver a vida. Nós vamos fazer isso. Boa noite.</t>
  </si>
  <si>
    <t>LL-22.515</t>
  </si>
  <si>
    <t>veramagalhaes</t>
  </si>
  <si>
    <t>Bom dia. Triste com o desrespeito contra a jornalista @veramagalhaes por um deputado bolsonarista no debate de São Paulo. Debates deveriam ser notícia pelas propostas, não por ataques contra mulheres jornalistas, promovidos por quem vive do ódio e não gosta da democracia.</t>
  </si>
  <si>
    <t>LL-22.516</t>
  </si>
  <si>
    <t>Lula em encontro com cooperativas https://t.co/6Thl4vMLAA</t>
  </si>
  <si>
    <t>LL-22.517</t>
  </si>
  <si>
    <t>Gostaria que este evento aqui hoje com cooperativas fizesse uma homenagem a Dona Ilza, que foi humilhada de uma forma só pode ser feita por alguém que não tem caráter. Eu liguei para ela, mas no momento ela não pôde atender, mas queria prestar minha solidariedade.</t>
  </si>
  <si>
    <t>LL-22.518</t>
  </si>
  <si>
    <t>No mundo inteiro há um grande número de pessoas desempregadas. E muitas estão trabalhando na economia informal. Se acontece um acidente, a pessoa fica sozinha no mundo, porque é, na verdade, um fazedor de bico. Precisamos criar trabalho digno para o povo.</t>
  </si>
  <si>
    <t>LL-22.519</t>
  </si>
  <si>
    <t>Hoje eu ouvi muitas vezes a palavra sonho. E eu sonho que a gente vai fortalecer o Brasil com a economia criativa, com cooperativas. E vamos colocar recursos para alavancar um modelo de desenvolvimento que leve em conta a criatividade do povo.</t>
  </si>
  <si>
    <t>LL-22.520</t>
  </si>
  <si>
    <t>Se preparem, não apenas para ganharmos as eleições, mas para mudarmos o jeito das coisas serem feitas. Esse desafio não é meu ou do @geraldoalckmin, é do povo. Porque o povo precisa cobrar sempre do nosso governo.</t>
  </si>
  <si>
    <t>LL-22.521</t>
  </si>
  <si>
    <t>Precisamos eleger muitas deputadas e deputados do nosso time, para mudarmos as coisas no Congresso Nacional. Se tudo que a gente tem que mudar, precisa de uma lei, precisamos ter maioria lá também. Só faltam 18 dias, e essa é uma responsabilidade do povo.</t>
  </si>
  <si>
    <t>LL-22.522</t>
  </si>
  <si>
    <t>Quem fica agarrado o dia inteiro no celular, no zap, no tiktok, no “toktok” tem que utilizar essas ferramentas para conversar com as pessoas indecisas nesse país. Vamos enfrentar a maior máquina de mentiras, porque eles não tem verdade para contar. Mas a verdade vai vencer.</t>
  </si>
  <si>
    <t>LL-22.523</t>
  </si>
  <si>
    <t>Encontro hoje com cooperativas em São Paulo. Vamos fortalecer a economia do Brasil investindo na criatividade e no trabalho do nosso povo. #BrasilDaEsperança
??: @ricardostuckert https://t.co/PWqafH34cA</t>
  </si>
  <si>
    <t>LL-22.524</t>
  </si>
  <si>
    <t>Amanhã tem #SpaceLulaJá! Bota a toalha na janela, ativa o lembrete e vem acompanhar o space com @FalaMuka, @LeilaGermano e convidados especiais! #EquipeLula https://t.co/N5T0Wx0FMm</t>
  </si>
  <si>
    <t>LL-22.525</t>
  </si>
  <si>
    <t>Atenção, Paraná! Sábado tem ato do #BrasilDaEsperança em Curitiba. Faça seu registro pelo link: https://t.co/wloXA5NMGg #EquipeLula https://t.co/Pmz2IGvv4Q</t>
  </si>
  <si>
    <t>LL-22.526</t>
  </si>
  <si>
    <t>mthsmnds</t>
  </si>
  <si>
    <t>Com Lula de novo para a alegria do povo! O #BrasilDaEsperança com o desenho do @mthsmnds. ?????? #EquipeLula https://t.co/txbqxgjySx</t>
  </si>
  <si>
    <t>LL-22.527</t>
  </si>
  <si>
    <t>Me emocionei junto. Obrigado pelo carinho e confiança. https://t.co/Vn4JWHmpLd</t>
  </si>
  <si>
    <t>LL-22.528</t>
  </si>
  <si>
    <t>Nossa causa é a democracia, o direito do povo de trabalhar e ter três refeições por dia. É isso que nos motiva a voltar. Boa noite e até amanhã!</t>
  </si>
  <si>
    <t>LL-22.529</t>
  </si>
  <si>
    <t>Nós estamos preparados para ganhar as eleições e não deixar que 33 milhões de pessoas passem fome. Se o povo permitir, vamos voltar para cuidar do Brasil! Bom dia.</t>
  </si>
  <si>
    <t>LL-22.530</t>
  </si>
  <si>
    <t>É hoje, Minas Gerais! Lula em Montes Claros para mais um ato do #BrasilDaEsperança. Faça seu cadastro: https://t.co/OORU8754WN #EquipeLula https://t.co/VhQFjtbhnE</t>
  </si>
  <si>
    <t>LL-22.531</t>
  </si>
  <si>
    <t>cokeandrum</t>
  </si>
  <si>
    <t>Coloca a toalha na janela que hoje tem #SpaceLulaJá! Desenho do @cokeandrum para o #BrasilDaEsperança #EquipeLula https://t.co/kjOJvmBwed</t>
  </si>
  <si>
    <t>LL-22.532</t>
  </si>
  <si>
    <t>_pequenalo</t>
  </si>
  <si>
    <t>@_pequenalo Feliz com o seu apoio e confiança, @_pequenalo. Um abraço ??</t>
  </si>
  <si>
    <t>LL-22.533</t>
  </si>
  <si>
    <t>Vamos juntos fortalecer o SUS e políticas de inclusão para PCDs. Agradeço o apoio e a confiança, @_pequenalo. https://t.co/p8oCMKD25b</t>
  </si>
  <si>
    <t>LL-22.534</t>
  </si>
  <si>
    <t>danielsrangell</t>
  </si>
  <si>
    <t>@danielsrangell Vamos juntos construir nossa vitória, @danielsrangell! Obrigado pelo apoio e confiança, um abraço.</t>
  </si>
  <si>
    <t>LL-22.535</t>
  </si>
  <si>
    <t>Hoje, 23h, tem space aqui na conta! @FalaMuka, @LeilaGermano e convidados que já andaram colocando a toalha na janela por aí! ?? Ative o lembrete no link https://t.co/aVXEcIIi99 #SpaceLulaJa #EquipeLula https://t.co/9LO0B6Fsbd</t>
  </si>
  <si>
    <t>LL-22.536</t>
  </si>
  <si>
    <t>heytauat</t>
  </si>
  <si>
    <t>Hoje eu fiz um experimento social. Sai na rua com o boné do Lula para ver como seria a reação das pessoas. Logo que atravessei a rua, ouvi o comentário de um homem lamentando meu voto no Lula e fiquei preocupado em poder ser hostilizado. Segui meu caminho. ??</t>
  </si>
  <si>
    <t>LL-22.537</t>
  </si>
  <si>
    <t>cortezrafa</t>
  </si>
  <si>
    <t>@cortezrafa Feliz com apoio! Um grande abraço.</t>
  </si>
  <si>
    <t>LL-22.538</t>
  </si>
  <si>
    <t>Obrigado pela confiança @cortezrafa. Conversem com amigos e com a família. Está na hora reconstruir o Brasil! https://t.co/QEwkj3H9hh</t>
  </si>
  <si>
    <t>LL-22.539</t>
  </si>
  <si>
    <t>o pessoal de Montes Claros já colocou a toalha na janela pra receber o @LulaOficial hoje! quem também vai botar a toalha pra ouvir o #SpaceLulaJá às 23h? ?? https://t.co/HHe8pKwXFt</t>
  </si>
  <si>
    <t>LL-22.540</t>
  </si>
  <si>
    <t>Lula conversa com a imprensa em Montes Claros, Minas Gerais https://t.co/NlmSpj8GV9</t>
  </si>
  <si>
    <t>LL-22.541</t>
  </si>
  <si>
    <t>Nós estamos trabalhando com a certeza de que podemos ganhar as eleições em Minas e no Brasil. E eleger nosso companheiro @alexandrekalil, em um momento que o país atravessa uma situação difícil.</t>
  </si>
  <si>
    <t>LL-22.542</t>
  </si>
  <si>
    <t>O atual presidente diz que não tem tanta fome quanto dizem que tem. Em Minas Gerais são 2 milhões de pessoas passando fome, no Brasil são 33 milhões. E isso porque o governo não consegue governar.</t>
  </si>
  <si>
    <t>LL-22.543</t>
  </si>
  <si>
    <t>Quero discutir com os governadores eleitos e prefeitos qual a política que os Estados e municípios precisam, que investimentos são prioridade. Para fazer esse país voltar a funcionar, como funcionava no tempo em que fui presidente. O Brasil precisa voltar à normalidade.</t>
  </si>
  <si>
    <t>LL-22.544</t>
  </si>
  <si>
    <t>Tenho um bocado de experiência em eleições e estou convencido que vamos ganhar essa eleição. Eu tenho orgulho de ter governado esse país no momento de maior inclusão social que o Brasil já teve. E eu governava para todos, em especial para os mais necessitados.</t>
  </si>
  <si>
    <t>LL-22.545</t>
  </si>
  <si>
    <t>Quem tem fome tem que comer. A fome não é só um problema de dinheiro, ela é resultado da falta de vergonha na cara de quem governa o país. Tenho muito orgulho de ter ajudado a acabar com a fome no Brasil, e fico triste de saber que ela voltou.</t>
  </si>
  <si>
    <t>LL-22.546</t>
  </si>
  <si>
    <t>Fiz 74 conferências nacionais, para que as conferências decidissem sobre as políticas públicas. O governo ganha uma eleição, mas o país não é dele. Ele precisa governar de acordo com a disposição e vontade do povo do país.</t>
  </si>
  <si>
    <t>LL-22.547</t>
  </si>
  <si>
    <t>Lula, Kalil e Alexandre Silveira em grande ato Vamos Juntos Por Minas e o Brasil em Montes Claros https://t.co/eobIn6nkx8</t>
  </si>
  <si>
    <t>LL-22.548</t>
  </si>
  <si>
    <t>Há 5 anos que não aumenta um centavo para comprar merenda escolar para as crianças. Elas estão comendo biscoito porque não tem o que comer.</t>
  </si>
  <si>
    <t>LL-22.549</t>
  </si>
  <si>
    <t>A fome é doída. Eu sei o que é fome, fui comer pão pela primeira vez aos 7 anos de idade. E hoje no Brasil tem milhares de crianças de até 10 anos que não estão comendo as calorias e proteínas necessárias para crescer.</t>
  </si>
  <si>
    <t>LL-22.550</t>
  </si>
  <si>
    <t>No meu tempo, a gente distribuía 16 milhões de livros didáticos. É isso que a gente tem que fomentar: acesso à cultura, educação, formação profissional. Para que todos possam viver dignamente e com muito respeito.</t>
  </si>
  <si>
    <t>LL-22.551</t>
  </si>
  <si>
    <t>Precisamos eleger uma grande bancada para mudar as coisas que estão erradas no país. Bolsonaro está destruindo o Farmácia Popular, porque pra essa gente o povo pobre não é povo, é coisa. Só tem valor para eles na época das eleições.</t>
  </si>
  <si>
    <t>LL-22.552</t>
  </si>
  <si>
    <t>Minha mãe era analfabeta. Quando veio para São Paulo, encontrou meu pai com outra mulher. Ela saiu de casa, arrumou um barraco e sem medo nenhum, criou 8 filhos. Eu vendia tapioca, amendoim, laranja. Tenho na minha mãe um orgulho que vale para todas as mulheres.</t>
  </si>
  <si>
    <t>LL-22.553</t>
  </si>
  <si>
    <t>Eu tenho fé em Deus, porque em 4 anos tenho que fazer mais do que fiz em 8 anos. Vamos provar que ninguém tem que ficar na fila do INSS, a aposentadoria saía em no máximo 20 dias. E é isso que eu desejo de volta para o Brasil.</t>
  </si>
  <si>
    <t>LL-22.554</t>
  </si>
  <si>
    <t>O povo pobre precisa de oportunidades. E Lula sempre acreditou que a educação é o caminho para diminuir essa desigualdade. Assim mudou milhões de vidas no Brasil. Confira o programa eleitoral de hoje. #BrasilDaEsperança #EquipeLula https://t.co/Z2z8Eziqfv</t>
  </si>
  <si>
    <t>LL-22.555</t>
  </si>
  <si>
    <t>Logo mais tem #SpaceLulaJá, 23h. Enquanto não começa, dá pra ouvir os melhores momentos no canal oficial do Lula no Spotify: https://t.co/KRCFkkWJRN  #EquipeLula https://t.co/oMteT3qyil</t>
  </si>
  <si>
    <t>LL-22.556</t>
  </si>
  <si>
    <t>???? https://t.co/Nw7d6g4xyo</t>
  </si>
  <si>
    <t>LL-22.557</t>
  </si>
  <si>
    <t>https://t.co/N5T0Wx1dBU</t>
  </si>
  <si>
    <t>LL-22.558</t>
  </si>
  <si>
    <t>eduardoslopes</t>
  </si>
  <si>
    <t>@LulaOficial Eu tenho uma toalha em cada andar da minha casa!!! São 3 toalhas e escrevi no chão da vila onde moro com uma pressurizadora!!! Ps.: faltou a do 3° andar. https://t.co/ZmJJpQmC1L</t>
  </si>
  <si>
    <t>LL-22.559</t>
  </si>
  <si>
    <t>Bom dia! https://t.co/AvgYAF2A7W</t>
  </si>
  <si>
    <t>LL-22.560</t>
  </si>
  <si>
    <t>Hoje tem Lula com o povo de Porto Alegre para falar sobre os problemas e o futuro do Rio Grande do Sul. Registre a sua presença: https://t.co/luX3LUQq0Q #EquipeLula https://t.co/Nnw5aU5duQ</t>
  </si>
  <si>
    <t>LL-22.561</t>
  </si>
  <si>
    <t>Com os governos de Lula e Dilma, Porto Alegre contou com 26,8mil estudantes do Prouni até 2016. E o Minha Casa Minha Vida também garantiu 29,6mil moradias. Saiba mais desse legado no site Casa13: https://t.co/0Kllfqj6Pm #EquipeLula</t>
  </si>
  <si>
    <t>LL-22.562</t>
  </si>
  <si>
    <t>Obrigado Montes Claros! É com esse clima de esperança que me despeço de Minas Gerais e sigo para Porto Alegre, onde faremos um grande ato hoje à noite. #BrasilDaEsperanca 
??: @ricardostuckert https://t.co/MgOTyeUw0f</t>
  </si>
  <si>
    <t>LL-22.563</t>
  </si>
  <si>
    <t>_paulo_bruno</t>
  </si>
  <si>
    <t>O L de Lula em Libras por @_paulo_bruno. O #BrasilDaEsperança é um país da inclusão. #EquipeLula https://t.co/pLBleDvTc2</t>
  </si>
  <si>
    <t>LL-22.564</t>
  </si>
  <si>
    <t>deputadofederal</t>
  </si>
  <si>
    <t>Já em Porto Alegre com os companheiros @EdegarPretto, @DeputadoFederal e @PedroRuasPsol. Esperança para reconstruir o Rio Grande do Sul para o povo gaúcho! #BrasilDaEsperança
??: @ricardostuckert https://t.co/RDl5UyiymD</t>
  </si>
  <si>
    <t>LL-22.565</t>
  </si>
  <si>
    <t>LL-22.566</t>
  </si>
  <si>
    <t>Lula conversa com a imprensa em Porto Alegre https://t.co/QGHiRaVRiA</t>
  </si>
  <si>
    <t>LL-22.567</t>
  </si>
  <si>
    <t>Ontem eu falei que era até louvável que Bolsonaro tenha ido ao enterro da rainha. Mas é uma pena que ele não tenha ido ao enterro de nenhuma das milhares de pessoas que morreram de COVID no Brasil.</t>
  </si>
  <si>
    <t>LL-22.568</t>
  </si>
  <si>
    <t>Vamos tratar tudo com seriedade. Esse país vai voltar à normalidade. As pessoas têm que voltar a conversar, dialogar. Aprender a divergir de forma civilizada.</t>
  </si>
  <si>
    <t>LL-22.569</t>
  </si>
  <si>
    <t>To muito feliz que o Corinthians vai enfrentar o Internacional no campeonato feminino de futebol. Gosto muito do Inter, mas acho que meu Corinthians pode ser campeão nacional.</t>
  </si>
  <si>
    <t>LL-22.570</t>
  </si>
  <si>
    <t>Queria fazer um desafio para ver o que é possível comer com o R$ 1, que é o que existe para a merenda escolar, para ver o que é possível dar para molecada comer.</t>
  </si>
  <si>
    <t>LL-22.571</t>
  </si>
  <si>
    <t>Ato Vamos Junto Pelo Rio Grande e pelo Brasil, com Lula, Olívio Dutra, Edegar Pretto e Pedro Ruas https://t.co/Bc8L1mJbXs</t>
  </si>
  <si>
    <t>LL-22.572</t>
  </si>
  <si>
    <t>Estou feliz porque reencontrei a minha vida, estou motivado. E estou vendo vocês com o mesmo ânimo e coragem de tanto tempo. Sei que vamos derrotar esse genocida e governar o país democraticamente. #LulaNoRS</t>
  </si>
  <si>
    <t>LL-22.573</t>
  </si>
  <si>
    <t>oliviodutrareal</t>
  </si>
  <si>
    <t>Eu estou com 76 anos de idade, o @OlivioDutraReal é um pouquinho mais velho. Por que a gente foi se meter outra vez com política? Acontece que quem nasce pra luta não tem tempo de ficar em casa.</t>
  </si>
  <si>
    <t>LL-22.574</t>
  </si>
  <si>
    <t>Bolsonaro zombou da vacina, da falta de ar. Criou um orçamento secreto. O PT, ao contrário, criou aqui em Porto Alegre o orçamento participativo. Agora ele me ofende na televisão, mas não fui eu que comprei 51 imóveis, muitos à vista, nem fiz decreto de sigilo. #LulanoRS</t>
  </si>
  <si>
    <t>LL-22.575</t>
  </si>
  <si>
    <t>Bolsonaro pode ficar certo de que o Lulinha paz e amor vai quebrar todos os sigilos que ele fez. #LulaNoRS</t>
  </si>
  <si>
    <t>LL-22.576</t>
  </si>
  <si>
    <t>Eu sai da presidência com 87% de bom e ótimo, todas as pesquisas mostram que o povo me escolheu como o melhor presidente da República. Eu poderia viver do passado, mas agora vamos voltar e fazer mais e melhor do que já fizemos. #LulaNoRS</t>
  </si>
  <si>
    <t>LL-22.577</t>
  </si>
  <si>
    <t>Eu quero que vocês voltem a ter orgulho desse país. Voltem a respeitar um governo que respeita vocês. #LulaNoRS
??: @ricardostuckert https://t.co/3fy21rHYrV</t>
  </si>
  <si>
    <t>LL-22.578</t>
  </si>
  <si>
    <t>Só faltam 16 dias. Temos que ficar alertas com mentiras no zap. E no dia 2 de outubro podemos resolver nosso problema com a história do país. Cada um de vocês é um @EdegarPretto, um @OlivioDutraReal e um Lula. Vamos recuperar o Brasil! Boa noite! #LulaNoRS
??: @ricardostuckert https://t.co/QaeJCTdAAJ</t>
  </si>
  <si>
    <t>LL-22.579</t>
  </si>
  <si>
    <t>edegarpretto</t>
  </si>
  <si>
    <t>LL-22.580</t>
  </si>
  <si>
    <t>LL-22.581</t>
  </si>
  <si>
    <t>Bom dia. Hoje estaremos em Curitiba, onde logo mais faremos um ato do Brasil da esperança. Espero vocês para juntos debatermos melhores condições de vida para o nosso povo e a defesa da democracia. Acompanhe também pelas redes.</t>
  </si>
  <si>
    <t>LL-22.582</t>
  </si>
  <si>
    <t>Em Curitiba, Lula e Dilma promoveram oportunidades para o povo. Foram mais de 100 mil alunos beneficiados pelo Prouni e FIES e mais de 300 mil empregos criados. Conheça mais sobre as mudanças na cidade no site Casa 13. #EquipeLula https://t.co/LuTcs6BmpB</t>
  </si>
  <si>
    <t>LL-22.583</t>
  </si>
  <si>
    <t>LL-22.584</t>
  </si>
  <si>
    <t>LL-22.585</t>
  </si>
  <si>
    <t>Obrigado, Porto Alegre! No dia 2 de outubro vamos votar 13 e construir nossa vitória no 1º turno! #BrasilDaEsperança 
??: @ricardostuckert https://t.co/p804Tf9XSE</t>
  </si>
  <si>
    <t>LL-22.586</t>
  </si>
  <si>
    <t>Grande ato Vamos Juntos Pelo Paraná e Pelo Brasil em Curitiba com Lula e Requião https://t.co/o5ahI6nz87</t>
  </si>
  <si>
    <t>LL-22.587</t>
  </si>
  <si>
    <t>Boa tarde, Curitiba!
??: @ricardostuckert https://t.co/Osqbnt3xJo</t>
  </si>
  <si>
    <t>LL-22.588</t>
  </si>
  <si>
    <t>Não pensem que eu tenho rancor com Curitiba. Aqui eu encontrei a @JanjaLula, meu amor. Eu tenho gratidão e respeito por homens e mulheres que não mediram esforços de solidariedade para estarem comigo nos 580 dias em que estive aqui. Então, obrigado Curitiba.</t>
  </si>
  <si>
    <t>LL-22.589</t>
  </si>
  <si>
    <t>Comer é o direito mais elementar que existe. Está garantido na Bíblia, na Constituição, na Declaração de Direitos Humanos. E deveria estar garantido pela palavra de cada um que governa um país ou um estado.</t>
  </si>
  <si>
    <t>LL-22.590</t>
  </si>
  <si>
    <t>requiaooficial</t>
  </si>
  <si>
    <t>Um dos dias mais felizes da minha vida foi o dia que @requiaooficial, aos 80 anos de idade, se filiou ao PT. Existem poucos cidadãos com o caráter e o compromisso que tem o companheiro Requião.</t>
  </si>
  <si>
    <t>LL-22.591</t>
  </si>
  <si>
    <t>Não tem nenhum político no país que defendeu a soberania nacional como @requiaooficial fez em toda a sua vida política. Por isso, digam para as pessoas: o Paraná tem jeito e pode voltar a ser feliz. É só votar no Requião no dia 02.</t>
  </si>
  <si>
    <t>LL-22.592</t>
  </si>
  <si>
    <t>O Prouni vai voltar com força, o FIES vai voltar com força, e as universidades vão ter força. Porque nenhum país se desenvolve sem antes investir na educação.</t>
  </si>
  <si>
    <t>LL-22.593</t>
  </si>
  <si>
    <t>Eles ficaram bravos conosco quando o jardineiro começou a ter direito de comprar um carro e trocar todo o ano. Quando gente da periferia começou a entrar na universidade. A universidade brasileira era de brancos, não se via um médico negro, estudar era um privilégio de brancos.</t>
  </si>
  <si>
    <t>LL-22.594</t>
  </si>
  <si>
    <t>Não tem país rico com cidade pobre. É na cidade que as famílias vivem e querem ter acesso as coisas. Por isso, a primeira coisa que quero fazer como presidente é me reunir com governadores eleitos e prefeitos, independente do partido.</t>
  </si>
  <si>
    <t>LL-22.595</t>
  </si>
  <si>
    <t>Vocês devem ter visto o que fizeram com o Vinícius Jr., o menino que saiu do Flamengo pra jogar no Real Madrid. O preconceito é uma coisa nojenta. Cada um de nós dança como quiser. Nós queremos liberdade.</t>
  </si>
  <si>
    <t>LL-22.596</t>
  </si>
  <si>
    <t>Queria fazer um desafio para vocês: vamos reconstruir o nosso país. Ele é de cada um de nós, e dos que ainda vão nascer. Porque hoje estamos plantando o futuro.</t>
  </si>
  <si>
    <t>LL-22.597</t>
  </si>
  <si>
    <t>Estou assumindo um compromisso de vida com vocês. Eu quero voltar porque eu confio em vocês, confio que vocês vão me ajudar a fazer o Brasil voltar a ser um lugar melhor.</t>
  </si>
  <si>
    <t>LL-22.598</t>
  </si>
  <si>
    <t>rosanedopv</t>
  </si>
  <si>
    <t>Se o povo do Paraná quer alguém com Dignidade com D maiúsculo, votará em @Requiaooficial, Jorge Samek e @rosanedopv no dia 2 de outubro. Vamos fazer o Paraná voltar a sorrir!
??: @ricardostuckert https://t.co/8StT8N8fRu</t>
  </si>
  <si>
    <t>LL-22.599</t>
  </si>
  <si>
    <t>Sim, Curitiba, Paraná, República Federativa do Brasil. Um grande abraço pro povo paranaense. https://t.co/zlhen7mpB8</t>
  </si>
  <si>
    <t>LL-22.600</t>
  </si>
  <si>
    <t>Uma entrevista com quem quer muito saber sobre o futuro do nosso país: as crianças! 8 crianças, de 5 a 13 anos, enviaram suas perguntas para Lula. #EquipeLula https://t.co/zK1ycaIGYN</t>
  </si>
  <si>
    <t>LL-22.601</t>
  </si>
  <si>
    <t>Por que você quer ser chefe de todo mundo? (Olivia, 5 anos): “Eu não quero ser chefe de todo mundo. Eu quero trabalhar para todo mundo. Eu quero trabalhar para que todas as crianças do Brasil possam ter uma boa infância” #EquipeLula</t>
  </si>
  <si>
    <t>LL-22.602</t>
  </si>
  <si>
    <t>Como você vai fazer para dar dinheiro para crianças no farol? (Franco, 6 anos): "Houve um tempo em que a gente não via mais crianças pedindo dinheiro no farol. Fizemos isso ajudando os pais delas com geração de empregos, e valorizando os salários de quem trabalha." #EquipeLula</t>
  </si>
  <si>
    <t>LL-22.603</t>
  </si>
  <si>
    <t>Como vocês candidatos fazem para saber o que é verdade e o que é mentira na fala dos outros candidatos? (Francisco, 13 anos): “Quem mente não tem coragem de olhar nos olhos dos outros. E essa pessoa acaba se enrolando nas suas mentiras”. #EquipeLula https://t.co/UUsYQuMRzJ</t>
  </si>
  <si>
    <t>LL-22.604</t>
  </si>
  <si>
    <t>Santa Catarina cresceu com Lula e Dilma. Milhares de famílias foram beneficiadas com programas como Minha Casa Minha Vida, Luz Para Todos e Bolsa Família. E amanhã tem Lula em Florianópolis, 11h na Praça Tancredo Neves. Registre sua presença: https://t.co/CAfX200DTD #EquipeLula https://t.co/ShzV4QFckX</t>
  </si>
  <si>
    <t>LL-22.605</t>
  </si>
  <si>
    <t>A inflação está acabando com o poder de compra, e o desemprego atinge quase 10 milhões de pessoas no país que já foi a 6ª economia do mundo. Mas o Brasil vai voltar a sorrir porque Lula sabe recuperar nossa economia investindo no povo. Veja o programa de hoje na TV. #EquipeLula https://t.co/u55IsWhntz</t>
  </si>
  <si>
    <t>LL-22.606</t>
  </si>
  <si>
    <t>Faltam só 15 dias! Venha participar dos grupos de zap do Lula e ajude a espalhar conteúdos e combater fake news nessa reta final! ?? https://t.co/3kegZslmJr #EquipeLula https://t.co/oM1MlarZnx</t>
  </si>
  <si>
    <t>LL-22.607</t>
  </si>
  <si>
    <t>Brilha a nossa ?! Desenho do Celso Lima para o #BrasilDaEsperança #EquipeLula https://t.co/dnR6Fw6sR7</t>
  </si>
  <si>
    <t>LL-22.608</t>
  </si>
  <si>
    <t>A primeira coisa que a gente tem que garantir é comida pro povo. Quem não come não consegue nem pensar direito. A gente tem que comer bem, nossas crianças devem comer bem, tomar um bom café da manhã antes de ir pra escola. É o que temos que garantir para o povo. Boa noite!</t>
  </si>
  <si>
    <t>LL-22.609</t>
  </si>
  <si>
    <t>darioberger</t>
  </si>
  <si>
    <t>Bom dia. Já em Santa Catarina, recebido pelo time @deciolimapt, @darioberger e @biavargas40. Logo mais nos encontramos na Praça Tancredo Neves. Espero vocês!  #BrasilDaEsperança 
??: @ricardostuckert https://t.co/rbeQQ4zuUb</t>
  </si>
  <si>
    <t>LL-22.610</t>
  </si>
  <si>
    <t>Honrado com o apoio e confiança do povo Xavante. Com participação e protagonismo dos povos indígenas, vamos juntos construir políticas para garantir os direitos aos povos originários. https://t.co/GU0IR86qzc</t>
  </si>
  <si>
    <t>LL-22.611</t>
  </si>
  <si>
    <t>Ato Vamos Juntos Por Santa Catarina e Pelo Brasil com Lula, Décio Lima, Dario Berger e Bia Vargas https://t.co/74Ma3kZumD</t>
  </si>
  <si>
    <t>LL-22.612</t>
  </si>
  <si>
    <t>Um senador disse que eu não deveria vir a Santa Catarina porque não seria bem recebido aqui. Queria que @randolfeap e @darioberger levassem a fotografia aérea do nosso ato para ele ver. Nem usando todo o orçamento secreto ele terá o apoio que tenho aqui hoje.</t>
  </si>
  <si>
    <t>LL-22.613</t>
  </si>
  <si>
    <t>randolfeap</t>
  </si>
  <si>
    <t>LL-22.614</t>
  </si>
  <si>
    <t>Eu visitei o Pará. Ninguém conhece uma obra de Bolsonaro lá. Em Montes Claros, em Minas Gerais, a mesma coisa. Visitei também a Amazônia e a única obra que tem dele lá o garimpo ilegal. Nós não podemos ser governados por uma farsa como o governo dele.</t>
  </si>
  <si>
    <t>LL-22.615</t>
  </si>
  <si>
    <t>A Transposição do Rio São Francisco, eu e a @dilmabr  fizemos 88%, e ele fez 3% e colocou na televisão que foi ele que levou água para o povo do Nordeste.</t>
  </si>
  <si>
    <t>LL-22.616</t>
  </si>
  <si>
    <t>Quando tomei posse em 2003, fiz um discurso simples, porque não há nada pior do que prometer aquilo que a gente não pode fazer. Disse que, se ao terminar meu mandato, todos tivessem a oportunidade de tomar café da manhã, almoçar e jantar, teria feito a missão da minha vida.</t>
  </si>
  <si>
    <t>LL-22.617</t>
  </si>
  <si>
    <t>Louvável o Bolsonaro ir ao velório da Rainha. Mas ir fazer campanha, falar mal dos outros? Em vez de Bolsonaro ir para o velório da rainha, seria mais louvável se ele tivesse visitado familiares e órfãos das vítimas da COVID-19, se ele tivesse comprado as vacinas no tempo certo.</t>
  </si>
  <si>
    <t>LL-22.618</t>
  </si>
  <si>
    <t>Todo o mundo precisa de oportunidades pra criar e ser ouvido. Por isso vou recriar as conferências nacionais. Não é o presidente que tem que criar as coisas sozinho, ele tem que ter sabedoria para ouvir o povo.</t>
  </si>
  <si>
    <t>LL-22.619</t>
  </si>
  <si>
    <t>deciolimapt</t>
  </si>
  <si>
    <t>O @deciolimapt tem um coração enorme. Está na hora de Santa Catarina dar uma chance para alguém que conhece a alma do povo.</t>
  </si>
  <si>
    <t>LL-22.620</t>
  </si>
  <si>
    <t>É preciso votar nos deputados e deputadas do time do Lula. Porque vamos ter que acabar com o orçamento secreto, vamos ter que garantir o piso da enfermagem, melhorar o salário dos professores.</t>
  </si>
  <si>
    <t>LL-22.621</t>
  </si>
  <si>
    <t>Em 1982 eu estava em um comício em Catanduva. Uma menina me entregou um papel que estava escrito: os poderosos podem matar uma ou duas rosas, mas jamais vão deter a chegada da primavera. E a primavera chega em setembro para lavar nossa alma no dia 2 de outubro.</t>
  </si>
  <si>
    <t>LL-22.622</t>
  </si>
  <si>
    <t>Conheci a Sophia em um comício em Chapecó, mais nova ainda. E o que ela falou hoje é um retrato da cabeça do nosso povo: uma jovem inteligente, com opiniões para dar. O que nosso povo precisa é de educação e oportunidades. Um abraço, Sophia! https://t.co/KhR6D00867</t>
  </si>
  <si>
    <t>LL-22.623</t>
  </si>
  <si>
    <t>O @wcasagrandejr deu o recado: dia 2 de outubro, aperta o 13 que o Brasil vence! #EquipeLula https://t.co/AzEfqRXOPK</t>
  </si>
  <si>
    <t>LL-22.624</t>
  </si>
  <si>
    <t>Que tal se juntar aos 25 mil voluntários e ajudar o #BrasilDaEsperança nessa reta final? Descubra qual forma mais combina com você. Faça o seu cadastro: https://t.co/RQjpYaDqpt  #EquipeLula https://t.co/U8s0NVO1Og</t>
  </si>
  <si>
    <t>LL-22.625</t>
  </si>
  <si>
    <t>Com Lula e a esperança de dias melhores. Desenho da https://t.co/fRG8KzcDvZ para o #BrasilDaEsperança #EquipeLula https://t.co/icrkiSwR7Y</t>
  </si>
  <si>
    <t>LL-22.626</t>
  </si>
  <si>
    <t>Eu tenho certeza que nós vamos chegar lá e tenho certeza que vocês sentirão orgulho do nosso novo governo, porque vamos fazer mais e melhor. A palavra governar vai desaparecer da minha boca e eu vou ganhar as eleições para cuidar do povo. Uma boa noite pra vocês e até amanhã!</t>
  </si>
  <si>
    <t>LL-22.627</t>
  </si>
  <si>
    <t>De repente 13. Falta pouco. Bom dia!</t>
  </si>
  <si>
    <t>LL-22.628</t>
  </si>
  <si>
    <t>Minha causa se chama Brasil. E o povo brasileiro vai voltar a sorrir. Faltam 13 dias para votarmos 13.
??: @ricardostuckert https://t.co/XPy7zKtv8w</t>
  </si>
  <si>
    <t>LL-22.629</t>
  </si>
  <si>
    <t>Encontro de Lula com ex-candidatos à Presidência da República https://t.co/AtqeRDA7ID</t>
  </si>
  <si>
    <t>LL-22.630</t>
  </si>
  <si>
    <t>Não foi pouca coisa que eles destruíram. Na educação, na ciência. É quase uma política de terra arrasada, por isso nós vamos ter que recuperar nosso ensino.</t>
  </si>
  <si>
    <t>LL-22.631</t>
  </si>
  <si>
    <t>Vamos fomentar as universidades brasileiras. A universidade não é uma coisa para poucos. É para muitos, porque a educação é o retorno mais extraordinário que temos.</t>
  </si>
  <si>
    <t>LL-22.632</t>
  </si>
  <si>
    <t>Vamos cuidar do povo e restabelecer a democracia. Todos sabem que vamos brigar para resolver o problema do orçamento secreto.</t>
  </si>
  <si>
    <t>LL-22.633</t>
  </si>
  <si>
    <t>Eu estou trabalhando para ganhar no primeiro turno nessas eleições. Obviamente que todos os candidatos estão numa briga comigo para que eu não ganhe no primeiro turno.</t>
  </si>
  <si>
    <t>LL-22.634</t>
  </si>
  <si>
    <t>Hoje é um dia alegre para mim. Esse encontro simboliza a vontade de todos em recuperar a democracia desse país. Vamos juntos pelo Brasil! #BrasilDaEsperança
??: @ricardostuckert https://t.co/BFz0FQr8UI</t>
  </si>
  <si>
    <t>LL-22.635</t>
  </si>
  <si>
    <t>Lula respondeu perguntas enviadas por ouvintes da CBN. Uma delas foi sobre a piora do atendimento de saúde mental no governo Bolsonaro. #EquipeLula https://t.co/E7sZXFC2an</t>
  </si>
  <si>
    <t>LL-22.636</t>
  </si>
  <si>
    <t>Faltam 13 dias! É hora de conversarmos com todos, conquistar novos votos e construir o Brasil da esperança juntos!
??: @ricardostuckert https://t.co/hJdPYO9WJP</t>
  </si>
  <si>
    <t>LL-22.637</t>
  </si>
  <si>
    <t>???? https://t.co/rp9dUBib4g</t>
  </si>
  <si>
    <t>LL-22.638</t>
  </si>
  <si>
    <t>gabrielatornai</t>
  </si>
  <si>
    <t>Faltam 13 dias para depositar esperança nas urnas! Desenho da @gabrielatornai para o #BrasilDaEsperança #EquipeLula https://t.co/vLITTUcJ0d</t>
  </si>
  <si>
    <t>LL-22.639</t>
  </si>
  <si>
    <t>Hoje foram 13 dias para a eleição. Amanhã só faltará 12. Boa noite.</t>
  </si>
  <si>
    <t>LL-22.640</t>
  </si>
  <si>
    <t>Governar não pode ser algo de quem senta na cadeira e acha que manda em todo o mundo. É por isso que eu digo que a palavra certa é cuidar, porque nós vamos olhar com respeito e carinho para a vida do povo, trazer dignidade. E é para esse desafio que estou chamando vocês. Bom dia!</t>
  </si>
  <si>
    <t>LL-22.641</t>
  </si>
  <si>
    <t>Não é de hoje que o bolsonarismo tem problema com fatos e dados. Agora, a campanha de Bolsonaro solicitou à Justiça retirar do ar o site e redes do @verdadenarede. Querem abrir caminho para as fakes, mas não vão conseguir. #EquipeLula https://t.co/pMSo9jTVxi</t>
  </si>
  <si>
    <t>LL-22.642</t>
  </si>
  <si>
    <t>Na sabatina da CBN, Lula responde perguntas de ouvintes. No combate à fome, é preciso aumentar a capacidade de produção de alimentos e gerar empregos. #EquipeLula https://t.co/aspEhmTywq</t>
  </si>
  <si>
    <t>LL-22.643</t>
  </si>
  <si>
    <t>Lula em encontro com o setor do Turismo https://t.co/WGwQ72OUs0</t>
  </si>
  <si>
    <t>LL-22.644</t>
  </si>
  <si>
    <t>O mau humor não atrai turismo, a fome também não atrai turismo, a violência muito menos. Atrair turista significa passar uma boa imagem do país e oferecer comodidades aos turistas.</t>
  </si>
  <si>
    <t>LL-22.645</t>
  </si>
  <si>
    <t>Uma pessoa séria não faz provocações, mesmo que você não goste. E nosso presidente afronta o presidente da França, de Portugal, afronta a Europa, e se subordinou ao Trump. E agora ninguém quer vir ao Brasil, um país alegre como o nosso.</t>
  </si>
  <si>
    <t>LL-22.646</t>
  </si>
  <si>
    <t>O desafio do governo é criar oportunidade de empregos. E o turismo é uma fonte muito grande e rápida para criar empregos.</t>
  </si>
  <si>
    <t>LL-22.647</t>
  </si>
  <si>
    <t>Uma passagem do Rio para São Paulo está quase mil reais. Isso não é normal. Para fazer turismo é preciso primeiro fazer com que o povo consiga comprar passagem. E segundo, que o povo tenha aumento de salário e não precise ficar 4 anos na fila da aposentadoria.</t>
  </si>
  <si>
    <t>LL-22.648</t>
  </si>
  <si>
    <t>Não virá turista para o Brasil se nossa imagem for a do desmatamento. Eu já tomei banho nas águas azuis do Tapajós. Aquela água marrom por conta do mercúrio não vai trazer ninguém para nos visitar.</t>
  </si>
  <si>
    <t>LL-22.649</t>
  </si>
  <si>
    <t>Você lembra onde estava quando começou a pandemia da H1N1, em 2009? No Brasil, 88 milhões de pessoas foram vacinadas em apenas 3 meses, graças ao compromisso do governo Lula e empenho dos profissionais de saúde. #EquipeLula
??: @ricardostuckert https://t.co/VxEMl2DvVL</t>
  </si>
  <si>
    <t>LL-22.650</t>
  </si>
  <si>
    <t>Com investimento de 2 bilhões de reais, planejamento e apoio do governo Lula à pesquisa científica, o Brasil superou a meta da vacinação e deu exemplo mundial de como cuidar da sociedade no meio de uma pandemia. #EquipeLula</t>
  </si>
  <si>
    <t>LL-22.651</t>
  </si>
  <si>
    <t>Enquanto Lula deixou um legado de sucesso na vacinação contra a H1N1, Bolsonaro deu um show de negacionismo e despreparo no combate a COVID-19. Segundo estudos, o atraso na compra de vacinas custou 248.776 vidas que poderiam ter sido salvas. #EquipeLula https://t.co/tsrEhXUDes</t>
  </si>
  <si>
    <t>LL-22.652</t>
  </si>
  <si>
    <t>Saúde é prioridade de um governo sério. Lula mostrou seu compromisso quando criou a Samu, o Farmácia Popular e investiu no SUS, e agora propõe o Mais Saúde Brasil, programa para levar atendimento à famílias em todo o Brasil. Veja mais propostas https://t.co/0d23mkErRv #EquipeLula</t>
  </si>
  <si>
    <t>LL-22.653</t>
  </si>
  <si>
    <t>Dia 2 de outubro tá chegando e quinta-feira tem #SpaceDos10Dias - GANHA VOTO, 23h. Ativa o lembrete que @falamuka e @LeilaGermano recebem convidados especiais para conversar sobre a reta final! #EquipeLula https://t.co/TSIIuiMGx6</t>
  </si>
  <si>
    <t>LL-22.654</t>
  </si>
  <si>
    <t>Eleito duas vezes pelo povo e com 87% de aprovação. O Brasil está pronto para a volta de Lula. Desenho do #BrasilDaEsperança, por @mam_ilustra. #EquipeLula https://t.co/bfvw1g2qBT</t>
  </si>
  <si>
    <t>LL-22.655</t>
  </si>
  <si>
    <t>@juliette Estamos prontos!</t>
  </si>
  <si>
    <t>LL-22.656</t>
  </si>
  <si>
    <t>“Quando virei presidente, eu só pensava que não podia nem trair o povo nem os ensinamentos da minha mãe. Eu precisava dar certo.” Assista ao programa eleitoral do #BrasilDaEsperança hoje na TV! #EquipeLula https://t.co/4R4kBG0NO8</t>
  </si>
  <si>
    <t>LL-22.657</t>
  </si>
  <si>
    <t>Amanhã será melhor! https://t.co/zBH1U9oNFe</t>
  </si>
  <si>
    <t>LL-22.658</t>
  </si>
  <si>
    <t>Água é um direito básico de todos. Por isso que Lula e Dilma fizeram mais de 80% da Transposição do Rio São Francisco. Enquanto Bolsonaro mente, o povo do Nordeste sabe quem fez a obra de verdade. #BrasilDaEsperança #EquipeLula https://t.co/jiXScYZV0C</t>
  </si>
  <si>
    <t>LL-22.659</t>
  </si>
  <si>
    <t>kondzilla</t>
  </si>
  <si>
    <t>Encontro com o jovem produtor musical @Kondzilla, um talento nascido na periferia de São Paulo. Muito obrigado pelo apoio e confiança. Vamos juntos construir um Brasil de oportunidades e esperança para a nossa juventude.
??: @ricardostuckert https://t.co/ATwJv3156s</t>
  </si>
  <si>
    <t>LL-22.660</t>
  </si>
  <si>
    <t>A favela vai vencer! Um abraço, @KondZilla!</t>
  </si>
  <si>
    <t>LL-22.661</t>
  </si>
  <si>
    <t>No último fim de semana fizemos atos cheios de esperança e carinho no Sul do Brasil. Milhares lotaram as praças porque acreditam que nosso país pode mais. Vamos juntos construir essa vitória no dia 2 de outubro. Força e fé no futuro, boa noite! https://t.co/KJqtF12ytT</t>
  </si>
  <si>
    <t>LL-22.662</t>
  </si>
  <si>
    <t>Tenho orgulho do Brasil que construímos para o povo. Provamos que as pessoas podiam ter o sonho de estudar, ter três refeições ao dia. Eles destruíram tudo isso e eu sei que agora tenho que fazer mais e melhor do que já fiz. E conto com vocês nessa. Faltam 11 dias! Bom dia.</t>
  </si>
  <si>
    <t>LL-22.663</t>
  </si>
  <si>
    <t>A Malu Mader e o Tony Bellotto votam 13 no dia 2 de outubro, para construirmos o #BrasilDaEsperança! #EquipeLula https://t.co/gKPASOuFud</t>
  </si>
  <si>
    <t>LL-22.664</t>
  </si>
  <si>
    <t>Um grupo só pra receber figurinhas do Lula? Agora tem também! ?? Acesse o link e participe! #EquipeLula  https://t.co/AfT0OEfWyt</t>
  </si>
  <si>
    <t>LL-22.665</t>
  </si>
  <si>
    <t>Vem aí https://t.co/iQvn1JNBpd</t>
  </si>
  <si>
    <t>LL-22.666</t>
  </si>
  <si>
    <t>Ipatinga tem um encontro com Lula na próxima sexta-feira! Chame a família e os amigos e registre sua presença no link! #EquipeLula https://t.co/gralobTrpz</t>
  </si>
  <si>
    <t>LL-22.667</t>
  </si>
  <si>
    <t>Encontro sobre políticas para PCD no Dia Nacional de Luta da Pessoa com Deficiência https://t.co/I6FhVhvn9g</t>
  </si>
  <si>
    <t>LL-22.668</t>
  </si>
  <si>
    <t>Se o poder público assume a sua responsabilidade, tudo fica mais fácil. Então, cabe ao estado fazer as coisas. Todo legado do PT é obra da coragem coletiva de quem exigiu as políticas de inclusão.</t>
  </si>
  <si>
    <t>LL-22.669</t>
  </si>
  <si>
    <t>Existia um hospital que internava pessoas com deficiência sem consentimento. Nós fechamos essa clínica. Um ano depois, muitas das mulheres, tidas como loucas, estavam trabalhando, cuidando de pessoas, porque quando o poder público assume a responsabilidade, as coisas se resolvem.</t>
  </si>
  <si>
    <t>LL-22.670</t>
  </si>
  <si>
    <t>Uma parte das coisas que fizemos foram desmontadas. Nós vamos ter que reconstruir. As conquistas das pessoas com deficiência do nosso tempo serão poucas perto das que vamos ter que realizar agora.</t>
  </si>
  <si>
    <t>LL-22.671</t>
  </si>
  <si>
    <t>Eu tenho um compromisso com todos. Não posso voltar para fazer o que já fiz, tenho que fazer mais, fazer novas coisas e atender novos desejos para que esse país seja altamente civilizado.</t>
  </si>
  <si>
    <t>LL-22.672</t>
  </si>
  <si>
    <t>Minha mãe dizia: teima, meu filho, teima que as coisas vão dar certo. E eu quero dizer para vocês, militantes PCD: teimem, que nós vamos construir o Brasil que sonhamos.</t>
  </si>
  <si>
    <t>LL-22.673</t>
  </si>
  <si>
    <t>Dentro do agro existem dezenas de pensamentos políticos, econômicos e ideológicos. Eu não sou uma pessoa que está fazendo campanha pela primeira vez, e já tive muita relação com os produtores rurais. E sempre uma relação muito civilizada, muito produtiva. #LulaNoCanalRural</t>
  </si>
  <si>
    <t>LL-22.674</t>
  </si>
  <si>
    <t>O Brasil tem muitos mercados, não apenas a Europa ou a China. E precisamos nos abrir para o mundo, como nós fizemos. Quando eu cheguei na presidência, exportávamos apenas R$ 100 bilhões. Quando eu deixei a presidência era quase R$ 482 bilhões. #LulaNoCanalRural</t>
  </si>
  <si>
    <t>LL-22.675</t>
  </si>
  <si>
    <t>@ricardostuckert Mais fotos do evento pelo Dia Nacional de Luta da Pessoa com Deficiência. 
??: @ricardostuckert https://t.co/kLRI2bR3Us</t>
  </si>
  <si>
    <t>LL-22.676</t>
  </si>
  <si>
    <t>O Brasil precisa de uma indústria forte e precisa de uma agricultura forte e diversificada. E precisa se modernizar do ponto de vista das exigências do mundo de hoje. É importante preservar nossos biomas. #LulaNoCanalRural</t>
  </si>
  <si>
    <t>LL-22.677</t>
  </si>
  <si>
    <t>Eu sou um homem que acredita na ciência. Eu acreditava na ciência quando ela dizia que a gente tinha que tomar vacina e acredito na ciência quando ela diz que a Amazônia precisa ser preservada em benefício do planeta Terra. #LulaNoCanalRural</t>
  </si>
  <si>
    <t>LL-22.678</t>
  </si>
  <si>
    <t>Duvido que alguém diga que eu destratei um produtor rural. Nós negociamos em todas as crises, criamos o seguro agrícola. O Bolsonaro fez isso? O que nós exigimos é respeito. #LulaNoCanalRural</t>
  </si>
  <si>
    <t>LL-22.679</t>
  </si>
  <si>
    <t>Em 2003, a inflação era 12% e nós levamos ela para dentro da meta de 4,5%. O desemprego era de 12% e criamos 22 milhões de empregos. Economia não tem mágica, e se tem uma coisa que eu não brinco é com a economia.  #LulaNoCanalRural</t>
  </si>
  <si>
    <t>LL-22.680</t>
  </si>
  <si>
    <t>O mundo está aberto ao Brasil, mas temos um presidente que não recebe ninguém, que não gosta de conversar. Vem o presidente da França aqui, ele vai fazer a barba e não vai ver o presidente da França. Não atende o presidente de Portugal. Onde ele pensa que está? #LulaNoCanalRural</t>
  </si>
  <si>
    <t>LL-22.681</t>
  </si>
  <si>
    <t>O Brasil precisa de uma reforma tributária justa. Eu não quero penalizar a produção. Não quero fazer uma reforma do presidente da República, tem que ser algo de interesse da sociedade. #LulaNoCanalRural</t>
  </si>
  <si>
    <t>LL-22.682</t>
  </si>
  <si>
    <t>Faz e o L e vota 13! Lula de novo com a força do povo! Desenho do Daniel Og. para o #BrasilDaEsperança. #EquipeLula https://t.co/yU3hbMQgbY</t>
  </si>
  <si>
    <t>LL-22.683</t>
  </si>
  <si>
    <t>Vamos vencer as eleições e trabalhar para valorizar o extraordinário potencial de crescimento que o Brasil tem. Melhorar a vida do nosso povo, com comida para todos, geração de empregos e oportunidades. Boa noite e até amanhã!
??: @ricardostuckert https://t.co/ftlo7ST6zm</t>
  </si>
  <si>
    <t>LL-22.684</t>
  </si>
  <si>
    <t>Sempre falei que não podem deter a chegada da primavera. E essa será uma primavera fabulosa porque vamos começar a reconstruir um futuro mais justo, solidário e feliz para o Brasil. Faltam 10 dias! Vamos trabalhar cada dia para a vitória da democracia e da verdade. Bom dia!</t>
  </si>
  <si>
    <t>LL-22.685</t>
  </si>
  <si>
    <t>lenineoficial</t>
  </si>
  <si>
    <t>Em 2 de outubro eu voto em @LulaOficial https://t.co/HKaXvpCg6q</t>
  </si>
  <si>
    <t>LL-22.686</t>
  </si>
  <si>
    <t>paulinhoserra</t>
  </si>
  <si>
    <t>Hoje, 23h, tem #SpaceDos10Dias. @falamuka e @LeilaGermano recebem @santahelena, @PaulinhoSerra e @carlinha para falar sobre a reta final e votos que ainda podemos ganhar. E tem surpresa pra quem acompanhar ao vivo! Ative o lembrete ?? #EquipeLula 
https://t.co/TSIIuiMGx6 https://t.co/lffKZIVOYB</t>
  </si>
  <si>
    <t>LL-22.687</t>
  </si>
  <si>
    <t>Vai treinando o 13 no microondas! 
Obs.: o vídeo é uma brincadeira, não coloquem objetos que não são adequados para esquentar no microondas. https://t.co/xK4C9Rjhpi</t>
  </si>
  <si>
    <t>LL-22.688</t>
  </si>
  <si>
    <t>Encontro de Lula sobre desafios do Brasil de políticas para a Terceira Idade https://t.co/zv80TFO3js</t>
  </si>
  <si>
    <t>LL-22.689</t>
  </si>
  <si>
    <t>Vocês todos têm consciência do que aconteceu no nosso país depois que assumimos o governo, tomamos a decisão de acabar com as filas da previdência social. Lembram do sacrifício que era pra receber a aposentadoria? Tinha acabado, e agora voltou a ser.</t>
  </si>
  <si>
    <t>LL-22.690</t>
  </si>
  <si>
    <t>O trabalhador não precisava mais apresentar documento, era a presidência que era responsável por comunicar o cidadão. Nenhum trabalhador demorava mais de 20 dias para receber a sua aposentadoria.</t>
  </si>
  <si>
    <t>LL-22.691</t>
  </si>
  <si>
    <t>Digo a todos que tem a minha idade ou mais, que nós precisamos ter motivação pra viver, temos que construir e participar da vida política.</t>
  </si>
  <si>
    <t>LL-22.692</t>
  </si>
  <si>
    <t>bicmuller</t>
  </si>
  <si>
    <t>@bicmuller Parabéns @bicmuller! Muita saúde e felicidade!</t>
  </si>
  <si>
    <t>LL-22.693</t>
  </si>
  <si>
    <t>camilosantanace</t>
  </si>
  <si>
    <t>MentionsInRetweet</t>
  </si>
  <si>
    <t>Unidos pelo mesmo projeto. ??
Elmano, @CamiloSantanaCE e @LulaOficial se encontram em São Paulo. 
É o Ceará do lado certo: o lado do amor, da esperança, do emprego, da oportunidade, da inclusão, da comida no prato e da vacina no braço.
É o Ceará 3 vezes mais forte. https://t.co/NDiNg9IhYu</t>
  </si>
  <si>
    <t>LL-22.694</t>
  </si>
  <si>
    <t>emicida</t>
  </si>
  <si>
    <t>Encontro hoje com @olazaroramos e @emicida. Agradeço o apoio. Vamos construir um país com muita cultura, arte e sem racismo.  
??: @ricardostuckert https://t.co/Sk5FfaoAb9</t>
  </si>
  <si>
    <t>LL-22.695</t>
  </si>
  <si>
    <t>Não sou candidato só porque "eu quero". Foram as circunstâncias políticas que fizeram que com que dez partidos e o conjunto da sociedade quisessem que eu, com a experiência acumulada, fosse candidato de novo. #LulaNoRatinho</t>
  </si>
  <si>
    <t>LL-22.696</t>
  </si>
  <si>
    <t>Não é o presidente que regula a mídia. É o Congresso e a sociedade. Eu não vou proibir o programa do Ratinho nem nenhum programa.  #LulaNoRatinho</t>
  </si>
  <si>
    <t>LL-22.697</t>
  </si>
  <si>
    <t>Ninguém fez políticas de obras e investimentos, de inclusão social, como eu fiz. Nós geramos 22 milhões de empregos, reduzimos a dívida interna. E todas as categorias de trabalhadores recebiam aumento salarial acima da inflação. #LulaNoRatinho</t>
  </si>
  <si>
    <t>LL-22.698</t>
  </si>
  <si>
    <t>Eu sou o único dos candidatos que não precisa falar "eu acho", que pode falar que vai fazer porque eu já fiz. #LulaNoRatinho</t>
  </si>
  <si>
    <t>LL-22.699</t>
  </si>
  <si>
    <t>É possível reduzir o preço da comida aumentando a produção. Na crise de 2008 eu criei o Mais Alimentos para financiar trator e implementos agrícolas para a agricultura. #LulaNoRatinho</t>
  </si>
  <si>
    <t>LL-22.700</t>
  </si>
  <si>
    <t>O povo gosta de coisa boa. Ninguém faz opção de sofrimento. Por que eu sou o presidente que mais fez universidades e escolas técnicas? Colocamos 5 milhões de jovens nas universidades. E nós vamos fazer mais uma vez uma revolução na educação. #LulaNoRatinho</t>
  </si>
  <si>
    <t>LL-22.701</t>
  </si>
  <si>
    <t>O que eu quero é construir um mundo mais harmonioso. Até você dava mais risada, Ratinho. O seu público, que está nos assistindo, sabe que comia melhor, passeava mais, viajava de avião. #LulaNoRatinho</t>
  </si>
  <si>
    <t>LL-22.702</t>
  </si>
  <si>
    <t>A Amazônia pode significar um patrimônio para a humanidade se a gente souber trabalhar corretamente. Fomos na COP 15 e assumimos o compromisso de reduzir o desmatamento, e nós cumprimos. #LulaNoRatinho</t>
  </si>
  <si>
    <t>LL-22.703</t>
  </si>
  <si>
    <t>A força que esse país tem na questão do clima é tão poderosa que podemos fazer da preservação dos nossos biomas uma riqueza do nosso Brasil. #LulaNoRatinho</t>
  </si>
  <si>
    <t>LL-22.704</t>
  </si>
  <si>
    <t>O Bolsonaro poderia ter montado um comitê de crise, com os secretários de saúde, e podia ter comprado a vacina na hora certa. Ele não comprou porque ele não acreditava na vacina e zombava da pandemia. #LulaNoRatinho</t>
  </si>
  <si>
    <t>LL-22.705</t>
  </si>
  <si>
    <t>Lula em entrevista no Ratinho https://t.co/4fkZsqKddt</t>
  </si>
  <si>
    <t>LL-22.706</t>
  </si>
  <si>
    <t>Com Lula, o Brasil tinha prestígio internacional. Precisamos voltar a ter orgulho das nossas relações diplomáticas e garantir investimentos. Assista o programa eleitoral que passou na TV. #BrasilDaEsperança #EquipeLula https://t.co/5qc6JxP4pz</t>
  </si>
  <si>
    <t>LL-22.707</t>
  </si>
  <si>
    <t>estudioanemona</t>
  </si>
  <si>
    <t>O amanhã há de ser melhor! 10 dias para votar 13 por @estudioanemona. #BrasilDaEsperança #EquipeLula https://t.co/BTB9M5wkjv</t>
  </si>
  <si>
    <t>LL-22.708</t>
  </si>
  <si>
    <t>https://t.co/TSIIuiMGx6</t>
  </si>
  <si>
    <t>LL-22.709</t>
  </si>
  <si>
    <t>https://t.co/vvgDOzb3BM</t>
  </si>
  <si>
    <t>LL-22.710</t>
  </si>
  <si>
    <t>Bom dia. Um resumo pra quem perdeu a conversa com o Ratinho ontem. https://t.co/wpwoZy8gCD</t>
  </si>
  <si>
    <t>LL-22.711</t>
  </si>
  <si>
    <t>A sabatina da CBN contou com perguntas de ouvintes e também tratou da Amazônia. Com Lula não existe desenvolvimento sem política ambiental e proteção indígena. #EquipeLula https://t.co/tmC83izZJS</t>
  </si>
  <si>
    <t>LL-22.712</t>
  </si>
  <si>
    <t>Será que o Bolsonaro também vai querer colocar sigilo de 100 anos na matéria do UOL sobre compra de imóveis em dinheiro vivo?</t>
  </si>
  <si>
    <t>LL-22.713</t>
  </si>
  <si>
    <t>Mentiras se combatem com fatos. E Lula desmentiu três de tantas fake news do gabinete do ódio durante entrevista com Ratinho ontem no SBT. #EquipeLula https://t.co/LoClrUtfoL</t>
  </si>
  <si>
    <t>LL-22.714</t>
  </si>
  <si>
    <t>Quer participar e multiplicar nas suas redes sociais a transmissão da super live do #BrasilDaEsperança! Confira algumas dicas para retransmitir o evento na sua cidade. Participe! #EquipeLula  https://t.co/LleBTjOeIR https://t.co/Fqel4TNZ9x</t>
  </si>
  <si>
    <t>LL-22.715</t>
  </si>
  <si>
    <t>peveazevedo</t>
  </si>
  <si>
    <t>Um voto de confiança em quem vai cuidar do povo brasileiro. Desenho do @peveazevedo para o #BrasilDaEsperança #EquipeLula https://t.co/zn8da88lgj</t>
  </si>
  <si>
    <t>LL-22.716</t>
  </si>
  <si>
    <t>fernandalimabah</t>
  </si>
  <si>
    <t>@RodrigoHilbert Um abraço e muito obrigado pelo apoio e confiança, @RodrigoHilbert e @FernandaLimaBah. O amor vai vencer!</t>
  </si>
  <si>
    <t>LL-22.717</t>
  </si>
  <si>
    <t>rodrigohilbert</t>
  </si>
  <si>
    <t>LL-22.718</t>
  </si>
  <si>
    <t>Canta, canta, minha gente
Deixa a tristeza pra lá
Canta forte, canta alto
Que a vida vai melhorar https://t.co/BJoOg50Hvm</t>
  </si>
  <si>
    <t>LL-22.719</t>
  </si>
  <si>
    <t>Conversa com a imprensa em Ipatinga, Minas Gerais https://t.co/2Eo5XQwPLX</t>
  </si>
  <si>
    <t>LL-22.720</t>
  </si>
  <si>
    <t>Volto a Ipatinga em um momento que o Brasil precisa voltar a ser um país industrializado. Está em nosso programa de governo a necessidade de recuperarmos a economia brasileira, e o Vale do Aço é importante para a indústria brasileira.</t>
  </si>
  <si>
    <t>LL-22.721</t>
  </si>
  <si>
    <t>Estou convencido de que podemos ganhar as eleições no primeiro ou no segundo turno. E acho que há um clima bom na sociedade, pois ela está ansiosa pelo direito de almoçar e jantar todos os dias.</t>
  </si>
  <si>
    <t>LL-22.722</t>
  </si>
  <si>
    <t>Precisamos recuperar a capacidade de desenvolvimento do país. Quando eu falo do churrasquinho e da picanha é porque eu sei o que se passa com o povo brasileiro.</t>
  </si>
  <si>
    <t>LL-22.723</t>
  </si>
  <si>
    <t>Queria saber por que alguém decreta sigilo de 100 anos sobre qualquer coisa. Acho que a sociedade tem que saber o que Bolsonaro quer esconder sobre os filhos, ou sobre os gastos do cartão de crédito.</t>
  </si>
  <si>
    <t>LL-22.724</t>
  </si>
  <si>
    <t>Temos compromisso para cumprir o projeto da BR-381 desde o governo da Dilma. É um compromisso nosso levar adiante e duplicar essa estrada até Governador Valadares.</t>
  </si>
  <si>
    <t>LL-22.725</t>
  </si>
  <si>
    <t>Eu conheço o @alexandrekalil e sua administração em BH. E o que ele fez lhe dá credibilidade para cuidar do povo de Minas Gerais. E peço que todos os mineiros que vão votar em mim, votem também no Kalil e no @asilveiramg.
??: @ricardostuckert https://t.co/b1AFzY6FAc</t>
  </si>
  <si>
    <t>LL-22.726</t>
  </si>
  <si>
    <t>Lula em Ipatinga https://t.co/kDRzmyL76L</t>
  </si>
  <si>
    <t>LL-22.727</t>
  </si>
  <si>
    <t>Faltam 9 dias para votar 13!
??: @ricardostuckert https://t.co/rMPTBglV09</t>
  </si>
  <si>
    <t>LL-22.728</t>
  </si>
  <si>
    <t>Diferentemente do atual presidente, eu vou respeitar cada governador e cada prefeito para que possamos reconstruir o Brasil.</t>
  </si>
  <si>
    <t>LL-22.729</t>
  </si>
  <si>
    <t>Uma mãe quer ter certeza que o filho vai tomar café, almoçar e jantar. E ter certeza que vai sobrar dinheiro para comprar um presente pros filhos. A coisa mais sagrada que podemos ter é harmonia dentro de casa.</t>
  </si>
  <si>
    <t>LL-22.730</t>
  </si>
  <si>
    <t>Até o dia 2, falem por telefone, por zap, no Twitter. Conversem com vizinhos, falem com as pessoas na fila do banco. Falem para votar no 13 para presidente. E vamos, de uma vez por todas, fazer o Brasil voltar a sorrir e ser feliz!</t>
  </si>
  <si>
    <t>LL-22.731</t>
  </si>
  <si>
    <t>Eu não quero ser aquele político Xuxa, que dá beijinho beijinho nas eleições  e depois dá tchau tchau. Eu quero sempre cuidar e dar carinho para o povo.</t>
  </si>
  <si>
    <t>LL-22.732</t>
  </si>
  <si>
    <t>Minas Gerais pode contar comigo. Esse Estado me acolheu em todas as suas regiões. Talvez eu conheça Minas mais do que muitos mineiros. E eu quero ser eleito pelo povo mineiro. Muito obrigado pelo carinho na noite de hoje. 
??: @ricardostuckert https://t.co/YMYgklMUfF</t>
  </si>
  <si>
    <t>LL-22.733</t>
  </si>
  <si>
    <t>Nós temos que devolver ao Brasil a alegria e o direito de sonhar. Quero ajudar o povo a recuperar sua dignidade, as famílias a viverem em harmonia. É isso que nosso país merece. Boa noite e até amanhã!
??: @ricardostuckert https://t.co/r47qsZpOKA</t>
  </si>
  <si>
    <t>LL-22.734</t>
  </si>
  <si>
    <t>Bom dia! Hoje estaremos na Zona Sul e Leste de São Paulo com @Haddad_Fernando. No Grajaú às 11h e 17h em Itaquera. Todo mundo sabe que foi o 13, no governo e na prefeitura, que mais fez pelas famílias trabalhadoras de São Paulo na educação, no transporte e na saúde.</t>
  </si>
  <si>
    <t>LL-22.735</t>
  </si>
  <si>
    <t>O ato na Zona Sul acontece na Praça Jardim Myrna. Na Zona Leste estaremos na Praça Brasil COHAB 2. Chamem a família, amigos e vamos construir nossa vitória com esperança e amor. Espero vocês lá.</t>
  </si>
  <si>
    <t>LL-22.736</t>
  </si>
  <si>
    <t>Agradeço o apoio e confiança do prefeito de Barueri, Rubens Furlan. A minha união com @geraldoalckmin é para recuperarmos um Brasil da harmonia e da esperança. Vamos juntos! https://t.co/kHgrRFrGfT</t>
  </si>
  <si>
    <t>LL-22.737</t>
  </si>
  <si>
    <t>Agradeço ao povo de Sousa, na Paraíba, pelo apoio e pela linda manifestação. Formou! #DataPovo https://t.co/aSijhFktKZ</t>
  </si>
  <si>
    <t>LL-22.738</t>
  </si>
  <si>
    <t>gothkeehi</t>
  </si>
  <si>
    <t>lula, aqui em almenara, mg fizemos uma carreata também amor https://t.co/7NETPgTbMQ https://t.co/dEmOGkxGCv</t>
  </si>
  <si>
    <t>LL-22.739</t>
  </si>
  <si>
    <t>Lula e Haddad na Zona Sul de São Paulo! Vamos Juntos por São Paulo e pelo Brasil https://t.co/XDMsAD80oj</t>
  </si>
  <si>
    <t>LL-22.740</t>
  </si>
  <si>
    <t>O @Haddad_Fernando é uma figura muito especial pra mim. Foi meu ministro e a revolução educacional que fizemos nesses anos não tinha sido feita nos últimos 100 anos. Colocamos mais de 5 milhões de estudantes nas universidades.</t>
  </si>
  <si>
    <t>LL-22.741</t>
  </si>
  <si>
    <t>O presidente, que só sabe fazer motociata e fake news, hoje deve estar muito nervoso. Porque a cada pesquisa que sai ele cai um ponto. Ele tem uma enxaqueca que deve se chamar Lula, porque não me tira da cabeça. Mas quem vai tirar ele não é o Lula, é o povo brasileiro.</t>
  </si>
  <si>
    <t>LL-22.742</t>
  </si>
  <si>
    <t>O povo está precisando de trabalho decente. A gente não quer fazer bico. A gente quer ser tratado como cidadão. Vamos legalizar a profissão de quem trabalha na moto. E não vamos fazer motociata com as motos dos ricos, vamos fazer motociata com os entregadores de aplicativos.</t>
  </si>
  <si>
    <t>LL-22.743</t>
  </si>
  <si>
    <t>Cadê a saúde na periferia? A educação, o lazer, a cultura? Água e coleta de esgoto? O povo pobre vai sendo empurrado pra longe do centro. Com o @Haddad_Fernando governador, vamos discutir melhorias para as periferias de São Paulo.</t>
  </si>
  <si>
    <t>LL-22.744</t>
  </si>
  <si>
    <t>Não temos mais teatros nas periferias. É tudo no centro. Por que os grandes artistas não podem vir apresentar uma peça ou um show no Grajaú? Pobre não nasceu para sofrer e nós vamos acabar com isso.</t>
  </si>
  <si>
    <t>LL-22.745</t>
  </si>
  <si>
    <t>O diploma que eu tenho é o de presidente da República, que o povo trabalhador me deu. E eu provei que um metalúrgico fez mais pelo povo. E agora nós vamos fazer ainda mais e melhor. Obrigado pelo carinho, Zona Sul!
??: @ricardostuckert https://t.co/SrXM2ZAcW7</t>
  </si>
  <si>
    <t>LL-22.746</t>
  </si>
  <si>
    <t>Obrigado, Zona Sul! Até o dia 2 nós vamos passar de casa por casa, conversar com cada colega e conquistar todos os votos possíveis pra mim e para @Haddad_Fernando e @marciofrancasp aqui em São Paulo.
??: @ricardostuckert https://t.co/jMbKbaVn5y</t>
  </si>
  <si>
    <t>LL-22.747</t>
  </si>
  <si>
    <t>LL-22.748</t>
  </si>
  <si>
    <t>LL-22.749</t>
  </si>
  <si>
    <t>O maior legado que podemos deixar para nossas crianças é a educação. É por isso que nós vamos voltar e investir no futuro do Brasil.
??: @ricardostuckert https://t.co/PnVNhkf2CG</t>
  </si>
  <si>
    <t>LL-22.750</t>
  </si>
  <si>
    <t>Lula, Haddad e Alckmin na Zona Leste de São Paulo. Vamos Juntos por São Paulo e pelo Brasil https://t.co/dDojIdZ5EZ</t>
  </si>
  <si>
    <t>LL-22.751</t>
  </si>
  <si>
    <t>As pessoas achavam que era possível destruir o PT. Sofremos muitas ameaças e fizemos muitas lutas. Os pais e avôs de vocês aqui na Cohab I e II participaram disso, porque muitos companheiros trabalhadores do ABC moravam aqui na Zona Leste. Me sinto em casa aqui.</t>
  </si>
  <si>
    <t>LL-22.752</t>
  </si>
  <si>
    <t>Armaram um conjunto de mentiras contra mim. Convenceram a imprensa disso. Durante 5 anos nós fomos triturados nos meios de comunicação. Achavam que iriam parar com a luta. Eu poderia ter saído do Brasil, mas aprendi com Dona Lindu que quem não deve, não teme.</t>
  </si>
  <si>
    <t>LL-22.753</t>
  </si>
  <si>
    <t>Quem achou que tinha acabado comigo não percebe que a gente renasce nas próximas gerações, porque a gente tem uma causa. E resolvi encarar mais uma campanha presidencial porque o povo não merece passar o sufoco que está passando.</t>
  </si>
  <si>
    <t>LL-22.754</t>
  </si>
  <si>
    <t>Quantos jovens da Cohab foram fazer faculdade por causa do Prouni e do Fies? Volto a ser candidato para mostrar que um metalúrgico amigo da Cohab, amigo da Zona Leste, vai melhorar a vida do povo mais uma vez.</t>
  </si>
  <si>
    <t>LL-22.755</t>
  </si>
  <si>
    <t>No nosso governo o Brasil passou a ser o país mais respeitado da América Latina. Hoje temos um presidente que ninguém convida para sair do Brasil e ninguém quer vir aqui, porque ele é muito incompetente.</t>
  </si>
  <si>
    <t>LL-22.756</t>
  </si>
  <si>
    <t>Como pode acabar com o Farmácia Popular? Será que essa gente não tem alma? A gente não pode querer que um aposentado que ganha um salário mínimo gaste R$ 400 em remédios. É preciso que o Estado garanta o acesso à saúde e remédios.</t>
  </si>
  <si>
    <t>LL-22.757</t>
  </si>
  <si>
    <t>No Paraná, estão mandando informações mentirosas por mensagem para as pessoas. Como fizeram com o Haddad em 2018. Eu não vou fazer o jogo rasteiro deles.</t>
  </si>
  <si>
    <t>LL-22.758</t>
  </si>
  <si>
    <t>Bolsonaro diz que o partido dele é o Brasil. Mas a bandeira verde e amarela pertence à história do nosso país e do nosso povo. Se Bolsonaro quer ter uma bandeira para ele, ele que crie um partido político como eu criei o PT.</t>
  </si>
  <si>
    <t>LL-22.759</t>
  </si>
  <si>
    <t>Há 42 anos que venho na Zona Leste fazer debates com o povo na Cohab I e II. Me sinto em casa aqui. Agradeço o carinho comigo hoje, e peço que no dia 2 de outubro nos ajudem a eleger @Haddad_Fernando governador e @marciofrancasp senador. #BrasilDaEsperança
??: @ricardostuckert https://t.co/gz5HPaimcG</t>
  </si>
  <si>
    <t>LL-22.760</t>
  </si>
  <si>
    <t>LL-22.761</t>
  </si>
  <si>
    <t>LL-22.762</t>
  </si>
  <si>
    <t>As casas brasileiras estão cheias de esperança por dias melhores. E esses dias virão com Lula. Dia 2 de outubro, vote 13, vote Lula! #EquipeLula https://t.co/hp3UiOAIEB</t>
  </si>
  <si>
    <t>LL-22.763</t>
  </si>
  <si>
    <t>Na próxima segunda, dia 26, o Brasil tem um encontro marcado com a esperança de um futuro melhor! Venha acompanhar a live do #BrasilDaEsperança, a partir das 16h, nas aqui redes. Junte seus amigos para assistir e participe! #EquipeLula
??: @ricardostuckert https://t.co/hj7lVVudXy</t>
  </si>
  <si>
    <t>LL-22.764</t>
  </si>
  <si>
    <t>Hoje não podia deixar de usar minha meia do Corinthians. Parabéns para o time de futebol feminino que foi tetracampeão brasileiro. Boa noite.
??: @ricardostuckert https://t.co/Wjmw727Xl3</t>
  </si>
  <si>
    <t>LL-22.765</t>
  </si>
  <si>
    <t>No próximo domingo, nesta hora, estaremos nos preparando para votar e decidir o futuro do país. Faltam 7 dias. Converse com todos, tome cuidado com as fakes news e vamos juntos por um país melhor. Bom dia!</t>
  </si>
  <si>
    <t>LL-22.766</t>
  </si>
  <si>
    <t>Os governos Lula e Dilma foram responsáveis por 86% da transposição do Rio São Francisco, que Bolsonaro mente para se apropriar. A verdade é que na gestão dele o maior programa de cisternas foi destruído, deixando o povo sem acesso à água. #EquipeLula https://t.co/SfIGWbXWRR</t>
  </si>
  <si>
    <t>LL-22.767</t>
  </si>
  <si>
    <t>Um abraço pra Barra do Corda, no Maranhão. Vamos juntos, faltam 7 dias! #DataPovo https://t.co/PZ3ugmbjGa</t>
  </si>
  <si>
    <t>LL-22.768</t>
  </si>
  <si>
    <t>Lula na quadra da Portela no Rio de Janeiro. Vamos Juntos pelo Rio e pelo Brasil https://t.co/G0iRDQr7uF</t>
  </si>
  <si>
    <t>LL-22.769</t>
  </si>
  <si>
    <t>Essa semana a campanha encerra. Dia 29 tem debate na Globo, que eu vou participar. Quero ir no debate porque eu quero aproveitar o espaço da televisão para conversar com o povo. Mesmo sabendo que tem candidatos com pouca chance que só vão no debate me atacar.</t>
  </si>
  <si>
    <t>LL-22.770</t>
  </si>
  <si>
    <t>É importante que as pessoas compareçam para votar, até para depois terem o direito de cobrar, exigir. Nesses últimos dias, vamos fazer uma campanha para convencer o maior número de pessoas a irem votar.</t>
  </si>
  <si>
    <t>LL-22.771</t>
  </si>
  <si>
    <t>Fui vítima de uma perseguição histórica. Mas não vale a pena morrer pelas mentiras dos nossos adversários. Fui para Polícia Federal porque eu precisava desmascarar os que me acusavam. Não só provei a minha inocência, como também provei a culpa deles.</t>
  </si>
  <si>
    <t>LL-22.772</t>
  </si>
  <si>
    <t>Bolsonaro tenta passar para a sociedade que ele é honesto. Por que orçamento secreto? Se orçamento é para fazer o bem da sociedade, ele tem que ser público.</t>
  </si>
  <si>
    <t>LL-22.773</t>
  </si>
  <si>
    <t>Eu só quero ser presidente porque eu quero cuidar do povo. E o povo não quer muito, quer ter sua casinha, um emprego, ganhar um salário justo. E pra isso precisa de uma profissão. Por isso que o maior sonho de uma mãe é ver seu filho ou filha com um diploma.</t>
  </si>
  <si>
    <t>LL-22.774</t>
  </si>
  <si>
    <t>A gente vai consertar esse país. E o povo vai voltar a juntar a família no domingo pra fazer um bom churrasco. Tirar a gordurinha da picanha pra passar na farinha, tomando uma cervejinha.</t>
  </si>
  <si>
    <t>LL-22.775</t>
  </si>
  <si>
    <t>Queria pedir que vocês visitem seus parentes, visitem pessoas que tem dúvidas, para conversar. E não adianta tentar convencer fanático. Temos é que conversar com milhões de pessoas que estão indecisas. Eu preciso de vocês e a gente vai voltar a sorrir.</t>
  </si>
  <si>
    <t>LL-22.776</t>
  </si>
  <si>
    <t>Quero agradecer a Tia Surica por abrir as portas da gloriosa Portela para discutirmos o futuro do Brasil com o povo do Rio de Janeiro. 
??: @ricardostuckert https://t.co/7pHBuhcY2h</t>
  </si>
  <si>
    <t>LL-22.777</t>
  </si>
  <si>
    <t>Encontro lindo hoje na Portela, com @eduardopaes e @AndreCeciliano. Agradeço a recepção da Tia Surica e do povo do Rio de Janeiro. Esta é a semana final, vamos conversar com quem está indeciso, ganhar novos votos e conquistar nossa vitória no 1° turno!
??: @ricardostuckert https://t.co/czC3InLOwN</t>
  </si>
  <si>
    <t>LL-22.778</t>
  </si>
  <si>
    <t>Não quer acompanhar sozinho a super live do #BrasilDaEsperança? Saiba onde assistir ao evento, serão vários pontos de transmissão espalhados no Brasil e no mundo. Não achou nada na sua cidade? Chame os amigos e monte um ponto também! #EquipeLula https://t.co/vmOnUgg21d https://t.co/rB9FXrtlHp</t>
  </si>
  <si>
    <t>LL-22.779</t>
  </si>
  <si>
    <t>Adorei te conhecer https://t.co/AYw6b7wJS9</t>
  </si>
  <si>
    <t>LL-22.780</t>
  </si>
  <si>
    <t>Vamos juntos, @felipeneto! Feliz com nosso encontro, seu apoio e confiança. Um abraço! https://t.co/vZlBVWEMU1</t>
  </si>
  <si>
    <t>LL-22.781</t>
  </si>
  <si>
    <t>@felipeneto @ricardostuckert Finalmente nos encontramos!</t>
  </si>
  <si>
    <t>LL-22.782</t>
  </si>
  <si>
    <t>depretas</t>
  </si>
  <si>
    <t>@depretas Obrigado pela confiança, @depretas. Um abraço ??</t>
  </si>
  <si>
    <t>LL-22.783</t>
  </si>
  <si>
    <t>Feliz com o seu apoio, @depretas! Vamos depositar esperança nas urnas para reconstruir o Brasil. https://t.co/MOb45tX9fj</t>
  </si>
  <si>
    <t>LL-22.784</t>
  </si>
  <si>
    <t>marigorman</t>
  </si>
  <si>
    <t>Em uma semana podemos eleger Lula de novo. Vote 13 para o #BrasilDaEsperança! Desenho da @marigorman. #EquipeLula https://t.co/LJKoZsqaC5</t>
  </si>
  <si>
    <t>LL-22.785</t>
  </si>
  <si>
    <t>Eu e @MarceloFreixo nos encontramos hoje com influenciadores, artistas e comunicadores. Muita gente se juntando por um país melhor. Falta pouco! Vamos juntos pelo #BrasilDaEsperança.
??: @ricardostuckert https://t.co/mPWPx89dq1</t>
  </si>
  <si>
    <t>LL-22.786</t>
  </si>
  <si>
    <t>Eu vivi possivelmente os momentos mais extraordinários de respeito e dignidade que o povo brasileiro teve. E poderia não ser candidato agora, viver minha vida tranquilo. Mas quero voltar porque sei que podemos melhorar a vida do povo de novo. Falta pouco! Boa noite e até amanhã!</t>
  </si>
  <si>
    <t>LL-22.787</t>
  </si>
  <si>
    <t>Bom dia! Última semana antes do 2 de outubro. Nesses últimos dias, vamos conversar com as milhões de pessoas que ainda não se decidiram, falar sobre o Brasil que podemos construir. E hoje convido vocês para uma live, a partir das 16h, aqui nas redes. É o #BrasilDaEsperança!</t>
  </si>
  <si>
    <t>LL-22.788</t>
  </si>
  <si>
    <t>ticostacruz</t>
  </si>
  <si>
    <t>@Ticostacruz Um abraço, @Ticostacruz. Vamos juntos!</t>
  </si>
  <si>
    <t>LL-22.789</t>
  </si>
  <si>
    <t>valenrwbandeira</t>
  </si>
  <si>
    <t>@ValenRWBandeira ??</t>
  </si>
  <si>
    <t>LL-22.790</t>
  </si>
  <si>
    <t>O Prouni levou milhões de brasileiros ao Ensino Superior com um política de educação inclusiva. O novo episódio de Renasce a Esperança, no Spotify Lula Oficial, conta a história dessa transformação na educação brasileira. Escute agora: https://t.co/b8P6G4L8Ug #EquipeLula https://t.co/8VjB35maK7</t>
  </si>
  <si>
    <t>LL-22.791</t>
  </si>
  <si>
    <t>galcosta</t>
  </si>
  <si>
    <t>Feliz aniversário @GalCosta! Das vozes mais lindas do nosso país.
??: @ricardostuckert https://t.co/LgOMG14llO</t>
  </si>
  <si>
    <t>LL-22.792</t>
  </si>
  <si>
    <t>Garantir a inclusão deve ser uma prioridade para o poder público. Os governos Lula e Dilma foram responsáveis por políticas de inclusão importantes para pessoas com deficiência. No dia do surdo, reforçamos esse compromisso. #EquipeLula 
??: @ricardostuckert https://t.co/zx1YCZfMqB</t>
  </si>
  <si>
    <t>LL-22.793</t>
  </si>
  <si>
    <t>gduvivier</t>
  </si>
  <si>
    <t>Olha o @gduvivier saindo pela porta dos fundos... https://t.co/qH5jgOtMmi</t>
  </si>
  <si>
    <t>LL-22.794</t>
  </si>
  <si>
    <t>Já tem muita gente juntando a família e amigos pra acompanhar a live de hoje 16h! Vai ter telão na praia, transmissão em festa de aniversário… É o #BrasilDaEsperança! https://t.co/vmOnUfYqCD #EquipeLula https://t.co/NEGZc4ctm9</t>
  </si>
  <si>
    <t>LL-22.795</t>
  </si>
  <si>
    <t>Quem aí está acompanhando a live do #BrasilDaEsperança? #EquipeLula
??: @ricardostuckert https://t.co/IeIMdnLTi2</t>
  </si>
  <si>
    <t>LL-22.796</t>
  </si>
  <si>
    <t>@ricardostuckert Acompanhe aqui que está só no comecinho: https://t.co/ZJzpTXgHXC   #BrasilDaEsperança  #EquipeLula</t>
  </si>
  <si>
    <t>LL-22.797</t>
  </si>
  <si>
    <t>Faz o L! #BrasilDaEsperança
??: @ricardostuckert https://t.co/pWF7jgsOEn</t>
  </si>
  <si>
    <t>LL-22.798</t>
  </si>
  <si>
    <t>markruffalo</t>
  </si>
  <si>
    <t>Today, I humbly add my voice to lift up the global consequences of the Brazilian election. You can watch my message, and more importantly the words of many brave Brazilian defenders of democracy &amp;amp; the planet in today's livestream event. Lula speaking soon! https://t.co/ARkVTXMnpS</t>
  </si>
  <si>
    <t>LL-22.799</t>
  </si>
  <si>
    <t>Vocês sabem que a gente vai ficando com um pouco mais de idade e a emoção fica mais a flor da pele. O correto seria eu só agradecer vocês, porque já derramei muitas lágrimas ouvindo vocês hoje. #BrasilDaEsperança</t>
  </si>
  <si>
    <t>LL-22.800</t>
  </si>
  <si>
    <t>Estamos a seis dias da eleição mais importante das nossas vidas. Uma eleição que pode pôr fim à guerra que tomou conta deste país desde a chegada do atual presidente ao poder. Que dividiu famílias. Que transformou velhos amigos em inimigos. #BrasilDaEsperança</t>
  </si>
  <si>
    <t>LL-22.801</t>
  </si>
  <si>
    <t>O Brasil não tem guerra com nenhum outro país. Não faz sentido brigarmos entre a gente. Amamos a mesma bandeira e o mesmo verde e amarelo, que não pertencem a esse ou àquele candidato, e sim a totalidade do povo brasileiro. #BrasilDaEsperança</t>
  </si>
  <si>
    <t>LL-22.802</t>
  </si>
  <si>
    <t>O Brasil precisa de união. E é em nome disso que estamos aqui. Daqueles que já não podem estar, porque foram vítimas da Covid e da violência. Pelos que ainda virão e que não merecem nascer entre as ruínas de um país arrasado pelo ódio e pela desesperança. #BrasilDaEsperança</t>
  </si>
  <si>
    <t>LL-22.803</t>
  </si>
  <si>
    <t>É sobre os alicerces do amor e da esperança que nós vamos erguer de novo este país. Este é o meu primeiro compromisso com o povo brasileiro: trazer de volta a paz, a união, a prosperidade, o amor e a esperança. #BrasilDaEsperança</t>
  </si>
  <si>
    <t>LL-22.804</t>
  </si>
  <si>
    <t>Quando convidei o @geraldoalckmin para ser meu vice, muita gente achou estranho, porque pensou que nós éramos inimigos. Mas a verdade é fomos adversários. Sentamos para conversar e chegamos à conclusão de que devíamos nos unir em nome de uma causa muito maior. #BrasilDaEsperança</t>
  </si>
  <si>
    <t>LL-22.805</t>
  </si>
  <si>
    <t>E de lá para cá, esse movimento de união só fez crescer. No início éramos apenas 3 partidos. Hoje somos 10. Fomos ganhando cada vez mais adesões de outras forças políticas, inclusive de ex-candidatos a presidente que em alguns momentos foram adversários do PT. #BrasilDaEsperança</t>
  </si>
  <si>
    <t>LL-22.806</t>
  </si>
  <si>
    <t>Basta de tanto ódio, de tanta destruição, de tantas mentiras, de tanto sofrimento e de tantas mortes. Nós vamos agora mesmo, no dia 2 de outubro, reconstruir o país que sonhamos e no qual merecemos viver e criar nossos filhos. #BrasilDaEsperança</t>
  </si>
  <si>
    <t>LL-22.807</t>
  </si>
  <si>
    <t>Não há força maior no mundo que a esperança de um povo que sabe que vai voltar a ser feliz. Nós vamos de novo acabar com a fome no Brasil. E ela nunca mais voltará a assombrar os lares das famílias brasileiras. E nós vamos juntos reescrever a história. #BrasilDaEsperança</t>
  </si>
  <si>
    <t>LL-22.808</t>
  </si>
  <si>
    <t>Em vez de promessas, apresento compromissos. Tenho como avalista o extraordinário legado dos nossos governos. Esse tempo vai voltar. O desafio é imenso. Mas tenho a experiência de quem já fez uma vez, e a consciência de quem pode e vai fazer mais e melhor. #BrasilDaEsperança</t>
  </si>
  <si>
    <t>LL-22.809</t>
  </si>
  <si>
    <t>Vamos voltar a investir em infraestrutura para melhorar a vida do povo brasileiro. Vamos retomar o Minha Casa Minha Vida, e gerar de novo milhões de empregos com carteira assinada. #BrasilDaEsperança</t>
  </si>
  <si>
    <t>LL-22.810</t>
  </si>
  <si>
    <t>Vamos oferecer crédito a juros baixos para quem quiser empreender, e vamos assegurar os direitos dos trabalhadores de aplicativos. E os bancos públicos voltarão a financiar o micronegócio e as pequenas e médias empresas. #BrasilDaEsperança</t>
  </si>
  <si>
    <t>LL-22.811</t>
  </si>
  <si>
    <t>Nossas crianças não querem comer bolacha seca, não querem ser obrigadas a dividir um único ovo com outras crianças. Elas querem, e vão voltar, a comer tudo aquilo que uma criança tem direito. E nós vamos investir em creches e ensino em tempo integral. #BrasilDaEsperança</t>
  </si>
  <si>
    <t>LL-22.812</t>
  </si>
  <si>
    <t>Nós vamos governar para todos, mas sempre com atenção especial para os que mais precisam. Ou melhor: governar é pouco, nós vamos cuidar com muito carinho do Brasil e das famílias brasileiras. #BrasilDaEsperança</t>
  </si>
  <si>
    <t>LL-22.813</t>
  </si>
  <si>
    <t>Chega de desvio de recursos dos medicamentos, do combate à violência contra as mulheres, do tratamento para o câncer e da merenda das crianças, para alimentar o orçamento secreto do Centrão. Não haverá sigilo nas contas públicas. #BrasilDaEsperança</t>
  </si>
  <si>
    <t>LL-22.814</t>
  </si>
  <si>
    <t>A cultura será tratada como um bem de primeira necessidade, porque ela alimenta nossas almas. Nós precisamos de música, cinema, teatro, dança, artes plásticas. Nós precisamos de mais livros em vez de armas. #BrasilDaEsperança</t>
  </si>
  <si>
    <t>LL-22.815</t>
  </si>
  <si>
    <t>No primeiro dia de governo nós vamos fazer um decreto para acabar com o sigilo de 100 anos. O povo deve ver o que estão escondendo. #BrasilDaEsperança</t>
  </si>
  <si>
    <t>LL-22.816</t>
  </si>
  <si>
    <t>Chego à reta final desta campanha feliz como poucas vezes na vida. Porque pude voltar a andar por este país, abraçando, conversando, ouvindo o povo brasileiro. E o que ouvi, e o que vi nos olhos desse povo foi o brilho da esperança. #BrasilDaEsperança</t>
  </si>
  <si>
    <t>LL-22.817</t>
  </si>
  <si>
    <t>A primavera chegou. Chegou no calendário, e sei disso pelo sabiá que canta na minha janela. E é com a primavera no peito que vamos às urnas. #BrasilDaEsperança</t>
  </si>
  <si>
    <t>LL-22.818</t>
  </si>
  <si>
    <t>Quero terminar dizendo, para cada brasileiro e de cada brasileira: no dia 2 de outubro, você é a pessoa mais importante do país. Vote! #BrasilDaEsperança</t>
  </si>
  <si>
    <t>LL-22.819</t>
  </si>
  <si>
    <t>Eu casei dia 18 de maio. Não precisava estar na política, podia estar namorado. Mas Deus me fez assim, e eu não posso aceitar que a fome voltou, aceitar que cortem verbas da merenda escolar. Quero voltar para acabar com isso. #BrasilDaEsperança</t>
  </si>
  <si>
    <t>LL-22.820</t>
  </si>
  <si>
    <t>Esse país é feito de coisas simples. E o que a gente precisa é simples. Preciso que vocês me coloquem lá, no dia 2, digitem 13. E que ajudem e cobrem o governo a fazer o que precisa ser feito. #BrasilDaEsperança</t>
  </si>
  <si>
    <t>LL-22.821</t>
  </si>
  <si>
    <t>Eu quero agradecer vocês pelo dia de hoje. Vamos juntos construir o #BrasilDaEsperança. Boa noite!
??: @ricardostuckert https://t.co/PnDRJzINPZ</t>
  </si>
  <si>
    <t>LL-22.822</t>
  </si>
  <si>
    <t>Bom dia. O Brasil teve destaque no mundo em nossos governos. Tivemos protagonismo porque trabalhamos com seriedade para o povo. Quero voltar para que o Brasil seja respeitado como já foi, e para que vocês voltem a ter o orgulho que tinham de ser brasileiro. Faltam só 5 dias!</t>
  </si>
  <si>
    <t>LL-22.823</t>
  </si>
  <si>
    <t>cauemoura</t>
  </si>
  <si>
    <t>@cauemoura Obrigado pelo apoio e confiança, @cauemoura . Um abraço!</t>
  </si>
  <si>
    <t>LL-22.824</t>
  </si>
  <si>
    <t>Vamos juntos, @cauemoura! https://t.co/9vD6J6UbwE</t>
  </si>
  <si>
    <t>LL-22.825</t>
  </si>
  <si>
    <t>O povo abraça Lula por @crisvector. Desenho inspirado pelo #BrasilDaEsperança que se espalhou pelo país ontem. #EquipeLula https://t.co/i0TwtE9WGi</t>
  </si>
  <si>
    <t>LL-22.826</t>
  </si>
  <si>
    <t>Encontro de Lula sobre políticas para o Esporte. Vamos Juntos Pelo Brasil! https://t.co/l6xwO3LsQw</t>
  </si>
  <si>
    <t>LL-22.827</t>
  </si>
  <si>
    <t>joaoluizpedrosa</t>
  </si>
  <si>
    <t>@foquinha @ricardostuckert @joaoluizpedrosa @JanjaLula @lulaverso Um abraço pra você e pro @joaoluizpedrosa. Fizeram uma linda transmissão do nosso Chão de Estrelas.</t>
  </si>
  <si>
    <t>LL-22.828</t>
  </si>
  <si>
    <t>Obrigado pelo apoio, @foquinha e @joaoluizpedrosa. Parabéns pelo trabalho ontem. Vamos juntos construir nossa vitória! https://t.co/U6qsiCOp8x</t>
  </si>
  <si>
    <t>LL-22.829</t>
  </si>
  <si>
    <t>A coisa que me dá mais orgulho é ver o menino pobre da periferia vencendo na vida. Qualquer jogador da periferia, quando fica famoso, quer comprar uma casa pra mãe, cuidar da família.</t>
  </si>
  <si>
    <t>LL-22.830</t>
  </si>
  <si>
    <t>Quando a gente for construir uma proposta de esporte, precisamos pensar o esporte como instrumento para cuidar da saúde e educação da nossa sociedade.</t>
  </si>
  <si>
    <t>LL-22.831</t>
  </si>
  <si>
    <t>Como é possível manter uma criança numa escola de tempo integral se não tem uma quadra, um campo? Isso é uma coisa que precisamos pensar, porque se o Estado não intervém, isso não vai avançar.</t>
  </si>
  <si>
    <t>LL-22.832</t>
  </si>
  <si>
    <t>Criamos o Bolsa Atleta para garantir que as pessoas que não são famosas mas que tem qualidade para competir possam praticar esportes. Ninguém na história investiu tanto no esporte quanto os governos do PT.</t>
  </si>
  <si>
    <t>LL-22.833</t>
  </si>
  <si>
    <t>Eu ando 6km numa velocidade boa. Precisamos estimular que as pessoas saiam para andar, se movimentar. E a nossa política do esporte precisa pensar em tudo isso. Começar pelo diálogo com as prefeituras, para termos espaços públicos de esporte nas cidades.</t>
  </si>
  <si>
    <t>LL-22.834</t>
  </si>
  <si>
    <t>A X fez o L! Vamos juntos! #EquipeLula https://t.co/ZFpUNeuACX</t>
  </si>
  <si>
    <t>LL-22.835</t>
  </si>
  <si>
    <t>Lula recebe apoio de personalidades da Sociedade Civil https://t.co/B58he6A8eY</t>
  </si>
  <si>
    <t>LL-22.836</t>
  </si>
  <si>
    <t>gabriel_chalita</t>
  </si>
  <si>
    <t>A aliança com @geraldoalckmin se deve muito ao @gabriel_chalita  e @Haddad_Fernando. A gente foi conversando, se entendendo e descobrindo o que estava em jogo no Brasil. Foi a coisa mais acertada que fizemos, como foi em 2002 ter encontrado o Zé Alencar lá em Minas Gerais.</t>
  </si>
  <si>
    <t>LL-22.837</t>
  </si>
  <si>
    <t>A situação do país hoje é pior do que estava em 2003. Eu e o @geraldoalckmin sabemos disso. Vou ter que fazer um decreto no 1° dia para revogar os sigilos de 100 anos, porque não existe necessidade para isso. Nós temos a responsabilidade de trazer o Brasil à normalidade.</t>
  </si>
  <si>
    <t>LL-22.838</t>
  </si>
  <si>
    <t>Na política é mais fácil falar do que fazer. Não gosto das palavras “acho” ou “acredito”. Quando você é um governante, você tem que fazer. E fazer significa tomar decisão.</t>
  </si>
  <si>
    <t>LL-22.839</t>
  </si>
  <si>
    <t>Eu sempre disputei eleições para ganhar no 1° turno. E acho que podemos ganhar dessa vez no 1° turno. Há uma movimentação na sociedade que nos permite sonhar com isso.</t>
  </si>
  <si>
    <t>LL-22.840</t>
  </si>
  <si>
    <t>nyviestephan</t>
  </si>
  <si>
    <t>No início dos anos 2000 eu vivia a maior pobreza da minha vida e não possuía a menor esperança de mudá-la. Como que uma criança cuja mãe não tinha condições nem de comprar um tênis, sonharia em ingressar na universidade? Andar de carro? Andar de avião?! Eis que Haddad e Lula, https://t.co/iLKa7jAAUy</t>
  </si>
  <si>
    <t>LL-22.841</t>
  </si>
  <si>
    <t>@NyviEstephan @Haddad_Fernando Nyvi, obrigado pelo seu carinho e da Dona Ana. Emocionado com o relato. Vamos juntos! Um abraço pra vocês.</t>
  </si>
  <si>
    <t>LL-22.842</t>
  </si>
  <si>
    <t>fecastanhari</t>
  </si>
  <si>
    <t>@FeCastanhari Obrigado, Felipe. É por histórias assim que vamos voltar, para cuidar do povo e investir na educação mais uma vez. Um abraço!</t>
  </si>
  <si>
    <t>LL-22.843</t>
  </si>
  <si>
    <t>Um prazer conhecer vocês, @FeCastanhari e @NyviEstephan. Vamos juntos! #BrasilDaEsperaça https://t.co/TjDsRS2gQa</t>
  </si>
  <si>
    <t>LL-22.844</t>
  </si>
  <si>
    <t>LL-22.845</t>
  </si>
  <si>
    <t>Eu gosto do povo mineiro, da comida, do jeito mineiro de fazer política e da cultura mineira.</t>
  </si>
  <si>
    <t>LL-22.846</t>
  </si>
  <si>
    <t>Eu assumi um compromisso em Ipatinga de que eu vou terminar a BR 381 que liga Belo Horizonte a Governador Valadares. Se eu ganhar as eleições, eu vou acabar com a história de que Minas Gerais tem uma estrada da morte.</t>
  </si>
  <si>
    <t>LL-22.847</t>
  </si>
  <si>
    <t>Eu tive prazer de fazer reajuste na tabela do imposto de renda para que o trabalhador não fosse prejudicado. Vamos ter que fazer uma reforma tributária porque tem que ser uma vontade majoritária da sociedade.</t>
  </si>
  <si>
    <t>LL-22.848</t>
  </si>
  <si>
    <t>brauliobessa</t>
  </si>
  <si>
    <t>No dia 2 de outubro o povo brasileiro vai votar. Nesse momento, você é a pessoa mais importante do país. E, como diz o poema do @brauliobessa, sempre haverá esperança. #BrasilDaEsperança https://t.co/Gb3WCatvpA</t>
  </si>
  <si>
    <t>LL-22.849</t>
  </si>
  <si>
    <t>Eu quero o voto necessário para mudarmos nosso país. E o que nós pudermos fazer agora, nós vamos fazer. Não vamos deixar nosso futuro pra depois. Boa noite e até amanhã!</t>
  </si>
  <si>
    <t>LL-22.850</t>
  </si>
  <si>
    <t>Vivi muito e digo que não tenho mais espaço para não acreditar que o amanhã vai ser melhor. A nossa vida e os nossos gestos têm que ser feitos de esperança. Faltam 4 dias. Converse com quem está indeciso. Vamos juntos construir um país mais justo e feliz. Bom dia!</t>
  </si>
  <si>
    <t>LL-22.851</t>
  </si>
  <si>
    <t>camilladelucas</t>
  </si>
  <si>
    <t>@camilladelucas Camilla, sempre me emociono com histórias de jovens que transformaram suas vidas com o Prouni e acesso à educação. Vamos voltar para fazer mais e melhor. Obrigado pelo apoio.</t>
  </si>
  <si>
    <t>LL-22.852</t>
  </si>
  <si>
    <t>Obrigado pelo apoio. Um abraço de Lula ?? https://t.co/HJpAPhXBQP</t>
  </si>
  <si>
    <t>LL-22.853</t>
  </si>
  <si>
    <t>angelicaksy</t>
  </si>
  <si>
    <t>@angelicaksy Obrigado pela confiança, Angélica.</t>
  </si>
  <si>
    <t>LL-22.854</t>
  </si>
  <si>
    <t>Domingo, vão de táxi, Uber, ônibus, bicicleta, carona, a pé… Não importa como, mas votem. Obrigado pelo voto e a confiança @angelicaksy. https://t.co/U3CEXBrgrY</t>
  </si>
  <si>
    <t>LL-22.855</t>
  </si>
  <si>
    <t>Dia 02 está chegando. E que tal participar da Mobilização Nacional de Grupos do Zap nessa reta final da campanha? Veja todos os passos e faça o seu cadastro: https://t.co/vNzIXCkfY4  #EquipeLula https://t.co/ecF6OYcOyy</t>
  </si>
  <si>
    <t>LL-22.856</t>
  </si>
  <si>
    <t>Recado do Lula: dia 2 de outubro, vote nos candidatos e candidatas do #TimeDoLula. #EquipeLula https://t.co/0BYeg1JkfR</t>
  </si>
  <si>
    <t>LL-22.857</t>
  </si>
  <si>
    <t>nazarearaujoac</t>
  </si>
  <si>
    <t>No Acre, o time do Lula é @jorgeviana e @Marcusalexan13 para o governo. E no senado é @nazarearaujoac! #BrasilDaEsperança #EquipeLula</t>
  </si>
  <si>
    <t>LL-22.858</t>
  </si>
  <si>
    <t>renanfilho_</t>
  </si>
  <si>
    <t>Em Alagoas, o time do Lula é @paulodantasal e @lessaoficial_ para o governo. E no senado é @RenanFilho_! #BrasilDaEsperança #EquipeLula</t>
  </si>
  <si>
    <t>LL-22.859</t>
  </si>
  <si>
    <t>lessaoficial_</t>
  </si>
  <si>
    <t>LL-22.860</t>
  </si>
  <si>
    <t>juniorgeraldo_</t>
  </si>
  <si>
    <t>Na Bahia, o time do Lula é @Jeronimoba13 e @JuniorGeraldo_ para o governo. E no senado é @ottoalencar! #BrasilDaEsperança #EquipeLula</t>
  </si>
  <si>
    <t>LL-22.861</t>
  </si>
  <si>
    <t>elmanooficial</t>
  </si>
  <si>
    <t>No Ceará, o time do Lula é @elmanooficial e Jade Romero para o governo. E no senado é @CamiloSantanaCE! #BrasilDaEsperança #EquipeLula</t>
  </si>
  <si>
    <t>LL-22.862</t>
  </si>
  <si>
    <t>olgamancia</t>
  </si>
  <si>
    <t>No Distrito Federal, o time do Lula é @leandrograss e @olgamancia para o governo. E no senado é @rosilenecorrea_! #BrasilDaEsperança #EquipeLula</t>
  </si>
  <si>
    <t>LL-22.863</t>
  </si>
  <si>
    <t>ricardoferraco</t>
  </si>
  <si>
    <t>No Espírito Santo, o time do Lula é @Casagrande_ES e @RicardoFerraco para o governo. E no senado é @SenadoraRose! #BrasilDaEsperança #EquipeLula</t>
  </si>
  <si>
    <t>LL-22.864</t>
  </si>
  <si>
    <t>felipeccamarao</t>
  </si>
  <si>
    <t>No Maranhão, o time do Lula é @carlosbrandaoma e @FelipeCCamarao para o governo. E no senado é @FlavioDino! #BrasilDaEsperança #EquipeLula</t>
  </si>
  <si>
    <t>LL-22.865</t>
  </si>
  <si>
    <t>geller_neri</t>
  </si>
  <si>
    <t>No Mato Grosso, o time do Lula é @marciakpinheiro e Vanderlúcio Rodrigues para o governo. E no senado é @geller_neri! #BrasilDaEsperança #EquipeLula</t>
  </si>
  <si>
    <t>LL-22.866</t>
  </si>
  <si>
    <t>marciakpinheiro</t>
  </si>
  <si>
    <t>LL-22.867</t>
  </si>
  <si>
    <t>abiliovaneli</t>
  </si>
  <si>
    <t>No Mato Grosso do Sul, o time do Lula é @gisellegoverna e @ABILIOVANELI para o governo. E no senado é @trbotello! #BrasilDaEsperança #EquipeLula</t>
  </si>
  <si>
    <t>LL-22.868</t>
  </si>
  <si>
    <t>gisellegoverna</t>
  </si>
  <si>
    <t>LL-22.869</t>
  </si>
  <si>
    <t>No Paraná, o time do Lula é @requiaooficial e Jorge Samek para o governo. E no senado é @rosanedopv! #BrasilDaEsperança #EquipeLula</t>
  </si>
  <si>
    <t>LL-22.870</t>
  </si>
  <si>
    <t>wdiaspi</t>
  </si>
  <si>
    <t>No Piauí, o time do Lula é @RafaelFonteles_ e Themistocles Filho para o governo. E no senado é @wdiaspi! #BrasilDaEsperança #EquipeLula</t>
  </si>
  <si>
    <t>LL-22.871</t>
  </si>
  <si>
    <t>rafaelfonteles_</t>
  </si>
  <si>
    <t>LL-22.872</t>
  </si>
  <si>
    <t>walteralvesrn</t>
  </si>
  <si>
    <t>No Rio Grande do Norte, o time do Lula é @fatimabezerra e @walteralvesrn para o governo. E no senado é @carlosenador123! #BrasilDaEsperança #EquipeLula</t>
  </si>
  <si>
    <t>LL-22.873</t>
  </si>
  <si>
    <t>olivio_dutra</t>
  </si>
  <si>
    <t>No Rio Grande do Sul o time do Lula é @EdegarPretto e @PedroRuasPsol para governo. E no senado é @olivio_dutra! #BrasilDaEsperança #EquipeLula</t>
  </si>
  <si>
    <t>LL-22.874</t>
  </si>
  <si>
    <t>LL-22.875</t>
  </si>
  <si>
    <t>77danielpereira</t>
  </si>
  <si>
    <t>Em Rondônia, o time do Lula é @77DanielPereira e Anselmo de Jesus para o governo. E no senado é @acirgurgacz! #BrasilDaEsperança #EquipeLula</t>
  </si>
  <si>
    <t>LL-22.876</t>
  </si>
  <si>
    <t>rudsonleite</t>
  </si>
  <si>
    <t>Em Roraima, o time do Lula é @rudsonleite e Cristina Burger para o governo. E no senado é Bartô Macuxi! #BrasilDaEsperança #EquipeLula</t>
  </si>
  <si>
    <t>LL-22.877</t>
  </si>
  <si>
    <t>Em Santa Catarina, o time do Lula é @deciolimapt e @biavargas40 para o governo. E no senado é @darioberger! #BrasilDaEsperança #EquipeLula</t>
  </si>
  <si>
    <t>LL-22.878</t>
  </si>
  <si>
    <t>profluciafranca</t>
  </si>
  <si>
    <t>Em São Paulo, o time Lula é @Haddad_Fernando e @ProfLuciaFranca para o governo. E no senado é @marciofrancasp! #BrasilDaEsperança #EquipeLula</t>
  </si>
  <si>
    <t>LL-22.879</t>
  </si>
  <si>
    <t>senadorrogerio</t>
  </si>
  <si>
    <t>Em Sergipe, o time do Lula é @SenadorRogerio e @GAMAAJU para o governo. E no senado é @Valadares_Filho! #BrasilDaEsperança #EquipeLula</t>
  </si>
  <si>
    <t>LL-22.880</t>
  </si>
  <si>
    <t>paulomouraopt</t>
  </si>
  <si>
    <t>No Tocantins, o time do Lula é @paulomouraopt e Professora Germana para o governo. E no senado é @vileladopt! #BrasilDaEsperança #EquipeLula</t>
  </si>
  <si>
    <t>LL-22.881</t>
  </si>
  <si>
    <t>@GalCosta Obrigado pelo apoio, @GalCosta. Vamos juntos por um Brasil sem ódio!</t>
  </si>
  <si>
    <t>LL-22.882</t>
  </si>
  <si>
    <t>paolla</t>
  </si>
  <si>
    <t>@paolla Paolla, obrigado pelo seu apoio e confiança. O Brasil é país de um povo alegre, não merece todo esse ódio que estamos vendo. Vamos juntos!</t>
  </si>
  <si>
    <t>LL-22.883</t>
  </si>
  <si>
    <t>lulapelaverdade</t>
  </si>
  <si>
    <t>Estamos na reta final e seguiremos com a verdade sempre. Para acompanhar as notícias de combate às fake news, siga as redes @Lulapelaverdade no Twitter, no Facebook, no Instagram e no Tiktok. https://t.co/05Brt9UPLr  #EquipeLula</t>
  </si>
  <si>
    <t>LL-22.884</t>
  </si>
  <si>
    <t>sensanders</t>
  </si>
  <si>
    <t>I’m LIVE on the floor of the Senate to pass a resolution supporting free and fair elections in Brazil. It’s important for the people of Brazil to know that the United States is on their side and on the side of democracy. https://t.co/wzWnpunjl9</t>
  </si>
  <si>
    <t>LL-22.885</t>
  </si>
  <si>
    <t>zecapagodinho</t>
  </si>
  <si>
    <t>@zecapagodinho Um abraço, meu amigo! Obrigado pelo apoio.</t>
  </si>
  <si>
    <t>LL-22.886</t>
  </si>
  <si>
    <t>Meu grande amigo. Nosso país vai voltar a sorrir e ser feliz! Obrigado pelo apoio e pela amizade de tantos anos. https://t.co/kElZDwhWRL</t>
  </si>
  <si>
    <t>LL-22.887</t>
  </si>
  <si>
    <t>oanavitoria</t>
  </si>
  <si>
    <t>A política é pra ser esperançosa. A gente já viveu isso no Brasil. Agradeço o apoio e carinho de @oanavitoria! #BrasilDaEsperança https://t.co/0TZfT91JgL</t>
  </si>
  <si>
    <t>LL-22.888</t>
  </si>
  <si>
    <t>Amanhã tem debate na Globo. E que tal trocar ideias e receber materiais sobre os temas debatidos? Veja como acompanhar o debate em grupos do Whatsapp: https://t.co/EAfCh07nZP #EquipeLula https://t.co/T9Tttvhxfj</t>
  </si>
  <si>
    <t>LL-22.889</t>
  </si>
  <si>
    <t>O povo brasileiro não merece o sufoco, a gente aprendeu a viver melhor. Em nossos governos, recuperamos milhões de empregos, fizemos mais universidades e o povo acessou o ensino superior. É com esse Brasil que eu sonho de volta. Falta pouco! Boa noite e até amanhã.</t>
  </si>
  <si>
    <t>LL-22.890</t>
  </si>
  <si>
    <t>O Brasil vai mudar. Vamos restabelecer políticas públicas. Mas, sobretudo, vamos estabelecer uma nova relação com a sociedade. Podemos ganhar as eleições, mas o povo é o dono do país. E é com o povo que vamos governar. Bom dia!</t>
  </si>
  <si>
    <t>LL-22.891</t>
  </si>
  <si>
    <t>diogonogueira</t>
  </si>
  <si>
    <t>@DiogoNogueira Obrigado pelo apoio e confiança, Diogo. Vamos construir um Brasil melhor, com mais respeito e democracia.</t>
  </si>
  <si>
    <t>LL-22.892</t>
  </si>
  <si>
    <t>A voz do eleitor brasileiro será ouvida e tem que ser respeitada. Mensagem do senador americano @SenSanders sobre as eleições no Brasil. #equipeLula https://t.co/K8rmB7D2KH</t>
  </si>
  <si>
    <t>LL-22.893</t>
  </si>
  <si>
    <t>Inocentado nos 26 processos, Lula não deve nada à Justiça. Enquanto isso, Bolsonaro e a família estão cada vez mais envolvidos em negócios duvidosos e sob sigilos. https://t.co/TgnK96DhLX #EquipeLula https://t.co/lahMExkGvk</t>
  </si>
  <si>
    <t>LL-22.894</t>
  </si>
  <si>
    <t>maisa</t>
  </si>
  <si>
    <t>@maisa Obrigado pela confiança, @maisa. Vamos juntos!</t>
  </si>
  <si>
    <t>LL-22.895</t>
  </si>
  <si>
    <t>Hoje tem debate na Globo às 22h30. Acompanhe e comente pela tag #LulaNaGlobo. Vamos juntos! #BrasilDaEsperança #EquipeLula https://t.co/tudX30hNWZ</t>
  </si>
  <si>
    <t>LL-22.896</t>
  </si>
  <si>
    <t>betofaropt</t>
  </si>
  <si>
    <t>No Pará, o time do Lula é @helderbarbalho e @hana_ghassan para o governo. E no senado é @BetoFaroPT! #BrasilDaEsperança #EquipeLula</t>
  </si>
  <si>
    <t>LL-22.897</t>
  </si>
  <si>
    <t>paulinhodaviola</t>
  </si>
  <si>
    <t>@PaulinhoDaViola Obrigado pelo apoio e confiança, @PaulinhoDaViola. Sabemos que nosso povo pode viver melhor, e é isso que vamos construir no Brasil.</t>
  </si>
  <si>
    <t>LL-22.898</t>
  </si>
  <si>
    <t>Um abraço, @PaulinhoDaViola. Feliz com seu apoio e confiança. https://t.co/YaKpAH4hBR</t>
  </si>
  <si>
    <t>LL-22.899</t>
  </si>
  <si>
    <t>djavanoficial</t>
  </si>
  <si>
    <t>@djavanoficial Obrigado, @djavanoficial. Vamos juntos pelo Brasil da esperança!</t>
  </si>
  <si>
    <t>LL-22.900</t>
  </si>
  <si>
    <t>Domingo, vamos nos unir e votar 13 contra o ódio. Agora é Lula! Assista o último programa eleitoral do #BrasildaEsperança! ???? #EquipeLula https://t.co/AiB5jgqoZU</t>
  </si>
  <si>
    <t>LL-22.901</t>
  </si>
  <si>
    <t>Pronto para o debate. Espero vocês logo mais. #LulaNaGlobo 
??: @ricardostuckert https://t.co/VPZmSy09rM</t>
  </si>
  <si>
    <t>LL-22.902</t>
  </si>
  <si>
    <t>carlinhosmaiaof</t>
  </si>
  <si>
    <t>@Carlinhosmaiaof Agradeço seu apoio, @Carlinhosmaiaof. Nosso povo merece viver melhor. E é pra isso que vamos voltar. Um abraço.</t>
  </si>
  <si>
    <t>LL-22.903</t>
  </si>
  <si>
    <t>Ciro poderia começar sua pergunta de outra forma. Perguntando como os mais pobres tiveram 80% de aumento na renda, enquanto os ricos tiveram 20%. Como aumentamos o salário mínimo em 87%. Como criamos programas que você cansou de elogiar quando era do governo. #LulaNaGlobo</t>
  </si>
  <si>
    <t>LL-22.904</t>
  </si>
  <si>
    <t>Ciro, estou achando você nervoso. Você viveu nos meus governos o período de maior conquista e inclusão social da história do país. E o atual presidente herdou o governo não da Dilma, mas de um golpista. #LulaNaGlobo</t>
  </si>
  <si>
    <t>LL-22.905</t>
  </si>
  <si>
    <t>As pessoas puderam comprar TV nova, geladeira nova. O povo podia comer carne. Muita gente reclamava que o aeroporto estava virando rodoviária. Esse é o Brasil que eu deixei quando saí do governo. Um Brasil que era motivo de orgulho no mundo. #LulaNaGlobo</t>
  </si>
  <si>
    <t>LL-22.906</t>
  </si>
  <si>
    <t>O mínimo que se espera num debate é que o atual presidente tivesse seriedade e honestidade. Ele vem falar que eu montei quadrilha quando ele montou rachadinha. Ele precisava se olhar no espelho e saber o que está acontecendo no governo dele.  #LulaNaGlobo</t>
  </si>
  <si>
    <t>LL-22.907</t>
  </si>
  <si>
    <t>É uma insanidade um presidente da República vir aqui e dizer o que ele diz. É por isso que no dia 2 de outubro o povo vai mandar ele pra casa. E eu vou fazer um decreto para acabar com os sigilos de 100 anos para saber o que ele tanto quer esconder. #LulaNaGlobo</t>
  </si>
  <si>
    <t>LL-22.908</t>
  </si>
  <si>
    <t>Os filhos de Bolsonaro e mais 66 bolsonaristas (e aumentando) são processados por espalharem fake news e incentivarem discursos de ódio contra partidos de esquerda.  #gabinetedaverdade #denunciefakenews
#LulaNaGlobo</t>
  </si>
  <si>
    <t>LL-22.909</t>
  </si>
  <si>
    <t>Desesperado, Bolsonaro volta a mentir sobre o caso Celso Daniel, mesmo depois de o TSE já haver ordenado novamente a remoção das fake news das redes de seus apoiadores. Veja a verdade sobre o caso Celso Daniel #LulaNaGlobo https://t.co/lXhOX1UVap</t>
  </si>
  <si>
    <t>LL-22.910</t>
  </si>
  <si>
    <t>A lei de cotas é um pagamento de uma dívida que temos com os anos de escravidão. Vocês não sabem o orgulho que tenho de ver filhos de domésticas, de lixeiros, fazendo engenharia. Ver as pessoas ganhando cidadania #LulaNaGlobo</t>
  </si>
  <si>
    <t>LL-22.911</t>
  </si>
  <si>
    <t>Você está diante do presidente que mais teve preocupação com a inclusão social. Eu vou voltar porque o povo brasileiro está com saudade de ter emprego, de ter Farmácia Popular, Brasil Sorridente. Eu gosto de cuidar, não governar o povo. #LulaNaGlobo</t>
  </si>
  <si>
    <t>LL-22.912</t>
  </si>
  <si>
    <t>Desde a COP 15, o Brasil nos governos do PT se transformou no país que mais controlou o desmatamento. E nós vamos proibir qualquer garimpo ilegal. #DebateNaGlobo</t>
  </si>
  <si>
    <t>LL-22.913</t>
  </si>
  <si>
    <t>Candidato laranja não tem respeito por regras. #DebateNaGlobo</t>
  </si>
  <si>
    <t>LL-22.914</t>
  </si>
  <si>
    <t>Eu tenho feito reuniões em todas as capitais com o povo de cultura. Para discutir como vamos transformar a cultura brasileira em algo com mais rentabilidade. Além de recuperar o Minc, vou criar comitês de cultura em cada capital do país. #DebateNaGlobo</t>
  </si>
  <si>
    <t>LL-22.915</t>
  </si>
  <si>
    <t>A candidata Simone está sendo um pouco injusta. Em 2002 eu peguei o país com 12% de inflação e desemprego. Reduzimos a dívida pública e fizemos uma reserva. Só no Mato Grosso do Sul investimos R$ 38,8 bilhões em obras de infraestrutura. #DebateNaGlobo</t>
  </si>
  <si>
    <t>LL-22.916</t>
  </si>
  <si>
    <t>Não é necessário você invadir 1km de terra na Amazônia para plantar soja, milho ou qualquer coisa. Porque você tem 30 milhões de hectares de pasto degradados que você pode recuperar e produzir podendo quase dobrar a produção. #DebateNaGlobo</t>
  </si>
  <si>
    <t>LL-22.917</t>
  </si>
  <si>
    <t>Aqui existem 3 tipos de propostas diferentes. Tem aquele que tem resultados provados. Aqueles que fazem promessas, e aquele que está governando. E o povo no domingo pode escolher aquele que resolveu a situação do Brasil, a saúde, a educação. #DebateNaGlobo</t>
  </si>
  <si>
    <t>LL-22.918</t>
  </si>
  <si>
    <t>Eu sempre falo que o problema não é governar, é cuidar do povo. Gerar emprego, aumentar salário, aumentar a massa salarial, melhorar a saúde, melhorar a educação, fazer universidades. #DebateNaGlobo</t>
  </si>
  <si>
    <t>LL-22.919</t>
  </si>
  <si>
    <t>Eu tenho orgulho do Prouni, do Fies. Tenho orgulho de ter virado protagonista internacional. Tenho orgulho em ter sido escolhido o melhor presidente da história do Brasil, e vocês sabem o que somos capazes de fazer. Por isso nós vamos voltar. #DebateNaGlobo</t>
  </si>
  <si>
    <t>LL-22.920</t>
  </si>
  <si>
    <t>Eu estava incomodado de parecer o chato. Como eu sei que sou um cara que tem possibilidade de ganhar no 1° turno, eu ia ser alvo de todo o mundo. E era preciso alguém dizer alguma coisa sobre esse cidadão, que faz papel de candidato laranja. #DebateNaGlobo</t>
  </si>
  <si>
    <t>LL-22.921</t>
  </si>
  <si>
    <t>Bom dia. Logo mais estarei ao lado de @MarceloFreixo para uma coletiva de imprensa. Depois vou para a Bahia, para uma caminhada com @Jeronimoba13. E no Ceará, estarei com @elmanooficial e @CamiloSantanaCE. E amanhã em São Paulo com @Haddad_Fernando. Estamos on! #BrasilDaEsperança</t>
  </si>
  <si>
    <t>LL-22.922</t>
  </si>
  <si>
    <t>Lula e Marcelo Freixo conversam com a imprensa do Rio de Janeiro. Vamos juntos pelo Rio e pelo Brasil! https://t.co/H2CTweTrRq</t>
  </si>
  <si>
    <t>LL-22.923</t>
  </si>
  <si>
    <t>Vocês acompanharam ontem o debate. Acabou 2h30 da manhã. É inacreditável isso. Achar que o povo trabalhador irá assistir. Mas, de qualquer forma, debates são sempre importantes porque é a chance de você encontrar seus adversários.</t>
  </si>
  <si>
    <t>LL-22.924</t>
  </si>
  <si>
    <t>Temos um problema sério no Rio de Janeiro. Precisamos recuperar as obras de infraestrutura, a indústria naval. E vamos precisar discutir que outro modelo de desenvolvimento queremos para o Rio de Janeiro, para o Rio voltar a ser visto como um Estado gerador de empregos.</t>
  </si>
  <si>
    <t>LL-22.925</t>
  </si>
  <si>
    <t>Domingo é um dia de votar. As pessoas que estão desanimadas, que talvez estejam pensando em anular ou se abster, não façam isso. Levante e vá cumprir com o seu dever cívico. Para ter o direito de cobrar.</t>
  </si>
  <si>
    <t>LL-22.926</t>
  </si>
  <si>
    <t>Essa é possivelmente a eleição mais importante da história. Nós temos o atual presidente competindo, a minha candidatura, do presidente que mais promoveu inclusão social na história, e candidaturas de pessoas que fazem promessas, como vocês viram ontem no debate.</t>
  </si>
  <si>
    <t>LL-22.927</t>
  </si>
  <si>
    <t>Eu sei que serão 4 anos difíceis com muita briga. Eu não quero a minha relação rural com um agricultor que nem o Tenório da novela Pantanal que é grileiro, eu quero o Zé Leôncio que é mais moderno e que pensa numa agricultura mais correta de baixo carbono.</t>
  </si>
  <si>
    <t>LL-22.928</t>
  </si>
  <si>
    <t>Você não governa construindo inimizade.</t>
  </si>
  <si>
    <t>LL-22.929</t>
  </si>
  <si>
    <t>Eu estou muito animado, então vocês podem ter certeza de que viverão momentos muito bons nesse país.</t>
  </si>
  <si>
    <t>LL-22.930</t>
  </si>
  <si>
    <t>O Rio de Janeiro precisa de uma vitória de @MarceloFreixo e @AndreCeciliano. No domingo, o voto do povo deve ser em quem tem compromisso com o Rio. Vamos juntos! #BrasilDaEsperança
??: @ricardostuckert https://t.co/o01qM82D2O</t>
  </si>
  <si>
    <t>LL-22.931</t>
  </si>
  <si>
    <t>O acesso à educação através de políticas públicas transformou vidas no Brasil, garantiu o direito de estudar e trouxe cidadania para muitas famílias. Nós já fizemos isso. E vamos voltar para fazer mais uma vez. https://t.co/pANn9iUJWs</t>
  </si>
  <si>
    <t>LL-22.932</t>
  </si>
  <si>
    <t>Amanhã tem caminhada com Lula, @Haddad_Fernando, @geraldoalckmin e @marciofrancasp em São Paulo! A partir das 10h. Vamos juntos construir nossa vitória, em São Paulo e no Brasil. #EquipeLula https://t.co/vzz1gLu47f</t>
  </si>
  <si>
    <t>LL-22.933</t>
  </si>
  <si>
    <t>LL-22.934</t>
  </si>
  <si>
    <t>LL-22.935</t>
  </si>
  <si>
    <t>Lula e @geraldoalckmin respeitam a fé e religião de todo o povo brasileiro. #EquipeLula https://t.co/pydjFXet8V</t>
  </si>
  <si>
    <t>LL-22.936</t>
  </si>
  <si>
    <t>Lula, Jerônimo, Otto, Rui Costa e Wagner em caminhada em Salvador. Vamos Juntos pela Bahia e pelo Brasil https://t.co/xlQhbLNt4t</t>
  </si>
  <si>
    <t>LL-22.937</t>
  </si>
  <si>
    <t>Em Salvador. Esse é o time do Lula para cuidar do povo na Bahia. Com @Jeronimoba13, @ottoalencar e @costa_rui. Vamos juntos!
??: @ricardostuckert https://t.co/fiRgIxxEdx</t>
  </si>
  <si>
    <t>LL-22.938</t>
  </si>
  <si>
    <t>A Bahia é 13! #EquipeLula https://t.co/mkMkvR8W7R</t>
  </si>
  <si>
    <t>LL-22.939</t>
  </si>
  <si>
    <t>Obrigado, Salvador! 
??: @ricardostuckert https://t.co/j1hiibsZra</t>
  </si>
  <si>
    <t>LL-22.940</t>
  </si>
  <si>
    <t>Domingo na Bahia é Lula, @Jeronimoba13, @ottoalencar e @costa_rui! #BrasilDaEsperança #EquipeLula 
??: @ricardostuckert https://t.co/w1mVqdR2re</t>
  </si>
  <si>
    <t>LL-22.941</t>
  </si>
  <si>
    <t>Rumo a um futuro de esperança e oportunidades. Vote 13 por André Neves. #BrasilDaEsperança #EquipeLula https://t.co/mWaVSlPkMi</t>
  </si>
  <si>
    <t>LL-22.942</t>
  </si>
  <si>
    <t>Lula, Elmano e Camilo em caminhada em Fortaleza. Vamos Juntos Pelo Ceará e Pelo Brasil! https://t.co/7RvCmJCr7e</t>
  </si>
  <si>
    <t>LL-22.943</t>
  </si>
  <si>
    <t>É, antes do debate deu para ver um pouquinho de #Pantanal. https://t.co/hdf1ZlOoHb</t>
  </si>
  <si>
    <t>LL-22.944</t>
  </si>
  <si>
    <t>alexnero</t>
  </si>
  <si>
    <t>@alexnero Obrigado pelo apoio e confiança, Alexandre. Vamos juntos virar essa página, em defesa da democracia.</t>
  </si>
  <si>
    <t>LL-22.945</t>
  </si>
  <si>
    <t>antoniotabet</t>
  </si>
  <si>
    <t>@antoniotabet Ouvi atentamente suas palavras sobre isso no domingo, no Rio de Janeiro. Quero voltar a ser presidente para reconstruir um Brasil democrático, sem fome e de todos. Obrigado pelo seu voto.</t>
  </si>
  <si>
    <t>LL-22.946</t>
  </si>
  <si>
    <t>Em Fortaleza hoje, com @elmanooficial e @CamiloSantanaCE. Falta pouco! #BrasilDaEsperança
??: @ricardostuckert https://t.co/A0ynmcMyNl</t>
  </si>
  <si>
    <t>LL-22.947</t>
  </si>
  <si>
    <t>LL-22.948</t>
  </si>
  <si>
    <t>izoldacelace</t>
  </si>
  <si>
    <t>Agradeço a governadora @IzoldaCelaCe pelo encontro hoje, com @elmanooficial e @CamiloSantanaCE. Vamos juntos pelo povo do Ceará e do Brasil. https://t.co/F5ZXk8MiUT</t>
  </si>
  <si>
    <t>LL-22.949</t>
  </si>
  <si>
    <t>Obrigado, Bahia. No dia 2, é 13. Por um país mais justo, fraterno e democrático. #BrasilDaEsperança
??: @ricardostuckert https://t.co/TxwsciYYDD</t>
  </si>
  <si>
    <t>LL-22.950</t>
  </si>
  <si>
    <t>fabioporchat</t>
  </si>
  <si>
    <t>@FabioPorchat Obrigado pelo voto e confiança, @FabioPorchat. Vamos juntos derrotar o ódio e defender a democracia e o diálogo.</t>
  </si>
  <si>
    <t>LL-22.951</t>
  </si>
  <si>
    <t>Vamos juntos nesse primeiro turno, @FabioPorchat. Um abraço https://t.co/fpuu1W4qMc</t>
  </si>
  <si>
    <t>LL-22.952</t>
  </si>
  <si>
    <t>Bom dia. Foram 46 dias de campanha nas ruas e hoje faremos nossa última caminhada pela vitória. Me encontro com @Haddad_Fernando, @geraldoalckmin e @marciofrancasp às 10h na Av. Paulista, em São Paulo. Espero vocês! Vamos juntos, contra o ódio, reconstruir um Brasil da esperança!</t>
  </si>
  <si>
    <t>LL-22.953</t>
  </si>
  <si>
    <t>leojaime</t>
  </si>
  <si>
    <t>@LeoJaime Obrigado pelo apoio e confiança @LeoJaime. Vamos juntos!</t>
  </si>
  <si>
    <t>LL-22.954</t>
  </si>
  <si>
    <t>Obrigado pelo carinho, Ceará. Amanhã vamos juntos! #BrasilDaEsperança 
??: @ricardostuckert https://t.co/uT0sgzAZ67</t>
  </si>
  <si>
    <t>LL-22.955</t>
  </si>
  <si>
    <t>Paulo Miklos sabe como não dar papo pra fake news! Faça o mesmo e ajude pessoas próximas levando informações confiáveis a elas. https://t.co/IlUpNlpOET</t>
  </si>
  <si>
    <t>LL-22.956</t>
  </si>
  <si>
    <t>Não importa a roupa. Amanhã, vista-se de esperança e compareça para votar. Decida sobre o futuro do Brasil ???? #EquipeLula https://t.co/lmz3lH6x4G</t>
  </si>
  <si>
    <t>LL-22.957</t>
  </si>
  <si>
    <t>rogerwaters</t>
  </si>
  <si>
    <t>Amanhã é dia de ir às urnas e votar pela democracia, votar pela esperança. Amanhã é 13 e confirma! Apoio do @rogerwaters. #BrasilDaEsperança #EquipeLula https://t.co/MI5LUdsRrb</t>
  </si>
  <si>
    <t>LL-22.958</t>
  </si>
  <si>
    <t>Já participa dos grupos de WhatsApp do Lula? Receba propostas e conteúdos especiais para conquistar votos na reta final!?????? #EquipeLula https://t.co/3kegZslUyZ</t>
  </si>
  <si>
    <t>LL-22.959</t>
  </si>
  <si>
    <t>fbbreal</t>
  </si>
  <si>
    <t>Amanhã o Brasil tem um encontro com a democracia. Obrigado pelo voto e confiança @fbbreal. https://t.co/sLJe1d1Uj3</t>
  </si>
  <si>
    <t>LL-22.960</t>
  </si>
  <si>
    <t>Lula, Haddad, Alckmin e França em caminhada pela Vitória. Vamos Juntos Por São Paulo e Pelo Brasil https://t.co/azmxufBWP5</t>
  </si>
  <si>
    <t>LL-22.961</t>
  </si>
  <si>
    <t>Capa do jornal Le Monde hoje. Vote pelo Brasil e pela preservação do mundo. #BrasilDaEsperança #EquipeLula https://t.co/ytGSZY2XMX</t>
  </si>
  <si>
    <t>LL-22.962</t>
  </si>
  <si>
    <t>São Paulo hoje. A esperança é 13! Com @Haddad_Fernando e @marciofrancasp. #BrasilDaEsperança
??: @ricardostuckert https://t.co/qnpFdje2qV</t>
  </si>
  <si>
    <t>LL-22.963</t>
  </si>
  <si>
    <t>Um mindinho. Falta pouco. Um dedinho de prosa para conquistar mais votos. Vamos L á! https://t.co/FkXr4rgPYm</t>
  </si>
  <si>
    <t>LL-22.964</t>
  </si>
  <si>
    <t>Hoje a esperança lotou São Paulo. Está chegando a hora! #BrasilDaEsperança
??: @ricardostuckert https://t.co/HezK1vhNEz</t>
  </si>
  <si>
    <t>LL-22.965</t>
  </si>
  <si>
    <t>Lula, Alckmin e Haddad conversam com a imprensa em São Paulo https://t.co/0PxZsLlx6P</t>
  </si>
  <si>
    <t>LL-22.966</t>
  </si>
  <si>
    <t>Amanhã decidiremos sobre o futuro do Brasil. Seu voto faz a diferença. E se você está fora do país, não deixe de votar e participar. Por seu país, sua família, seus amigos. Para voltarmos a construir um país com um futuro melhor, protagonismo internacional e querido por todos.</t>
  </si>
  <si>
    <t>LL-22.967</t>
  </si>
  <si>
    <t>Hoje é um dia muito especial porque nós conseguimos construir uma relação política que nunca tínhamos feito. A gente conseguiu juntar 10 partidos em torno da nossa candidatura. Por isso a alegria e o sucesso que a campanha está tendo.</t>
  </si>
  <si>
    <t>LL-22.968</t>
  </si>
  <si>
    <t>A @JanjaLula me devolveu a vontade de fazer a coisas. É muito forte aos 76 anos redescobrir a palavra amor. Só quem ama sabe o que é isso. E só quem ama sabe o peso do amor nas suas decisões.</t>
  </si>
  <si>
    <t>LL-22.969</t>
  </si>
  <si>
    <t>Quero agradecer ao povo brasileiro. As pessoas não me veem como candidato, me veem como um deles. E é que isso me dá orgulho. Eu descobri isso quando um catador de lixo foi ao palácio e disse que não queria falar porque se sentia representado por mim. E isso renasceu na campanha.</t>
  </si>
  <si>
    <t>LL-22.970</t>
  </si>
  <si>
    <t>O povo quer ter direito a estudar, ter direito ao lazer. Quer ter direito de andar de avião, frequentar a faculdade sem achar que aquele é um local da elite. Na hora que o povo tiver consciência da força que tem, ele vai conseguir conquistar o resto.</t>
  </si>
  <si>
    <t>LL-22.971</t>
  </si>
  <si>
    <t>Nós vamos trabalhar muito porque ressurgir das cinzas como nós ressurgimos é por muita luta e vamos fazer muito pelo país daqui pra frente.</t>
  </si>
  <si>
    <t>LL-22.972</t>
  </si>
  <si>
    <t>A eleição pode se definir amanhã. Eu amanhã estarei festejando se ganhar no 1° turno, e se não ganhar nós vamos para a Av. Paulista também e vamos trabalhar para vencer no 2° turno.</t>
  </si>
  <si>
    <t>LL-22.973</t>
  </si>
  <si>
    <t>Parece que o Brasil ficou órfão no mundo, porque ninguém nos chama pra nada. E o Brasil precisa voltar a ser alegre, ter relação com a América do Sul, com a Ásia, com a África, com a Europa.</t>
  </si>
  <si>
    <t>LL-22.974</t>
  </si>
  <si>
    <t>Quero agradecer a coragem dos artistas brasileiros. Já fui candidato muitas vezes, mas nunca tive tantos apoios quanto eu estou tendo agora. Sei que existem questões contratuais, mas as pessoas me ajudam me dando declarações extraordinárias. E eu fico muito grato.</t>
  </si>
  <si>
    <t>LL-22.975</t>
  </si>
  <si>
    <t>O que eu vejo de esperança nos olhos das pessoas quando estou em um ato, em uma carreata, é algo que fala muito alto no meu coração.</t>
  </si>
  <si>
    <t>LL-22.976</t>
  </si>
  <si>
    <t>Amanhã é dia da gente fazer nosso principal ato cívico. É dia de escolher mais alegria, mais democracia, mais empregos. Quem quer ir viajar, pode ir, mas antes vote. Pense bem. E tem um número, o 13, que é  o número da sorte do Zagalo. E é o número da sorte do povo brasileiro.</t>
  </si>
  <si>
    <t>LL-22.977</t>
  </si>
  <si>
    <t>Eu estava esperando muito pelo dia das eleições. Estou feliz do ponto de vista político. Da minha vida pessoal. Estou feliz com o eleitorado, com as pesquisas. Essa noite vou dormir tranquilo. Acordar e votar no mesmo colégio que votei na primeira eleição que concorri.</t>
  </si>
  <si>
    <t>LL-22.978</t>
  </si>
  <si>
    <t>Eu gostaria que o povo brasileiro pudesse dizer ao mundo que o Brasil vai voltar a viver um momento de muita democracia, um momento internacional ativo e altivo.</t>
  </si>
  <si>
    <t>LL-22.979</t>
  </si>
  <si>
    <t>A única posição que interessa ao Brasil na questão da Ucrânia e Rússia é a paz. Tempo de guerra é tempo de destruição. O mundo precisa de paz, cuidar da questão do clima e acabar com a fome.</t>
  </si>
  <si>
    <t>LL-22.980</t>
  </si>
  <si>
    <t>O Brasil já deu exemplo. Eu já fui presidente por 8 anos. O Brasil tem que está bem com todo mundo, nós não precisamos de inimigos. É isso que vamos tentar fazer.</t>
  </si>
  <si>
    <t>LL-22.981</t>
  </si>
  <si>
    <t>Aqui a esperança. O outro lado está com medo do seu voto. #EquipeLula https://t.co/1lJcjC24pu</t>
  </si>
  <si>
    <t>LL-22.982</t>
  </si>
  <si>
    <t>On e com o povo, enchendo as ruas de pé e cabeça erguida. É 13! https://t.co/nzVZqXoihA</t>
  </si>
  <si>
    <t>LL-22.983</t>
  </si>
  <si>
    <t>Que a força esteja conosco para defender a República. https://t.co/VCaXhtBhNO</t>
  </si>
  <si>
    <t>LL-22.984</t>
  </si>
  <si>
    <t>designativista</t>
  </si>
  <si>
    <t>Ao longo dos 46 dias de campanha, compartilhamos desenhos de artistas inspirados pela esperança de um Brasil melhor. Hoje, no último dia antes da votação, a ilustração é da @asubversa_ / @designativista. Confira na tag #BrasilDaEsperança mais desenhos postados ?? #EquipeLula https://t.co/dWFTxwGfv2</t>
  </si>
  <si>
    <t>LL-22.985</t>
  </si>
  <si>
    <t>o lulinha é muito amado mesmo ?? de A a Z, todo mundo vota 13 ??
https://t.co/jtclNJZVmT https://t.co/fxnr9MvbMS</t>
  </si>
  <si>
    <t>LL-22.986</t>
  </si>
  <si>
    <t>Um grande abraço para o povo de Cajazeiras, Paraíba, que como em muitas outras cidades ontem, no Nordeste e em todo o Brasil, lotou as ruas de esperança ontem e hoje. https://t.co/8o9RfvFC5N</t>
  </si>
  <si>
    <t>LL-22.987</t>
  </si>
  <si>
    <t>Sou apenas um candidato de oposição, mas na Alemanha sou recebido pelo chanceler, na França pelo presidente Macron, na Espanha pelo presidente Sánchez. Sou convidado pelo parlamento europeu. O caminho estará aberto para o Brasil com nossa vitória.
??: @ricardostuckert https://t.co/C5Q1Uoxdig</t>
  </si>
  <si>
    <t>LL-22.988</t>
  </si>
  <si>
    <t>E também pelo Santo Padre. 
??: @ricardostuckert https://t.co/jMPYtl2pIf</t>
  </si>
  <si>
    <t>LL-22.989</t>
  </si>
  <si>
    <t>Nossas diferenças são menores do que aquilo que nos une, o amor pelo Brasil. Vote 13! https://t.co/RP7GwdPE3p</t>
  </si>
  <si>
    <t>LL-22.990</t>
  </si>
  <si>
    <t>Boa noite e até amanhã ?? https://t.co/LSVRBkaZUU</t>
  </si>
  <si>
    <t>LL-22.991</t>
  </si>
  <si>
    <t>Hoje é dia da democracia.
??: @ricardostuckert https://t.co/nj2RQaSQI7</t>
  </si>
  <si>
    <t>LL-22.992</t>
  </si>
  <si>
    <t>Pronunciamento de Lula em São Paulo https://t.co/8DHxUjMLvy</t>
  </si>
  <si>
    <t>LL-22.993</t>
  </si>
  <si>
    <t>Ontem falei que toda a eleição eu quero ganhar no 1° turno, mas nem sempre é possível. Mas a crença que nada acontece por acaso me motiva. Todas as pesquisas nos colocavam em 1° lugar, e sempre achei que nós iríamos ganhar. E nós vamos. Isso é só uma prorrogação.</t>
  </si>
  <si>
    <t>LL-22.994</t>
  </si>
  <si>
    <t>Eu adoro fazer campanha. E teremos mais 28 dias. Adoro fazer comício, subir em caminhão. E será a primeira oportunidade de ter um debate cara a cara com o atual presidente. Pra gente poder fazer comparações do Brasil que ele construiu e do Brasil que nós construímos.</t>
  </si>
  <si>
    <t>LL-22.995</t>
  </si>
  <si>
    <t>Lula fala para a população na Avenida Paulista https://t.co/0uxWksHpwW</t>
  </si>
  <si>
    <t>LL-22.996</t>
  </si>
  <si>
    <t>Eu faço aniversário no dia 27, e as eleições são dia 30. Esse será meu presente. Os próximos dias serão para aprimorarmos mais, conversarmos com mais pessoas.</t>
  </si>
  <si>
    <t>LL-22.997</t>
  </si>
  <si>
    <t>Amanhã já estaremos nas ruas para ganhar as eleições. A gente não tem folga. Vamos trabalhar muito, e aqui em São Paulo vamos eleger @Haddad_Fernando e vamos viajar os estados do Brasil.</t>
  </si>
  <si>
    <t>LL-22.998</t>
  </si>
  <si>
    <t>A partir de amanhã, já estaremos em campanha. Não descansem. Vamos conversar com nossos adversários, com nossos amigos. Nós somos a melhor solução para resolver a vida do povo brasileiro. Boa noite e até amanhã.
??: @ricardostuckert https://t.co/TPJgrpHhmF</t>
  </si>
  <si>
    <t>LL-22.999</t>
  </si>
  <si>
    <t>A esperança do povo brasileiro me deixa muito emocionado. É por isso que digo para vocês que vou ganhar as eleições, para recuperar o direito do povo de ser feliz. O povo brasileiro precisa, merece e tem o direito de ser respeitado outra vez. Vamos em frente, bom dia!</t>
  </si>
  <si>
    <t>LL-22.1000</t>
  </si>
  <si>
    <t>Essa é uma prorrogação. Vamos juntos trabalhar nos próximos 28 dias e conquistar nossa vitória. Vamos conversar com os que pensam que não gostam de nós e vamos convencê-los. 
??: @ricardostuckert https://t.co/qye3N5uvav</t>
  </si>
  <si>
    <t>LL-22.1001</t>
  </si>
  <si>
    <t>Temos mais 28 dias de uma nova etapa para reconstruir o Brasil. O @geraldoalckmin e eu contamos com a força de vocês. Vamos conseguir!
??: @ricardostuckert https://t.co/XP8XmMOvPm</t>
  </si>
  <si>
    <t>LL-22.1002</t>
  </si>
  <si>
    <t>Reunião da coordenação da campanha Lula-Alckmin https://t.co/Cie19ecEdm</t>
  </si>
  <si>
    <t>LL-22.1003</t>
  </si>
  <si>
    <t>Nós somos especialistas em ganhar eleições no 2° turno. Nós temos um programa para o país, uma discussão sobre a questão climática, para contrapor ao atual presidente. Discutir geração de emprego, o SUS, muitos temas para debatermos.</t>
  </si>
  <si>
    <t>LL-22.1004</t>
  </si>
  <si>
    <t>Muita gente não queria que a gente estivesse onde estamos. Mas a polarização é real. Não conseguiram, porque ela é real. De um lado temos a democracia, de outro um governo genocida, que não cuidou da vacina, não tem compaixão pela fome de milhões no país.</t>
  </si>
  <si>
    <t>LL-22.1005</t>
  </si>
  <si>
    <t>LL-22.1006</t>
  </si>
  <si>
    <t>Vamos aumentar nossa vantagem no Nordeste, em Minas Gerais. Vou visitar mais regiões. E conselho que dou: a partir de amanhã, é menos conversa entre nós e mais conversa com o eleitor. Conversar com aqueles que parecem não gostar da gente, muitas vezes por causa de fake news.</t>
  </si>
  <si>
    <t>LL-22.1007</t>
  </si>
  <si>
    <t>patriciapillar</t>
  </si>
  <si>
    <t>@patriciapillar Obrigado pelo voto, @patriciapillar. O momento é de união dos que defendem a democracia contra o autoritarismo. Vamos juntos!</t>
  </si>
  <si>
    <t>LL-22.1008</t>
  </si>
  <si>
    <t>Vamos construir nossa vitória ao lado dos que defendem um país mais humano e fraterno. Dos que estão ao lado da democracia. Obrigado pelo voto e confiança, @patriciapillar. Um abraço! https://t.co/0HwcAZNdBj</t>
  </si>
  <si>
    <t>LL-22.1009</t>
  </si>
  <si>
    <t>tassojereissati</t>
  </si>
  <si>
    <t>Começamos esta etapa com mais um novo e importante apoio: o ex-presidente do PSDB, senador @tassojereissati, uma das grandes referências da política nacional. O presidente @LulaOficial representa hoje o caminho para garantirmos a democracia e pacificarmos o país. Vamos juntos!</t>
  </si>
  <si>
    <t>LL-22.1010</t>
  </si>
  <si>
    <t>Nós temos propostas para o Brasil e vamos voltar a percorrer o país para dialogar com quem ainda não está com a gente. Discutir sobre geração de empregos, a questão climática e acesso à saúde. Vamos conquistar os votos que faltam e voltar para melhorar a vida do povo. Boa noite!</t>
  </si>
  <si>
    <t>LL-22.1011</t>
  </si>
  <si>
    <t>raquellyra</t>
  </si>
  <si>
    <t>Liguei para João Lyra Neto, pai de @raquellyra, para prestar condolências pelo falecimento de Fernando Lucena, marido de Raquel. Meus sentimentos à família e amigos.</t>
  </si>
  <si>
    <t>LL-22.1012</t>
  </si>
  <si>
    <t>O povo brasileiro sonha com o básico de dignidade. Ter o que comer, ter trabalho, direito à lazer, ver sua família com saúde. Um governo deve garantir isso. E nós vamos voltar para cuidar do povo que está precisando da gente. Bom dia e vamos conversar com muita gente.</t>
  </si>
  <si>
    <t>LL-22.1013</t>
  </si>
  <si>
    <t>Agradeço o povo pela vitória e apoio. Agora nossa tarefa é percorrer o Brasil, conversar com pessoas, conquistar novos votos e aumentar nossa vitória no 2° turno.
??: @ricardostuckert https://t.co/uGbWJPPBT0</t>
  </si>
  <si>
    <t>LL-22.1014</t>
  </si>
  <si>
    <t>Hoje é dia de São Francisco:
Onde houver Ódio, que eu leve o Amor,
Onde houver Ofensa, que eu leve o Perdão.
Onde houver Discórdia, que eu leve a União.
Onde houver Dúvida, que eu leve a Fé.
Onde houver Erro, que eu leve a Verdade.
Onde houver Desespero, que eu leve a Esperança.</t>
  </si>
  <si>
    <t>LL-22.1015</t>
  </si>
  <si>
    <t>O número de fakes só aumenta com o desespero do bolsonarismo. O @LulaPelaVerdade fez uma lista com perfis de agências de checagens de fatos aqui no twitter. Acompanhe e ajude a espalhar a verdade! #EquipeLula https://t.co/TTPdtBCsFi</t>
  </si>
  <si>
    <t>LL-22.1016</t>
  </si>
  <si>
    <t>Lula se encontra com Frei Davi no Dia de São Francisco https://t.co/FKzVat4Lfe</t>
  </si>
  <si>
    <t>LL-22.1017</t>
  </si>
  <si>
    <t>Gostaria de agradecer aos amigos franciscanos por esse encontro hoje. Poderia ter ido num convento hoje me encontrar com vocês, mas não gosto de fazer nenhum gesto que possa ser confundido com usar a religião para fazer política.</t>
  </si>
  <si>
    <t>LL-22.1018</t>
  </si>
  <si>
    <t>A mim só cabe agradecer aos companheiros franciscanos. Eu falo com a Janja que tenho vontade de ver o Círio de Nazaré, mas não posso ir porque é ano de eleição. Eu professo a minha religião na minha intimidade.</t>
  </si>
  <si>
    <t>LL-22.1019</t>
  </si>
  <si>
    <t>Para mim, a fé é algo muito sagrado. Levo minha espiritualidade muito a sério. Gosto de fazer as coisas com muita verdade dentro de mim.</t>
  </si>
  <si>
    <t>LL-22.1020</t>
  </si>
  <si>
    <t>Aprendi muito com o Dom Cláudio Hummes. E ele aprendeu muito com os trabalhadores do ABC. Quando ele chegou no ABC, era um grande intelectual da igreja, e ele aprendeu a lidar com a ansiedade dos metalúrgicos. A acolher os trabalhadores.</t>
  </si>
  <si>
    <t>LL-22.1021</t>
  </si>
  <si>
    <t>O Papa Francisco tem uma coragem exemplar. Ele não tem medo de defender as pessoas pelo que o nome dele representa, nosso querido São Francisco.</t>
  </si>
  <si>
    <t>LL-22.1022</t>
  </si>
  <si>
    <t>É a partir da educação que vamos mudar o povo brasileiro. O Prouni, que foi muito contestado no começo, mas a verdade é que nunca se colocou tanta gente pobre na universidade. Isso incomodou muita gente. E nós vamos voltar a colocar gente pobre pra estudar no ensino superior.</t>
  </si>
  <si>
    <t>LL-22.1023</t>
  </si>
  <si>
    <t>Antes as crianças de escola pública não tinham chance de estudar em universidades públicas. Mas nós não queremos ser só pedreiros, nós queremos ser engenheiros também.</t>
  </si>
  <si>
    <t>LL-22.1024</t>
  </si>
  <si>
    <t>Hoje o PDT declarou apoio a nossa candidatura. Quinta-feira eu vou receber representantes do PSD. E a partir de sexta-feira vou começar a viajar e pretendo passar em todos os estados que tem 2° turno.</t>
  </si>
  <si>
    <t>LL-22.1025</t>
  </si>
  <si>
    <t>Nós recebemos o apoio de várias personalidades do Brasil inteiro. Vou começar viajar em todos estados que tem 2º turno para conseguirmos mais votos.</t>
  </si>
  <si>
    <t>LL-22.1026</t>
  </si>
  <si>
    <t>Nosso papel agora é convencer as pessoas que ainda não estavam convencidas. Por isso que eu gosto também do 2° turno, porque o povo tem uma segunda chance. Na igreja católica tem o batismo e depois tem a crisma, para dar uma chance da pessoa escolher seu próprio padrinho.</t>
  </si>
  <si>
    <t>LL-22.1027</t>
  </si>
  <si>
    <t>Encontro hoje com Frei Davi em homenagem ao dia de São Francisco. Vamos juntos por um Brasil de amor e respeito a todos.  
??: @ricardostuckert https://t.co/ZYowIpvBxq</t>
  </si>
  <si>
    <t>LL-22.1028</t>
  </si>
  <si>
    <t>Com a economia em crise, mais de 60 milhões de pessoas estão endividadas. Com o programa Desenrola Brasil, Lula propõe negociar as dívidas e oferecer créditos para as famílias. #EquipeLula https://t.co/gWlu6X36px</t>
  </si>
  <si>
    <t>LL-22.1029</t>
  </si>
  <si>
    <t>O Dia de São Francisco é para lembrarmos da importância da natureza e da Amazônia para a vida no nosso planeta. Uma mensagem de paz para o Brasil. 
??: @ricardostuckert https://t.co/EQUkYUrfgC</t>
  </si>
  <si>
    <t>LL-22.1030</t>
  </si>
  <si>
    <t>tabataamaralsp</t>
  </si>
  <si>
    <t>Esse vídeo é pra você que votou em mim e não votou no Lula no primeiro turno. Vamos conversar? https://t.co/g5brVfHOyd</t>
  </si>
  <si>
    <t>LL-22.1031</t>
  </si>
  <si>
    <t>Nós estamos do lado do Brasil e da democracia. Quero voltar porque dia e noite penso em conquistar melhores condições de vida para o povo brasileiro. E é para isso que vou dedicar os próximos 4 anos da minha vida. Boa noite e até amanhã!</t>
  </si>
  <si>
    <t>LL-22.1032</t>
  </si>
  <si>
    <t>Eu sei a importância da educação pro povo pobre. Lembro da minha mãe andando quilômetros comigo para eu estudar. Nós vamos voltar para investir nas creches, escolas e universidades, porque isso é investimento pro nosso futuro. Bom dia pra nós!</t>
  </si>
  <si>
    <t>LL-22.1033</t>
  </si>
  <si>
    <t>É preciso deixar claro o custo de um governo autoritário para a economia do país. Após a ascensão de um primeiro-ministro antidemocrático na Hungria, a dívida subiu para 80% e agora o governo obriga empresas privadas a darem parte de seus lucros para sustentar a máquina pública.</t>
  </si>
  <si>
    <t>LL-22.1034</t>
  </si>
  <si>
    <t>helderbarbalho</t>
  </si>
  <si>
    <t>Encontrei hoje @helderbarbalho, governador do Pará reeleito no primeiro turno com a maior votação do Brasil. Agradeço seu apoio neste segundo turno. Vamos juntos pelo bem do Pará e do Brasil!
??: @ricardostuckert https://t.co/TA8diVP5ct</t>
  </si>
  <si>
    <t>LL-22.1035</t>
  </si>
  <si>
    <t>fhc</t>
  </si>
  <si>
    <t>@FHC Obrigado pelo apoio, @FHC. Vamos juntos pela democracia. Um grande abraço!</t>
  </si>
  <si>
    <t>LL-22.1036</t>
  </si>
  <si>
    <t>Pela democracia e pela inclusão social. Obrigado pelo seu voto e confiança. O Brasil precisa de diálogo e de paz. https://t.co/e7AFID03Gv</t>
  </si>
  <si>
    <t>LL-22.1037</t>
  </si>
  <si>
    <t>vilianeestrela</t>
  </si>
  <si>
    <t>Em 2003 lançamos o Programa 1 Milhão de Cisternas para levar água de qualidade ao povo do semiárido. Fico emocionado ao ver nossa juventude compartilhando histórias como essa e batalhando por um futuro melhor pro país. Um abraço, @VilianeEstrela. https://t.co/8LAE6sXJ7s</t>
  </si>
  <si>
    <t>LL-22.1038</t>
  </si>
  <si>
    <t>Coletiva de Lula para a imprensa com o presidente do PDT,CarlosLupi https://t.co/DDD1MiHp9g</t>
  </si>
  <si>
    <t>LL-22.1039</t>
  </si>
  <si>
    <t>Tem 3 políticos que aprendi a gostar de graça, mesmo quando eles falavam mal de mim. O Mário Covas, o Requião e o Ciro. Acho que o PDT e o Ciro valem muito mais do que os votos que tiveram nessa eleição. Estou muito agradecido pelo apoio.</t>
  </si>
  <si>
    <t>LL-22.1040</t>
  </si>
  <si>
    <t>Já participei de muitas reuniões com partidos, tanto para pedir quanto para dar apoio. Mas a mais difícil foi em 89, quando fui pedir apoio ao Brizola. Um amigo do PDT me disse: a reunião vai ser tensa, mas se Brizola pegar a sua mão e te levar na janela, você ganhou.</t>
  </si>
  <si>
    <t>LL-22.1041</t>
  </si>
  <si>
    <t>Então, eu falei: Brizola, você tem um trabalhador na sua frente pedindo seu apoio e quer criar dificuldade. Ele me contou uma história de um trabalhista na Austrália, que ganhou as eleições, disse que achava que no Brasil iria acontecer a mesma coisa. E me levou na janela.</t>
  </si>
  <si>
    <t>LL-22.1042</t>
  </si>
  <si>
    <t>pdt_nacional</t>
  </si>
  <si>
    <t>Bem-vindo, @PDT_Nacional. Vamos juntos pelo Brasil e pela democracia!
??: @ricardostuckert https://t.co/iqnWaOlEPa</t>
  </si>
  <si>
    <t>LL-22.1043</t>
  </si>
  <si>
    <t>Coletiva da Frente Ampla Brasil da Esperança, com senadores egovernadores https://t.co/qI4ntYPL0C</t>
  </si>
  <si>
    <t>LL-22.1044</t>
  </si>
  <si>
    <t>A luta contra a ditadura contou com a coragem de muitos brasileiros. https://t.co/8m1pk7J5Qr</t>
  </si>
  <si>
    <t>LL-22.1045</t>
  </si>
  <si>
    <t>“Lula me fez ser empresária. Eu era cozinheira de um hotel e eu arrendei esse hotel. Hoje dou emprego a 23 mulheres.” Dona Rosa transformou sua vida através de políticas do Lula para micro e pequenas empresas. Esse Brasil que queremos de volta! #EquipeLula
??: @ricardostuckert https://t.co/JxEPkqb1yJ</t>
  </si>
  <si>
    <t>LL-22.1046</t>
  </si>
  <si>
    <t>Gosto de comício, de passeata. Acho que numa campanha a gente tem que olhar no olho das pessoas, ver a reação delas em cada palavra que a gente fala. Nós vamos fazer debates também, mas eu quero, principalmente, ir pra rua conversar com o povo.</t>
  </si>
  <si>
    <t>LL-22.1047</t>
  </si>
  <si>
    <t>É na cidade que estão os problemas da vida real do povo. Nunca antes um presidente tratou tão bem os prefeitos como eu tratei. Criamos um gabinete para atender prefeitos, ajudar a montar projetos para pedir investimentos. Os prefeitos foram tratados com decência e respeito.</t>
  </si>
  <si>
    <t>LL-22.1048</t>
  </si>
  <si>
    <t>simonetebetbr</t>
  </si>
  <si>
    <t>A @simonetebetbr lançou um bom manifesto, com 5 propostas para colocarmos no programa de governo. Acho muito importante que as coisas sejam construídas assim. Não é um apoio formal, é um apoio programático.</t>
  </si>
  <si>
    <t>LL-22.1049</t>
  </si>
  <si>
    <t>Hoje eu fiquei feliz. Além do apoio do @CarlosLupiPDT  e da @simonetebetbr, vi algumas fotos postadas pelo @FHC e o apoio dele.</t>
  </si>
  <si>
    <t>LL-22.1050</t>
  </si>
  <si>
    <t>Toda a vez que eu to num comício, eu olho pra cara das pessoas. Tem gente que fala sem olhar pro povo, eu não consigo. E fico imaginando o que o povo deseja. Quando a gente fala em democracia, estamos falando, sobretudo, no direito da pessoa comer, estudar, ter um teto pra morar.</t>
  </si>
  <si>
    <t>LL-22.1051</t>
  </si>
  <si>
    <t>Nós garantimos muitos direitos para o povo na Constituição. Mas até hoje muitas coisas não foram regulamentadas, como o direito a salários iguais para homens e mulheres. E hoje o atual presidente sequer dá aumento real no salário mínimo para o povo.</t>
  </si>
  <si>
    <t>LL-22.1052</t>
  </si>
  <si>
    <t>Às vezes as pessoas falam que eu tenho que fazer um discurso novo. Eu aprendo para falar coisas novas, mas o povo ainda está com fome. O povo ainda quer comida, quer casa. É por isso que nós vamos voltar a fazer o Minha Casa Minha Vida.</t>
  </si>
  <si>
    <t>LL-22.1053</t>
  </si>
  <si>
    <t>Vamos, no Brasil inteiro, trabalhar muito, conversar muito, para termos mais votos, em todos os estados, do que tivemos no 1º turno.
??: @ricardostuckert https://t.co/ySJ8GwdJ1Z</t>
  </si>
  <si>
    <t>LL-22.1054</t>
  </si>
  <si>
    <t>Obrigado, Simone. Ouvindo e respeitando todos, vamos unir os divergentes para construir um país melhor e mais justo. https://t.co/5f0e7rNnR2</t>
  </si>
  <si>
    <t>LL-22.1055</t>
  </si>
  <si>
    <t>MEI e Simples foram criações dos governos Lula que ajudaram a estimular o empreendedorismo e a geração de emprego e renda. No dia da micro e pequena empresa, conheça nossas propostas para a economia do Brasil. #EquipeLula https://t.co/4wyCeLBOoi</t>
  </si>
  <si>
    <t>LL-22.1056</t>
  </si>
  <si>
    <t>A gente já provou que era possível mudar esse país pra melhor. E quero que vocês saibam que eu vou voltar com disposição para trabalhar e fazer ainda mais pelo nosso país. E tenho certeza que o Brasil vai dar a volta por cima. Boa noite e até amanhã!</t>
  </si>
  <si>
    <t>LL-22.1057</t>
  </si>
  <si>
    <t>Logo mais eu e @Haddad_Fernando e @geraldoalckmin estaremos em São Bernardo para uma caminhada com trabalhadores do ABC, às 10h. A concentração será no Sindicato dos Metalúrgicos. Acompanhe aqui nas redes também. Um bom dia e vamos em frente construir nossa vitória!</t>
  </si>
  <si>
    <t>LL-22.1058</t>
  </si>
  <si>
    <t>Entre 2003 e 2016, a população universitária foi de 3 milhões para 8 milhões no Brasil. Foram criadas 18 novas universidades federais, 173 câmpus universitários e mais de 360 unidades de institutos federais. Saiba o que foi feito no seu estado. #EquipeLula https://t.co/LSR2VL3RFd https://t.co/beCF1aFLAb</t>
  </si>
  <si>
    <t>LL-22.1059</t>
  </si>
  <si>
    <t>Universidades, Campus e Institutos Federais criados por Lula e o PT em Minas Gerais. Lula é Educação #EquipeLula https://t.co/NIN7UKTXjK</t>
  </si>
  <si>
    <t>LL-22.1060</t>
  </si>
  <si>
    <t>Universidades, Campus e Institutos Federais criados por Lula e o PT em São Paulo. Lula é Educação #EquipeLula https://t.co/vVMtVULeSB</t>
  </si>
  <si>
    <t>LL-22.1061</t>
  </si>
  <si>
    <t>Universidades, Campus e Institutos Federais criados por Lula e o PT no Rio de Janeiro. Lula é Educação #EquipeLula https://t.co/hAQfwWkbzr</t>
  </si>
  <si>
    <t>LL-22.1062</t>
  </si>
  <si>
    <t>Universidades, Campus e Institutos Federais criados por Lula e o PT no Espírito Santo. Lula é Educação #EquipeLula https://t.co/r9pbLKR6Pw</t>
  </si>
  <si>
    <t>LL-22.1063</t>
  </si>
  <si>
    <t>Universidades, Campus e Institutos Federais criados por Lula e o PT na Bahia. Lula é Educação #EquipeLula https://t.co/CKXWTaEfij</t>
  </si>
  <si>
    <t>LL-22.1064</t>
  </si>
  <si>
    <t>Universidades, Campus e Institutos Federais criados por Lula e o PT em Sergipe. Lula é Educação #EquipeLula https://t.co/I525KQJDit</t>
  </si>
  <si>
    <t>LL-22.1065</t>
  </si>
  <si>
    <t>Universidades, Campus e Institutos Federais criados por Lula e o PT em Alagoas. Lula é Educação #EquipeLula https://t.co/yZHvp3jKWs</t>
  </si>
  <si>
    <t>LL-22.1066</t>
  </si>
  <si>
    <t>Universidades, Campus e Institutos Federais criados por Lula e o PT na Paraíba. Lula é Educação #EquipeLula https://t.co/gSwZpeB8Ac</t>
  </si>
  <si>
    <t>LL-22.1067</t>
  </si>
  <si>
    <t>Universidades, Campus e Institutos Federais criados por Lula e o PT em Pernambuco. Lula é Educação #EquipeLula https://t.co/jRn5wsmh56</t>
  </si>
  <si>
    <t>LL-22.1068</t>
  </si>
  <si>
    <t>Universidades, Campus e Institutos Federais criados por Lula e o PT no Rio Grande do Norte. Lula é Educação #EquipeLula https://t.co/HCPAC10zP7</t>
  </si>
  <si>
    <t>LL-22.1069</t>
  </si>
  <si>
    <t>Universidades, Campus e Institutos Federais criados por Lula e o PT no Ceará. Lula é Educação #EquipeLula https://t.co/8va0wlQOQ7</t>
  </si>
  <si>
    <t>LL-22.1070</t>
  </si>
  <si>
    <t>Universidades, Campus e Institutos Federais criados por Lula e o PT no Piauí. Lula é Educação #EquipeLula https://t.co/N4lLbCsWfr</t>
  </si>
  <si>
    <t>LL-22.1071</t>
  </si>
  <si>
    <t>Universidades, Campus e Institutos Federais criados por Lula e o PT no Maranhão. Lula é Educação #EquipeLula https://t.co/B10zqjd7wX</t>
  </si>
  <si>
    <t>LL-22.1072</t>
  </si>
  <si>
    <t>Universidades, Campus e Institutos Federais criados por Lula e o PT no Paraná. Lula é Educação #EquipeLula https://t.co/rFgu8Mq0oe</t>
  </si>
  <si>
    <t>LL-22.1073</t>
  </si>
  <si>
    <t>Universidades, Campus e Institutos Federais criados por Lula e o PT em Santa Catarina. Lula é Educação #EquipeLula https://t.co/hgE9mT9DWi</t>
  </si>
  <si>
    <t>LL-22.1074</t>
  </si>
  <si>
    <t>Universidades, Campus e Institutos Federais criados por Lula e o PT no Rio Grande do Sul. Lula é Educação #EquipeLula https://t.co/zuu1YWIBHC</t>
  </si>
  <si>
    <t>LL-22.1075</t>
  </si>
  <si>
    <t>Universidades, Campus e Institutos Federais criados por Lula e o PT no Acre. Lula é Educação #EquipeLula https://t.co/bejAuG01zs</t>
  </si>
  <si>
    <t>LL-22.1076</t>
  </si>
  <si>
    <t>Universidades, Campus e Institutos Federais criados por Lula e o PT em Rondônia. Lula é Educação #EquipeLula https://t.co/x2ZV65CWsi</t>
  </si>
  <si>
    <t>LL-22.1077</t>
  </si>
  <si>
    <t>Universidades, Campus e Institutos Federais criados por Lula e o PT no Amapá. Lula é Educação #EquipeLula https://t.co/F7pIQdMjXa</t>
  </si>
  <si>
    <t>LL-22.1078</t>
  </si>
  <si>
    <t>Universidades, Campus e Institutos Federais criados por Lula e o PT no Amazonas. Lula é Educação #EquipeLula https://t.co/Qcwg47GtVW</t>
  </si>
  <si>
    <t>LL-22.1079</t>
  </si>
  <si>
    <t>Universidades, Campus e Institutos Federais criados por Lula e o PT no Pará. Lula é Educação #EquipeLula https://t.co/dUmEv44eJl</t>
  </si>
  <si>
    <t>LL-22.1080</t>
  </si>
  <si>
    <t>Universidades, Campus e Institutos Federais criados por Lula e o PT em Roraima. Lula é Educação #EquipeLula https://t.co/NSBesuT3A5</t>
  </si>
  <si>
    <t>LL-22.1081</t>
  </si>
  <si>
    <t>Universidades, Campus e Institutos Federais criados por Lula e o PT no Tocantins. Lula é Educação #EquipeLula https://t.co/tLaZKcKVGf</t>
  </si>
  <si>
    <t>LL-22.1082</t>
  </si>
  <si>
    <t>Universidades, Campus e Institutos Federais criados por Lula e o PT em Goiás. Lula é Educação #EquipeLula https://t.co/JbSt7dZNvj</t>
  </si>
  <si>
    <t>LL-22.1083</t>
  </si>
  <si>
    <t>Universidades, Campus e Institutos Federais criados por Lula e o PT no Mato Grosso. Lula é Educação #EquipeLula https://t.co/1EqXJ0JBmw</t>
  </si>
  <si>
    <t>LL-22.1084</t>
  </si>
  <si>
    <t>Universidades, Campus e Institutos Federais criados por Lula e o PT no Mato Grosso do Sul. Lula é Educação #EquipeLula https://t.co/cK782nKbFQ</t>
  </si>
  <si>
    <t>LL-22.1085</t>
  </si>
  <si>
    <t>Universidades, Campus e Institutos Federais criados por Lula e o PT no Distrito Federal. Lula é Educação #EquipeLula https://t.co/VBBpE7HYn3</t>
  </si>
  <si>
    <t>LL-22.1086</t>
  </si>
  <si>
    <t>Para garantir o orçamento secreto, Bolsonaro sacrificou programas que garantem direitos básicos pro povo. O Farmácia Popular perdeu 60% da verba que dava fraldas geriátricas e medicamentos de diabetes, asma e hipertensão para os mais pobres. #EquipeLula
https://t.co/l47K5bpCsU</t>
  </si>
  <si>
    <t>LL-22.1087</t>
  </si>
  <si>
    <t>Lula e Haddad em caminhada em São BernardodoCampo https://t.co/XK5hiiUPqO</t>
  </si>
  <si>
    <t>LL-22.1088</t>
  </si>
  <si>
    <t>guilhermeboulos</t>
  </si>
  <si>
    <t>Em São Bernardo, onde tudo começou, com @Haddad_Fernando, @geraldoalckmin e @GuilhermeBoulos, iniciando nossa caminhada no segundo turno. Vamos juntos, por São Paulo, pelo Brasil, pelo nosso povo. #EquipeLula https://t.co/3d2ETz5JKC</t>
  </si>
  <si>
    <t>LL-22.1089</t>
  </si>
  <si>
    <t>LL-22.1090</t>
  </si>
  <si>
    <t>@Haddad_Fernando @geraldoalckmin @GuilhermeBoulos São Bernardo é 13! #EquipeLula https://t.co/SL9puVpWei</t>
  </si>
  <si>
    <t>LL-22.1091</t>
  </si>
  <si>
    <t>LL-22.1092</t>
  </si>
  <si>
    <t>Lula e Haddad em caminhada em São BernardodoCampo https://t.co/HwDrhAj5oL</t>
  </si>
  <si>
    <t>LL-22.1093</t>
  </si>
  <si>
    <t>Com @Haddad_Fernando em São Bernardo do Campo. Em São Paulo e no Brasil, é 13!
??: @ricardostuckert https://t.co/xbqQr1CbqT</t>
  </si>
  <si>
    <t>LL-22.1094</t>
  </si>
  <si>
    <t>LL-22.1095</t>
  </si>
  <si>
    <t>O Brasil, no nosso tempo, era a sexta economia do mundo. Nós fizemos mais universidades que qualquer outro presidente. Hoje Bolsonaro está cortando do orçamento da educação.</t>
  </si>
  <si>
    <t>LL-22.1096</t>
  </si>
  <si>
    <t>Não podemos esquecer que morreu 400 mil pessoas porque ele negligenciou a vacina e desprezou as orientações da OMS.</t>
  </si>
  <si>
    <t>LL-22.1097</t>
  </si>
  <si>
    <t>A gente tinha tirado o Brasil do Mapa da Fome e a fome voltou. 33 milhões de pessoas passam fome, as pessoas estão fazendo bico. Sem 13°, sem descanso remunerado. Não tem nem Natal e ano novo pra descansar. Mas nós estamos juntos para voltar. E vai valer a pena.</t>
  </si>
  <si>
    <t>LL-22.1098</t>
  </si>
  <si>
    <t>Nosso adversário não cansa de mentir. Conta 7 mentiras por dia. Nesses próximos 24 dias vocês precisam ficar alertas. Saber distinguir o que é mentira e o que é verdade, inclusive no celular.</t>
  </si>
  <si>
    <t>LL-22.1099</t>
  </si>
  <si>
    <t>Até o dia 30, a gente não pode descansar. Não só no celular, mas vamos visitar cada loja, cada local de trabalho, cada vizinho. Conversem com aquele vizinho que está mal humorado. Vamos discutir o que Bolsonaro fez. Sabe quanto tempo não tem aumento real de salário? 4 anos.</t>
  </si>
  <si>
    <t>LL-22.1100</t>
  </si>
  <si>
    <t>Quem tem uma gota de sangue nordestino não pode votar nesse sujeito. Os nordestinos estão em todo o Brasil, trabalham e constroem esse país. Que Bolsonaro busque o voto da turma da rachadinha do Queiroz.</t>
  </si>
  <si>
    <t>LL-22.1101</t>
  </si>
  <si>
    <t>Aqui em São Bernardo tem nordestinos, tem gente com parentes no Nordeste. O Brasil é um país único. Ontem Bolsonaro disse que só ganhei as eleições porque o povo nordestino é analfabeto.</t>
  </si>
  <si>
    <t>LL-22.1102</t>
  </si>
  <si>
    <t>As pessoas analfabetas não são analfabetas por sua responsabilidade. É porque não tem um governo que se preocupe com a educação. Foi um metalúrgico que trouxe a universidade federal pro ABC.</t>
  </si>
  <si>
    <t>LL-22.1103</t>
  </si>
  <si>
    <t>São Bernardo nos deu a vitória no 1º turno e vai nos dar a vitória mais uma vez no 2º turno. Vamos juntos, com @Haddad_Fernando governador!
??: @ricardostuckert https://t.co/vBFgNTMiDX</t>
  </si>
  <si>
    <t>LL-22.1104</t>
  </si>
  <si>
    <t>LL-22.1105</t>
  </si>
  <si>
    <t>Ceará tem 87 das 100 melhores escolas públicas do país. Cocal dos Alves, no Piauí, é conhecida como capital da matemática. Campina Grande é uma das cidades com mais doutores no Brasil. O Nordeste é a região que mais evolui na educação, mas Bolsonaro não sabe disso. https://t.co/q9FuhCPkQ7</t>
  </si>
  <si>
    <t>LL-22.1106</t>
  </si>
  <si>
    <t>As fake news da família Bolsonaro estão sem limites. Sou corintiano, jogo se ganha no campo, e eu nunca ia prejudicar o time do coração da @JanjaLula. https://t.co/uXZbSitHmP</t>
  </si>
  <si>
    <t>LL-22.1107</t>
  </si>
  <si>
    <t>@juliette É isso aí!</t>
  </si>
  <si>
    <t>LL-22.1108</t>
  </si>
  <si>
    <t>Lula recebe apoio de políticosdoPSD https://t.co/5ybBLhLtZs</t>
  </si>
  <si>
    <t>LL-22.1109</t>
  </si>
  <si>
    <t>eduardopaes</t>
  </si>
  <si>
    <t>Eu tive a oportunidade de ser presidente quando o @eduardopaes era prefeito. E quando ganhamos as Olimpíadas em Copenhagen. Aquilo foi uma emoção que eu nunca tinha vivido nada igual. Depois vi os vídeos da Praia de Copacabana no dia. Era uma alegria pro Rio de Janeiro.</t>
  </si>
  <si>
    <t>LL-22.1110</t>
  </si>
  <si>
    <t>Nós vamos fazer muito mais pela educação no Brasil. Vamos construir escolas de tempo integral em todo o país, porque isso vai ajudar a resolver muitos problemas que temos.</t>
  </si>
  <si>
    <t>LL-22.1111</t>
  </si>
  <si>
    <t>Bolsonaro governa na base da mentira. O ódio dele ontem falando que o povo do Nordeste era analfabeto. Ele não sabe que o povo era analfabeto porque a elite queria. Em todas as cidades, as periferias eram empobrecidas. Quem pensou em mudar isso? Fomos nós.</t>
  </si>
  <si>
    <t>LL-22.1112</t>
  </si>
  <si>
    <t>Estamos juntando pessoas que pensam ideologicamente diferentes porque precisamos recuperar a democracia nesse país. A gente não quer um mundo de iguais, a gente quer um mundo de respeito aos diferentes. Esse é o país que vamos construir.</t>
  </si>
  <si>
    <t>LL-22.1113</t>
  </si>
  <si>
    <t>Trato religião com muita seriedade. A fé e a espiritualidade não podem ser motivo de banalização. As pessoas me conhecem, sabem que sou religioso. Fiz a lei de Liberdade Religiosa, o dia da Marcha para Jesus. Tenho um legado de 8 anos com 87% de aprovação.</t>
  </si>
  <si>
    <t>LL-22.1114</t>
  </si>
  <si>
    <t>Não é o papel do Estado se intrometer na fé das pessoas. O papel do Estado é garantir a liberdade religiosa, o que nós fizemos.</t>
  </si>
  <si>
    <t>LL-22.1115</t>
  </si>
  <si>
    <t>Responsabilidade fiscal não tem que estar numa lei, tem que ser responsabilidade do dirigente. Sou contra o teto de gastos, porque, na verdade, o que se fez foi cortar investimentos da educação. Eu quero garantir o dinheiro da carne, do feijão, do arroz. E é isso que vamos fazer.</t>
  </si>
  <si>
    <t>LL-22.1116</t>
  </si>
  <si>
    <t>Se eu tiver 10 economistas aqui e escolher 1 para indicar como ministro agora, eu perco os outros 9. Primeiro eu tenho que ganhar as eleições. E não vai ser só com o meu partido que eu vou construir. Fico feliz quando vejo economistas que trabalharam com o FHC nos apoiando.</t>
  </si>
  <si>
    <t>LL-22.1117</t>
  </si>
  <si>
    <t>Nosso adversário já leu nosso programa de governo. Sabe que propomos um programa chamado Desenrola, para fazer com que pessoas endividadas possam voltar a ser consumidores. Se tudo que a gente propor ele quiser copiar, que copie. Mas nós faremos melhor.</t>
  </si>
  <si>
    <t>LL-22.1118</t>
  </si>
  <si>
    <t>O Brasil vai crescer novamente por Thaís Aragão. Vamos juntos pela democracia e pela arte. Poste seu desenho também na tag #BrasilDaEsperança ??  #EquipeLula https://t.co/gb4B3TfMJJ</t>
  </si>
  <si>
    <t>LL-22.1119</t>
  </si>
  <si>
    <t>Já estamos em campanha de novo. E eu quero voltar porque estou dia e noite na perspectiva de conquistar melhores condições de vida para o povo brasileiro, para as mulheres, para os homens, para os jovens, para todos que trabalham no nosso país. Boa noite e até amanhã!</t>
  </si>
  <si>
    <t>LL-22.1120</t>
  </si>
  <si>
    <t>Hoje eu, @geraldoalckmin e @Haddad_Fernando estaremos em Guarulhos para uma caminhada com o povo, às 10h, em frente à Catedral Diocesana Nossa Senhora da Conceição. Vamos organizar conversas e caminhadas pelo Brasil.  Combater mentiras e construir juntos nossa vitória. Bom dia!</t>
  </si>
  <si>
    <t>LL-22.1121</t>
  </si>
  <si>
    <t>Lula conversa com a imprensa em Guarulhos https://t.co/r9gEzWIyz6</t>
  </si>
  <si>
    <t>LL-22.1122</t>
  </si>
  <si>
    <t>Lula, Haddad e Alckmin em caminhada no centro deGuarulhos https://t.co/wsdCPynX6l</t>
  </si>
  <si>
    <t>LL-22.1123</t>
  </si>
  <si>
    <t>Aqui em Guarulhos, se tivermos a parceria do @Haddad_Fernando como governador, vamos trazer o metro até Guarulhos.</t>
  </si>
  <si>
    <t>LL-22.1124</t>
  </si>
  <si>
    <t>O @geraldoalckmin era governador, meu adversário e trabalhávamos juntos. Se não existirem parcerias entre o governo federal, estadual e municipal, as coisas não acontecem.</t>
  </si>
  <si>
    <t>LL-22.1125</t>
  </si>
  <si>
    <t>Estamos apresentando um programa da sociedade brasileira, que participou da construção do programa em uma plataforma na internet. E no governo nós queremos construir um orçamento participativo digital.</t>
  </si>
  <si>
    <t>LL-22.1126</t>
  </si>
  <si>
    <t>Bolsonaro briga com a Petrobrás para que não aumentem o preço da gasolina até 30 de outubro. Está usando as eleições para fazer o que deveria ter feito antes. Ele sabe que no meu tempo o barril do petróleo era 147 dólares e a gasolina era R$ 2,60. E o gás de cozinha não aumentou.</t>
  </si>
  <si>
    <t>LL-22.1127</t>
  </si>
  <si>
    <t>Eu tenho orgulho de ter nascido em Pernambuco, tenho orgulho de ter construído minha vida em São Paulo. Mas meu DNA é de um nordestino retirante, então companheiros, esse Brasil é uma pátria só e é de todos.</t>
  </si>
  <si>
    <t>LL-22.1128</t>
  </si>
  <si>
    <t>Vocês sabem que esse país já foi muito melhor pra se viver. Essa caminhada aqui no centro de Guarulhos é para vocês saberem que vamos vencer as eleições no dia 30 de outubro e vamos começar a recuperar esse país.</t>
  </si>
  <si>
    <t>LL-22.1129</t>
  </si>
  <si>
    <t>O desejo de um trabalhador é ter um bom emprego, ter um salário justo, com aumento real. E esse país a gente já construiu e vai reconstruir.</t>
  </si>
  <si>
    <t>LL-22.1130</t>
  </si>
  <si>
    <t>Caminhada com o povo de Guarulhos, que quer ver o Brasil crescer e gerar empregos. Vamos juntos! https://t.co/LK20B18SkQ</t>
  </si>
  <si>
    <t>LL-22.1131</t>
  </si>
  <si>
    <t>Sai de casa agora e passei por uma avenida, e a quantidade de gente que vi com cartaz pedindo comida. A gente tinha acabado com a fome desse país, e eles trouxeram de volta. Vou voltar para recuperar o Brasil.</t>
  </si>
  <si>
    <t>LL-22.1132</t>
  </si>
  <si>
    <t>Vamos ouvir muitas mentiras nos próximos dias, e nós vamos ter que desmentir. Vamos ligar para os parentes e amigos, e dizer que esse país não pode ter alguém que não chorou pelas mortes na pandemia. Temos que colocar alguém na presidência que goste do povo.</t>
  </si>
  <si>
    <t>LL-22.1133</t>
  </si>
  <si>
    <t>Lula venceu o primeiro turno com mais de 57 milhões de votos. Agora estamos ainda mais fortes, com apoios de todas as partes do país. Assista o primeiro programa do segundo turno e vamos em frente com o #BrasildaEsperança! #EquipeLula https://t.co/Abb0MOWX8J</t>
  </si>
  <si>
    <t>LL-22.1134</t>
  </si>
  <si>
    <t>No centro de Guarulhos, com @Haddad_Fernando. O Brasil já viveu melhor, o povo sabe. Vamos recuperar esse país. 
??: @ricardostuckert https://t.co/nO4E3ufDaO</t>
  </si>
  <si>
    <t>LL-22.1135</t>
  </si>
  <si>
    <t>LL-22.1136</t>
  </si>
  <si>
    <t>Tratamento e prevenção de câncer perdem R$ 78 milhões com corte de 45% para garantir o orçamento secreto de Bolsonaro. Ao contrário de Lula que criou programas para a saúde, Bolsonaro não se importa com o bem-estar do povo brasileiro. #EquipeLula https://t.co/e3SyLbXqtq</t>
  </si>
  <si>
    <t>LL-22.1137</t>
  </si>
  <si>
    <t>Vamos nesse pique conversando e ganhando votos pelo Brasil. #EquipeLula https://t.co/MIqGQ1uEhT</t>
  </si>
  <si>
    <t>LL-22.1138</t>
  </si>
  <si>
    <t>Lula e Simone Tebet conversam com a imprensa https://t.co/TGUMEHK02Y</t>
  </si>
  <si>
    <t>LL-22.1139</t>
  </si>
  <si>
    <t>Quando eu ganhei as eleições em 2003, tentei fazer um discurso bem simples. Eu disse que se, ao terminar o mandato, cada pessoa comesse 3 vezes por dia, eu teria cumprido a missão da vida. 20 anos depois, o avanço que tivemos jogaram no lixo.</t>
  </si>
  <si>
    <t>LL-22.1140</t>
  </si>
  <si>
    <t>Hoje as pessoas, com vergonha de pedir dinheiro, andam com uma placa dizendo “to com fome”, ou “quero comida”. No país que é o 3° maior produtor de alimentos do mundo.</t>
  </si>
  <si>
    <t>LL-22.1141</t>
  </si>
  <si>
    <t>Fiquei pensando na frase do Obama quando ele ganhou as eleições: nós podemos. E queria dizer para você, @simonetebetbr, que esse Brasil que você colocou no seu programa de governo é possível.</t>
  </si>
  <si>
    <t>LL-22.1142</t>
  </si>
  <si>
    <t>Quando um chefe de estado não sabe o que fazer, organiza quem sabe. E isso ele não fez, nem na economia, nem na educação nem na pandemia.</t>
  </si>
  <si>
    <t>LL-22.1143</t>
  </si>
  <si>
    <t>Eu não estou preocupado em brigar contra o Bolsonaro. Eu quero brigar contra a fome, contra a falta de investimentos na educação.</t>
  </si>
  <si>
    <t>LL-22.1144</t>
  </si>
  <si>
    <t>Quero parabenizar a grandeza da sua participação nas eleições e agradecer seu apoio e generosidade, @simonetebetbr. O Brasil ganhou com a sua campanha. E suas propostas são assimiláveis e espero que você nos ajude a colocá-las em prática juntos.
??: @ricardostuckert https://t.co/L4dTiB7nTc</t>
  </si>
  <si>
    <t>LL-22.1145</t>
  </si>
  <si>
    <t>LL-22.1146</t>
  </si>
  <si>
    <t>Eu aprendi muito com a sua campanha, @simonetebetbr. Eu nunca te vi como uma adversária, te vi como uma candidata. Você não tem noção do que foi sua participação nessas eleições e do que você despertou na sociedade e nas mulheres.</t>
  </si>
  <si>
    <t>LL-22.1147</t>
  </si>
  <si>
    <t>Vamos viajar o Brasil, visitar os estados que vão ter segundo turno. E vamos fazer debates. Vi que o Bolsonaro anda nervoso, anda me xingando. Mas ele precisa saber quem quer ser um chefe de Estado não pode ficar nervoso.</t>
  </si>
  <si>
    <t>LL-22.1148</t>
  </si>
  <si>
    <t>A gente não pode sentar na cadeira antes de ganhar. Eu primeiro preciso ganhar as eleições antes de discutir o governo.</t>
  </si>
  <si>
    <t>LL-22.1149</t>
  </si>
  <si>
    <t>Vamos trazer de volta o Zé Gotinha. https://t.co/nirCTurBCf</t>
  </si>
  <si>
    <t>LL-22.1150</t>
  </si>
  <si>
    <t>Quebraram meus sigilos, me investigaram e venci todos os processos, no Brasil e na ONU.  Não devo nada à Justiça. Tem alguém espumando com medo da quebra dos seus sigilos de 100 anos.</t>
  </si>
  <si>
    <t>LL-22.1151</t>
  </si>
  <si>
    <t>Um reencontro democrático com @FHC. 
??: @ricardostuckert https://t.co/RZ70PTAfSY</t>
  </si>
  <si>
    <t>LL-22.1152</t>
  </si>
  <si>
    <t>LL-22.1153</t>
  </si>
  <si>
    <t>O Brasil quer votar no 13. Desenho de Silvia Amstalden. Dia 30 de outubro, vamos juntos para um novo Brasil! #BrasilDaEsperança #EquipeLula https://t.co/yoP9tDJ2tN</t>
  </si>
  <si>
    <t>LL-22.1154</t>
  </si>
  <si>
    <t>O Brasil já foi melhor. O povo tinha mais emprego, aumento real no salário. Dava pra reunir a família pra um churrasco no final de semana. Se vivia com mais dignidade do que agora. Nós vamos voltar para recuperar o sorriso no rosto das pessoas. Boa noite e até amanhã!</t>
  </si>
  <si>
    <t>LL-22.1155</t>
  </si>
  <si>
    <t>Hoje é Dia do Nordestino e eu tenho orgulho de ter nascido em Garanhuns, Pernambuco. É com a força de vontade de um nordestino retirante, que veio pra São Paulo com Dona Lindu, num pau de arara, que juntos vamos ganhar as eleições. Bom dia e vamos em frente!</t>
  </si>
  <si>
    <t>LL-22.1156</t>
  </si>
  <si>
    <t>Ative as notificações aqui no Twitter para não perder as novidades do 2º turno. Temos 22 dias para conversar com as pessoas e conquistar novos votos! #EquipeLula</t>
  </si>
  <si>
    <t>LL-22.1157</t>
  </si>
  <si>
    <t>f_trad</t>
  </si>
  <si>
    <t>@f_trad Agradeço seu apoio e voto. Vamos juntos recuperar o Brasil. Um abraço, @f_trad.</t>
  </si>
  <si>
    <t>LL-22.1158</t>
  </si>
  <si>
    <t>Agradeço o apoio e voto do ex-governador do Amazonas, Amazonino Mendes. Vamos recuperar nossa Amazônia e cuidar do povo que vive na região. https://t.co/mokpBqnK9U</t>
  </si>
  <si>
    <t>LL-22.1159</t>
  </si>
  <si>
    <t>Campinas, hoje é a nossa caminhada! O @geraldoalckmin e eu vamos juntos com @Haddad_Fernando, o mais preparado para governar o estado. Logo mais, vamos percorrer o centro, do Largo do Pará até o Largo do Rosário.</t>
  </si>
  <si>
    <t>LL-22.1160</t>
  </si>
  <si>
    <t>LL-22.1161</t>
  </si>
  <si>
    <t>Lula conversa com a imprensa em Campinas https://t.co/L4VuWZXPCe</t>
  </si>
  <si>
    <t>LL-22.1162</t>
  </si>
  <si>
    <t>Temos um cidadão na presidência que está utilizando a máquina do governo pra fazer campanha. E que fala que comeria carne de indígenas pro New York Times. O povo está cansado. Quer voltar a ter emprego, casa, saúde. Nós vamos ganhar porque o povo precisa voltar a ter esperança.</t>
  </si>
  <si>
    <t>LL-22.1163</t>
  </si>
  <si>
    <t>Quando eu era presidente, vim a Campinas várias vezes. Inaugurar estação de tratamento de esgoto, inaugurar hospital. Foram 30 mil novos estudantes aqui pelo Prouni. O governo federal precisa voltar a investir aqui.</t>
  </si>
  <si>
    <t>LL-22.1164</t>
  </si>
  <si>
    <t>Lula, Haddad e Alckmin em Campinas https://t.co/M71mLzP37X</t>
  </si>
  <si>
    <t>LL-22.1165</t>
  </si>
  <si>
    <t>Eu vou me encontrar com muita gente que outrora não votava em mim, mas que agora vota. Porque acredita que a candidatura Lula e @geraldoalckmin é a saída para recuperarmos nosso país. Estamos recebendo apoio de todos aqueles que são democratas.</t>
  </si>
  <si>
    <t>LL-22.1166</t>
  </si>
  <si>
    <t>Eu pretendo ganhar as eleições em São Paulo e ajudar o @Haddad_Fernando a ganhar também. Vamos fazer uma belíssima campanha e nos próximos 22 dias nos vamos conversar com muitas pessoas.</t>
  </si>
  <si>
    <t>LL-22.1167</t>
  </si>
  <si>
    <t>A gente tem que falar de forma respeitosa com o povo, com as pessoas. Meu adversário anda muito nervoso.</t>
  </si>
  <si>
    <t>LL-22.1168</t>
  </si>
  <si>
    <t>A democracia é o regime mais fantástico que tem, porque permite a divergência de ideias, que as pessoas pensem diferente. E permite muita força, mesmo na diversidade.</t>
  </si>
  <si>
    <t>LL-22.1169</t>
  </si>
  <si>
    <t>Eu falo muito no churrasquinho porque o churrasco é uma coisa típica do brasileiro. É uma coisa que o povo gosta de fazer todo o mês. Mas no Brasil de hoje as pessoas não estão conseguindo comer carne. Isso não é correto, não é humano e não é justo.</t>
  </si>
  <si>
    <t>LL-22.1170</t>
  </si>
  <si>
    <t>Com @Haddad_Fernando e @geraldoalckmin em Campinas. Vamos juntos, por São Paulo e pelo Brasil! https://t.co/PzEp9i0Qej</t>
  </si>
  <si>
    <t>LL-22.1171</t>
  </si>
  <si>
    <t>LL-22.1172</t>
  </si>
  <si>
    <t>O povo brasileiro quer escola de qualidade pros seus filhos. Ter acesso à cultura, ir ao teatro, ao cinema. Por isso a economia precisa voltar a crescer. Quando governávamos esse país, isso acontecia. E o povo era muito mais feliz.</t>
  </si>
  <si>
    <t>LL-22.1173</t>
  </si>
  <si>
    <t>Fizemos 27 mil casas aqui em Campinas pelo Minha Casa Minha Vida. 30 mil estudantes entraram na universidade pelo Prouni. Agora é a hora de fazermos comparações. Bolsonaro não fez por Campinas e região o que nós fizemos.</t>
  </si>
  <si>
    <t>LL-22.1174</t>
  </si>
  <si>
    <t>Quero pedir para vocês, nesses dias que faltam, que vocês não aceitem provocação. Minha mãe dizia que a gente não deve brigar nem por time de futebol. Nós temos que continuar conversando e trabalhando, pelo Brasil e pelas nossas famílias.</t>
  </si>
  <si>
    <t>LL-22.1175</t>
  </si>
  <si>
    <t>Nós precisamos formar a nossa juventude, que está sem perspectiva de vida. E quero as universidades, os empresários, os trabalhadores participando desse debate. Para gerarmos empregos pra nossa juventude.</t>
  </si>
  <si>
    <t>LL-22.1176</t>
  </si>
  <si>
    <t>Ontem a @simonetebetbr apresentou um projeto de ensino médio profissionalizante. Nós vamos incorporar esse projeto. Eu sei o valor de ter uma profissão, fui o primeiro filho da minha mãe com diploma de curso técnico. Fui também o primeiro a ter uma televisão, um carro.</t>
  </si>
  <si>
    <t>LL-22.1177</t>
  </si>
  <si>
    <t>Não haverá mais garimpo ilegal. Ao invés de derrubar uma árvore, vamos ganhar dinheiro com agricultura de baixo carbono. O Brasil pode ganhar dinheiro com a preservação ambiental. Nosso fazendeiro vai ser que nem o Zé Leôncio da novela Pantanal.</t>
  </si>
  <si>
    <t>LL-22.1178</t>
  </si>
  <si>
    <t>Não vamos deixar passar mentiras. Alertem sobre as fake news no zap. E no dia 30 eu vou convidar vocês para estarem em Brasília no dia 1° de janeiro, para nossa posse.</t>
  </si>
  <si>
    <t>LL-22.1179</t>
  </si>
  <si>
    <t>Obrigado, Campinas! O @geraldoalckmin e eu estamos juntos com @Haddad_Fernando para fazermos muito mais pelo povo trabalhador de São Paulo e do Brasil. 
??: @ricardostuckert https://t.co/ie4akytWkk https://t.co/KLW0avGD9M</t>
  </si>
  <si>
    <t>LL-22.1180</t>
  </si>
  <si>
    <t>LL-22.1181</t>
  </si>
  <si>
    <t>Onde tem Brasil, tem um pouco de Nordeste. Por isso nos orgulhamos do legado do povo nordestino. E nos orgulhamos ainda mais de termos um presidente nordestino que transformou o Nordeste e o Brasil. #DiaDoNordestino #EquipeLula https://t.co/6PEPG3LFGo</t>
  </si>
  <si>
    <t>LL-22.1182</t>
  </si>
  <si>
    <t>O nosso país é uma potência mundial que merece ser respeitada e cuidada por um presidente de verdade. Com Lula, o Brasil vai voltar a crescer e dar orgulho e melhores condições de vida a todos os brasileiros. Vamos juntos, agora é Lula Presidente. #BrasilDaEsperança #EquipeLula https://t.co/ME8juCuGtC</t>
  </si>
  <si>
    <t>LL-22.1183</t>
  </si>
  <si>
    <t>O negacionismo de Bolsonaro fez o Brasil, que sempre foi exemplo de estratégia vacinal para o mundo, andar para trás e hoje vê o quadro geral de vacinação de crianças cair a índices perigosos, aumentando o risco da poliomielite. #EquipeLula
https://t.co/TEY3Bup02D https://t.co/iEesEJcbxt</t>
  </si>
  <si>
    <t>LL-22.1184</t>
  </si>
  <si>
    <t>andradernegro2</t>
  </si>
  <si>
    <t>Este trecho do programa de hoje precisa ser visto por todo mundo! https://t.co/hJJi8cNfQA</t>
  </si>
  <si>
    <t>LL-22.1185</t>
  </si>
  <si>
    <t>A esperança em São Paulo e no Brasil tem nome: Lula e @Haddad_Fernando. O povo de Campinas sabe que dia 30 é 13 duas vezes! #EquipeLula 
??: @ricardostuckert https://t.co/bKp4oNXcRP</t>
  </si>
  <si>
    <t>LL-22.1186</t>
  </si>
  <si>
    <t>LL-22.1187</t>
  </si>
  <si>
    <t>Além de ser brasileiro, eu sou nordestino. E nós conseguimos provar que é possível melhorar esse país! 
??: @ricardostuckert https://t.co/LDsQhA7L1V</t>
  </si>
  <si>
    <t>LL-22.1188</t>
  </si>
  <si>
    <t>suarezartist</t>
  </si>
  <si>
    <t>O Nordeste abraçou o Lula. É com esse orgulho e esperança que o povo seguirá até dia 30 de outubro. Desenho do @SuarezArtist para o #BrasilDaEsperança #EquipeLula https://t.co/JPcZVWM1eP</t>
  </si>
  <si>
    <t>LL-22.1189</t>
  </si>
  <si>
    <t>No Nordeste, todo mundo sabe: foi Lula quem fez a obra da transposição do São Francisco. Bolsonaro fez só 4%, mas quer levar a fama. Com o povo nordestino, essa história não se cria. #EquipeLula https://t.co/dPhfvYL1Sb</t>
  </si>
  <si>
    <t>LL-22.1190</t>
  </si>
  <si>
    <t>Nós tivemos a maior votação da história no 1° turno. No 2° turno, vamos conversar com mais pessoas, conquistar mais votos e ampliar nossa vitória. O povo quer paz, prosperidade. Quer acabar com a fome e ter mais cuidado pra sua família. É isso que nós vamos construir. Boa noite!</t>
  </si>
  <si>
    <t>LL-22.1191</t>
  </si>
  <si>
    <t>Bom dia Belo Horizonte! Hoje, o @geraldoalckmin e eu vamos caminhar com o povo às 11h, da Praça da Liberdade até a Praça Tiradentes. Vamos juntos conquistar cada voto para mudar o Brasil.</t>
  </si>
  <si>
    <t>LL-22.1192</t>
  </si>
  <si>
    <t>Em 2018, Bolsonaro prometeu gás de cozinha a R$ 35. Hoje um botijão passa dos R$ 100. Bolsonaro mentiu e segue mentindo para enganar o povo. Não vai colar! #EquipeLula  https://t.co/5LWED7aqfT https://t.co/qeQ6gnm12G</t>
  </si>
  <si>
    <t>LL-22.1193</t>
  </si>
  <si>
    <t>Conversa com a imprensa em Belo Horizonte https://t.co/t28LhNFDJK</t>
  </si>
  <si>
    <t>LL-22.1194</t>
  </si>
  <si>
    <t>Retornar a Belo Horizonte pra mim é sempre uma grande alegria. Queria agradecer todos os mineiros e mineiras que votaram 13 no primeiro turno. Estamos fazendo uma campanha mais polarizada, com um adversário mais teimoso, que não se importa em ser o campeão mundial de fake news.</t>
  </si>
  <si>
    <t>LL-22.1195</t>
  </si>
  <si>
    <t>Não é possível um presidente da República governar se não levar em conta a cidade. O presidente precisa reger uma orquestra e os problemas que ele precisa resolver estão nas cidades. Não é possível governar sem levar em conta a relação com prefeitos.</t>
  </si>
  <si>
    <t>LL-22.1196</t>
  </si>
  <si>
    <t>Eu venho a Belo Horizonte ser recebido pelo prefeito sem perguntar de que partido ele é. Ou que time ele torce. É assim que vamos construir relações.</t>
  </si>
  <si>
    <t>LL-22.1197</t>
  </si>
  <si>
    <t>A primeira coisa que vou fazer como presidente será reunir todos os governadores porque precisamos urgentemente voltar a fazer obras de infraestrutura no Brasil.</t>
  </si>
  <si>
    <t>LL-22.1198</t>
  </si>
  <si>
    <t>Caminhada de Lula com o povo em Belo Horizonte https://t.co/pna32LUAge</t>
  </si>
  <si>
    <t>LL-22.1199</t>
  </si>
  <si>
    <t>Esse país não pode continuar sendo marginalizado no cenário mundial, não pode continuar sendo governado por um presidente que não dialoga com os prefeitos. Ele segue cortando dinheiro da educação. Tem dinheiro, mas não tem sabedoria para investir na educação.</t>
  </si>
  <si>
    <t>LL-22.1200</t>
  </si>
  <si>
    <t>A política que ele tem para os indígenas é zero, para a Amazônia e a questão climática também é zero. Como eu penso 100% diferente dele, nós vamos fazer a mais importante política de preservação que esse país já teve.</t>
  </si>
  <si>
    <t>LL-22.1201</t>
  </si>
  <si>
    <t>Com o povo nas ruas de Belo Horizonte. #BrasilDaEsperança https://t.co/KVtacG55XW</t>
  </si>
  <si>
    <t>LL-22.1202</t>
  </si>
  <si>
    <t>Minas Gerais efetivamente é um estado diferente. Agora sei porque foi aqui que surgiu o primeiro embrião da independência do Brasil. Vocês estão mostrando hoje que Minas Gerais não suporta ditadura e opressão. Minas Gerais quer emprego, cultura e oportunidade.</t>
  </si>
  <si>
    <t>LL-22.1203</t>
  </si>
  <si>
    <t>Estou vendo um mar de gente bonita aqui. Por isso estou feliz. Chegar em Belo Horizonte, encerrar uma passeata desse tamanho e ainda encontrar o Chico Buarque é uma felicidade muito grande.</t>
  </si>
  <si>
    <t>LL-22.1204</t>
  </si>
  <si>
    <t>Disseram que a gente não podia sair nas ruas. Mais uma mentira deles. https://t.co/Z3GAur72dh</t>
  </si>
  <si>
    <t>LL-22.1205</t>
  </si>
  <si>
    <t>Que essa esperança se espalhe de Belo Horizonte para Minas Gerais e o Brasil rumo a vitória neste 2º turno.
??: @ricardostuckert https://t.co/lc67U4IMdz</t>
  </si>
  <si>
    <t>LL-22.1206</t>
  </si>
  <si>
    <t>Chama no Zap! Participe de grupos do Whatsapp do Lula para receber materiais em primeira mão, conversar, combater fake news, realizar missões diárias e muito mais! Veja qual grupo combina com você e vamos juntos! #BrasilDaEsperança #EquipeLula  https://t.co/3kegZslUyZ https://t.co/OXjxj1ASp6</t>
  </si>
  <si>
    <t>LL-22.1207</t>
  </si>
  <si>
    <t>Olha quem também estava em Belo Horizonte! 
??: @ricardostuckert https://t.co/ZmyUxXwR33</t>
  </si>
  <si>
    <t>LL-22.1208</t>
  </si>
  <si>
    <t>Obrigado, Belo Horizonte! Vamos conquistar os votos que faltam para reconstruir Minas Gerais e o Brasil. 
??: @ricardostuckert https://t.co/amxOGw7SUB</t>
  </si>
  <si>
    <t>LL-22.1209</t>
  </si>
  <si>
    <t>Amanhã tem Lula falando com o Rio de Janeiro na Rádio Tupi FM, às 7h45. Acompanhe a entrevista pelas redes.  #EquipeLula https://t.co/i7O6lDsHai</t>
  </si>
  <si>
    <t>LL-22.1210</t>
  </si>
  <si>
    <t>bruno_marcello</t>
  </si>
  <si>
    <t>Faz o L e conquiste mais um voto para o dia 30! Desenho do @bruno_marcello para o #BrasilDaEsperança #EquipeLula https://t.co/SojCjfXT9T</t>
  </si>
  <si>
    <t>LL-22.1211</t>
  </si>
  <si>
    <t>Lula investiu no futuro do Brasil. Com @Haddad_Fernando como ministro, criou o Prouni, ajudando milhões de jovens a chegarem na universidade. Bolsonaro ataca o ensino desde 2019. Lula e Haddad são educação para o povo do Brasil e São Paulo! #EquipeLula https://t.co/V43rCZnqGj https://t.co/sINyBm54CT</t>
  </si>
  <si>
    <t>LL-22.1212</t>
  </si>
  <si>
    <t>Eu quero falar sobre o futuro com o povo brasileiro. Nós vamos recuperar o crescimento do país. Negociar  dívidas das famílias, gerar empregos, proteger o nosso meio ambiente. E tirar o país de novo do mapa da fome. Tudo isso com a ajuda de vocês! Boa noite e até amanhã.</t>
  </si>
  <si>
    <t>LL-22.1213</t>
  </si>
  <si>
    <t>Jantei está noite com José Luiz Datena e Márcio França. Boa conversa sobre São Paulo e o futuro do Brasil.
Foto: @ricardostuckert https://t.co/Cv5z4YhUgx</t>
  </si>
  <si>
    <t>LL-22.1214</t>
  </si>
  <si>
    <t>Lula no Show do Antônio Carlos na  Super RádioTupi https://t.co/mWc5tvWBVH</t>
  </si>
  <si>
    <t>LL-22.1215</t>
  </si>
  <si>
    <t>Estamos vivendo um momento muito rico de mudanças. O povo brasileiro precisa de empregos, mais cuidados. O orçamento de transporte público, para acidentes ambientais foram reduzidos. Bom dia!</t>
  </si>
  <si>
    <t>LL-22.1216</t>
  </si>
  <si>
    <t>A única possibilidade do auxílio continuar é com a nossa candidatura ganhando as eleições. O orçamento que ele mandou para o Congresso não tem a continuidade do auxílio para o povo. Está reduzido o valor para 405 reais. Nós vamos manter 600, mais ajuda de 150 para cada criança.</t>
  </si>
  <si>
    <t>LL-22.1217</t>
  </si>
  <si>
    <t>Precisamos fazer o Rio de Janeiro crescer economicamente para voltar a gerar empregos. É isso que eu vou fazer para o Rio e vou conversar com o governador independente do partido que ele for. Porque eu sei que o interesse é do povo e não do governo.</t>
  </si>
  <si>
    <t>LL-22.1218</t>
  </si>
  <si>
    <t>Eu agradeço ao povo e os votos do Rio de Janeiro. Eu quero aumentar os votos que tivemos no 1º turno. É possível recuperar a lembrança do que fizemos aqui se comparado com o que fez o Bolsonaro.</t>
  </si>
  <si>
    <t>LL-22.1219</t>
  </si>
  <si>
    <t>A minha disposição vem da força da causa que tenho. Eu digo sempre que a gente só fica velho se a gente não tem uma causa. E a minha causa é o povo brasileiro. Temos que recuperar o emprego, o salário mínimo. É por isso que eu pulo nos atos com 76 anos.</t>
  </si>
  <si>
    <t>LL-22.1220</t>
  </si>
  <si>
    <t>O Brasil vai melhorar. Vocês lembram que no meu governo tinha aumento real do salário mínimo todo o ano, os aposentados tinham aumento, o benefício saia rápido. Geramos 22 milhões de empregos. Esse país vai voltar a ser orgulho no mundo.</t>
  </si>
  <si>
    <t>LL-22.1221</t>
  </si>
  <si>
    <t>O emprego é o que dá dignidade ao ser humano. Quantos empregos o PAC gerou?  Vamos recuperar o financiamento para as obras paradas voltarem a gerar emprego. E vamos investir na digitalização, para que o povo tenha internet no Brasil inteiro.</t>
  </si>
  <si>
    <t>LL-22.1222</t>
  </si>
  <si>
    <t>Acho uma grosseria e uma irresponsabilidade sem precedente os ataques do Bolsonaro aos nordestinos. O que foi erguido nesse país sem sangue nordestino? Eu tenho muito orgulho de ter nascido em Garanhuns, em Pernambuco. Não é possível que um presidente fale tamanha besteira.</t>
  </si>
  <si>
    <t>LL-22.1223</t>
  </si>
  <si>
    <t>Até maio de 2016, deixamos contratadas mais de 224 mil casas no Minha Casa Minha Vida. Mas eu não sei que casas foram feitas com o Casa Verde e Amarela. Nós vamos voltar com o Minha Casa Minha Vida e vamos fazer que todos tenham um teto.</t>
  </si>
  <si>
    <t>LL-22.1224</t>
  </si>
  <si>
    <t>Garantir 3 refeições por dia foi prioridade pra Lula, ajudando o Brasil a sair do Mapa da Fome. Bolsonaro cortou mais de 90% dos programas alimentares para 2023. Hoje apenas 26% das crianças têm 3 refeições por dia. O povo precisa de cuidado! #EquipeLula https://t.co/YDcPsaYR6E</t>
  </si>
  <si>
    <t>LL-22.1225</t>
  </si>
  <si>
    <t>O Brasil sabe que Bolsonaro apela para fake news, por isso fique atento e saiba como combater as mentiras ??????#EquipeLula https://t.co/U0iPUdqTik</t>
  </si>
  <si>
    <t>LL-22.1226</t>
  </si>
  <si>
    <t>MAIS PODER DE COMPRA | 18º PROGRAMA DE LULA - 2º TURNO https://t.co/ad2bl20mlh</t>
  </si>
  <si>
    <t>LL-22.1227</t>
  </si>
  <si>
    <t>Alô, aqui é o Lula. Quem já conversou para ganharmos votos hoje?
??: @ricardostuckert https://t.co/cwFIOYRcjz</t>
  </si>
  <si>
    <t>LL-22.1228</t>
  </si>
  <si>
    <t>Amanhã vai ser outro dia! O povo tem esperança de dias melhores. Chico Buarque com Lula em Belo Horizonte. #EquipeLula
??: @ricardostuckert https://t.co/yjEXPyxds9</t>
  </si>
  <si>
    <t>LL-22.1229</t>
  </si>
  <si>
    <t>Lula recebe o apoio de personalidades da sociedadecivil https://t.co/U90SSDyUAd</t>
  </si>
  <si>
    <t>LL-22.1230</t>
  </si>
  <si>
    <t>Ontem fizemos um ato em Minas Gerais e não acreditava que a gente pudesse ter um encontro com a força que teve. Me lembrou o comício das Diretas Já em 84. Era muita gente. E o mais importante era o olhar de esperança. A face de quem sabe que algo bom irá acontecer na vida.</t>
  </si>
  <si>
    <t>LL-22.1231</t>
  </si>
  <si>
    <t>Quando eu fui presidente, vários jovens voltavam para o Brasil porque nosso país oferecia oportunidades. Agora a molecada está indo embora outra vez por falta de oportunidades.</t>
  </si>
  <si>
    <t>LL-22.1232</t>
  </si>
  <si>
    <t>Quando fiz minha última viagem pra Alemanha e França, vi que é possível um cara que é ex-presidente ser mais respeitado do que o atual porque ele não se respeita nem respeita o Brasil. Quando vem um embaixador ou presidente, ele vai fazer a barba.</t>
  </si>
  <si>
    <t>LL-22.1233</t>
  </si>
  <si>
    <t>Bolsonaro pensa no Brasil pra ele e a família dele. Forças Armadas pra ele, Congresso pra ele. Não é assim que vamos recuperar o país. Vamos reconstruir com a participação das pessoas.</t>
  </si>
  <si>
    <t>LL-22.1234</t>
  </si>
  <si>
    <t>marcelomadu</t>
  </si>
  <si>
    <t>Frente ampla pela democracia e contra Bolsonaro. Com @marcelomadu.
??: @ricardostuckert https://t.co/brnkOmubKn</t>
  </si>
  <si>
    <t>LL-22.1235</t>
  </si>
  <si>
    <t>LL-22.1236</t>
  </si>
  <si>
    <t>giulia</t>
  </si>
  <si>
    <t>Agradeço o carinho e a mensagem de Connor Kennedy, sobrinho neto de John F. Kennedy, lida por @giulia. Vamos construir um mundo mais justo e democrático.
??: @ricardostuckert https://t.co/LJtlV2bsLM</t>
  </si>
  <si>
    <t>LL-22.1237</t>
  </si>
  <si>
    <t>LL-22.1238</t>
  </si>
  <si>
    <t>Encontro hoje com personalidades da sociedade civil. Agradeço o apoio e a confiança. Reconstruiremos juntos o Brasil.
??: @ricardostuckert https://t.co/PcB6tqmloD</t>
  </si>
  <si>
    <t>LL-22.1239</t>
  </si>
  <si>
    <t>paulomarinhorio</t>
  </si>
  <si>
    <t>@giulia @PauloMarinhoRio @JanjaLula Giulia, um prazer conhecer você e o Connor hoje. Vamos construir um Brasil melhor para as futuras gerações. Obrigado pelo apoio, um abraço.</t>
  </si>
  <si>
    <t>LL-22.1240</t>
  </si>
  <si>
    <t>Agradeço seu apoio, @giulia. O 13 sempre nos trará sorte. Um abraço. https://t.co/tqge3iliZX</t>
  </si>
  <si>
    <t>LL-22.1241</t>
  </si>
  <si>
    <t>oalefontes</t>
  </si>
  <si>
    <t>A esperança tem nome e número. É Lula 13 por um país melhor. Desenho do @oalefontes. #BrasilDaEsperança #EquipeLula https://t.co/P5RbNHqDEO</t>
  </si>
  <si>
    <t>LL-22.1242</t>
  </si>
  <si>
    <t>Eu terei 4 anos de mandato e não posso errar. Sei o que milhões de brasileiros e brasileiras esperam. Minha determinação é acabar com a fome outra vez, recuperar o poder de geração de empregos e dar qualificação para trabalhadores. Vamos juntos reconstruir o Brasil. Boa noite!</t>
  </si>
  <si>
    <t>LL-22.1243</t>
  </si>
  <si>
    <t>Bom dia. Hoje à noite farei um ato em Belford Roxo, cidade do prefeito Waguinho, no Rio de Janeiro. Vamos conversar com pessoas que não votaram na gente no 1º turno e conquistar novos votos. Temos 19 dias. Vamos em frente!</t>
  </si>
  <si>
    <t>LL-22.1244</t>
  </si>
  <si>
    <t>Atenção Belford Roxo! Se inscreva e participe com a gente da construção do #BrasilDaEsperança com Lula! #EquipeLula https://t.co/AYpCoF20IW https://t.co/lpC8FcKJ6N</t>
  </si>
  <si>
    <t>LL-22.1245</t>
  </si>
  <si>
    <t>Tarcísio vai trazer o orçamento secreto pra São Paulo? Assista ao vídeo e tire suas conclusões. #HaddadNaBand https://t.co/VbjRXsbTIy</t>
  </si>
  <si>
    <t>LL-22.1246</t>
  </si>
  <si>
    <t>Conquiste votos todos os dias no 2º turno! Confira um guia com dicas para conversar com mais pessoas e construir nossa vitória! #EquipeLula https://t.co/nfx7vtWdYz</t>
  </si>
  <si>
    <t>LL-22.1247</t>
  </si>
  <si>
    <t>Nos últimos dias, bolsonaristas estão produzindo imagens de postagens falsas para circular nos grupos. Muito cuidado com o que você vê por aí. Se achar a informação estranha, busque aqui na rede oficial se o tuite realmente existe e desminta quem divulgou fake. #EquipeLula</t>
  </si>
  <si>
    <t>LL-22.1248</t>
  </si>
  <si>
    <t>O 2º turno já está a todo vapor! Quer adesivo para o carro? Que tal nos ajudar distribuindo materiais e conquistando mais votos? Saiba onde encontrar panfletos e outros itens da campanha na sua cidade. #EquipeLula  https://t.co/N74hsH9y46 https://t.co/NpVmOSHfNc</t>
  </si>
  <si>
    <t>LL-22.1249</t>
  </si>
  <si>
    <t>Estamos unidos por um Brasil mais justo. Esse é o compromisso de Lula. Assista o novo programa de TV e vote 13 pelo Brasil! ???? #BrasilDaEsperança #EquipeLula https://t.co/b6bsejR166</t>
  </si>
  <si>
    <t>LL-22.1250</t>
  </si>
  <si>
    <t>Enquanto Bolsonaro mente mais do que trabalha, Lula tem projetos para o povo e a experiência como melhor presidente do Brasil, com 87% de aprovação. Conheça 5 propostas do #BrasilDaEsperança! #EquipeLula
https://t.co/PTktu4XZQT https://t.co/YnTQW8EQox</t>
  </si>
  <si>
    <t>LL-22.1251</t>
  </si>
  <si>
    <t>Para recuperar a economia, Lula vai negociar as dívidas das famílias com o Desenrola Brasil e ajustar o salário mínimo acima da inflação. Com isso, o poder de compras e consumo dos brasileiros também melhoram. #EquipeLula</t>
  </si>
  <si>
    <t>LL-22.1252</t>
  </si>
  <si>
    <t>Bolsa Família e Minha Casa Minha Vida foram programas de sucesso porque atendiam de forma integral as necessidades do povo. E eles vão voltar ainda melhores. O Bolsa Família terá ajuste de R$ 600 mais R$ 150 por criança com até 6 anos. #EquipeLula</t>
  </si>
  <si>
    <t>LL-22.1253</t>
  </si>
  <si>
    <t>O Brasil Conectado vai atender o ensino de crianças e jovens com acesso à internet de qualidade. Além disso, Lula defende um Brasil  atual que garanta melhorias e mais empregos no mundo digital. #EquipeLula https://t.co/bNr443ZSHU</t>
  </si>
  <si>
    <t>LL-22.1254</t>
  </si>
  <si>
    <t>Hoje é Dia Nacional da Pessoa com Deficiência. Para Lula, prioridade é a inclusão de PCDs, com acesso à educação, saúde e geração de empregos. #EquipeLula https://t.co/D4hYDcCoSj</t>
  </si>
  <si>
    <t>LL-22.1255</t>
  </si>
  <si>
    <t>Caminhada com o povo em Belford Roxo, Rio deJaneiro https://t.co/B6lkjxIZz9</t>
  </si>
  <si>
    <t>LL-22.1256</t>
  </si>
  <si>
    <t>Vamos voltar a fazer programas de inclusão social, fazer pontos de cultura no Rio de Janeiro. E vamos voltar a fazer as cidades parceiras, porque não adianta o país estar bem e as cidades estarem mal.</t>
  </si>
  <si>
    <t>LL-22.1257</t>
  </si>
  <si>
    <t>Em Belford Roxo, nas ruas com o povo. #BrasilDaEsperança https://t.co/EVa1wou0ra</t>
  </si>
  <si>
    <t>LL-22.1258</t>
  </si>
  <si>
    <t>Lula conversa com a imprensa em BelfordRoxo https://t.co/M5YTX6NLXw</t>
  </si>
  <si>
    <t>LL-22.1259</t>
  </si>
  <si>
    <t>Ato vamos juntos pelo Rio de Janeiro e peloBrasil https://t.co/MKZ3iOzUyu</t>
  </si>
  <si>
    <t>LL-22.1260</t>
  </si>
  <si>
    <t>Waguinho, esteja certo que você está diante de um homem que sabe lidar e respeitar os prefeitos. Nós vamos ganhar a eleições e você vai ter o prazer de ser recebido por um presidente numa sala de prefeitos do governo federal.</t>
  </si>
  <si>
    <t>LL-22.1261</t>
  </si>
  <si>
    <t>Já fiz discursos em mais de 190 países, para milhões de pessoas. Mas hoje estou emocionado porque estou na Baixada Fluminense, porque fui convidado por um prefeito e por uma deputada que não conhecia muito. E que enfrentaram pressões porque iam me receber.</t>
  </si>
  <si>
    <t>LL-22.1262</t>
  </si>
  <si>
    <t>Bolsonaro não conhece o Brasil, não conhece o nordeste nem a alma do nordestino. Ele não tem a menor noção da força da cultura nordestina, por isso quem tiver uma gota de sangue nordestino, não pode votar nesse cidadão.</t>
  </si>
  <si>
    <t>LL-22.1263</t>
  </si>
  <si>
    <t>Um presidente que não se reuniu com prefeitos, governadores, movimentos sociais. E quando tinha que acatar as orientações da ciência para combater a pandemia, não fez. Foi para Inglaterra ver o túmulo da rainha, mas não derramou uma lágrima por quem morreu de COVID aqui.</t>
  </si>
  <si>
    <t>LL-22.1264</t>
  </si>
  <si>
    <t>Vou voltar a ser presidente para provar que um torneiro mecânico pode fazer o melhor para o país. Nós precisamos conhecer a alma das pessoas. Saber que uma mulher quer ter uma casa pra sua família, trabalhar e receber tão bem quanto os homens pelo mesmo trabalho.</t>
  </si>
  <si>
    <t>LL-22.1265</t>
  </si>
  <si>
    <t>Eles estão bravos comigo por causa da picanha. O Brasil é o maior produtor de proteína animal do mundo. Qual a explicação para alguém pegar carcaça de frango? Por isso que eu digo que nós vamos recuperar o país e todos vão poder fazer churrasco com a família no final de semana.</t>
  </si>
  <si>
    <t>LL-22.1266</t>
  </si>
  <si>
    <t>Eu tenho 76 anos. Fiquei viúvo pela segunda vez. E quis Deus que eu conhecesse a Janja. O Brasil, ao invés de ter um cara que só fala em ódio, pode ter um presidente apaixonado que gosta do povo brasileiro.</t>
  </si>
  <si>
    <t>LL-22.1267</t>
  </si>
  <si>
    <t>O maior programa habitacional da história, o Minha Casa Minha Vida, foi criado por mim em 2009. Só no Rio de Janeiro, contratamos 83 mil casas para o povo. O Bolsonaro contratou 107 imóveis, sendo 51 em dinheiro vivo para a família dele.</t>
  </si>
  <si>
    <t>LL-22.1268</t>
  </si>
  <si>
    <t>O space voltou! Quinta-feira tem #SpaceDoLula - Vamos ganhar votos, com @FalaMuka, @LeilaGermano e convidados especiais! Faltam só 19 dias para votarmos 13 de novo. Vamos juntos, conquistar novos votos e eleger Lula! #EquipeLula  https://t.co/AK7tGfE4HQ</t>
  </si>
  <si>
    <t>LL-22.1269</t>
  </si>
  <si>
    <t>Luiz Inácio Lula da Silva, filho da Dona Lindu. Primeiro da família a ter um diploma, primeiro a ter um salário mínimo, primeiro a ter uma casa. E primeiro presidente da República. Por um futuro em que nossas crianças possam conquistar seus sonhos. Bom dia! #EquipeLula https://t.co/t3XLhrl8CG</t>
  </si>
  <si>
    <t>LL-22.1270</t>
  </si>
  <si>
    <t>A nossa caminhada hoje é no Complexo do Alemão, na Estrada do Itararé, às 10h. Vamos conversar com os 11 líderes das comunidades, com povo trabalhador para conquistar mais votos e garantir as melhorias que o Rio de Janeiro merece.</t>
  </si>
  <si>
    <t>LL-22.1271</t>
  </si>
  <si>
    <t>A saúde no Rio de Janeiro contou com 3 milhões de pessoas beneficiadas com remédios gratuitos e o Bolsa Família atendeu 812 mil famílias. No complexo do Alemão foram R$ 900 milhões de obras do PAC. Lula vai voltar para fazer mais e melhor. #EquipeLula</t>
  </si>
  <si>
    <t>LL-22.1272</t>
  </si>
  <si>
    <t>Lula conversa com lideranças comunitárias no RiodeJaneiro https://t.co/ITebfTILee</t>
  </si>
  <si>
    <t>LL-22.1273</t>
  </si>
  <si>
    <t>A única razão para ser candidato outra vez é a crença que tenho de que podemos mudar as coisas outra vez. Temos que acabar com essa história de que o Estado só aparece na comunidade com a polícia. Antes de vir a polícia, tem que vir a saúde, a cultura, a educação.</t>
  </si>
  <si>
    <t>LL-22.1274</t>
  </si>
  <si>
    <t>Caminhada de Lula com o povo no ComplexodoAlemão https://t.co/uCcf4hG0SP</t>
  </si>
  <si>
    <t>LL-22.1275</t>
  </si>
  <si>
    <t>O povo vai voltar a comer 3 vezes ao dia, vai voltar a ter emprego registrado em carteira. Vamos voltar a garantir dinheiro para universidades para os jovens.</t>
  </si>
  <si>
    <t>LL-22.1276</t>
  </si>
  <si>
    <t>Nunca um presidente investiu tanto no povo como eu. Ou construiu tantas casa populares e gerou tanto emprego. Quando eu cheguei na presidência, a indústria naval estava parada. Nós fizemos 8 estaleiros e a indústria naval, que tinha 3 mil trabalhadores, passou a ter 86 mil.</t>
  </si>
  <si>
    <t>LL-22.1277</t>
  </si>
  <si>
    <t>A escola em tempo integral é uma necessidade. E vamos investir em creches e nas universidades, porque educação não é gasto, é investimento para o povo.</t>
  </si>
  <si>
    <t>LL-22.1278</t>
  </si>
  <si>
    <t>O povo do Complexo do Alemão mostrou que nós vamos derrotar o Bolsonaro nessas eleições. É 13! https://t.co/BV2h9dxOLG https://t.co/ROQal7wtVz</t>
  </si>
  <si>
    <t>LL-22.1279</t>
  </si>
  <si>
    <t>Hoje é Dia das Crianças e de Nossa Senhora Aparecida, padroeira do nosso Brasil. Dia de falar de futuro e de como Lula vai trazer de volta a dignidade e a felicidade para todas as famílias brasileiras. #BrasilDaEsperança #EquipeLula https://t.co/flFG0w8xA6</t>
  </si>
  <si>
    <t>LL-22.1280</t>
  </si>
  <si>
    <t>Desde o início das eleições, você já deve ter visto ou escutado alguma fake news sobre o Lula. Saiba o que fazer quando aparecer mais uma mentira. Vamos espalhar a verdade porque só faltam 18 dias! #EquipeLula https://t.co/YzaPAYWmGq https://t.co/gQ5MMfR6g3</t>
  </si>
  <si>
    <t>LL-22.1281</t>
  </si>
  <si>
    <t>ferreirinharj</t>
  </si>
  <si>
    <t>Sobre o futuro do Brasil. https://t.co/PSgbkn3wpF</t>
  </si>
  <si>
    <t>LL-22.1282</t>
  </si>
  <si>
    <t>Lula conversa com a imprensa em Salvador https://t.co/GXRlPNxsCO</t>
  </si>
  <si>
    <t>LL-22.1283</t>
  </si>
  <si>
    <t>Hoje é Dia das Crianças. Eu fico imaginando quantas crianças no Brasil levantaram hoje sem ter um café pra tomar. Ou não almoçaram algo com a quantidade de proteínas e calorias necessárias. É esse país que a gente quer mudar.</t>
  </si>
  <si>
    <t>LL-22.1284</t>
  </si>
  <si>
    <t>Enquanto homens, nós precisamos evoluir e compartilhar as tarefas domésticas. As vezes as mulheres fazem, o almoço, limpam a casa, lavam as roupas. E aí você pergunta se ela está trabalhando e ela diz que não. Isso também é trabalho.</t>
  </si>
  <si>
    <t>LL-22.1285</t>
  </si>
  <si>
    <t>Eu sou um cidadão aos 76 anos indignado com o fato do mundo produzir alimentos suficiente pra sociedade e muita gente indo dormir sem comer.</t>
  </si>
  <si>
    <t>LL-22.1286</t>
  </si>
  <si>
    <t>É preciso de uma política tributária progressiva. Quem ganha mais, paga mais. Por isso estamos propondo isenção do imposto de renda até R$ 5 mil. Quem ganha 6 salários mínimos é considerado rico. Isso não é normal.</t>
  </si>
  <si>
    <t>LL-22.1287</t>
  </si>
  <si>
    <t>Nenhum país pode ser rico se a prefeitura é pobre. É na cidade que aparece o problema do povo. É por isso que um presidente tem que se reunir com prefeitos. O atual só está se reunindo agora por ser eleição.</t>
  </si>
  <si>
    <t>LL-22.1288</t>
  </si>
  <si>
    <t>No Rio Grande do Norte estão se movimentando! Nas ruas para construirmos uma votação ainda maior no 2° turno. O que você está fazendo no seu estado? #EquipeLula https://t.co/l2CACsHkIS</t>
  </si>
  <si>
    <t>LL-22.1289</t>
  </si>
  <si>
    <t>Lula e Jerônimo em caminhada com o povodaBahia https://t.co/KV41h2Ujah</t>
  </si>
  <si>
    <t>LL-22.1290</t>
  </si>
  <si>
    <t>As crianças têm um coração cheio de esperança pelo futuro. E até elas já sabem o que o Brasil precisa. Lula vai fazer mais e ainda melhor pelas crianças, o futuro do nosso país. Agora é Lula #BrasilDaEsperança #EquipeLula https://t.co/aR4pNaJm88</t>
  </si>
  <si>
    <t>LL-22.1291</t>
  </si>
  <si>
    <t>Companheiros de Salvador e Bahia, estou aqui para agradecer a cada mulher, a cada homem, a cada jovem que no dia 02 de outubro teve a ousadia que colocar meu número e nome na urna eletrônica.</t>
  </si>
  <si>
    <t>LL-22.1292</t>
  </si>
  <si>
    <t>Desde 1989 eu sou grato ao povo da Bahia. Em 89, no 2° turno, viemos fazer o comício aqui em Salvador. Hoje tem muito mais gente, mas hoje falta uma pessoa que aquele dia estava aqui, o nosso querido Waldir Pires.</t>
  </si>
  <si>
    <t>LL-22.1293</t>
  </si>
  <si>
    <t>Bolsonaro usa o nome de Deus em vão. Essa semana ele foi escorraçado no Círio de Nazaré porque queria fazer campanha. E hoje seus apoiadores arrumaram briga em Aparecida do Norte, porque foram tirar proveito de religião.</t>
  </si>
  <si>
    <t>LL-22.1294</t>
  </si>
  <si>
    <t>Tenho uma causa e aprendi com a minha mãe que não é normal um país que é o 3° maior produtor de alimentos do mundo ter gente passando fome, comendo osso. Eu quero voltar para provar que um metalúrgico vai acabar com a fome. E outra vez vamos colocar os pobres nas universidades.</t>
  </si>
  <si>
    <t>LL-22.1295</t>
  </si>
  <si>
    <t>Hoje é Dia das Crianças e 33 milhões de pessoas não tem o que comer. Quantas crianças hoje vão dormir sem ter um copo de leite? Isso não é normal. Não é falta de dinheiro, é falta de vergonha na cara de quem governa o país.</t>
  </si>
  <si>
    <t>LL-22.1296</t>
  </si>
  <si>
    <t>jeronimoba13</t>
  </si>
  <si>
    <t>A Bahia está com Lula e @Jeronimoba13. É 13! #EquipeLula
??: @ricardostuckert https://t.co/T0wukmImc2</t>
  </si>
  <si>
    <t>LL-22.1297</t>
  </si>
  <si>
    <t>Na Bahia eu estou com @Jeronimoba13. E nossa caminhada consagrou sua vitória e do povo baiano.
??: @ricardostuckert https://t.co/A6Kh4lsVJC</t>
  </si>
  <si>
    <t>LL-22.1298</t>
  </si>
  <si>
    <t>Como católico, estou perplexo com as hostilidades promovidas em Aparecida no dia de nossa padroeira. Tenham mais respeito com os católicos. Igreja não é palanque. É lugar santo, de oração, e não de agressão.</t>
  </si>
  <si>
    <t>LL-22.1299</t>
  </si>
  <si>
    <t>Vamos nos ver amanhã em Aracaju! https://t.co/Lj39zUbYP1</t>
  </si>
  <si>
    <t>LL-22.1300</t>
  </si>
  <si>
    <t>icecoldlemonade</t>
  </si>
  <si>
    <t>Chamada geral para votar 13 dia 30. Vamos mudar o Brasil. Arte da @icecoldlemonade. #BrasilDaEsperança #EquipeLula https://t.co/4r9I4AZn5e</t>
  </si>
  <si>
    <t>LL-22.1301</t>
  </si>
  <si>
    <t>jonasdiandrade</t>
  </si>
  <si>
    <t>Amanhã tem #SpaceDoLula - Vamos ganhar votos! @FalaMuka e @LeilaGermano recebem @jonasdiandrade e @marcelaceribelli. Faltam 18 dias! Vamos juntos, em todo o Brasil, construir nossa vitória. #EquipeLula https://t.co/UtlXXSWdK8</t>
  </si>
  <si>
    <t>LL-22.1302</t>
  </si>
  <si>
    <t>A justiça determinou a suspensão imediata da veiculação de propaganda eleitoral da campanha de Bolsonaro contendo fatos inverídicos e ofensivos à honra de Lula. #EquipeLula  https://t.co/lJDgBamWWD</t>
  </si>
  <si>
    <t>LL-22.1303</t>
  </si>
  <si>
    <t>Com a inflação instável e preços altos, Bolsonaro tem afastado o sonho de negócios de muitos empreendedores. Lula sabe que as Micro e Pequenas Empresas geram emprego e renda e tem propostas para ajudar quem quer empreender no Brasil. #EquipeLula
https://t.co/oW7AAKAh4o https://t.co/jqapVPLYlv</t>
  </si>
  <si>
    <t>LL-22.1304</t>
  </si>
  <si>
    <t>Lula conversa com a imprensa em Aracaju https://t.co/1hoNS7Woih</t>
  </si>
  <si>
    <t>LL-22.1305</t>
  </si>
  <si>
    <t>Aqui em Sergipe investimos R$ 40 bilhões em infraestrutura, R$ 5,4 bilhões no Minha Casa Minha Vida, 73 mil famílias atendidas pelo Bolsa Família e14 mil cisternas. Criamos 164 mil postos de trabalho com carteira assinada, o tipo de trabalho que dá segurança ao trabalhador.</t>
  </si>
  <si>
    <t>LL-22.1306</t>
  </si>
  <si>
    <t>O atual presidente mente muito. Muitas vezes ele não está fazendo nada. Mente porque acha que as pessoas são bobas. Desde que começou o 2° turno, estou levando para cada Estado os números do que fizemos. Antes de deixar a presidência eu protocolei todos esses números em cartório.</t>
  </si>
  <si>
    <t>LL-22.1307</t>
  </si>
  <si>
    <t>O Brasil retrocedeu. Toda a semana se anuncia um corte na educação. Por isso resolvi me colocar à disposição do povo brasileiro, para recuperarmos o país. E tenho certeza que nós vamos fazer isso.</t>
  </si>
  <si>
    <t>LL-22.1308</t>
  </si>
  <si>
    <t>A merenda escolar não tem reajuste. A parte que cabe ao governo federal é de R$ 0,36 por criança. O que dá para comer com R$ 0,36? É essa falta de humanidade que nós temos que combater.</t>
  </si>
  <si>
    <t>LL-22.1309</t>
  </si>
  <si>
    <t>A prioridade máxima do país é combater a fome porque não tem explicação científica e econômica do 3º maior produtor de proteína do mundo não ter comida. Então precisamos de um conjunto de políticas porque quem tem fome não pode esperar.</t>
  </si>
  <si>
    <t>LL-22.1310</t>
  </si>
  <si>
    <t>Lula e Rogério com o povo em Sergipe https://t.co/RtI1Lx6WJC</t>
  </si>
  <si>
    <t>LL-22.1311</t>
  </si>
  <si>
    <t>O orgulho de Lula pelo povo brasileiro caminha ao lado do orgulho de ser nordestino. O Nordeste está com Lula e o Brasil também! Confira o programa de hoje na TV! #BrasilDaEsperança #EquipeLula https://t.co/bQ3P9mWu7K</t>
  </si>
  <si>
    <t>LL-22.1312</t>
  </si>
  <si>
    <t>Companheiros de Aracaju, enquanto eu ouvia o @SenadorRogerio a minha cabeça fazia uma viagem. A primeira vez que fiz um comício aqui foi em 85 logo na primeira abertura da eleição. Foi a candidatura mais bonita que vimos.</t>
  </si>
  <si>
    <t>LL-22.1313</t>
  </si>
  <si>
    <t>Quando a gente tem uma causa e acredita nela, a gente tem que colocar o pé na estrada pra construir o Brasil que a gente sonha. Nós que criamos a lei Maria da Penha e a Lei de Liberdade Religiosa. Criamos o maior número de universidades. E hoje Sergipe não tem investimento.</t>
  </si>
  <si>
    <t>LL-22.1314</t>
  </si>
  <si>
    <t>Foi no nosso governo que o povo mais humilde podia viajar de avião de Sergipe pra onde ele quisesse. Em vários estados do Nordeste o jegue foi aposentado porque o povo pode comprar motocicleta. Eu quero voltar a ser presidente pra restituir a dignidade que eles tiraram de nós.</t>
  </si>
  <si>
    <t>LL-22.1315</t>
  </si>
  <si>
    <t>Uma pessoa que ganha R$ 1.500 não pode pagar R$ 400 de aluguel, porque se não ela não come. O governo é responsável pelo preço do gás, da energia elétrica. Durante o meu governo nós não aumentamos o preço do gás. Nós vamos voltar, e o preço da gasolina vai baixar de verdade.</t>
  </si>
  <si>
    <t>LL-22.1316</t>
  </si>
  <si>
    <t>Eles se esquecem do que o Nordeste fez pelo Brasil. Quando eu assumi presidente, também assumi a tarefa de recuperar o orgulho nordestino. Estava cansado de ver o Nordeste aparecer na televisão por falta de educação e de segurança.</t>
  </si>
  <si>
    <t>LL-22.1317</t>
  </si>
  <si>
    <t>Minha mãe era analfabeta, mas ela me ensinou a nunca levantar a mão para uma mulher. Nós não somos mais fortes, as mulheres muitas vezes são mais corajosas que os homens. Temos que tratar as mulheres com respeito e salários iguais.</t>
  </si>
  <si>
    <t>LL-22.1318</t>
  </si>
  <si>
    <t>É muito importante conversarmos com as pessoas para elas votarem no @SenadorRogerio para governador. As pessoas precisam acreditar na dobradinha Rogério e Lula, nós vamos cuidar do povo.</t>
  </si>
  <si>
    <t>LL-22.1319</t>
  </si>
  <si>
    <t>As ruas de Aracaju lotaram de esperança. É 13, Lula e @SenadorRogerio! 
??: @ricardostuckert https://t.co/VgQ3OlZJ7c</t>
  </si>
  <si>
    <t>LL-22.1320</t>
  </si>
  <si>
    <t>LL-22.1321</t>
  </si>
  <si>
    <t>Faz o L e faz o ?? grandão!
??: @ricardostuckert https://t.co/m7t3qKQAYt</t>
  </si>
  <si>
    <t>LL-22.1322</t>
  </si>
  <si>
    <t>Amanhã estou em Recife junto com o povo. Vamos lá! https://t.co/9BOgso4bKh https://t.co/9MYFeR5wo1</t>
  </si>
  <si>
    <t>LL-22.1323</t>
  </si>
  <si>
    <t>Caminhada com o povo de Alagoas https://t.co/qjObzwaPgI</t>
  </si>
  <si>
    <t>LL-22.1324</t>
  </si>
  <si>
    <t>Essa semana fui em Belford Roxo e no Complexo do Alemão. Hoje estive em Sergipe, agora estou em Alagoas. Depois vou para Pernambuco e volto para São Paulo, para o debate. E estou fazendo essas viagens como forma de agradecer a confiança do povo no 1° turno.</t>
  </si>
  <si>
    <t>LL-22.1325</t>
  </si>
  <si>
    <t>Eu fui o único presidente da história que ao terminar o mandato protocolou em cartório todas as coisas que fizemos pelo país. E era justamente para poder dizer aos nossos adversário.</t>
  </si>
  <si>
    <t>LL-22.1326</t>
  </si>
  <si>
    <t>Eu ficava horrorizado quando diziam que o Nordeste passava fome. Eu pensava: não é possível que Deus, tão generoso, não olhe para o Nordeste com o carinho que olha pra outras regiões. O povo do Nordeste é um povo trabalhador. Resolvi que era preciso investir no Nordeste.</t>
  </si>
  <si>
    <t>LL-22.1327</t>
  </si>
  <si>
    <t>Eu lembro que tomei a decisão de cuidar do Nordeste como se eu cuidasse da minha família. O Nordeste precisava de oportunidades, de indústrias, de políticas de turismo e aumentar o nível de formação intelectual. Então, eu comecei a investir em universidades, em escolas técnicas.</t>
  </si>
  <si>
    <t>LL-22.1328</t>
  </si>
  <si>
    <t>Não vamos privatizar a Petrobrás, os Correios, o Banco do Brasil ou a Caixa Econômica. O Estado vai voltar a ser indutor da economia. E financiar o micro, pequeno e médio empreendedorismo. Se uma mulher quiser fazer sua loja, nós vamos colocar crédito à disposição.</t>
  </si>
  <si>
    <t>LL-22.1329</t>
  </si>
  <si>
    <t>renancalheiros</t>
  </si>
  <si>
    <t>O trabalho do @renancalheiros como relator da CPI da Covid foi uma obra-prima. É com esse relatório, e com a quebra de sigilo de 100 anos do Bolsonaro, que nós vamos mostrar quem está sendo honesto no Brasil.</t>
  </si>
  <si>
    <t>LL-22.1330</t>
  </si>
  <si>
    <t>Caminhada com @paulodantasal, @lessaoficial_ e o povo pelas ruas de Maceió. Vamos juntos por Alagoas e pelo Brasil! 
??: @ricardostuckert https://t.co/8gktDpHLfD</t>
  </si>
  <si>
    <t>LL-22.1331</t>
  </si>
  <si>
    <t>paulodantasal</t>
  </si>
  <si>
    <t>LL-22.1332</t>
  </si>
  <si>
    <t>LL-22.1333</t>
  </si>
  <si>
    <t>Desde ontem estou pensando. Tem explicação de porquê os bolsonaristas vaiam um religioso quando ele defende que nenhuma criança passe fome? No dia da Padroeira e das crianças? https://t.co/GSWFaTjKmb</t>
  </si>
  <si>
    <t>LL-22.1334</t>
  </si>
  <si>
    <t>Frente ampla contra Aquele-Que-Não-Deve-Ser-Reeleito. #EquipeLula https://t.co/v6FKDhTcFl</t>
  </si>
  <si>
    <t>LL-22.1335</t>
  </si>
  <si>
    <t>Obrigado, Aracaju! Vamos ampliar nossa vitória no 2º e garantir que o povo de Sergipe tenha mais oportunidades, mais emprego, mais saúde e educação. 
??: @ricardostuckert https://t.co/efnOExLNPw</t>
  </si>
  <si>
    <t>LL-22.1336</t>
  </si>
  <si>
    <t>marcelacerbelli</t>
  </si>
  <si>
    <t>Ativa o lembrete que logo mais tem #SpaceDoLula - Vamos ganhar votos, com @FalaMuka, @LeilaGermano, @JonasDiAndrade e @MarcelaCerbelli. 23h aqui no Twitter. #EquipeLula https://t.co/UtlXXSE4w0</t>
  </si>
  <si>
    <t>LL-22.1337</t>
  </si>
  <si>
    <t>É 13 para um presidente que cuide do povo! O #BrasilDaEsperança por Airam Amorim. #EquipeLula https://t.co/Wlp6Zk8itu</t>
  </si>
  <si>
    <t>LL-22.1338</t>
  </si>
  <si>
    <t>https://t.co/AK7tGfE4HQ</t>
  </si>
  <si>
    <t>LL-22.1339</t>
  </si>
  <si>
    <t>O 2º turno já está a todo vapor! Que tal nos ajudar distribuindo materiais e conquistando mais votos? Saiba onde encontrar panfletos, adesivos e outros itens da campanha na sua cidade. #SpacedoLula #EquipeLula https://t.co/N74hsHrHie</t>
  </si>
  <si>
    <t>LL-22.1340</t>
  </si>
  <si>
    <t>Hoje vamos fazer uma caminhada em Recife. Com muita disposição, vamos nos próximos 16 dias conversar com todos, ganhar votos e garantir nossa vitória no domingo 30 de outubro. Bom dia cheio de esperanças para nós!</t>
  </si>
  <si>
    <t>LL-22.1341</t>
  </si>
  <si>
    <t>Eu me emociono com cada jovem que entrou na universidade graças aos nossos governos. Vamos voltar porque precisamos de um presidente que promova investimentos na educação, não cortes. https://t.co/3qvJxCCG5w</t>
  </si>
  <si>
    <t>LL-22.1342</t>
  </si>
  <si>
    <t>Lula conversa com a imprensa em Pernambuco https://t.co/zyqoDQyPZe</t>
  </si>
  <si>
    <t>LL-22.1343</t>
  </si>
  <si>
    <t>Desde que Bolsonaro falou que o povo nordestino vota em mim porque é analfabeto, eu fui em Campinas, em Guarulhos, Belford Roxo, no Rio de Janeiro. E perguntei quem é nordestino ou tinha parente no Nordeste, 80% do povo levanta a mão.</t>
  </si>
  <si>
    <t>LL-22.1344</t>
  </si>
  <si>
    <t>No Nordeste, implementamos 284 UPAs, 15 mil equipes de saúde da família, 11 mil do Brasil Sorridente, 899 ambulâncias e 209 UTs. Eu registrei em cartório tudo que foi feito no meu governo, porque quando eu cheguei na presidência a gente procurava dados antigos e não tinha.</t>
  </si>
  <si>
    <t>LL-22.1345</t>
  </si>
  <si>
    <t>Só em Pernambuco, tivemos mais de 1 milhão de famílias beneficiadas pelo Bolsa Família em nossos governos, 80 mil moradias foram entregues pelo Minha Casa Minha Vida, 107 famílias tiveram acesso à luz com o Luz Para Todos.</t>
  </si>
  <si>
    <t>LL-22.1346</t>
  </si>
  <si>
    <t>Bolsonaro não governa o Brasil. Negligenciou a saúde, não comprou a vacina contra a COVID quando pode. Quando tivemos a H1N1 em 2010, em apenas 3 meses vacinamos 88 milhões de pessoas.</t>
  </si>
  <si>
    <t>LL-22.1347</t>
  </si>
  <si>
    <t>Alguém tinha que ligar para o Bolsonaro e pedir pra ele ver na televisão o tamanho do nosso ato hoje em Recife.</t>
  </si>
  <si>
    <t>LL-22.1348</t>
  </si>
  <si>
    <t>Nunca antes na história teve um presidente que cuidasse tanto das prefeituras como eu cuidei. Porque a gente queria o sucesso das prefeituras e queria compartilhar os feitos do governo.</t>
  </si>
  <si>
    <t>LL-22.1349</t>
  </si>
  <si>
    <t>Vamos abrir linhas de crédito em bancos públicos, para facilitar o crédito para pequenos e médios empreendedores. Se a pessoa quiser fazer uma oficina, uma padaria, vai ter ajuda do governo para dar um pontapé inicial.</t>
  </si>
  <si>
    <t>LL-22.1350</t>
  </si>
  <si>
    <t>A minha segunda prioridade de governo é gerar emprego, não tem nada mais dignificante para um homem e para uma mulher trabalhar e levar para casa o sustento da família.</t>
  </si>
  <si>
    <t>LL-22.1351</t>
  </si>
  <si>
    <t>Nós vamos voltar a fazer universidades, escolas técnicas, institutos federais. Porque o Brasil tem que exportar conhecimento, inteligência em ciência e tecnologia. Essa também é uma prioridade.</t>
  </si>
  <si>
    <t>LL-22.1352</t>
  </si>
  <si>
    <t>mariliaarraes</t>
  </si>
  <si>
    <t>O momento mais difícil da minha vida foi em 89 quando eu tive que pedir ao Brizola para me apoiar no 2º turno. Ele sugeriu que eu renunciasse. Então, eu acho que foi uma atitude honesta e coerente do PSB apoiar @MariliaArraes aqui em Pernambuco.</t>
  </si>
  <si>
    <t>LL-22.1353</t>
  </si>
  <si>
    <t>No nosso governo, os mais pobres tiveram um aumento de renda de 84%. E os mais ricos de 20%. Foi a primeira vez que os mais pobres aumentaram mais de renda do que os mais ricos.</t>
  </si>
  <si>
    <t>LL-22.1354</t>
  </si>
  <si>
    <t>Lula em caminhada nas ruas com o povo deRecife https://t.co/SVR5OnBkv1</t>
  </si>
  <si>
    <t>LL-22.1355</t>
  </si>
  <si>
    <t>Essa eleição é mais que uma disputa entre dois candidatos: vamos decidir qual país queremos ser. Votar em Lula é votar pela democracia. E democracia é comida na mesa, trabalho, estudo e lazer para todos. #BrasilDaEsperança #EquipeLula https://t.co/kJvDUi5KMp</t>
  </si>
  <si>
    <t>LL-22.1356</t>
  </si>
  <si>
    <t>Nas ruas da minha terra natal, Pernambuco ?? https://t.co/6p1eI4KqZ8</t>
  </si>
  <si>
    <t>LL-22.1357</t>
  </si>
  <si>
    <t>Recife é Brasil. Nossa mensagem é clara. Pela democracia, contra a fome, contra o ódio e contra as mentiras. Estamos andando nas ruas. E somos milhões por todo o país. Dia 30 é 13.
??: @ricardostuckert https://t.co/Ow2TlIUrE4</t>
  </si>
  <si>
    <t>LL-22.1358</t>
  </si>
  <si>
    <t>Eu vi o comício mixuruca que Bolsonaro fez aqui em Recife. Quando eu vi a quantidade de gente na nossa passeata hoje, eu só consegui agradecer do fundo do coração. Vamos aqui tirar uma foto pra mostrar pra ele, pra ele saber como se junta gente.</t>
  </si>
  <si>
    <t>LL-22.1359</t>
  </si>
  <si>
    <t>O 2° turno é outra eleição. Precisamos conversar com as pessoas que não foram votar, para que elas se convençam a ir votar. E em quem votou em outras pessoas, da importância de votar contra esse governo.</t>
  </si>
  <si>
    <t>LL-22.1360</t>
  </si>
  <si>
    <t>Não aceitem provocações. Se alguém vier brigar com vocês, não aceitem. Nossa resistência será pacífica, será a paciência. E nossa vitória será no dia 30 de outubro.</t>
  </si>
  <si>
    <t>LL-22.1361</t>
  </si>
  <si>
    <t>No meu tempo, nós tínhamos o estoque regulador do Conab. A gente estocava arroz, feijão. Eles acabaram com o estoque e agora todo o dia tem aumento no preço dos alimentos.</t>
  </si>
  <si>
    <t>LL-22.1362</t>
  </si>
  <si>
    <t>Todo o ano o Bolsonaro corta o orçamento da educação. Tem universidade que não consegue mais cortar a grama. E tem criança comendo só biscoito na merenda. Nós vamos voltar para cuidar do Brasil.</t>
  </si>
  <si>
    <t>LL-22.1363</t>
  </si>
  <si>
    <t>Nós vamos ser muito duros no combate da violência contra a mulher, vamos regulamentar uma lei que garanta à mulher salário igual para o mesmo trabalho que o homem.</t>
  </si>
  <si>
    <t>LL-22.1364</t>
  </si>
  <si>
    <t>Falta pouco tempo para ganharmos as eleições. Eu volto a ser candidato com o país pior que em 2002. Mas a minha causa é o nosso Brasil e nosso povo. Eu não posso aceitar 33 milhões de pessoas passando fome. Milhares de pessoas morrendo de COVID porque ele não cuidou.</t>
  </si>
  <si>
    <t>LL-22.1365</t>
  </si>
  <si>
    <t>Eu quero voltar a ser presidente para cuidar de vocês como cuidamos das outras vezes. No meu tempo de governo o Nordeste recebeu R$ 731 bilhões em investimentos de infraestrutura econômica e urbana.</t>
  </si>
  <si>
    <t>LL-22.1366</t>
  </si>
  <si>
    <t>Eu quero dizer pra vocês que vamos fazer refinaria e o Brasil vai voltar a ser autossuficiente em refino.</t>
  </si>
  <si>
    <t>LL-22.1367</t>
  </si>
  <si>
    <t>Queria pedir para as pessoas que vão votar em mim dia 30, votem também na companheira @MariliaArraes. O compromisso dela é com o povo trabalhador de Pernambuco.</t>
  </si>
  <si>
    <t>LL-22.1368</t>
  </si>
  <si>
    <t>Nesses próximos 16 dias, a gente não pode descansar, não vamos sair das ruas. Vamos ficar atentos ao celular para não cair em mentiras que chegam pelo zap.</t>
  </si>
  <si>
    <t>LL-22.1369</t>
  </si>
  <si>
    <t>joaocampos</t>
  </si>
  <si>
    <t>Com @MariliaArraes e @JoaoCampos, vamos juntos por Pernambuco e pelo Brasil. 
??: @ricardostuckert https://t.co/2ObeEtK5RK</t>
  </si>
  <si>
    <t>LL-22.1370</t>
  </si>
  <si>
    <t>LL-22.1371</t>
  </si>
  <si>
    <t>As ruas de Recife mostram que vamos trabalhar juntos por uma vitória ainda maior no 2º!
??: @ricardostuckert https://t.co/uVUsTIdjWM</t>
  </si>
  <si>
    <t>LL-22.1372</t>
  </si>
  <si>
    <t>Domingo tem debate na Band! Entre nos grupos do zap do Lula para assistir com a gente e receber conteúdos exclusivos ?????? #EquipeLula https://t.co/vvhZPuagoy https://t.co/nJtOOsLBdE</t>
  </si>
  <si>
    <t>LL-22.1373</t>
  </si>
  <si>
    <t>O Brasil da propaganda do Bolsonaro não é verdade. Na vida real do povo brasileiro, os alimentos estão cada vez mais caros e famílias se endividam pra colocar comida na mesa. A vida era melhor com Lula. E nós vamos recuperar o país. #EquipeLula https://t.co/HIJfJ6JU3A https://t.co/59SvMwJLbw</t>
  </si>
  <si>
    <t>LL-22.1374</t>
  </si>
  <si>
    <t>Nossa votação no 1° turno foi expressão da nossa força. Vamos viajar o Brasil, conquistar novos votos e ampliar a vitória no dia 30 de outubro. #BrasilDaEsperança https://t.co/vj1xDWV2IK</t>
  </si>
  <si>
    <t>LL-22.1375</t>
  </si>
  <si>
    <t>ATENÇÃO!
Bolsonaro mais uma vez ultrapassou todos os limites.
E ele ainda se diz defensor da VIDA!
Mande esse vídeo nos grupos de zap, poste nas suas redes! https://t.co/2rpjnvhBQ2</t>
  </si>
  <si>
    <t>LL-22.1376</t>
  </si>
  <si>
    <t>Hoje a Conferência Nacional dos Bispos do Brasil completa 70 anos, uma entidade construída com o esforço de humanistas e democratas, entre eles o grande Dom Helder Câmara. https://t.co/dYVtbHqhSh</t>
  </si>
  <si>
    <t>LL-22.1377</t>
  </si>
  <si>
    <t>hori__________</t>
  </si>
  <si>
    <t>Quem já está no time do Lula? Escolha a sua camisa e vamos conquistar mais votos! Desenho do @hori__________  #BrasilDaEsperança #EquipeLula https://t.co/DTaQmNF7Uv</t>
  </si>
  <si>
    <t>LL-22.1378</t>
  </si>
  <si>
    <t>Obrigado, Recife! Faltam 16 dias de trabalho e muita conversa para ampliarmos a nossa vitória em Pernambuco e no Brasil. 
??: @ricardostuckert https://t.co/IFw4983LKg</t>
  </si>
  <si>
    <t>LL-22.1379</t>
  </si>
  <si>
    <t>Nesta semana andamos nas ruas do Rio de Janeiro, Belford Roxo, Salvador, Maceió, Aracaju e Recife. Quero agradecer todo o carinho de vocês. Vamos em frente, sem medo de sermos felizes. Boa noite e até amanhã!
??: @ricardostuckert https://t.co/K0A95zOrRr</t>
  </si>
  <si>
    <t>LL-22.1380</t>
  </si>
  <si>
    <t>Bom dia. Até o dia da eleição, não podemos parar. Temos que conversar com cada pessoa que a gente conhece, com pessoas que ainda não estão com a gente e com pessoas que estão pensando em não ir votar. E no dia 30 de outubro vamos ampliar nossa vitória. Vamos em frente.</t>
  </si>
  <si>
    <t>LL-22.1381</t>
  </si>
  <si>
    <t>Faltam 15 dias! Confira a agenda de atividades em cada região do país e participe! #EquipeLula https://t.co/ViIVaAQ2YC</t>
  </si>
  <si>
    <t>LL-22.1382</t>
  </si>
  <si>
    <t>Se alguém me contar alguma coisa que o Bolsonaro tenha feito pelo Rio eu sou até capaz de mudar meu voto!  E rola aquela tranquilidade(triste) de quem sabe que é NADA!  ZERO!  COISA NENHUMA!  É @LulaOficial presidente!  Pelo Brasil e pelo Rio! Minions podem escrever aqui! ??</t>
  </si>
  <si>
    <t>LL-22.1383</t>
  </si>
  <si>
    <t>Investimos na educação porque essa é a base pro desenvolvimento de qualquer nação. Com o professor @Haddad_Fernando como ministro da Educação, valorizamos o ensino. Vamos voltar para mais uma vez termos um governo que respeite os professores e valorize a educação. #DiaDoProfessor</t>
  </si>
  <si>
    <t>LL-22.1384</t>
  </si>
  <si>
    <t>O legado de Lula na educação é contado através de milhões de estudantes e educadores. Mas atualmente nossa educação pede socorro. Vamos voltar para fazer ainda melhor e acabar com o abandono da educação no Brasil. Confira o programa de hoje na TV. #BrasilDaEsperança #EquipeLula https://t.co/KK8wvFbGhC</t>
  </si>
  <si>
    <t>LL-22.1385</t>
  </si>
  <si>
    <t>Bolsonaro diz que é a favor da família e das crianças, mas corta 97,5% da verba destinada para a construção de creches. Enquanto Bolsonaro não se importa com a educação infantil, Lula propõe expandir as creches e escolas em tempo integral. #EquipeLula
https://t.co/v2z5vZiNQy https://t.co/LWQ1C7sFxv</t>
  </si>
  <si>
    <t>LL-22.1386</t>
  </si>
  <si>
    <t>A gente pode ter muitas discordâncias. Mas, acima disso, está o respeito ao direito de discordar. https://t.co/TPxQbhN0lv</t>
  </si>
  <si>
    <t>LL-22.1387</t>
  </si>
  <si>
    <t>Bolsonaro acha que pode enganar o povo brasileiro com jogadas eleitoreiras. Mas com ele, tudo é apenas uma bomba-relógio pronta pra explodir depois das eleições. #EquipeLula https://t.co/yvdobx0XdA</t>
  </si>
  <si>
    <t>LL-22.1388</t>
  </si>
  <si>
    <t>fabio_teruel</t>
  </si>
  <si>
    <t>Bela mensagem @fabio_teruel. Que entre nós prevaleça o respeito às divergências e a união por melhorias no nosso país. Agradeço o apoio e voto. https://t.co/pZeRHfOvsS</t>
  </si>
  <si>
    <t>LL-22.1389</t>
  </si>
  <si>
    <t>Amanhã tem debate na Band e o Zap do Lula preparou grupos especiais pra você acompanhar e apoiar o Lula. Participe! #EquipeLula https://t.co/vvhZPuagoy</t>
  </si>
  <si>
    <t>LL-22.1390</t>
  </si>
  <si>
    <t>“A vida não me deu a oportunidade de entrar na universidade como aluno, mas fui abençoado com a chance de resgatar a dignidade da educação como presidente.” Lula ao receber seu 1º título de honoris causa. Hoje são 36. #PresidentePremiado #EquipeLula
??: @ricardostuckert https://t.co/ETFUmPpAFh</t>
  </si>
  <si>
    <t>LL-22.1391</t>
  </si>
  <si>
    <t>Lula já recebeu título honoris causa de universidades como  Universidad Mayor de San Marcos, da Universidade de Coimbra, Salamanca na Espanha, Sciences-Po, de Paris. E também foi o 1° a receber o título da UFABC, criada em seu governo. #PresidentePremiado #EquipeLula</t>
  </si>
  <si>
    <t>LL-22.1392</t>
  </si>
  <si>
    <t>Para o Dia do Professor, um desenho que lembra que o compromisso do Lula com a educação. Feito por Viva Versos. #BrasilDaEsperança #EquipeLula https://t.co/gClyFdYwTt</t>
  </si>
  <si>
    <t>LL-22.1393</t>
  </si>
  <si>
    <t>Vocês sabem que a situação do Brasil já foi melhor. Tenho noção do que foi o nosso governo. Nosso país era respeitado internacionalmente, acabamos com a fome e investíamos em educação, saúde e moradia. Vamos voltar porque nosso povo merece viver melhor. Boa noite e até amanhã!</t>
  </si>
  <si>
    <t>LL-22.1394</t>
  </si>
  <si>
    <t>Bom dia. Hoje tem debate. Frente a frente. 20:00 horas.</t>
  </si>
  <si>
    <t>LL-22.1395</t>
  </si>
  <si>
    <t>O Brasil pode mais. Vamos juntos, cheios de energia, devolver a paz e o desenvolvimento ao nosso país. #BrasilDaEsperança ???? https://t.co/F61kT8nlaO</t>
  </si>
  <si>
    <t>LL-22.1396</t>
  </si>
  <si>
    <t>Em 2011, Lula ganhou o World Food Prize (Prêmio Mundial de Alimentação) pelo seu legado no combate à fome. Políticas como o Bolsa Família se tornaram referência mundial para construir um país com menos desigualdade e sem fome. #PresidentePremiado #EquipeLula https://t.co/s57MskNj2P</t>
  </si>
  <si>
    <t>LL-22.1397</t>
  </si>
  <si>
    <t>"Essa é a verdadeira guerra que todos os governantes deveriam fazer. Lutar pela vida e não pela morte. Porque a fome é uma arma de destruição em massa mais perigosa que qualquer outra arma que o homem já inventou."
Escute o discurso no Spotify #EquipeLula https://t.co/yHGrpZ1F9f</t>
  </si>
  <si>
    <t>LL-22.1398</t>
  </si>
  <si>
    <t>Hoje, 77,7% das famílias estão endividadas. São 12,67 milhões de lares afetados. E a resposta do governo é insuficiente pra mudar esse cenário. O Brasil de Lula  era o país do pleno emprego e com valorização do salário mínimo. #EquipeLula https://t.co/ttLVC1LsQP https://t.co/m3gmHNzULL</t>
  </si>
  <si>
    <t>LL-22.1399</t>
  </si>
  <si>
    <t>Quando a gente tem uma causa, a gente tem que colocar o pé na estrada pra reconstruir o Brasil que a gente sonha. A semana foi assim, com atos cheios de gente e de esperança.
??: @ricardostuckert https://t.co/JOfJnGSnMk</t>
  </si>
  <si>
    <t>LL-22.1400</t>
  </si>
  <si>
    <t>E aí, vocês tem alguma sugestão de pergunta?</t>
  </si>
  <si>
    <t>LL-22.1401</t>
  </si>
  <si>
    <t>Hoje tem Lula na TV Band para o primeiro debate do 2º turno. Começa às 20h. Participe nas tags #LulaNaBand e #DebateNaBand. #EquipeLula https://t.co/eTfRXG9cbT</t>
  </si>
  <si>
    <t>LL-22.1402</t>
  </si>
  <si>
    <t>O legado do presidente que mais cuidou do povo brasileiro desenhado por Thiago Ferreira do @tintailustre. #BrasilDaEsperança #EquipeLula https://t.co/pyPTIkDFtt</t>
  </si>
  <si>
    <t>LL-22.1403</t>
  </si>
  <si>
    <t>O PT tinha proposto antes os R$ 600, quando Bolsonaro propunha R$ 200. Ele voltou aos R$ 600 perto da eleição e só até o dia 31 de dezembro. É possível a gente ter capacidade de investimento quando a gente trabalha e planeja. #DebateNaBand #LulaNaBand</t>
  </si>
  <si>
    <t>LL-22.1404</t>
  </si>
  <si>
    <t>Quando fizemos o PAC, investimos mais de R$ 3,7 trilhões em obras. Se souber trabalhar, vai ter dinheiro. E tenho certeza que o Congresso aprovará uma reforma tributária para taxarmos menos os mais pobres e isentar o IR até 5 mil reais. #DebateNaBand #LulaNaBand</t>
  </si>
  <si>
    <t>LL-22.1405</t>
  </si>
  <si>
    <t>Nosso programa de inclusão social não foi só o Bolsa Família. Nosso programa de inclusão social era muito mais coisas, eram as cisternas, aquisição de alimentos, o aumento do salário mínimo. #DebateNaBand #LulaNaBand</t>
  </si>
  <si>
    <t>LL-22.1406</t>
  </si>
  <si>
    <t>Já percebi que Bolsonaro não quer dizer que vergonhosamente ele só fez uma universidade no Tocantins, que a Dilma já tinha aprovado. Não vou perguntar mais de universidade porque parece que ele não sabe. #DebateNaBand #LulaNaBand</t>
  </si>
  <si>
    <t>LL-22.1407</t>
  </si>
  <si>
    <t>Não faço acusações falsas. Uso dados científicos. Sua negligência fez com que 680 mil pessoas morressem, quando mais da metade poderia ter sido salva. Você debochava da vacina, disse que iria virar jacaré, imitou pessoas sem ar. Brincou com a pandemia. #DebateNaBand #LulaNaBand</t>
  </si>
  <si>
    <t>LL-22.1408</t>
  </si>
  <si>
    <t>Se você tivesse o mínimo de responsabilidade, teria primeiro ouvido os governadores de estados, que pesquisaram sobre as vacinas. A verdade, Bolsonaro, é que você colocou ministros da Saúde que não entendiam de Saúde. #DebateNaBand #LulaNaBand</t>
  </si>
  <si>
    <t>LL-22.1409</t>
  </si>
  <si>
    <t>A vergonha é você, Bolsonaro, carregar nas costas a morte de 400 mil pessoas que poderiam ter sido evitadas. A ciência diz isso. Você poderia ter comprado vacinas antes. Tratava a pandemia como uma gripezinha, colocou sigilo no seu cartão de vacina.#DebateNaBand #LulaNaBand</t>
  </si>
  <si>
    <t>LL-22.1410</t>
  </si>
  <si>
    <t>Os números estão na imprensa todos os dias. Você é o rei das fake news. Mentiu sobre a vacina. E hoje o Brasil carrega a pecha de ser o país com mais mortes pela pandemia. E você não se indignou para ir no enterro de um brasileiro que morreu de Covid-19. #DebateNaBand #LulaNaBand</t>
  </si>
  <si>
    <t>LL-22.1411</t>
  </si>
  <si>
    <t>Vou lhe contar como se vacina. Em 2010, na H1N1, em 3 meses vacinamos 80 milhões de pessoas. O Brasil é exemplo no mundo de vacinação. Não vacinou quando teve um presidente irresponsável. #DebateNaBand #LulaNaBand</t>
  </si>
  <si>
    <t>LL-22.1412</t>
  </si>
  <si>
    <t>Bolsonaro sabe que quem cuida de crime organizado não sou eu. Quem tem relação com milicianos não sou eu. E ele sabe quem é. O crime organizado que tem relação com a morte da Marielle. #DebateNaBand #LulaNaBand</t>
  </si>
  <si>
    <t>LL-22.1413</t>
  </si>
  <si>
    <t>Eu tive mais voto em todo o povo brasileiro, 6 milhões a mais do que você, Bolsonaro, mesmo com toda a gastança que você fez. É só eu falar uma coisa que você vai lá e faz. Falei do preço da gasolina, você baixou. #DebateNaBand #LulaNaBand</t>
  </si>
  <si>
    <t>LL-22.1414</t>
  </si>
  <si>
    <t>Se tem uma coisa que é cara de pau é a cara de pau do Bolsonaro. Eu fiz 88% das obras da Transposição do Rio São Francisco. Ele fez só 3,5%. #DebateNaBand #LulaNaBand</t>
  </si>
  <si>
    <t>LL-22.1415</t>
  </si>
  <si>
    <t>No nosso governo fizemos a maior política de infraestrutura. E com isso geramos muitos empregos com carteira de trabalho assinada. Coisa que você não fez, Bolsonaro. #DebateNaBand #LulaNaBand</t>
  </si>
  <si>
    <t>LL-22.1416</t>
  </si>
  <si>
    <t>é isso ? #LulaNaBand #DebateNaBand https://t.co/GljYxT7cB2</t>
  </si>
  <si>
    <t>LL-22.1417</t>
  </si>
  <si>
    <t>O cidadão tem a cara de pau e desfaçatez ao dizer que nós não fizemos nada. Ele era deputado e nunca fez um discurso contra mim no meu governo. #DebateNaBand #LulaNaBand</t>
  </si>
  <si>
    <t>LL-22.1418</t>
  </si>
  <si>
    <t>O Brasil foi o 58º país a começar a vacinar. E até hoje ainda faltam vacinas para vacinar as crianças a partir de 6 meses. #LulaNaBand #DebateNaBand #EquipeLula https://t.co/MDQZZyzI6q</t>
  </si>
  <si>
    <t>LL-22.1419</t>
  </si>
  <si>
    <t>O meu adversário teve 36 fake news retiradas pelo Supremo Tribunal. A mentira faz parte da vida dele. Levanta de madrugada para fazer live pra contar mentira. Eu já participei de outras campanhas e o nível era outro. A gente debatia o futuro do país. #DebateNaBand #LulaNaBand</t>
  </si>
  <si>
    <t>LL-22.1420</t>
  </si>
  <si>
    <t>Um presidente, quando eleito, vai lidar com o Congresso. E quem elegeu foi o povo. Se eles são bons ou não, foi o povo que elegeu. E isso vale pra todos os presidentes. Eu vou confrontar a história do orçamento secreto com orçamento participativo. #DebateNaBand #LulaNaBand</t>
  </si>
  <si>
    <t>LL-22.1421</t>
  </si>
  <si>
    <t>Tenho dito há meses que quero fazer a primeira reunião com os governadores e prefeitos, pra discutir também sobre como recuperar os 2 milhões de alunos que estão atrasados pela pandemia, porque não tiveram auxílio de um computador para estudar. #DebateNaBand #LulaNaBand</t>
  </si>
  <si>
    <t>LL-22.1422</t>
  </si>
  <si>
    <t>É triste, mas é verdade. Os pobres aprenderam menos. Porque os ricos tinham dinheiro para fazer aula online de casa. O Ministério da Educação, no meu governo, vai ser parceiro para recuperar isso. #DebateNaBand #LulaNaBand</t>
  </si>
  <si>
    <t>LL-22.1423</t>
  </si>
  <si>
    <t>Queria saber do Bolsonaro porque há 4 anos ele não dá aumento real no salário mínimo. No meu governo demos 77% de aumento real, por isso que a economia crescia. Quando eu deixei a presidência o Brasil crescia 7,5%. #DebateNaBand #LulaNaBand</t>
  </si>
  <si>
    <t>LL-22.1424</t>
  </si>
  <si>
    <t>O meu governo foi o governo mais exitoso da história. O governo que mais criou universidade, que deixou 8 milhões de jovens nas universidades. Nós tínhamos o melhor ministro da educação do Brasil, o @haddad_fernando. #DebateNaBand #LulaNaBand</t>
  </si>
  <si>
    <t>LL-22.1425</t>
  </si>
  <si>
    <t>Eu era o único presidente da história convidado para todas as reuniões do G8 e do G20. E isso porque nós cuidávamos da questão do clima, coisa que você não cuida. #DebateNaBand #LulaNaBand</t>
  </si>
  <si>
    <t>LL-22.1426</t>
  </si>
  <si>
    <t>Não existiu nenhum governo que fizesse o que a gente fez na questão ambiental. E agora nós vamos fazer ainda mais, porque a agricultura de baixo carbono vai fazer que a gente possa receber muito mais investimento. #DebateNaBand #LulaNaBand</t>
  </si>
  <si>
    <t>LL-22.1427</t>
  </si>
  <si>
    <t>Você foi obrigado a acordar 1h da madrugada hoje para fazer live sobre mentiras que você contou. Você deve dormir com a consciência muito pesada. Quem te conhece sabe o que você fez. #DebateNaBand #LulaNaBand</t>
  </si>
  <si>
    <t>LL-22.1428</t>
  </si>
  <si>
    <t>Você sabe o que nós fizemos. E você sabe que colocou o ministro que desmatava tudo. O ministro que queria passar a boiada. #DebateNaBand #LulaNaBand</t>
  </si>
  <si>
    <t>LL-22.1429</t>
  </si>
  <si>
    <t>obsclima</t>
  </si>
  <si>
    <t>Jair Bolsonaro MENTE sobre desmatamento no governo Lula. O PT pegou o desmatamento em 25 mil km2 e reduziu a 4.500 km2. Bolsonaro pegou com 7.500 km2 e levou a 13.000 km2.</t>
  </si>
  <si>
    <t>LL-22.1430</t>
  </si>
  <si>
    <t>O que acharam? Vamos em frente para mais um dia. Faltam duas semanas.
??: @ricardostuckert https://t.co/XFJ1VLgwuF</t>
  </si>
  <si>
    <t>LL-22.1431</t>
  </si>
  <si>
    <t>Não conseguimos discutir tudo que tinha pra se discutir hoje. Meu adversário é o cara que tem mais cara de pau pra contar inverdades. Quem aprovou a lei de liberdade religiosa fui eu. Quem defende a liberdade sou eu, muito mais do que ele, que é um ditadorzinho.</t>
  </si>
  <si>
    <t>LL-22.1432</t>
  </si>
  <si>
    <t>Bolsonaro brincou com a pandemia. Imitou pessoas sem ar, falou que iam virar jacaré e não quis se portar como um governante para cuidar dos problemas do povo. https://t.co/vncakGnoBE</t>
  </si>
  <si>
    <t>LL-22.1433</t>
  </si>
  <si>
    <t>Eles estão acostumados com mentiras, mas nós temos nosso legado e a verdade do nosso lado. Vamos voltar porque o povo brasileiro precisa de cuidado. E vai voltar a ter seu churrasquinho no final de semana. https://t.co/iX9AuQqbR2</t>
  </si>
  <si>
    <t>LL-22.1434</t>
  </si>
  <si>
    <t>Já governei o Brasil duas vezes e o povo lembra que a vida era melhor. Ganhamos o primeiro turno, ganhamos o debate. Vamos vencer dia 30 de outubro! Boa noite.
??: @ricardostuckert https://t.co/aAfWqXVFI0</t>
  </si>
  <si>
    <t>LL-22.1435</t>
  </si>
  <si>
    <t>camarotedacpi</t>
  </si>
  <si>
    <t>?? CURIOSIDADE
A agência de checagem 'Aos Fatos' verificou as afirmações de Bolsonaro durante o Debate na Band e concluiu que o presidente não pronunciou NENHUMA VERDADE. 
Ao longo do dia traremos pontuações para desmentir Jair Bolsonaro. https://t.co/RejJgQxRQk</t>
  </si>
  <si>
    <t>LL-22.1436</t>
  </si>
  <si>
    <t>Nos meus governos, a economia crescia e o povo vivia melhor, com geração de empregos e estímulos à indústria. Agora 33 milhões de pessoas passam fome e Bolsonaro diz que a economia está bombando. Só se for pra ele. https://t.co/JcuTv2izhM</t>
  </si>
  <si>
    <t>LL-22.1437</t>
  </si>
  <si>
    <t>Com a economia estagnada, o Brasil cresce abaixo da média mundial, apenas 1,1% no governo Bolsonaro. Nos governos do Lula, o crescimento era 4,1% o que garantia aumento real do salário mínimo, geração de empregos com o mercado fortalecido. #EquipeLula
https://t.co/pWI38jU1JH</t>
  </si>
  <si>
    <t>LL-22.1438</t>
  </si>
  <si>
    <t>Será no ano que vem. https://t.co/J8jKBk2nFC</t>
  </si>
  <si>
    <t>LL-22.1439</t>
  </si>
  <si>
    <t>Lula e Haddad em São Mateus, Zona Leste deSãoPaulo https://t.co/zoLpYduBio</t>
  </si>
  <si>
    <t>LL-22.1440</t>
  </si>
  <si>
    <t>Estamos fazendo caminhada em vários lugares do Brasil para que vocês se motivem para a nossa vitória em São Paulo e no Brasil. O @Haddad_Fernando que foi o melhor ministro da educação, vai nos ajudar a recuperar a educação afetada pela pandemia.</t>
  </si>
  <si>
    <t>LL-22.1441</t>
  </si>
  <si>
    <t>Essa aqui é a caravana da esperança. A esperança que podemos recuperar o Brasil e garantir uma vida melhor pro povo brasileiro. No nosso governo foram construídas mais de 3 milhões de casas. Eles pararam com as casas populares. Precisamos voltar.</t>
  </si>
  <si>
    <t>LL-22.1442</t>
  </si>
  <si>
    <t>Queremos gerar empregos com garantia, carteira assinada, com o trabalhador tendo direito à férias, 13°. Esse país é o país do sonho do povo brasileiro.</t>
  </si>
  <si>
    <t>LL-22.1443</t>
  </si>
  <si>
    <t>Companheiros e companheiras, faltam apenas 13 para o povo escolher quem será o próximo presidente e o governador de São Paulo. Tenham em mente que no dia 30 precisamos reunir a maioria e votar 13 duas vezes.</t>
  </si>
  <si>
    <t>LL-22.1444</t>
  </si>
  <si>
    <t>Faltam apenas 13 para o povo escolher quem será o próximo presidente do Brasil e o governador de São Paulo. No dia 30 vamos votar 13 duas vezes!
??: @ricardostuckert https://t.co/wQ4MQvnbmb</t>
  </si>
  <si>
    <t>LL-22.1445</t>
  </si>
  <si>
    <t>O Brasil merece um presidente com propostas de verdade. Com experiência e competência. O Brasil não precisa das mentiras, do ódio e da incompetência de Bolsonaro. Confira o programa de hoje na TV. #BrasilDaEsperança #EquipeLula https://t.co/nW8RVnH8ZW</t>
  </si>
  <si>
    <t>LL-22.1446</t>
  </si>
  <si>
    <t>ATENÇÃO: Recado meu e do Lula pra militância! Espalhem por todo país! https://t.co/Z9yFHAEYWZ</t>
  </si>
  <si>
    <t>LL-22.1447</t>
  </si>
  <si>
    <t>No Dia Nacional da Vacinação, é importante lembrar que o Brasil era referência no sistema vacinal. Com Lula, 80 milhões de brasileiros foram vacinados em 3 meses da pandemia de H1N1. #EquipeLula https://t.co/IDi2BC1s2L</t>
  </si>
  <si>
    <t>LL-22.1448</t>
  </si>
  <si>
    <t>Obrigado, Raí. Estava assistindo. https://t.co/zwqogdS8tH</t>
  </si>
  <si>
    <t>LL-22.1449</t>
  </si>
  <si>
    <t>Encontro de Lula com religiosos em SãoPaulo https://t.co/JNe1JW3Pwu</t>
  </si>
  <si>
    <t>LL-22.1450</t>
  </si>
  <si>
    <t>Sempre fomos reconhecidos como um país alegre. Nunca tinha visto o Brasil tomado pelo ódio como uma parte da sociedade está hoje. Tenho lido notícias sobre padres sendo atacados porque estão falando da fome, defendendo a democracia.</t>
  </si>
  <si>
    <t>LL-22.1451</t>
  </si>
  <si>
    <t>Encontro importante hoje com religiosos em defesa da paz, da democracia e da prosperidade que o Brasil merece. 
??: @ricardostuckert https://t.co/MBihtRgNle</t>
  </si>
  <si>
    <t>LL-22.1452</t>
  </si>
  <si>
    <t>Unidos pela democracia e pelo futuro do Brasil, @SimoneTebetBR está com Lula. #BrasilDaEsperança #EquipeLula https://t.co/7qpyZ4YBPB</t>
  </si>
  <si>
    <t>LL-22.1453</t>
  </si>
  <si>
    <t>Nossos conteúdos também estão no WhatsApp! ?? Tem grupo pra debater, grupo pra trocar figurinhas, grupo de combate à fake news e mais. Escolha o seu e participe! https://t.co/HRTz6MoBBt  #EquipeLula https://t.co/huLilI3mIJ</t>
  </si>
  <si>
    <t>LL-22.1454</t>
  </si>
  <si>
    <t>@MariliaArraes Desejo melhoras, @MariliaArraes. Se cuide. Um abraço.</t>
  </si>
  <si>
    <t>LL-22.1455</t>
  </si>
  <si>
    <t>Vote 13 por mais saúde e esperança! Desenho da Renata Pedrosa. #BrasilDaEsperança #EquipeLula https://t.co/NZes58EAEl</t>
  </si>
  <si>
    <t>LL-22.1456</t>
  </si>
  <si>
    <t>Nós estamos realizando caminhadas e encontros em todo o Brasil pra que vocês se motivem e nos ajudem a construir uma vitória ainda maior no 2º turno. É com a esperança de um Brasil melhor e mais fraterno que vamos ganhar as eleições. Boa noite e até amanhã!</t>
  </si>
  <si>
    <t>LL-22.1457</t>
  </si>
  <si>
    <t>Fizemos a melhor política de inclusão social do Brasil. Foi no nosso governo que o povo mais humilde viajou de avião. A coisa que eu tinha mais orgulho era ver o pobre comendo bem, se vestindo bem. Vamos voltar para unir o país e restituir a dignidade. Bom  dia!</t>
  </si>
  <si>
    <t>LL-22.1458</t>
  </si>
  <si>
    <t>Está no ar minha resposta ao chupetinha!
Quem é o verdadeiro apoiador de ditadores sanguinários?
Deixe um RT para ajudar a chegar a mais pessoas... https://t.co/HpWmxMHl2u</t>
  </si>
  <si>
    <t>LL-22.1459</t>
  </si>
  <si>
    <t>No dia do médico, parabenizo o @geraldoalckmin e os médicos do nosso país. Profissionais que enfrentaram o descaso e falta de apoio do governo na pandemia, cortes nos recursos para a saúde e pesquisa e o empobrecimento geral do Brasil nos últimos quatro anos. Dias melhores virão. https://t.co/LnlYchANDa</t>
  </si>
  <si>
    <t>LL-22.1460</t>
  </si>
  <si>
    <t>Encontro de Lula com comunicadores da coligação BrasildaEsperança https://t.co/DPaThLvgCX</t>
  </si>
  <si>
    <t>LL-22.1461</t>
  </si>
  <si>
    <t>Estamos enfrentando um cidadão anormal. Que faz da mentira sua forma de fazer política. Vi um vídeo dele que ele diz que é necessário mentir para ganhar as eleições. Ele não faz campanha nem governa de forma honesta.</t>
  </si>
  <si>
    <t>LL-22.1462</t>
  </si>
  <si>
    <t>Ao rebater as mentiras deles, precisamos falar das nossas propostas. Para que o povo entenda que nós sabemos o que fazer quando ganharmos as eleições.</t>
  </si>
  <si>
    <t>LL-22.1463</t>
  </si>
  <si>
    <t>O WhatsApp é a grande ferramenta que eles usam para espalhar mentiras e nós precisamos saber disso. Bolsonaro diz que eu vou fechar as igrejas, mas ele sabe que fui eu que criei a lei de Liberdade Religiosa, que fui presidente 8 anos e nunca fechei uma igreja.</t>
  </si>
  <si>
    <t>LL-22.1464</t>
  </si>
  <si>
    <t>Peço que vocês nos ajudem nos próximos 12 dias. Que dediquem um pouco mais de tempo para derrotarmos a máquina de mentiras deles. Eles gastam muito dinheiro para contar mentiras, mas a verdade sempre vencerá.</t>
  </si>
  <si>
    <t>LL-22.1465</t>
  </si>
  <si>
    <t>Antes do meu governo, o agro vivia em dívida, era caro puxar luz para o campo e o Brasil não exportava nem produzia tanto. Foi depois do meu governo, com apoio em crédito, Luz Para Todos, abertura de mercados e universidades pelo país que o sertanejo virou até universitário.</t>
  </si>
  <si>
    <t>LL-22.1466</t>
  </si>
  <si>
    <t>#LulaNoFlow https://t.co/18iS1yKwXE</t>
  </si>
  <si>
    <t>LL-22.1467</t>
  </si>
  <si>
    <t>Bolsonaro mentiu sobre a vacina, como mentiu em tudo no debate. Para salvar vidas brasileiras eu teria trazido o primeiro lote de vacinas do mundo em um isopor na cabeça. https://t.co/NOZ6Zzc65x</t>
  </si>
  <si>
    <t>LL-22.1468</t>
  </si>
  <si>
    <t>Bolsonaro mente. #EquipeLula https://t.co/WPhAoPuK0L</t>
  </si>
  <si>
    <t>LL-22.1469</t>
  </si>
  <si>
    <t>Tá se preparando pra acompanhar #LulaNoFlow hoje? Vem participar dos grupos de WhatsApp pra assistir o programa! #EquipeLula https://t.co/8ZOSMuQDtL https://t.co/zkp3XzTkwU</t>
  </si>
  <si>
    <t>LL-22.1470</t>
  </si>
  <si>
    <t>Há 12 anos, Lula foi primeiro presidente a receber o prêmio de Estadista Global do Fórum Econômico Mundial de Davos por seu legado com a justiça social e o crescimento econômico do Brasil. #PresidentePremiado #EquipeLula
??: @ricardostuckert https://t.co/ZLRImuo8V7</t>
  </si>
  <si>
    <t>LL-22.1471</t>
  </si>
  <si>
    <t xml:space="preserve">@ricardostuckert No discurso lido por Celso Amorim, Lula agradece o prêmio: "O fato é que Brasil não apenas venceu o desafio de crescer economicamente e incluir socialmente, como provou, aos céticos, que a melhor política de desenvolvimento é o combate à </t>
  </si>
  <si>
    <t>LL-22.1472</t>
  </si>
  <si>
    <t>Quem não votou no 1º turno pode votar no 2º, basta apresentar documento com foto. Tem muita desinformação circulando. Fique atento! Se informe, ajude a espalhar orientações corretas sobre a votação e compareça. O Brasil precisa da sua participação. #EquipeLula</t>
  </si>
  <si>
    <t>LL-22.1473</t>
  </si>
  <si>
    <t>flowpdc</t>
  </si>
  <si>
    <t>Chegamos! É daqui a pouco @igor_3k @flowpdc  #LulaNoFlow
??: @ricardostuckert https://t.co/8Q8mIikast</t>
  </si>
  <si>
    <t>LL-22.1474</t>
  </si>
  <si>
    <t>LL-22.1475</t>
  </si>
  <si>
    <t>Lula no Flow https://t.co/33F2zLhGsW</t>
  </si>
  <si>
    <t>LL-22.1476</t>
  </si>
  <si>
    <t>Estamos ao vivo! #LulaNoFlow
??: @ricardostuckert https://t.co/PmvhXCQzQc</t>
  </si>
  <si>
    <t>LL-22.1477</t>
  </si>
  <si>
    <t>O problema de debater com o Bolsonaro é que ele é um mentiroso compulsivo.</t>
  </si>
  <si>
    <t>LL-22.1478</t>
  </si>
  <si>
    <t>Essa tal de fake news é um liberou geral. Eles são capazes de dizer que vaca voa. Não tem hora, é uma fábrica de mentiras. Eu aprendi a fazer política no movimento sindical. Era uma política que você defendia um projeto de país. Isso não tem com eles.</t>
  </si>
  <si>
    <t>LL-22.1479</t>
  </si>
  <si>
    <t>Ele não mede as consequências do que fala. Tem uma propensão a mentir e falar mentiras. Eu não estava acostumado a fazer política assim. Com ele é impossível. Na rede social ele faz ato com 5 pessoas e fala que é uma multidão. E muita gente se deixa enganar por isso.</t>
  </si>
  <si>
    <t>LL-22.1480</t>
  </si>
  <si>
    <t>Eu, em 2003, assinei a Lei de Liberdade Religiosa. E em 2010 o Dia da Marcha Para Jesus. Eu defendo todas as religiões e não vou fechar igrejas.</t>
  </si>
  <si>
    <t>LL-22.1481</t>
  </si>
  <si>
    <t>O povo não pode ser enganado todos os dias, as pessoas que querem cuidar da família não podem passar por isso.</t>
  </si>
  <si>
    <t>LL-22.1482</t>
  </si>
  <si>
    <t>A gravata que usei no debate é um símbolo pra mim. Eu usei em Copenhague quando o Brasil ganhou as Olimpíadas. Eles nos deram. O Pelé tinha uma gravata igual. Eu tinha 18, dei uma para o Jô Soares. Aquela gravata simboliza o Brasil.</t>
  </si>
  <si>
    <t>LL-22.1483</t>
  </si>
  <si>
    <t>Tem muita gente séria na esquerda e gente séria que não tá na esquerda. Essa gente é que precisa ser mais ouvida.</t>
  </si>
  <si>
    <t>LL-22.1484</t>
  </si>
  <si>
    <t>Batendo recordes ?? Estão acompanhando? #LulaNoFlow #EquipeLula
??: @ricardostuckert https://t.co/ySDQqkqdsl</t>
  </si>
  <si>
    <t>LL-22.1485</t>
  </si>
  <si>
    <t>Eu concordei com o discurso do Mano Brown, acho que o PT não pode se afastar do povo e da periferia.</t>
  </si>
  <si>
    <t>LL-22.1486</t>
  </si>
  <si>
    <t>À medida que vamos criando mão de obra de qualidade, a gente vai ganhando novos mercados e ficando mais competitivo. A gente vai exportar conhecimento como fazem os países desenvolvidos.</t>
  </si>
  <si>
    <t>LL-22.1487</t>
  </si>
  <si>
    <t>Nós fizemos a maior política de inclusão social do Brasil. As pessoas passaram a ganhar mais, o salário mínimo aumentava todo o ano. Criamos o Pronaf Mulher, o Minha Casa Minha Vida a casa era no nome da mulher. Invertemos a lógica de que o pobre não podia ter ascensão social.</t>
  </si>
  <si>
    <t>LL-22.1488</t>
  </si>
  <si>
    <t>O Bolsonaro fala todo o dia que a economia tá bombando. Não sei se é no cartão de crédito dele, mas não é pro povo.</t>
  </si>
  <si>
    <t>LL-22.1489</t>
  </si>
  <si>
    <t>Falam que eu vou fazer banheiro unissex. É um absurdo. Sou pai de 5 filhos, tenho uma neta. Não faz sentido. E os caras contam isso dentro de uma igreja. Igreja é um lugar de fé, não de fazer campanhas.</t>
  </si>
  <si>
    <t>LL-22.1490</t>
  </si>
  <si>
    <t>Eu considero que a sacanagem que fizeram comigo e me prenderam fez com que o Bolsonaro ganhasse as eleições. O Moro é mentiroso. A sentença dele contra mim diz que eu fiz um "ato indeterminado".</t>
  </si>
  <si>
    <t>LL-22.1491</t>
  </si>
  <si>
    <t>O @geraldoalckmin foi 4 vezes governador. Chamei ele para ser vice porque a situação do Brasil será pior do que em 2003. Nós precisamos recuperar o país. E colocar todo o mundo para fazer isso. O @geraldoalckmin consegue conversar com um conjunto de pessoas que eu não consigo.</t>
  </si>
  <si>
    <t>LL-22.1492</t>
  </si>
  <si>
    <t>Estão dizendo que é recorde. #EquipeLula https://t.co/c79lsk8jCs</t>
  </si>
  <si>
    <t>LL-22.1493</t>
  </si>
  <si>
    <t>É @LulaOficial. Espalhem. #EquipeLula</t>
  </si>
  <si>
    <t>LL-22.1494</t>
  </si>
  <si>
    <t>Mais de 1 milhão de pessoas assistindo simultaneamente. Quem aqui acompanhou? @igor_3k @flowpdc 
??: @ricardostuckert https://t.co/xo1DRbkwGV</t>
  </si>
  <si>
    <t>LL-22.1495</t>
  </si>
  <si>
    <t>LL-22.1496</t>
  </si>
  <si>
    <t>O povo brasileiro merece respeito e direitos. Boa noite. #LulaNoFlow https://t.co/KYNBDqrfuc</t>
  </si>
  <si>
    <t>LL-22.1497</t>
  </si>
  <si>
    <t>Bom dia. Hoje viajo para Porto Alegre, para uma caminhada com o povo gaúcho. Faltam 11 dias. Vamos conversar com quem está indeciso ou ainda na dúvida se vai comparecer. Ajudem a desmentir os absurdos e o discurso de ódio do adversário. Vamos aumentar nossa vitória!</t>
  </si>
  <si>
    <t>LL-22.1498</t>
  </si>
  <si>
    <t>5 milhões no Twitter! E 57 milhões de votos no primeiro turno. Vamos continuar crescendo nas redes, nas ruas e nas urnas! #EquipeLula https://t.co/NvjtnGiuOE</t>
  </si>
  <si>
    <t>LL-22.1499</t>
  </si>
  <si>
    <t>Encontro de Lula com apoiadores evangélicos https://t.co/9TyvS2JuUq</t>
  </si>
  <si>
    <t>LL-22.1500</t>
  </si>
  <si>
    <t>Vivemos um período em que mentiras passaram a ser usadas com o objetivo de provocar medo nas pessoas de boa fé, e afastá-las do apoio a uma candidatura que justamente mais as defende. Reafirmo meu compromisso com a liberdade de culto e religião no Brasil. https://t.co/tcmVLCMDIf</t>
  </si>
  <si>
    <t>LL-22.1501</t>
  </si>
  <si>
    <t>Eu acho que os evangélicos prestam um trabalho excepcional nesse país. Uma família quando sai de casa para ir pra igreja, não sai pra ouvir coisas políticas, ela vai para orar.</t>
  </si>
  <si>
    <t>LL-22.1502</t>
  </si>
  <si>
    <t>Minha mãe teve 12 filhos. Ela nos ensinou a ter amor dentro de casa. Minha mãe nunca nos ensinou a ter raiva ou ódio. Sempre acreditava que as coisas iam melhorar.</t>
  </si>
  <si>
    <t>LL-22.1503</t>
  </si>
  <si>
    <t>Eu não imaginava que as mentiras deles compartilhadas pela internet teriam tanta força. E não se pode ganhar eleições mentindo. A gente não pode permitir que isso aconteça com o Brasil.</t>
  </si>
  <si>
    <t>LL-22.1504</t>
  </si>
  <si>
    <t>Essa carta é parte do compromisso que eu tenho com a verdade nesse país, com que eu acho que podemos fazer pelas crianças, pelos trabalhadores, pelos aposentados, na luta contra o racismo nesse país.</t>
  </si>
  <si>
    <t>LL-22.1505</t>
  </si>
  <si>
    <t>Hoje, ao lado de companheiros e apoiadores evangélicos, reafirmo meu respeito e compromisso com a liberdade e fé do povo brasileiro. Agradeço o encontro de hoje.
??: @ricardostuckert https://t.co/fkmJQ3bIca</t>
  </si>
  <si>
    <t>LL-22.1506</t>
  </si>
  <si>
    <t>As famílias brasileiras estão sofrendo para pagar as contas, conseguir emprego e colocar comida na mesa. Não está fácil. Só um governo com propostas e experiência comprovada pode ajudar a cuidar do povo brasileiro. Confira o programa de hoje na TV. #BrasilDaEsperança #EquipeLula https://t.co/dsj9I6mqp9</t>
  </si>
  <si>
    <t>LL-22.1507</t>
  </si>
  <si>
    <t>A fome voltou ao Brasil, mas tenho fé que vamos voltar para consertar nosso país. O povo brasileiro merece dignidade, ter comida no prato e ser feliz. https://t.co/P8PBD55KoF</t>
  </si>
  <si>
    <t>LL-22.1508</t>
  </si>
  <si>
    <t>Lula conversa com a imprensa no Rio GrandedoSul https://t.co/v0HejuTAtZ</t>
  </si>
  <si>
    <t>LL-22.1509</t>
  </si>
  <si>
    <t>seujorge</t>
  </si>
  <si>
    <t>Quero demonstrar minha solidariedade ao @seujorge, porque ele é a mais recente vítima do racismo no Brasil. A gente não pode mais admitir preconceito. Quem é racista na verdade está transmitindo o ódio.</t>
  </si>
  <si>
    <t>LL-22.1510</t>
  </si>
  <si>
    <t>Aqui no Brasil, as pessoas que trabalham com aplicativos são pessoas que não tem direitos. Vamos ajudar. Se tiver gente que quer trabalhar por conta própria, vamos colocar os bancos públicos para financiar micro e pequenos empreendedores.</t>
  </si>
  <si>
    <t>LL-22.1511</t>
  </si>
  <si>
    <t>Todo o mundo que trabalha tem que ter tranquilidade. Quando sai pra trabalhar, tem que ter tranquilidade que tem um sistema de seguridade. Não é positivo a sociedade largar um trabalhador à sua própria sorte.</t>
  </si>
  <si>
    <t>LL-22.1512</t>
  </si>
  <si>
    <t>Nós sabemos que o agronegócio ganhará muito se ele entender que uma árvore de pé vale muito mais na Amazônia. Nós vamos estudar profundamente a biodiversidade da Amazônia, vamos fazer daquilo um laboratório de pesquisa.</t>
  </si>
  <si>
    <t>LL-22.1513</t>
  </si>
  <si>
    <t>Caminhada de Lula com o povo em PortoAlegre https://t.co/YvOPxziScP</t>
  </si>
  <si>
    <t>LL-22.1514</t>
  </si>
  <si>
    <t>Nós fizemos possivelmente a política de turismo mais avançada que o país já teve. Quando tomamos posse, eram 42 milhões de pessoas voando. Quando saímos eram 100 milhões. Mas precisamos fazer ainda mais, para que os turistas tenham interesse de vir ao Brasil.</t>
  </si>
  <si>
    <t>LL-22.1515</t>
  </si>
  <si>
    <t>O cidadão que comete racismo deve ser punido, o cidadão que é racista está transmitindo ódio, se achando superior e não podemos admitir isso.</t>
  </si>
  <si>
    <t>LL-22.1516</t>
  </si>
  <si>
    <t>aavasantiago</t>
  </si>
  <si>
    <t>“Você, presidente Lula, foi quem fez o filho do crente ter 3 refeições por dia.” Relato emocionante da @aavasantiago, veradora do PSDB em Goiânia, em encontro com Lula. #BrasilDaEsperança #EquipeLula
??: @ricardostuckert https://t.co/4BgMJIkL6a</t>
  </si>
  <si>
    <t>LL-22.1517</t>
  </si>
  <si>
    <t>LL-22.1518</t>
  </si>
  <si>
    <t>Nas ruas com o povo gaúcho. #BrasilDaEsperança
??: @ricardostuckert https://t.co/lciRedpm3h</t>
  </si>
  <si>
    <t>LL-22.1519</t>
  </si>
  <si>
    <t>Nós vamos voltar a investir em mais universidades e escolas técnicas. Queremos formar mais engenheiros, mais médicos, sociólogos, advogados e o que as pessoas quiserem ser. Porque o Brasil precisa exporta conhecimento do nosso povo.</t>
  </si>
  <si>
    <t>LL-22.1520</t>
  </si>
  <si>
    <t>O Brasil voltou a ter fome, quando a gente tinha acabado com ela em 2012. As crianças voltaram da pandemia mais atrasada. Precisamos de um pacto entre governos municipal, estadual e federal para recuperar o ensino dessas crianças. Mas o governo atual não gosta de educação.</t>
  </si>
  <si>
    <t>LL-22.1521</t>
  </si>
  <si>
    <t>Quero governar para todos, mas com o olhar maior para os mais pobres, que precisam mais do governo.</t>
  </si>
  <si>
    <t>LL-22.1522</t>
  </si>
  <si>
    <t>Em Porto Alegre com o povo nas ruas e cheio de esperança. Vamos juntos pela vitória dia 30! 
??: @ricardostuckert https://t.co/65Ub1RBekl</t>
  </si>
  <si>
    <t>LL-22.1523</t>
  </si>
  <si>
    <t>Bolsonaro e sua campanha sabem que já ganhei 26 processos e não devo nada à Justiça. Mesmo assim, usam mentiras contra mim como base de sua campanha. Por isso, agora ganhei espaços de direitos de resposta no horário de TV do Bolsonaro. A verdade vencerá.</t>
  </si>
  <si>
    <t>LL-22.1524</t>
  </si>
  <si>
    <t>Recado do @FlavioDino para o Brasil. Veja 3 propostas do Lula para reconstruir a economia do país e garantir que o povo tenha emprego, salário digno e poder de compra de novo. #EquipeLula https://t.co/s1XomsX9Dy</t>
  </si>
  <si>
    <t>LL-22.1525</t>
  </si>
  <si>
    <t>izalourenca</t>
  </si>
  <si>
    <t>Amanhã tem #SpaceDoLula - voto 13 pelo Brasil! @FalaMuka e @LeilaGermano recebem @Cristianozaninm, @louieponto e @Izalourenca. E participações especiais do @lulaverso e @LulaPelaVerdade. Ativa o lembrete e não perde! #EquipeLula 
https://t.co/QwF1bW1I9m</t>
  </si>
  <si>
    <t>LL-22.1526</t>
  </si>
  <si>
    <t>paulomoreria</t>
  </si>
  <si>
    <t>Faltam 11 dias para votar em quem já cuidou do povo brasileiro e vai fazer melhor de novo. Desenho do @paulomoreria. #BrasilDaEsperança #EquipeLula https://t.co/rcs9lZwqnc</t>
  </si>
  <si>
    <t>LL-22.1527</t>
  </si>
  <si>
    <t>Bom dia. Hoje participo de duas caminhadas no Rio de Janeiro. No fim da manhã estaremos em São Gonçalo e no final da tarde faremos um encontro em Padre Miguel. Faltam apenas 10 dias para a eleição. Vamos juntos trabalhar dia e noite para ampliarmos nossa vitória no dia 30.</t>
  </si>
  <si>
    <t>LL-22.1528</t>
  </si>
  <si>
    <t>Uma corrente de orações contra a fome, a mentira e o ódio. Entre no link e compartilhe seu pedido de oração e desejos por um futuro melhor. O Brasil é um país do amor e do respeito. #EquipeLula 
https://t.co/xyKYQAEW6I</t>
  </si>
  <si>
    <t>LL-22.1529</t>
  </si>
  <si>
    <t>Se gostaria de ajudar, venha participar também dos grupos de WhatsApp para debates, conversas e acolhimento. Acesse no link
https://t.co/XR4O5lr7ij #EquipeLula https://t.co/s8rKDfHDJd</t>
  </si>
  <si>
    <t>LL-22.1530</t>
  </si>
  <si>
    <t>Lula conversa com a imprensa no Rio deJaneiro https://t.co/AJaays6NE3</t>
  </si>
  <si>
    <t>LL-22.1531</t>
  </si>
  <si>
    <t>Faltam 10 dias para a eleição. Estamos disputando o voto de quem se absteve no 1° turno. Estamos fazendo uma agenda de viagens pelo Brasil. E nossos apoiadores precisam ir pra rua, convencer as pessoas a irem votar.</t>
  </si>
  <si>
    <t>LL-22.1532</t>
  </si>
  <si>
    <t>Nosso adversário tem uma máquina de contar mentiras e espalhar ódio. Fez uma live de madrugada pra se explicar de coisas que ele mesmo disse, está gravado. Quando ele falou sobre nordestinos, fiquei pessoalmente ofendido.</t>
  </si>
  <si>
    <t>LL-22.1533</t>
  </si>
  <si>
    <t>Vamos continuar defendendo a necessidade de criar mais empregos, fazer o reajuste do salário mínimo todo ano, manter o bolsa família de R$ 600 mais  R$ 150 por criança de até 6 anos, e criar linhas de créditos para quem quer investir em micro e pequeno empreendimentos.</t>
  </si>
  <si>
    <t>LL-22.1534</t>
  </si>
  <si>
    <t>Para as famílias que vivem em paz, não interessam armas. O que Bolsonaro fez foi liberar armas e aumentar a violência nas ruas. Não é possível que não tenhamos registro das armas que estão por aí.</t>
  </si>
  <si>
    <t>LL-22.1535</t>
  </si>
  <si>
    <t>O ramo mais fácil pra você gerar empregos é a construção civil. As obras do PAC que foram paralisadas precisam ser retomadas com certa urgência. E os trabalhadores precisam ser contratados das comunidades em que elas vão ser feitas, como fizemos em 2008 e 2009.</t>
  </si>
  <si>
    <t>LL-22.1536</t>
  </si>
  <si>
    <t>A conquista do direito de resposta no espaço do adversário foi bom pra tirar o tempo de mentira que Bolsonaro conta na televisão. E pra gente poder conversar com o trabalhador.</t>
  </si>
  <si>
    <t>LL-22.1537</t>
  </si>
  <si>
    <t>Bolsonaro foi desumano na pandemia. Estava do lado da mentira, da desinformação e da negligência. Agora tenta esconder isso, mas o povo sabe: Bolsonaro nunca mais. #EquipeLula https://t.co/RsRXtc254j</t>
  </si>
  <si>
    <t>LL-22.1538</t>
  </si>
  <si>
    <t>Lula caminha com o povo em São Gonçalo https://t.co/k668OKdzH4</t>
  </si>
  <si>
    <t>LL-22.1539</t>
  </si>
  <si>
    <t>Avisa que é ele! O #LulaNoFlow quebrou recordes de audiência e Lula falou no podcast sobre tudo que o Brasil realmente precisa discutir. Assista o programa na TV de hoje! #BrasilDaEsperança #EquipeLula https://t.co/w4UVK7AcxW</t>
  </si>
  <si>
    <t>LL-22.1540</t>
  </si>
  <si>
    <t>Todo o mundo sabe a diferença entre o governo que nós fizemos e o governo que nosso adversário fez. A única coisa que ele fez mais foi contar mentiras, porque ele só sabe mentir.</t>
  </si>
  <si>
    <t>LL-22.1541</t>
  </si>
  <si>
    <t>Essa semana e a próxima são decisivas. Precisamos procurar as pessoas que não foram votar no 1° turno para irem votar no 2°. Só é necessário levar um documento com foto.</t>
  </si>
  <si>
    <t>LL-22.1542</t>
  </si>
  <si>
    <t>Companheiros de São Gonçalo, quero agradecer a todos vocês por terem votado no 13 no dia 02 de outubro. Agora a gente precisa votar 13 de novo e aumentar os votos do 1º turno. Vamos procurar as pessoas que ainda não votaram ou votaram em outros candidatos.</t>
  </si>
  <si>
    <t>LL-22.1543</t>
  </si>
  <si>
    <t>A nossa volta à presidência é para garantir a todos que vamos gerar empregos decentes para os homens e mulheres desse país.</t>
  </si>
  <si>
    <t>LL-22.1544</t>
  </si>
  <si>
    <t>Estamos fazendo em São Gonçalo uma caminhada da esperança, para que no dia 1° de janeiro a gente possa já começar a gerar empregos e acabar com a fome. Vamos voltar pra fazer mais universidades, fortalecer o Prouni e trazer esperança pra nossa juventude.
??: @ricardostuckert https://t.co/UHlFpEL7xo</t>
  </si>
  <si>
    <t>LL-22.1545</t>
  </si>
  <si>
    <t>Reta final! Faltam apenas 10 dias para a eleição. E é pra dar orientações sobre a mobilização nos últimos dias que @FalaMuka e @LeilaGermano recebem @Cristianozaninm, @louieponto e @Izalourenca no #SpaceDoLula!
Hoje, 23h. Ative o lembrete! #EquipeLula https://t.co/OCEL4622q2</t>
  </si>
  <si>
    <t>LL-22.1546</t>
  </si>
  <si>
    <t>Vamos garantir R$ 600 no Bolsa Família para cada família e mais R$ 150 por cada filho. E vamos voltar a dar aumento real ao salário mínimo.</t>
  </si>
  <si>
    <t>LL-22.1547</t>
  </si>
  <si>
    <t>elizianegama</t>
  </si>
  <si>
    <t>Os ataques contra a senadora @elizianegama após sua declaração de voto são inaceitáveis. Reflexo da intolerância bolsonarista que tenta invadir o ambiente sagrado das igrejas evangélicas. Minha solidariedade à senadora e aos evangélicos que estão sofrendo pressão.</t>
  </si>
  <si>
    <t>LL-22.1548</t>
  </si>
  <si>
    <t>Com as políticas de preservação do meio ambiente, as taxas de desmatamento caíram desde o final do primeiro mandato de Lula seguindo com a menor taxa até o fim do governo de Dilma. No governo Bolsonaro, as áreas desmatadas aumentam a cada ano. #EquipeLula https://t.co/aszQXg5qnd</t>
  </si>
  <si>
    <t>LL-22.1549</t>
  </si>
  <si>
    <t>Lula e Eduardo Paes na Zona OestedoRio https://t.co/NmadJWRewx</t>
  </si>
  <si>
    <t>LL-22.1550</t>
  </si>
  <si>
    <t>Vamos voltar ??
??: @ricardostuckert https://t.co/4hrnYZKKa9</t>
  </si>
  <si>
    <t>LL-22.1551</t>
  </si>
  <si>
    <t>Eu fui presidente e fui candidato à reeleição, assim como o FHC e a Dilma. E a gente fazia campanha depois das 18h e sábado e domingo, porque a gente tinha que trabalhar durante o dia. O atual presidente não está preocupado em governar o país, só com sua família.</t>
  </si>
  <si>
    <t>LL-22.1552</t>
  </si>
  <si>
    <t>Quando nós descobrimos o Pré-Sal, fizemos a lei da partilha pra que 75% dos royalties fossem destinado à educação, saúde, ciência e tecnologia. E quando veio a pandemia, graças a Deus a gente teve um SUS que salvou muita gente.</t>
  </si>
  <si>
    <t>LL-22.1553</t>
  </si>
  <si>
    <t>O SUS sempre foi criticado e quando veio a pandemia, graças à deus salvou muita gente. Nós temos que agradecer eternamente aos médicos e enfermeiros que trabalharam e ao mesmo tempo lembrar da responsabilidade das mortes dos brasileiros porque o presidente negligenciou a saúde.</t>
  </si>
  <si>
    <t>LL-22.1554</t>
  </si>
  <si>
    <t>Nós nem ganhamos as eleições e já temos convites para visitar à Alemanha, China, EUA. Vamos visitar todos os países para conseguir investimentos diretos. A gente quer dinheiro estrangeiro para investir em inteligência e inovação, gerando empregos.</t>
  </si>
  <si>
    <t>LL-22.1555</t>
  </si>
  <si>
    <t>Eles começaram a reduzir o preço da gasolina por causa das eleições. Mas agora já tá subindo de novo. Nós vamos ganhar e não teremos o preço da gasolina dolarizado como agora.</t>
  </si>
  <si>
    <t>LL-22.1556</t>
  </si>
  <si>
    <t>Eu sou o presidente que mais fez universidade e escola técnica nesse país. E vou fazer mais, para ter mais estudantes, principalmente nas áreas mais pobres do país.</t>
  </si>
  <si>
    <t>LL-22.1557</t>
  </si>
  <si>
    <t>Nós precisamos ser duros porque o racismo é crime inafiançável, não podemos aceitar o preconceito de raça, de sexo, de religião. Por isso queremos voltar para consolidar a democracia.</t>
  </si>
  <si>
    <t>LL-22.1558</t>
  </si>
  <si>
    <t>Minha esposa é flamenguista. Ontem o Corinthians deu um calor no Flamengo. Eu dormi virado de costas pra ela porque eu tava chateado.</t>
  </si>
  <si>
    <t>LL-22.1559</t>
  </si>
  <si>
    <t>Lula Live na zona oeste do Rio. #EquipeLula
??: @ricardostuckert https://t.co/FDZJHmYSQD</t>
  </si>
  <si>
    <t>LL-22.1560</t>
  </si>
  <si>
    <t>Padre Miguel parou para ver @lulaoficial passar!  A Zona Oeste é Lula presidente! https://t.co/tRkm0aDoTW</t>
  </si>
  <si>
    <t>LL-22.1561</t>
  </si>
  <si>
    <t>gabriel_ba</t>
  </si>
  <si>
    <t>O seu voto vai mudar a vida de milhões de brasileiros. Vote 13 por você e por todos nós! @Gabriel_Ba
para o #BrasilDaEsperança #EquipeLula https://t.co/fd3vSwDa2P</t>
  </si>
  <si>
    <t>LL-22.1562</t>
  </si>
  <si>
    <t>@Gabriel_Ba #EquipeLula https://t.co/HolVkBdMU7</t>
  </si>
  <si>
    <t>LL-22.1563</t>
  </si>
  <si>
    <t>O atual presidente não sabe a realidade do povo. Acha que uma família com 20 reais por dia pode comer frango à vontade. Com o preço do aluguel, do gás, da energia… https://t.co/TPr1peJwBL</t>
  </si>
  <si>
    <t>LL-22.1564</t>
  </si>
  <si>
    <t>https://t.co/QwF1bVKF7m</t>
  </si>
  <si>
    <t>LL-22.1565</t>
  </si>
  <si>
    <t>bora, meu povo! vem baixar nosso guia pra ajudar na mobilização de pessoas que não foram ou que podem não ir votar no segundo turno. #SpaceDoLula 
https://t.co/Fp8j8rn9oZ</t>
  </si>
  <si>
    <t>LL-22.1566</t>
  </si>
  <si>
    <t>Atenção produtores de conteúdo: estamos na reta final da campanha e Lula tem um chamado especial para você. Faça o seu cadastro e participe do encontro virtual com Lula dia 23 às 11h. #EquipeLula https://t.co/WUWPOTrITT https://t.co/Mvd63MqTMF</t>
  </si>
  <si>
    <t>LL-22.1567</t>
  </si>
  <si>
    <t>Bom dia. Hoje me encontro com o povo mineiro, ao lado da senadora @simonetebetbr. Logo mais estaremos em Teófilo Otoni e à tarde em Juiz de Fora. À noite, participarei de uma live no facebook com @AndreJanonesAdv Vamos lutar para aumentar nossa vitória!</t>
  </si>
  <si>
    <t>LL-22.1568</t>
  </si>
  <si>
    <t>Lembram que em 2018 Bolsonaro prometeu o gás de cozinha a 35 reais? Agora ele fala em corrigir a isenção do imposto de renda. Não atualizou a tabela nos seus 4 anos de governo e agora vem mentir de novo pro povo.</t>
  </si>
  <si>
    <t>LL-22.1569</t>
  </si>
  <si>
    <t>Um Brasil autossuficiente em fertilizantes desenvolve sua produção de alimentos, sua economia e combate a fome. Vamos voltar para melhorar a vida do povo. https://t.co/IIgsIR1cbW</t>
  </si>
  <si>
    <t>LL-22.1570</t>
  </si>
  <si>
    <t>Lula caminha com o povo em Teófilo Otoni, MinasGerais https://t.co/475bRVheen</t>
  </si>
  <si>
    <t>LL-22.1571</t>
  </si>
  <si>
    <t>Olá pessoal. Não farei live hoje com o @felipeneto. Estarei em uma live com o @AndreJanonesAdv 19h no Facebook. Acompanhem.</t>
  </si>
  <si>
    <t>LL-22.1572</t>
  </si>
  <si>
    <t>Eu critiquei o preço da gasolina, ele baixou e agora já voltou a subir. A gente precisa de um presidente que conheça a vida do povo. Quem pode consertar o Brasil são os milhões de brasileiros que não suportam mais um presidente mentiroso.</t>
  </si>
  <si>
    <t>LL-22.1573</t>
  </si>
  <si>
    <t>Quero dizer aos trabalhadores de Teófilo Otoni que o país vai voltar a crescer, gerar empregos e distribuir renda. Nós vamos viver de forma mais digna do que estamos vivendo agora. Por isso, a minha emoção de estar aqui nessa cidade heroica de Minas Gerais. 
??: @ricardostuckert https://t.co/QTTCWVwN5r</t>
  </si>
  <si>
    <t>LL-22.1574</t>
  </si>
  <si>
    <t>Investimos R$ 228 milhões em Teófilo Otoni. 7900 famílias recebiam o Bolsa Família. 11.500 empregos foram gerados, 3500 estudantes na universidade com Prouni e FIES. Foram doados à prefeitura 11 ônibus escolares.</t>
  </si>
  <si>
    <t>LL-22.1575</t>
  </si>
  <si>
    <t>Eu assumi o compromisso de fazer um hospital universitário aqui em Teófilo Otoni, para que os estudantes de medicina possam aperfeiçoar seu curso e atender melhor o povo. O Bolsonaro vem aqui e aposto que ele vai querer prometer a mesma coisa.</t>
  </si>
  <si>
    <t>LL-22.1576</t>
  </si>
  <si>
    <t>Quem ganha até 5 mil reais não vai mais pagar imposto de renda. Vamos parar de descontar o imposto de gente de classe média e cobrar dos muito ricos.</t>
  </si>
  <si>
    <t>LL-22.1577</t>
  </si>
  <si>
    <t>Eu quero que vocês andem casa por casa, ver quem não foi votar no 1° turno e convencer a votar e participar no 2° turno. Vamos todos votar para a vitória ser maior ainda e o povo brasileiro vai voltar a viver democraticamente.</t>
  </si>
  <si>
    <t>LL-22.1578</t>
  </si>
  <si>
    <t>Com @MarinaSilva e @simonetebetbr em Teófilo Otoni. Vamos juntos recuperar o Brasil! 
??: @ricardostuckert https://t.co/KNHWKbcGZu</t>
  </si>
  <si>
    <t>LL-22.1579</t>
  </si>
  <si>
    <t>LL-22.1580</t>
  </si>
  <si>
    <t>Um governo que protege as famílias não pode ser a favor das armas. Armas matam, destroem as famílias e fazem das mulheres as maiores vítimas dessa covardia. Vamos juntos com Lula cuidar melhor das famílias. Assista o programa de hoje na TV. #EquipeLula https://t.co/Fqvq3jkoLn</t>
  </si>
  <si>
    <t>LL-22.1581</t>
  </si>
  <si>
    <t>36 milhões de brasileiros não receberam aumento real do salário mínimo com Bolsonaro. Sei que é possível dar ganho real porque fiz isso no meu governo. Vamos voltar para valorizar o trabalhador, que comprando movimenta o comércio e a indústria.</t>
  </si>
  <si>
    <t>LL-22.1582</t>
  </si>
  <si>
    <t>Lula conversa com a imprensa em JuizdeFora https://t.co/jNNm4oODeq</t>
  </si>
  <si>
    <t>LL-22.1583</t>
  </si>
  <si>
    <t>Eu nunca perdi as eleições em Juiz de Fora. Visito a cidade hoje para agradecer o povo e pedir um pouco mais de votos neste 2° turno. Esta não é uma campanha normal. Temos pela primeira vez na história um presidente que não trabalha.</t>
  </si>
  <si>
    <t>LL-22.1584</t>
  </si>
  <si>
    <t>Eu comecei a falar da gasolina e dizer que em 2008 o barril da gasolina chegou a 147 dólares e a nossa gasolina era R$ 2,60. Bastou isso para ele começar a reduzir os preços dos combustíveis, que já estão subindo outra vez.</t>
  </si>
  <si>
    <t>LL-22.1585</t>
  </si>
  <si>
    <t>Ele não cuidou e nem fez o estoque que garante a segurança alimentar. Um país que não tem estoque pode ter complicações, passar fome, a qualquer momento, com qualquer crise.</t>
  </si>
  <si>
    <t>LL-22.1586</t>
  </si>
  <si>
    <t>Não é por causa da guerra da Ucrânia que a comida está cara, é porque o presidente não entende de economia e o Guedes não tem interesse porque ele poderia ter reduzido o preço da gasolina sem prejudicar os governadores.</t>
  </si>
  <si>
    <t>LL-22.1587</t>
  </si>
  <si>
    <t>Bolsonaro não fez o reajuste da tabela do Imposto de Renda nos seus 4 anos de mandato. Agora que nós anunciamos essa proposta, ele diz que vai fazer também. Por que não fez antes?</t>
  </si>
  <si>
    <t>LL-22.1588</t>
  </si>
  <si>
    <t>A gente não pode entrar no jogo rasteiro do Bolsonaro. Responder as bobagens que ele diz. É o que ele quer. Quem é presidente da República deveria ter um comportamento mais respeitoso. Se ganharmos o direito de resposta, vamos falar de coisas mais sérias para o povo.</t>
  </si>
  <si>
    <t>LL-22.1589</t>
  </si>
  <si>
    <t>Bolsonaro criou o hábito de mentir. Ele acha que é normal. Alguém que é assim não pode ser sério.</t>
  </si>
  <si>
    <t>LL-22.1590</t>
  </si>
  <si>
    <t>Temos que fazer hoje, no século XXI, o investimento em educação que não fizemos no século XX. Temos que parar de achar que educação é gasto.</t>
  </si>
  <si>
    <t>LL-22.1591</t>
  </si>
  <si>
    <t>Vamos voltar a construir o Brasil em que o filho do moto-taxista pode virar doutor. Um abraço Fabiano e Chico. https://t.co/OBGNVzAVpC</t>
  </si>
  <si>
    <t>LL-22.1592</t>
  </si>
  <si>
    <t>Lula em caminhada com o povo de JuizdeFora https://t.co/htCBjtFGjU</t>
  </si>
  <si>
    <t>LL-22.1593</t>
  </si>
  <si>
    <t>Nem a chuva para nossa caminhada em Juiz de Fora. #BrasilDaEsperança
??: @ricardostuckert https://t.co/tpbSnw6YvF</t>
  </si>
  <si>
    <t>LL-22.1594</t>
  </si>
  <si>
    <t>Faltam apenas 9 dias para decidirmos o destino do nosso país. Vocês ainda vão ouvir muitas mentiras e promessas falsas do nosso adversário. Vocês o conhecem. Há 4 anos não dá aumento real pro salário mínimo ou faz reajuste no dinheiro da merenda escolar.</t>
  </si>
  <si>
    <t>LL-22.1595</t>
  </si>
  <si>
    <t>Faz 4 anos que o governo não dá aumento real do salário mínimo prejudicando trabalhador e aposentado, a merenda escolar também está sem reajuste e o governo federal paga só 36 centavos cada refeição.</t>
  </si>
  <si>
    <t>LL-22.1596</t>
  </si>
  <si>
    <t>Amanhã Bolsonaro diz que vai apresentar uma proposta ao Brasil. Não serão mentiras, ele irá apresentar tudo aquilo que poderia ter feito nos últimos 4 anos e não fez. Não acreditem nele.</t>
  </si>
  <si>
    <t>LL-22.1597</t>
  </si>
  <si>
    <t>Eu ficava emocionado quando via um trabalhador dizendo que comprou um filé ou picanha porque tinha dinheiro pra comprar a comida que quisesse. É esse país que vamos recuperar.</t>
  </si>
  <si>
    <t>LL-22.1598</t>
  </si>
  <si>
    <t>Esse país que nós sonhamos vai ser reconstruído. Nos vamos restabelecer as relações externas, vamos voltar a conversar com todos os países do mundo, da Argentina à China, dos Estados Unidos à Europa.</t>
  </si>
  <si>
    <t>LL-22.1599</t>
  </si>
  <si>
    <t>No 1° debate do segundo turno eu perguntei quantas universidades o Bolsonaro fez. Ele não respondeu porque não fez nenhuma. Educação não é gasto, é investimento.</t>
  </si>
  <si>
    <t>LL-22.1600</t>
  </si>
  <si>
    <t>Nós seremos um governo que irá pregar o amor, e não o ódio. Vamos pregar o desenvolvimento, e não o atraso.</t>
  </si>
  <si>
    <t>LL-22.1601</t>
  </si>
  <si>
    <t>Vamos reforçar a escola de tempo integral. Que as crianças possam ficar o dia na escola, praticando esportes, com acesso à cultura. Aprendendo mais sobre meio ambiente. E que elas possam chegar em casa dando lições para os pais, contando coisas novas.</t>
  </si>
  <si>
    <t>LL-22.1602</t>
  </si>
  <si>
    <t>Quero que a @MarinaSilva e a @simonetebetbr saibam: vocês não estão me apoiando, estão apoiando o povo brasileiro em busca de democracia.</t>
  </si>
  <si>
    <t>LL-22.1603</t>
  </si>
  <si>
    <t>Ao vivo agora com @AndreJanonesAdv no Facebook. #EquipeLula https://t.co/xzEBBaq4CP</t>
  </si>
  <si>
    <t>LL-22.1604</t>
  </si>
  <si>
    <t>Para diminuir o preço da comida é preciso aumentar a produtividade, incentivar a agricultura familiar. É possível baixar o preço da carne, do óleo. O governo precisa ter responsabilidade com o povo.</t>
  </si>
  <si>
    <t>LL-22.1605</t>
  </si>
  <si>
    <t>Nós sabemos como fazer as coisas, já cuidamos povo uma vez e vamos fazer de novo. A razão pela qual estou voltando é para cuidar do povo trabalhador, que tem preferência na nossa política social.</t>
  </si>
  <si>
    <t>LL-22.1606</t>
  </si>
  <si>
    <t>Todas as pessoas têm o direito de votar. É importante, para você assumir um compromisso com o seu país. O sonho que você tem pro seu filho, pra sua filha. Por isso eu peço: compareçam para votar.</t>
  </si>
  <si>
    <t>LL-22.1607</t>
  </si>
  <si>
    <t>URGENTE AO VIVO: BOLSONARO VAI DIMINUIR SALÁRIOS, APOSENTADORIAS, AUXILIO EMERGENCIAL BPC! https://t.co/UnVCqJCxSg</t>
  </si>
  <si>
    <t>LL-22.1608</t>
  </si>
  <si>
    <t>Que tipo de pessoa deseja que estudantes sejam queimados vivos? Será que esqueceu da tragédia da boate Kiss? Ou zomba dela? Minha solidariedade aos alunos da UFSM atacados por um deputado bolsonarista. Absurdo que ideias assim sejam propagadas por quem deveria respeitar o povo.</t>
  </si>
  <si>
    <t>LL-22.1609</t>
  </si>
  <si>
    <t>leonelradde</t>
  </si>
  <si>
    <t>Manifesto minha solidariedade com o companheiro @LeonelRadde, agredido hoje em Porto Alegre por um vereador bolsonarista. Diálogo e respeito devem ser base da política. A violência e o ódio só evidenciam a incapacidade para construir um futuro melhor para o nosso país.</t>
  </si>
  <si>
    <t>LL-22.1610</t>
  </si>
  <si>
    <t>Nossa unidade não é por mim, é pelo amor à democracia e ao Brasil. Vamos juntos e no dia 30 vamos votar 13 para recuperarmos nosso país para todos. Boa noite. 
??: @ricardostuckert https://t.co/JhyvrLfURS</t>
  </si>
  <si>
    <t>LL-22.1611</t>
  </si>
  <si>
    <t>Baixe esse e outros vídeos em nosso canal do Telegram! Acesse e participe. #EquipeLula https://t.co/SCdpKVGUqx</t>
  </si>
  <si>
    <t>LL-22.1612</t>
  </si>
  <si>
    <t>Bom dia. Hoje nossa caminhada passará Ribeirão das Neves, na região metropolitana de Belo Horizonte. Vamos seguir nossa mobilização e levar esperança às ruas, redes e urnas. E conversar com todos sobre a importância do voto e juntos derrotar esse governo incompetente e desumano.</t>
  </si>
  <si>
    <t>LL-22.1613</t>
  </si>
  <si>
    <t>Este é o último final de semana da campanha. Participe das mobilizações! Leve sua bandeira, sua toalha e disposição para conquistar mais votos e ampliar nossa vitória! #EquipeLula 
https://t.co/C8Fmf4qgeI</t>
  </si>
  <si>
    <t>LL-22.1614</t>
  </si>
  <si>
    <t>?? https://t.co/PjCWpRrDac</t>
  </si>
  <si>
    <t>LL-22.1615</t>
  </si>
  <si>
    <t>Lula conversa com a imprensa em MinasGerais https://t.co/zwOGHD3SbU</t>
  </si>
  <si>
    <t>LL-22.1616</t>
  </si>
  <si>
    <t>O ataque ontem a @MarinaSilva faz parte da escola do fascismo. A pessoa que xingou a companheira Marina não é uma pessoa séria. Mesmo com pensamento antagônico, uma pessoa séria jamais levantaria pra xingar alguém dessa forma. Minha solidariedade a Marina.</t>
  </si>
  <si>
    <t>LL-22.1617</t>
  </si>
  <si>
    <t>Não é possível que alguém que ame a democracia, a liberdade e a cultura vote no Bolsonaro, uma pessoa desumana, que não visitou famílias de pessoas que morreram na pandemia. A democracia precisa vencer essas eleições.</t>
  </si>
  <si>
    <t>LL-22.1618</t>
  </si>
  <si>
    <t>A fome hoje é muito forte no Brasil. 33 milhões de pessoas passam fome. E os alimentos estão muito caro. As pessoas vão pra feira e levam metade do que gostariam de levar porque o dinheiro acaba antes.</t>
  </si>
  <si>
    <t>LL-22.1619</t>
  </si>
  <si>
    <t>No dia 30, as pessoas vão ter que escolher entre o fascismo e a democracia. Entre a desumanidade e a humanidade. Está chegando o dia da gente decidir e precisamos ter clareza que esse cidadão é um destruidor de sonhos e de esperanças.</t>
  </si>
  <si>
    <t>LL-22.1620</t>
  </si>
  <si>
    <t>Armas não educam, armas matam. E matam crianças. A gente vê isso todos os dias. Se ao invés de incentivar armas, a gente tivesse um presidente que incentiva a cultura e educação, a gente viveria em outro país.</t>
  </si>
  <si>
    <t>LL-22.1621</t>
  </si>
  <si>
    <t>O povo brasileiro precisa levantar e ir votar no dia 30. Para defender nossa democracia, pra recuperar o nosso país. Para acabar com o pesadelo que tem sido esse governo incompetente e desumano.</t>
  </si>
  <si>
    <t>LL-22.1622</t>
  </si>
  <si>
    <t>A maior parte das dívidas hoje são de pessoas que ganham até R$ 4 mil. As famílias não conseguem mais pagar luz, água. Muitas dívidas são de mulheres, que tomam conta das famílias. Essas dívidas precisam ser negociadas para que as pessoas possam voltar a comprar o que precisam.</t>
  </si>
  <si>
    <t>LL-22.1623</t>
  </si>
  <si>
    <t>A nossa luta não é apenas para eleger um presidente, é para resgatar o direito desse país ser feliz. O direito da gente não perder a esperança. Continuar sonhando ao mesmo tempo que torna esse sonho realidade.</t>
  </si>
  <si>
    <t>LL-22.1624</t>
  </si>
  <si>
    <t>Eu faço política há 50 anos. Já fiz campanha em todo o território nacional. E depois do ato a gente podia se encontrar no restaurante e conviver civilizadamente. Brigas, agressões e mortes são a anormalidade que o fascismo tenta implementar no país.</t>
  </si>
  <si>
    <t>LL-22.1625</t>
  </si>
  <si>
    <t>Vamos recuperar o Minha Casa Minha Vida para construir casas para quem precisa e também gerar empregos na construção civil.</t>
  </si>
  <si>
    <t>LL-22.1626</t>
  </si>
  <si>
    <t>Vamos ganhar as eleições, com o seu voto, porque o povo precisa de democracia. Um esforço que precisamos fazer é conversar e convencer as pessoas que não foram votar no 1° turno a irem votar no 2°. Precisamos dialogar com essas pessoas.</t>
  </si>
  <si>
    <t>LL-22.1627</t>
  </si>
  <si>
    <t>Vou respeitar prefeitos e governadores. Participei de todas as marchas de prefeitos em Brasília. Me reunia com prefeitos de cidades pequenas e grandes. Criamos uma sala para prefeitos dentro do Palácio do Planalto e da Caixa, para auxiliar as prefeituras, em especial as menores.</t>
  </si>
  <si>
    <t>LL-22.1628</t>
  </si>
  <si>
    <t>Lula caminha com o povo de Ribeirão dasNeves https://t.co/AV0AqJrfrO</t>
  </si>
  <si>
    <t>LL-22.1629</t>
  </si>
  <si>
    <t>Nós queremos reconstruir o Brasil. E pra isso é preciso tirar um presidente desumano, que não gosta de cultura, de educação e quer espalhar armas.</t>
  </si>
  <si>
    <t>LL-22.1630</t>
  </si>
  <si>
    <t>Precisamos de alguém que goste do país, que goste do povo trabalhador. Para que a gente possa ter uma política de verdade para geração de empregos.</t>
  </si>
  <si>
    <t>LL-22.1631</t>
  </si>
  <si>
    <t>Eu não me importo se o voto é de atleticano, cruzeirense ou do América. Eu quero voto de todas as torcidas em Minas Gerais para a gente ter um país melhor.</t>
  </si>
  <si>
    <t>LL-22.1632</t>
  </si>
  <si>
    <t>O povo brasileiro não aguenta mais sofrimento, mas a esperança está cada vez mais perto. Lula é o mais preparado e com as melhores propostas para cuidar do Brasil. Agora é Lula! Confira o programa de hoje na TV. #BrasilDaEsperança #EquipeLula https://t.co/i9ppM5b5k2</t>
  </si>
  <si>
    <t>LL-22.1633</t>
  </si>
  <si>
    <t>Essa caminhada de hoje pode multiplicar os votos que tivemos aqui em Minas Gerais. Precisamos convencer as pessoas que não foram votar de participar no 2° turno. O Brasil deve ter um presidente que escute o povo brasileiro, coisa que o atual presidente não faz.</t>
  </si>
  <si>
    <t>LL-22.1634</t>
  </si>
  <si>
    <t>A gente tem que mostrar que o Brasil já teve uma qualidade de vida melhor, que o país já teve mais democracia. Que o salário mínimo tinha aumento real todo o ano e nos últimos 4 anos não teve, prejudicando também os nossos aposentados.</t>
  </si>
  <si>
    <t>LL-22.1635</t>
  </si>
  <si>
    <t>Temos até sábado para explicar porque temos que ir votar e derrubar o Bolsonaro. Temos que mostrar que esse país já teve qualidade de vida melhor, teve democracia, que o salário mínimo aumentava todo ano.</t>
  </si>
  <si>
    <t>LL-22.1636</t>
  </si>
  <si>
    <t>Por amor pelo Brasil, vamos votar 13 dia 30!
??: @ricardostuckert https://t.co/m0xJfTPsKJ</t>
  </si>
  <si>
    <t>LL-22.1637</t>
  </si>
  <si>
    <t>Queria agradecer ao povo de Ribeirão das Neves. Se dependesse de vocês, teríamos ganho as eleições no 1° turno. Ainda temos que conversar com as milhares de pessoas que se abstiveram. Vamos ganhar votos e conquistar nossa vitória no dia 30!
??: @ricardostuckert https://t.co/O7XGzxysZz</t>
  </si>
  <si>
    <t>LL-22.1638</t>
  </si>
  <si>
    <t>Como parte do combate à fome no Brasil, criamos o Programa de Aquisição de Alimentos (PAA). Bolsonaro é o presidente que trouxe a fome de volta ao Brasil e agora corta 87% da doação de leite à famílias pobres no Nordeste e em Minas Gerais. https://t.co/pYQT1sSBJE</t>
  </si>
  <si>
    <t>LL-22.1639</t>
  </si>
  <si>
    <t>Ontem o povo saiu nas ruas de Sousa, Paraíba. Teve na sua cidade? E hoje? #EquipeLula https://t.co/JbBycJZxYI</t>
  </si>
  <si>
    <t>LL-22.1640</t>
  </si>
  <si>
    <t>giislainedantas</t>
  </si>
  <si>
    <t>@LulaOficial Santa Cruz/ RN https://t.co/oQiEifLynk</t>
  </si>
  <si>
    <t>LL-22.1641</t>
  </si>
  <si>
    <t>Quanto está custando 2kg de frango no mercado perto da sua casa?</t>
  </si>
  <si>
    <t>LL-22.1642</t>
  </si>
  <si>
    <t>A campanha de Bolsonaro já gastou mais de R$ 13 milhões em anúncios no YouTube, impulsionando mentiras. Nas próximas 72h, todas as doações que recebermos serão destinadas a combater fake news. Nos ajude. #EquipeLula https://t.co/GkVpPTV8sZ</t>
  </si>
  <si>
    <t>LL-22.1643</t>
  </si>
  <si>
    <t>daniel_sucupira</t>
  </si>
  <si>
    <t>Ao lado de Lula, o prefeito @daniel_sucupira lembra a incompetência de Bolsonaro com Teófilo Otoni e outras cidades do Brasil, pois desde que ele chegou à presidência, os programas Água e Luz Para Todos estão abandonados. Assim como as obras do Minha Casa Minha Vida. #EquipeLula https://t.co/38Fkm0zIZf</t>
  </si>
  <si>
    <t>LL-22.1644</t>
  </si>
  <si>
    <t>Agradeço o apoio e empenho em nossa campanha, @MarinaSilva e @simonetebetbr. Nossa vitória será uma vitória do povo brasileiro e da democracia. #BrasilDaEsperança https://t.co/VYWYYuPEfS</t>
  </si>
  <si>
    <t>LL-22.1645</t>
  </si>
  <si>
    <t>LL-22.1646</t>
  </si>
  <si>
    <t>umvelhode87</t>
  </si>
  <si>
    <t>Faltam 8 dias! Vamos para as ruas, conversar com indecisos e conquistar mais votos! Vamos construir a vitória do Brasil. Desenho do @umvelhode87. #BrasilDaEsperança #EquipeLula https://t.co/0bOb3iz0Hb</t>
  </si>
  <si>
    <t>LL-22.1647</t>
  </si>
  <si>
    <t>Fala do ministro de Bolsonaro sobre o auxílio emergencial. Quem será o Bolsonaro depois das eleições? O bonzinho das propagandas na TV ou o da vida real, que não liga para a vida das pessoas e deixa o povo passando fome? Pense nisso. Boa noite. #EquipeLula https://t.co/kfQx0iiYaR</t>
  </si>
  <si>
    <t>LL-22.1648</t>
  </si>
  <si>
    <t>Faltam 7 dias para a eleição. No próximo domingo vamos juntos, com seu voto, com cada voto, com milhões de votos no 13, encerrar o governo mais desumano, mentiroso e incompetente da história do Brasil. O pesadelo vai acabar e dias melhores virão para todos. Bom domingo.</t>
  </si>
  <si>
    <t>LL-22.1649</t>
  </si>
  <si>
    <t>Nas próximas horas, todo o dinheiro que você doar será destinado para o combate as fake news. Nos ajude a enfrentar a máquina de mentiras! https://t.co/ShGETDit0S  #EquipeLula https://t.co/GlUdgq1O6n</t>
  </si>
  <si>
    <t>LL-22.1650</t>
  </si>
  <si>
    <t>_oballa</t>
  </si>
  <si>
    <t>Arte do @_oBalla para o encontro entre Lula e DL Show, hoje às 20h30. Chame os amigos, assista e compartilhe nas redes! Vamos conversar e conquistar mais votos. #BrasilDaEsperança #EquipeLula https://t.co/YRU2FwsBzI</t>
  </si>
  <si>
    <t>LL-22.1651</t>
  </si>
  <si>
    <t>Conversa com a imprensa em SãoPaulo https://t.co/S47RPPe3xY</t>
  </si>
  <si>
    <t>LL-22.1652</t>
  </si>
  <si>
    <t>Nós vamos ganhar as eleições. E temos que trabalhar para isso. Conversar com o povo, falar das nossas propostas, a reconstrução do Bolsa Família com R$ 600 por família e mais R$ 150 por filho. E nas redes vamos fazer um trabalho de restabelecer a verdade.</t>
  </si>
  <si>
    <t>LL-22.1653</t>
  </si>
  <si>
    <t>Precisamos fazer um trabalho intenso com pessoas que ainda estão indecisas, fazer um trabalho nas redes para restabelecer a verdade, na TV para fazer com que a sociedade se mobilize porque o que está em jogo é a democracia.</t>
  </si>
  <si>
    <t>LL-22.1654</t>
  </si>
  <si>
    <t>As ofensas contra a Cármen Lúcia não podem ser aceitas por ninguém que respeita a democracia. Criaram na sociedade uma parcela violenta. Uma máquina de destruição de valores democráticos. Isso gera o comportamento como o que vimos hoje.</t>
  </si>
  <si>
    <t>LL-22.1655</t>
  </si>
  <si>
    <t>Minha solidariedade ao delegado Marcelo Vilella e a policial Karina Lino Miranda de Oliveira, feridos quando estavam apenas exercendo seu dever. Torcendo pela rápida recuperação. A democracia e a civilização vencerão a barbárie.</t>
  </si>
  <si>
    <t>LL-22.1656</t>
  </si>
  <si>
    <t>Atenção São Paulo, hoje tem live da virada com @Haddad_Fernando, @geraldoalckmin e gente que conhece muito bem o Estado de São Paulo e seus problemas de verdade. Com participação especial do mineiro @AndreJanonesAdv. Hoje, às 18h. #EquipeLula
https://t.co/vXx7cySCDc</t>
  </si>
  <si>
    <t>LL-22.1657</t>
  </si>
  <si>
    <t>LL-22.1658</t>
  </si>
  <si>
    <t>casimiro</t>
  </si>
  <si>
    <t>Pela verdade e pelo Brasil, contra as fake news é 13. Obrigado @Casimiro. https://t.co/KvOYIEGI9C</t>
  </si>
  <si>
    <t>LL-22.1659</t>
  </si>
  <si>
    <t>@Casimiro Obrigado pela confiança, @casimiro. Sinto que tenhamos que passar por um processo eleitoral com tantas mentiras dos nossos adversários. Dia 30 vamos juntos votar 13.</t>
  </si>
  <si>
    <t>LL-22.1660</t>
  </si>
  <si>
    <t>Falta 1 semana!!! Primos jovens, o voto de vcs conta e muito. Temos o poder de fazer nossa parte, votando, e cobrando nossos candidatos pós eleições. Não desperdicem isso. Acredito no melhor pro nosso país. Reafirmo que dia 30 vou de 13.</t>
  </si>
  <si>
    <t>LL-22.1661</t>
  </si>
  <si>
    <t>loadcomics</t>
  </si>
  <si>
    <t>Gostei da meia do @LoadComics. Logo mais no DL Show. #LulaNoDLShow
??: @ricardostuckert https://t.co/eUxidHmedU</t>
  </si>
  <si>
    <t>LL-22.1662</t>
  </si>
  <si>
    <t>LL-22.1663</t>
  </si>
  <si>
    <t>Acompanhe! #EquipeLula https://t.co/7upmY8XhFC</t>
  </si>
  <si>
    <t>LL-22.1664</t>
  </si>
  <si>
    <t>Lula no DL Show https://t.co/EdXkro1YKG</t>
  </si>
  <si>
    <t>LL-22.1665</t>
  </si>
  <si>
    <t>Quando você tá desanimado você vai pro meio do povo. Era assim quando eu era presidente do sindicato, eu ia pra porta da fábrica conversar com o povo pra recarregar a bateria e ir pra luta. #LulaNoDLShow</t>
  </si>
  <si>
    <t>LL-22.1666</t>
  </si>
  <si>
    <t>Se esse cidadão se reeleger, ele vai ter a oportunidade de implantar o fascismo. Ele gosta de armas, não de livros. #LulaNoDLShow</t>
  </si>
  <si>
    <t>LL-22.1667</t>
  </si>
  <si>
    <t>Quem vai votar, seja jovem, idoso, deve saber que está escolhendo o futuro do país. Ou a volta da democracia ou o início de um governo fascista. #LulaNoDLShow</t>
  </si>
  <si>
    <t>LL-22.1668</t>
  </si>
  <si>
    <t>Ele está há 4 anos na presidência. Não deu aumentou pro salário. Prejudicou trabalhadores, aposentados, pessoas com deficiência. Agora ele promete aumentar, coisa que não fez até agora. #LulaNoDLShow</t>
  </si>
  <si>
    <t>LL-22.1669</t>
  </si>
  <si>
    <t>Bolsonaro tirou dinheiro do ensino superior, do ensino médio, das creches. Ele não investe em nada para o futuro do país. #LulaNoDLShow</t>
  </si>
  <si>
    <t>LL-22.1670</t>
  </si>
  <si>
    <t>A gente vai fazer o orçamento participativo pela internet, para o povo poder dar o seu pitaco no orçamento do governo. Eu quero que o povo diga o que quer do orçamento.  #LulaNoDLShow</t>
  </si>
  <si>
    <t>LL-22.1671</t>
  </si>
  <si>
    <t>Quem quer arma está pensando em morte. Quem quer pensar no bem, pensa em educação, cultura. No meu tempo de presidente, o MEC era o maior comprador de livros do mundo. #LulaNoDLShow</t>
  </si>
  <si>
    <t>LL-22.1672</t>
  </si>
  <si>
    <t>A vida não é só sofrimento. A gente quer comer, trabalhar, se vestir bem. #LulaNoDLShow</t>
  </si>
  <si>
    <t>LL-22.1673</t>
  </si>
  <si>
    <t>Eu e o José de Alencar não tínhamos diploma universitário, mas eu tenho orgulho porque nós passamos para a história como o governo que mais fez universidades e escolas técnicas no Brasil. #LulaNoDLShow</t>
  </si>
  <si>
    <t>LL-22.1674</t>
  </si>
  <si>
    <t>Estão acompanhando? #LulaNoDLShow #EquipeLula
https://t.co/7upmY8XhFC
??: @ricardostuckert https://t.co/ZgC3evpR7t</t>
  </si>
  <si>
    <t>LL-22.1675</t>
  </si>
  <si>
    <t>A maioria das pessoas que estudaram pelo Prouni foram as primeiras das famílias que tiveram diploma universitário, foi uma revolução da educação brasileira. #LulaNoDLShow</t>
  </si>
  <si>
    <t>LL-22.1676</t>
  </si>
  <si>
    <t>Você não sabe a alegria que sinto quando vejo a filha da empregada doméstica se formando em medicina. É uma alegria que não tem nada que pague. #LulaNoDLShow</t>
  </si>
  <si>
    <t>LL-22.1677</t>
  </si>
  <si>
    <t>Nós vamos fazer todo o esforço possível para ter internet em todo o território nacional, para que todos tenham oportunidade. E nós temos que criar uma linha de financiamento para garantir que todo mundo vai ter chance. #LulaNoDLShow</t>
  </si>
  <si>
    <t>LL-22.1678</t>
  </si>
  <si>
    <t>Nem todo o mundo quer trabalhar com carteira assinada. Às vezes a pessoa quer ter mais liberdade de horário. O que precisamos garantir é que mesmo essas pessoas tenham um sistema de seguridade social para ter algum tipo de proteção em um momento ruim. #LulaNoDLShow</t>
  </si>
  <si>
    <t>LL-22.1679</t>
  </si>
  <si>
    <t>Não é difícil acabar com a fome se você tiver a disposição. É preciso incentivar a produção de alimentos e fazer com que as pessoas tenham dinheiro para comprar aquele alimento. #LulaNoDLShow</t>
  </si>
  <si>
    <t>LL-22.1680</t>
  </si>
  <si>
    <t>Nós utilizávamos a Conab como um órgão regulador de alimentos no Brasil, para baratear os preços. Hoje não temos estoque regulador porque o presidente é irresponsável. #LulaNoDLShow</t>
  </si>
  <si>
    <t>LL-22.1681</t>
  </si>
  <si>
    <t>Em São Paulo tinha desaparecido crianças pedindo esmola nas ruas. Esses dias passei pelo viaduto na praça Roosevelt, me deu pena ver tanta criança na rua, no meio de tanta poluição, pedindo comida, dinheiro. #LulaNoDLShow</t>
  </si>
  <si>
    <t>LL-22.1682</t>
  </si>
  <si>
    <t>Quando fui presidente, fizemos uma lei que a merenda escolar tinha que ter 30% da produção da agricultura familiar. Para incentivar a produção local. Esse país é possível, ele já existiu. #LulaNoDLShow</t>
  </si>
  <si>
    <t>LL-22.1683</t>
  </si>
  <si>
    <t>Vamos ganhar as eleições e pegar o país em uma situação mais difícil do que em 2003. Em 2003 a gente devia ao FMI e pagamos a dívida pública. A inflação passou de 12% para 4,5%. Ganhando as eleições teremos que reconstruir a economia do Brasil. #LulaNoDLShow</t>
  </si>
  <si>
    <t>LL-22.1684</t>
  </si>
  <si>
    <t>Educação não é gasto, educação é investimento #LULANODLSHOW https://t.co/kqvffJZmC2</t>
  </si>
  <si>
    <t>LL-22.1685</t>
  </si>
  <si>
    <t>O racismo tem que acabar, o preconceito contra pobres. O que queremos evocar é o humanismo, a solidariedade, a compaixão. #LulaNoDLShow</t>
  </si>
  <si>
    <t>LL-22.1686</t>
  </si>
  <si>
    <t>Por que eu falo do passado? Porque o passado voltou. A fome voltou, o desemprego voltou. Então nós temos que recuperar o que já fizemos e o Brasil voltar para o futuro. #LulaNoDLShow</t>
  </si>
  <si>
    <t>LL-22.1687</t>
  </si>
  <si>
    <t>Vi no jornal que eles tiraram 87% do dinheiro para comprar leite para famílias necessitadas. Nós vamos ter que recuperar as políticas sociais, aumentar o salário mínimo, porque tudo o que estava sendo feito desapareceu. #LulaNoDLShow</t>
  </si>
  <si>
    <t>LL-22.1688</t>
  </si>
  <si>
    <t>Se o nariz do Bolsonaro crescesse quando ele mente, virava uma ponte e dava pra ir daqui até os EUA. #LulaNoDLShow</t>
  </si>
  <si>
    <t>LL-22.1689</t>
  </si>
  <si>
    <t>A gente quer recuperar o direito das pessoas andarem de cabeça erguida nesse país. #LulaNoDLShow</t>
  </si>
  <si>
    <t>LL-22.1690</t>
  </si>
  <si>
    <t>Nós criamos no nosso governo o Farmácia Popular. Mais de 100 remédios distribuídos de graça pro povo. Tínhamos um programa que os medicamentos eram vendidos a 10% do valor. Acabaram com tudo isso. #LulaNoDLShow</t>
  </si>
  <si>
    <t>LL-22.1691</t>
  </si>
  <si>
    <t>O que o povo deseja? Uma casinha pra morar, comida na mesa. Um carrinho pra passear no final de semana. #LulaNoDLShow</t>
  </si>
  <si>
    <t>LL-22.1692</t>
  </si>
  <si>
    <t>Vamos recriar o ministério da Cultura e fazer pontos de cultura pelo Brasil. A indústria da cultura pode gerar milhões de empregos. Como a gente vai fazer um bom filme se não tiver financiamento? É por isso que o governo vai incentivar. A cultura é imprescindível. #LulaNoDLShow</t>
  </si>
  <si>
    <t>LL-22.1693</t>
  </si>
  <si>
    <t>A periferia brasileira hoje produz uma imensidão de cultura. Eu lembro do início da carreira do Mano Brown. Eles nunca tiveram chance no rádio, na televisão, e vendiam pra caramba sem nenhum apoio. Na periferia tem produção cultural acontecendo em todos os lugares. #LulaNoDLShow</t>
  </si>
  <si>
    <t>LL-22.1694</t>
  </si>
  <si>
    <t>Quando criamos o Bolsa Atleta, era porque o cara só ia ganhar um dinheirinho quando ganhava uma medalha de ouro. Mas enquanto ele não chega lá, ganhando medalhas e com patrocínio, o Estado tem que ajudar, para promover o desenvolvimento da nossa meninada. #LulaNoDLShow</t>
  </si>
  <si>
    <t>LL-22.1695</t>
  </si>
  <si>
    <t>O que está em jogo no Brasil agora não é a disputa Lula x Bolsonaro. É se o Brasil vai querer a democracia ou favorecer o autoritarismo. Se quer um governo verdadeiro com as pessoas ou um governo mentiroso. #LulaNoDLShow</t>
  </si>
  <si>
    <t>LL-22.1696</t>
  </si>
  <si>
    <t>Lula, @cauemoura e "Givanildo" @LoadComics. Gostaram do programa? #LulaNoDLShow #EquipeLula
??: @ricardostuckert https://t.co/pPqE1VKhWm https://t.co/YTDZnGDVtE</t>
  </si>
  <si>
    <t>LL-22.1697</t>
  </si>
  <si>
    <t>LL-22.1698</t>
  </si>
  <si>
    <t>Ódio, violência e desrespeito às leis. Roberto Jefferson não é apenas criminoso e um dos principais aliados do nosso adversário: ele é a cara do que Bolsonaro prega. #EquipeLula https://t.co/y3ZLrnfXuJ</t>
  </si>
  <si>
    <t>LL-22.1699</t>
  </si>
  <si>
    <t>Dias decisivos. É em nome do Brasil e de um futuro para todos que vamos continuar conversando com as pessoas, ligando para os indecisos. Falando sobre o que está em jogo e convencendo as pessoas a irem votar. Com seu voto vamos vencer! Boa semana para todos. https://t.co/oitqOCMgTs</t>
  </si>
  <si>
    <t>LL-22.1700</t>
  </si>
  <si>
    <t>Com tantos absurdos acontecendo ontem, os noticiários perderam a emocionante manifestação em São Paulo em memória às vítimas da Covid-19. Quantas vidas teriam sido salvas sem o descaso do atual governo? Meu fraterno abraço aos que perderam familiares e amigos.
??: Rogério Assis https://t.co/kl92xHsGi8</t>
  </si>
  <si>
    <t>LL-22.1701</t>
  </si>
  <si>
    <t>Hang Lula https://t.co/d1YZMyezPT</t>
  </si>
  <si>
    <t>LL-22.1702</t>
  </si>
  <si>
    <t>Manifesto pela dignidade da criança e do adolescente https://t.co/JitxzwQahX</t>
  </si>
  <si>
    <t>LL-22.1703</t>
  </si>
  <si>
    <t>Enquanto Bolsonaro governa pros ricos, Lula sempre esteve ao lado do povo, pensando soluções para melhorar a vida dos que mais precisam. Não tem comparação. Lula é o Presidente do povo! Confira o programa de hoje na TV. #BrasilDaEsperança #EquipeLula https://t.co/8cUmT7qvXo</t>
  </si>
  <si>
    <t>LL-22.1704</t>
  </si>
  <si>
    <t>Lula conversa com a imprensa em SãoPaulo https://t.co/G4pPdyeWSS</t>
  </si>
  <si>
    <t>LL-22.1705</t>
  </si>
  <si>
    <t>O Roberto Jefferson é o resultado do que acontece no governo Bolsonaro. Do que é plantado com tantas mentiras. O comportamento dele não é o comportamento de alguém normal. E o atual presidente segue mentindo, dando entrevistas dizendo que não era próximo dele.</t>
  </si>
  <si>
    <t>LL-22.1706</t>
  </si>
  <si>
    <t>Acho que a primeira palavra que Bolsonaro aprendeu quando começou a falar foi fake news. Porque a desfaçatez que ele despreza um aliado, do nada ele chama de bandido. Eles eram aliados inclusive no debate que fizemos na televisão.</t>
  </si>
  <si>
    <t>LL-22.1707</t>
  </si>
  <si>
    <t>A sociedade tem que escolher por retomar a normalidade no dia 30 de outubro. Como baratear o preço dos alimentos, combater a fome, melhorar a vida dos aposentados. Esses são os assuntos que a gente deveria estar discutindo.</t>
  </si>
  <si>
    <t>LL-22.1708</t>
  </si>
  <si>
    <t>Espero que, se eu ganhar as eleições, o atual presidente tenha um minuto de sensatez e me ligue para reconhecer o resultado. Ele foi eleito deputado pela urna eletrônica. Só quando ele perde ele vai duvidar? Isso não é possível.</t>
  </si>
  <si>
    <t>LL-22.1709</t>
  </si>
  <si>
    <t>Em 4 anos não foram feitas universidades. A que foi feita, em Tocantins, foi a Dilma que começou. Todo o dia Bolsonaro tira dinheiro do ensino fundamental, da pesquisa e da ciência. Acho que é um resquício da escravidão, achar que pobre não tem que estudar. Eu penso o contrário.</t>
  </si>
  <si>
    <t>LL-22.1710</t>
  </si>
  <si>
    <t>Bolsonaro vai perder as eleições porque ele não sabe governar. Porque não gosta de povo, não se reúne com sindicatos, movimentos sociais. Ele não escuta a sociedade brasileira. Não pode ser assim.</t>
  </si>
  <si>
    <t>LL-22.1711</t>
  </si>
  <si>
    <t>Eu estava gravando alguns programas incluindo o programa final da campanha para convidar o povo para votar. A nossa mensagem na TV e nas redes é  conclamar as pessoas que não votaram a comparecerem dia 30.</t>
  </si>
  <si>
    <t>LL-22.1712</t>
  </si>
  <si>
    <t>A pauta dessa campanha é a questão econômica, porque temos 33 milhões de pessoas passando fome, porque a inflação está muito alta, o salário mínimo não tem aumento real há 5 anos. Como se explica isso?</t>
  </si>
  <si>
    <t>LL-22.1713</t>
  </si>
  <si>
    <t>Eu estou convencido que o povo pode ganhar as eleições no dia 30 de outubro votando pela democracia.</t>
  </si>
  <si>
    <t>LL-22.1714</t>
  </si>
  <si>
    <t>ALERTA DE FARSA! O bolsonarismo criou uma nova mentira. Dirão que explodiram uma balsa com eleitores de Bolsonaro. Isso é FALSO. Veja como é feita a armação:
1. Forjaram áudios falsos, com vários sotaques e DDDs, dizendo que explodiram uma balsa com pessoas dentro no Pará; (1/3)</t>
  </si>
  <si>
    <t>LL-22.1715</t>
  </si>
  <si>
    <t>Nos ajude a combater mentiras nesta reta final. Todo o dinheiro doado será destinado ao combate as fake news. Mais de 40 mil pessoas já doaram à campanha do #BrasilDaEsperança! Doe no link. #EquipeLula https://t.co/ShGETDACf0 https://t.co/uujXoh7aDK</t>
  </si>
  <si>
    <t>LL-22.1716</t>
  </si>
  <si>
    <t>“A nossa origem pobre nos deu força para reivindicar justiça e igualdade de oportunidades a todos.” diz Lula ao receber o Prêmio Lech Walesa em 2011 na Polônia. #PresidentePremiado #EquipeLula
??: @ricardostuckert https://t.co/CfjtSqgq3B</t>
  </si>
  <si>
    <t>LL-22.1717</t>
  </si>
  <si>
    <t>Criado pelo sindicalista Lech Walesa, o prêmio foi dado a Lula pelo compromisso em reduzir a desigualdade social, pelo crescimento econômico e prestígio internacional que o Brasil alcançou. #PresidentePremiado #EquipeLula</t>
  </si>
  <si>
    <t>LL-22.1718</t>
  </si>
  <si>
    <t>Lula e Walesa se conheceram em 1980. Na época, tinham visões diferentes. Ao entregar o prêmio ao ex-presidente brasileiro, 30 anos depois, Walesa afirmou: “O senhor não tinha razão há 30 anos, mas hoje mostrou que tinha razão”. #PresidentePremiado #EquipeLula</t>
  </si>
  <si>
    <t>LL-22.1719</t>
  </si>
  <si>
    <t>Com o Farmácia Popular e o Aqui tem Farmácia Popular, o povo acessava remédios de graça ou por 10% do valor. Na TV, Bolsonaro esquece de contar que seu governo destruiu isso. Você sente falta? Lula vai voltar, e o Farmácia Popular também. #EquipeLula https://t.co/arHKCQ2IVc</t>
  </si>
  <si>
    <t>LL-22.1720</t>
  </si>
  <si>
    <t>VITÓRIA!!! ????
A nossa pressão funcionou e o prefeito de São Paulo acaba de anunciar em uma reunião comigo e com representantes da sociedade civil a gratuidade do transporte no segundo turno. Bora votar, meu povo! https://t.co/oLd8CM60A9</t>
  </si>
  <si>
    <t>LL-22.1721</t>
  </si>
  <si>
    <t>Lula em ato pela Defesa da Democracia e doBrasil https://t.co/7rlErjq1Zs</t>
  </si>
  <si>
    <t>LL-22.1722</t>
  </si>
  <si>
    <t>Dentro e fora, o Teatro TUCA, em São Paulo, transbordando para defender a democracia e a esperança, para defender dia 30 o voto no 13! #BrasilDaEsperança #EquipeLula
??: @ricardostuckert https://t.co/SHbZEyl570</t>
  </si>
  <si>
    <t>LL-22.1723</t>
  </si>
  <si>
    <t>Estamos vivendo possivelmente a semana mais importante da nossa história, é uma semana decisiva. Quem teve dúvida sobre a necessidade de preservar nossa democracia, não pode mais continuar com essa dúvida.</t>
  </si>
  <si>
    <t>LL-22.1724</t>
  </si>
  <si>
    <t>Precisamos ter consciência de que é agora ou vamos nos arrepender pro resto da vida. Jamais imaginei que depois dos nossos governos, depois da Constituição de 88, a gente pudesse ver o retrocesso que estamos vendo.</t>
  </si>
  <si>
    <t>LL-22.1725</t>
  </si>
  <si>
    <t>meirelles</t>
  </si>
  <si>
    <t>O @meirelles sabe que a gente teve responsabilidade fiscal. Ele foi presidente do Banco Central e ele tinha autonomia. No nosso governo, fomos o único país do G20 a fazer superávit primário sem ninguém pedir, porque a gente sabia que tinha que ser sério.</t>
  </si>
  <si>
    <t>LL-22.1726</t>
  </si>
  <si>
    <t>Não podemos ter um governo que brinca com o país. O atual presidente não conversa com o povo, não conversa com mulheres, movimentos sociais, com empresários sérios. Não conversa com ninguém que respeite os sonhos do povo.</t>
  </si>
  <si>
    <t>LL-22.1727</t>
  </si>
  <si>
    <t>Um governo nosso não será um governo do PT. Terá que ser além. O Henrique Meirelles não era do PT, o Furlan, o Gilberto Gil, o Celso Amorim não eram do PT. Não faremos um governo do PT, faremos um governo do povo brasileiro.</t>
  </si>
  <si>
    <t>LL-22.1728</t>
  </si>
  <si>
    <t>???????????????????? https://t.co/9KF6XdC8AR</t>
  </si>
  <si>
    <t>LL-22.1729</t>
  </si>
  <si>
    <t>Lula em entrevista na rádio nova BrasilFM https://t.co/EeZZBgrKZg</t>
  </si>
  <si>
    <t>LL-22.1730</t>
  </si>
  <si>
    <t>A educação será prioridade no nosso governo. Em 2003 também se dizia que não tinha dinheiro para educação e nós fizemos um esforço muito grande para não deixar de fora. É a única coisa que pode garantir que seremos um país competitivo. Nós vamos encontrar recursos para educação.</t>
  </si>
  <si>
    <t>LL-22.1731</t>
  </si>
  <si>
    <t>Eu vou voltar para governar o país. E as pessoas que vão votar em mim, vão votar na expectativa de que eu vou fazer um governo melhor do que já fiz. Melhorar a vida das pessoas. Nós vamos voltar pra fazer o país andar. Não quero perder tempo com coisas menores.</t>
  </si>
  <si>
    <t>LL-22.1732</t>
  </si>
  <si>
    <t>Nós temos muitas obras do PAC que foram paralisados. Projetos que já estão prontos. Precisamos sentar com os governadores para priorizarmos algumas dessas obras e já começarmos logo a arrumar a casa.</t>
  </si>
  <si>
    <t>LL-22.1733</t>
  </si>
  <si>
    <t>Nós conseguimos fazer uma reserva de mais de 300 bilhões de dólares em nossos governos que é o que dá sustentabilidade para o país até hoje. A responsabilidade fiscal está dentro da concepção de governo que eu defendo.</t>
  </si>
  <si>
    <t>LL-22.1734</t>
  </si>
  <si>
    <t>Eu to consciente que tenho que montar uma boa equipe. Eu não posso errar, eu sai do governo com 87% de aprovação. Eu não posso causar uma decepção pro povo, por isso to determinado a trabalhar muito e envolver mais gente.</t>
  </si>
  <si>
    <t>LL-22.1735</t>
  </si>
  <si>
    <t>Nós precisamos levar em conta os interesses do Brasil enquanto um estado soberano. Nós temos que negociar com as pessoas, de Estado para Estado. Eu tenho que cuidar do meu país que será democrático.</t>
  </si>
  <si>
    <t>LL-22.1736</t>
  </si>
  <si>
    <t>Bolsonaro zombou da covid, da pandemia, das pessoas que morriam em Manaus. É preciso um pouco de humanismo, solidariedade. A gente não quer mais armas, precisamos de mais educação, mais cultura.</t>
  </si>
  <si>
    <t>LL-22.1737</t>
  </si>
  <si>
    <t>O presidente da República tem que conversar com as pessoas que foram eleitas. Cabe ao presidente debater os problemas do povo com quem foi eleito, independente da posição política.</t>
  </si>
  <si>
    <t>LL-22.1738</t>
  </si>
  <si>
    <t>Eu vou montar uma equipe muito diferenciada, que conheça a máquina pública e que tenha no coração e na cabeça a mentalidade da inclusão social.</t>
  </si>
  <si>
    <t>LL-22.1739</t>
  </si>
  <si>
    <t>Queremos que os trabalhadores de aplicativo possam trabalhar por conta própria, mas que tenham uma seguridade social. E vamos apostar em quem quer empreender em novos micro e pequenos negócios.</t>
  </si>
  <si>
    <t>LL-22.1740</t>
  </si>
  <si>
    <t>Eu quero estar de bom humor e bastante tranquilo porque o povo brasileiro não precisa de ódio.</t>
  </si>
  <si>
    <t>LL-22.1741</t>
  </si>
  <si>
    <t>Eu se eleito serei um presidente de um mandato só. Os líderes se fazem trabalhando, no seu compromisso com a população.</t>
  </si>
  <si>
    <t>LL-22.1742</t>
  </si>
  <si>
    <t>antoniocostapm</t>
  </si>
  <si>
    <t>Obrigado @antoniocostapm. Que as relações entre nossos países se fortaleçam, em benefício dos brasileiros e portugueses. ???????? https://t.co/ydDLWd2O8z</t>
  </si>
  <si>
    <t>LL-22.1743</t>
  </si>
  <si>
    <t>É hoje! Live Brasil do Futuro com Lula às 18h30. Assista e conheça as propostas para reconstruir o país. Chame os amigos, compartilhe nas redes. #BrasilDaEsperança #EquipeLula https://t.co/LX3YNQGprN</t>
  </si>
  <si>
    <t>LL-22.1744</t>
  </si>
  <si>
    <t>sophiaabrahao</t>
  </si>
  <si>
    <t>@sophiaabrahao É com essa esperança que vamos reconstruir um país para todos. Obrigado pelo apoio e voto, @sophiaabrahao. Um abraço.</t>
  </si>
  <si>
    <t>LL-22.1745</t>
  </si>
  <si>
    <t>Temos 5 dias para conquistar mais votos e trazer esperança para o Brasil. Vamos juntos, @sophiaabrahao! https://t.co/IMq10t4GB2</t>
  </si>
  <si>
    <t>LL-22.1746</t>
  </si>
  <si>
    <t>criolomc</t>
  </si>
  <si>
    <t>@DiogoNogueira @criolomc ??</t>
  </si>
  <si>
    <t>LL-22.1747</t>
  </si>
  <si>
    <t>LL-22.1748</t>
  </si>
  <si>
    <t>O Brasil merece um futuro de paz, prosperidade e democracia. Um futuro onde as pessoas possam viver melhor, com dignidade e respeito. Esse é o país que queremos. Esse é o Brasil de Lula Presidente. Confira o programa de hoje na TV. #BrasilDaEsperança #EquipeLula https://t.co/txYhDslRJy</t>
  </si>
  <si>
    <t>LL-22.1749</t>
  </si>
  <si>
    <t>leandroassis73</t>
  </si>
  <si>
    <t>O Lula já mostrou que sabe cuidar do povo com respeito. Democracia é empatia por @leandroassis73 .
#BrasilDaEsperança #EquipeLula https://t.co/4DtoVt8Mm8</t>
  </si>
  <si>
    <t>LL-22.1750</t>
  </si>
  <si>
    <t>Domingo deixou de ser sobre um partido, deixou de ser sobre um candidato. É sobre o futuro que deixaremos para nossas crianças, nosso povo e nossa terra. É sobre a defesa da democracia e o regastar do melhor em nós. Por isso o meu voto é 13.</t>
  </si>
  <si>
    <t>LL-22.1751</t>
  </si>
  <si>
    <t>gualtierieurope</t>
  </si>
  <si>
    <t>Agradeço o apoio do prefeito de Roma, meu amigo @gualtierieurope. Vamos voltar para construir um governo ainda melhor para o povo brasileiro. Um abraço. https://t.co/1ihTLu9IsO</t>
  </si>
  <si>
    <t>LL-22.1752</t>
  </si>
  <si>
    <t>O compromisso com o bem-estar dos brasileiros, a defesa da igualdade social e as políticas públicas de referência fizeram com que Lula recebesse um conjunto de prêmios de Direitos Humanos pelo mundo, em países como EUA, Canadá, Argentina. #PresidentePremiado #EquipeLula https://t.co/jmKOQwdIsV</t>
  </si>
  <si>
    <t>LL-22.1753</t>
  </si>
  <si>
    <t>"Você deu enorme esperança a todos nós, mundo afora, mostrando que há outras alternativas ao modelo conservador de tantos governos da atualidade." Ken Wenza ao homenagear Lula com o prêmio Nelson Mandela de Direitos Humanos em 2012. #PresidentePremiado #EquipeLula</t>
  </si>
  <si>
    <t>LL-22.1754</t>
  </si>
  <si>
    <t>Lula também recebeu os prêmios George Meany-Lane Kirkland em 2019, Nicolás Salmerón de Direitos Humanos em 2020 e Azucena Villaflor em 2021. #PresidentePremiado #EquipeLula</t>
  </si>
  <si>
    <t>LL-22.1755</t>
  </si>
  <si>
    <t>Mostre seu voto também na foto de perfil! Escolha o seu avatar preferido e baixe a foto no link. #EquipeLula https://t.co/pgVxi887z8 https://t.co/Yrd0AnNCXR</t>
  </si>
  <si>
    <t>LL-22.1756</t>
  </si>
  <si>
    <t>Lula e o Brasil do Futuro https://t.co/5SqlcLKsvq</t>
  </si>
  <si>
    <t>LL-22.1757</t>
  </si>
  <si>
    <t>Além da inflação, queremos estabelecer um índice para aumento do salário mínimo todos os anos. Para que a gente possa recuperar o padrão de consumo que o salário mínimo dava quando ele foi criado.</t>
  </si>
  <si>
    <t>LL-22.1758</t>
  </si>
  <si>
    <t>O auxílio Brasil termina dia 31 de dezembro. Para ele continuar, Bolsonaro teria que ter colocado na LDO. Ele não mandou. Mais uma mentira de um cidadão que mente 8 vezes por dia. Nós vamos voltar com o Bolsa Família de R$ 600 por família e R$ 150 por filho.</t>
  </si>
  <si>
    <t>LL-22.1759</t>
  </si>
  <si>
    <t>Já começou! Acompanhe a live #BrasilDoFuturo. #EquipeLula
??: @ricardostuckert https://t.co/J7rNzx3so5</t>
  </si>
  <si>
    <t>LL-22.1760</t>
  </si>
  <si>
    <t>Para combater a violência contra a mulher, vamos criar mais Casas da Mulher Brasileira, mais delegacias da mulher. E temos que educar a população. Se não discutirmos esses assuntos, não vamos formar novos homens e novas mulheres.</t>
  </si>
  <si>
    <t>LL-22.1761</t>
  </si>
  <si>
    <t>Vamos voltar com o Prouni e o FIES com muito mais força. Investir na educação significa que todas as pessoas tenham oportunidades, independente do berço que nasceram.</t>
  </si>
  <si>
    <t>LL-22.1762</t>
  </si>
  <si>
    <t>Quando estabelecemos escolas de tempo integral, temos que ter atividades diversas para as crianças. Atividades esportivas, culturais. É preciso começar a mudar o jeito de fazer escola, para que as crianças aprendam mais, as famílias fiquem seguras.</t>
  </si>
  <si>
    <t>LL-22.1763</t>
  </si>
  <si>
    <t>O que está em jogo é se queremos ver as crianças na televisão com um livro ou com uma metralhadora na mão. A arma não educa, a arma mata. E é essa responsabilidade que temos ao votar.</t>
  </si>
  <si>
    <t>LL-22.1764</t>
  </si>
  <si>
    <t>Nós vamos criar o Ministério da Segurança Pública pra gente trabalhar junto com os governos dos estados, trabalhar nas fronteiras e combater o narcotráfico.</t>
  </si>
  <si>
    <t>LL-22.1765</t>
  </si>
  <si>
    <t>A gente viu o arsenal de armas que o Roberto Jefferson tinha. A quantidade de armas que um vizinho do Bolsonaro tinha. Se ganharmos as eleições, vamos acabar com essa facilidade que está tendo agora para comprar armas. O que está acontecendo no Brasil é uma barbárie.</t>
  </si>
  <si>
    <t>LL-22.1766</t>
  </si>
  <si>
    <t>Hoje tem gente que mora na periferia com a família em um cômodo de 9m². Acabaram com o Minha Casa Minha Vida para fazer a Casa Verde e Amarela. Onde estão essas casas? Nós vamos ganhar e retomar o Minha Casa Minha Vida.</t>
  </si>
  <si>
    <t>LL-22.1767</t>
  </si>
  <si>
    <t>Nós fizemos o Simples, o MEI. E agora nós vamos fazer linhas de financiamento para quem quiser montar o seu próprio negócio, e um fundo garantidor para dar uma segurança e ajudar com as dívidas. Quem quiser montar sua micro e pequena empresa vai ter crédito para fazer.</t>
  </si>
  <si>
    <t>LL-22.1768</t>
  </si>
  <si>
    <t>O Brasil tem artistas excepcionais que aqui são desprezados porque temos um governo que não gosta de cultura. Não existe país democrático sem investimento em cultura. E o governo tem que investir na cultura porque é um setor que gera muito emprego.</t>
  </si>
  <si>
    <t>LL-22.1769</t>
  </si>
  <si>
    <t>Hoje o jovem tem mais facilidade de estudar e tem acesso às coisas que não tinha no meu tempo. A @simonetebetbr fez uma proposta pro ensino médio em que vai garantir uma profissão pro jovem, pro estudante.</t>
  </si>
  <si>
    <t>LL-22.1770</t>
  </si>
  <si>
    <t>Quando deixei a presidência, a gente era a 6ª economia do mundo. Esse país andou pra trás, mas em vez de desistir, eu disse que nós vamos voltar. E o Brasil vai voltar a ser tudo de bom que ele pode ser.</t>
  </si>
  <si>
    <t>LL-22.1771</t>
  </si>
  <si>
    <t>Não tem nenhum país no mundo com mais de 100 milhões de habitantes que tenha um programa de saúde como o SUS. Mas nossa saúde precisa de mais dinheiro, porque se não investirmos, o povo mais pobre não tem acesso às máquinas mais modernas.</t>
  </si>
  <si>
    <t>LL-22.1772</t>
  </si>
  <si>
    <t>Queremos fazer convênio do SUS com toda a rede de especialistas do país. Se você sair do médico e ele disser que você precisa ir no ortopedista, o SUS tem que arcar pra você ir no ortopedista mais próximo da sua rua. E o mais rápido possível.</t>
  </si>
  <si>
    <t>LL-22.1773</t>
  </si>
  <si>
    <t>Se nós ganharmos as eleições, vamos viajar o mundo e convencer que o Brasil é um bom investimento. Um país que pode produzir qualquer coisa. No meu governo tivemos o melhor período de investimento direto do país.</t>
  </si>
  <si>
    <t>LL-22.1774</t>
  </si>
  <si>
    <t>Essa é uma semana decisiva. Temos propostas para melhorar a vida do povo e precisamos conversar com as pessoas sobre isso. Desmentir o que eles inventam e mostrar que o país pode ser bem melhor. Faltam 4 dias! Vamos em frente, trabalhar pela vitória do Brasil. Bom dia para nós.</t>
  </si>
  <si>
    <t>LL-22.1775</t>
  </si>
  <si>
    <t>Sem Medo de Ser Feliz é a música da esperança. Ao longo dos últimos meses, vozes se reuniram por todo Brasil para pedir um país melhor. E nós vamos construir juntos! #BrasilDaEsperança #EquipeLula https://t.co/M3SAV1rt9A</t>
  </si>
  <si>
    <t>LL-22.1776</t>
  </si>
  <si>
    <t>Lula conversa com a Rádio Mix deManaus https://t.co/Lyw20p3V8T</t>
  </si>
  <si>
    <t>LL-22.1777</t>
  </si>
  <si>
    <t>Em nenhum momento da história o Amazonas recebeu investimentos como recebeu no nosso governo. Eu assinei a renovação da Zona Franca por 10 anos e a Dilma depois assinou por mais 50. O atual presidente tenta retroceder, mostrando que não conhece a importância da ZFM.</t>
  </si>
  <si>
    <t>LL-22.1778</t>
  </si>
  <si>
    <t>Precisamos criar uma política de incentivo e compensação. E criar parcerias com cientistas do Brasil e do mundo para explorarmos a biodiversidade da Amazônia. Temos que saber da importância da Amazônia pro mundo e, com soberania brasileira, o mundo nos ajudar a cuidar dela.</t>
  </si>
  <si>
    <t>LL-22.1779</t>
  </si>
  <si>
    <t>Os fertilizantes eram baratos, então nunca se levou a sério a necessidade do Brasil ser autossuficiente. Começamos fábricas nesse setor, foram paralisadas, agora, com a guerra da Ucrânia, redescobriram a necessidade. Temos tudo que é preciso para a terra produzir mais.</t>
  </si>
  <si>
    <t>LL-22.1780</t>
  </si>
  <si>
    <t>Em Manaus, o Minha Casa Minha Vida investiu mais de R$ 2 bilhões. O Minha Casa Minha Vida foi o maior programa habitacional do Brasil e nós vamos retomá-lo. Fazer o que falta e estabelecer novos contratos com prefeituras.</t>
  </si>
  <si>
    <t>LL-22.1781</t>
  </si>
  <si>
    <t>Se estabeleceu uma política de ódio que não víamos no Brasil. Essa não é uma eleição normal entre dois candidatos. É uma eleição entre a democracia e a civilidade ou a continuidade da barbárie que é esse atual governo.</t>
  </si>
  <si>
    <t>LL-22.1782</t>
  </si>
  <si>
    <t>Eu nasci na vida política fazendo negociação e acho que vamos estabelecer uma política de boa convivência na sociedade brasileira.</t>
  </si>
  <si>
    <t>LL-22.1783</t>
  </si>
  <si>
    <t>Sem educação e sem investimento em ciência e tecnologia a gente não vai a lugar nenhum. Esses ministérios vão voltar a funcionar pelo bem do Brasil.</t>
  </si>
  <si>
    <t>LL-22.1784</t>
  </si>
  <si>
    <t>Espero que nunca mais o governo federal tenha o descaso que teve o atual presidente com Manaus. As pessoas não vão morrer por falta de oxigênio, por terem feito a população de cobaia, enquanto o Ministro da Saúde fazia festas.</t>
  </si>
  <si>
    <t>LL-22.1785</t>
  </si>
  <si>
    <t>Se não fosse o empenho dos trabalhadores do SUS, a pandemia teria matado ainda mais gente.</t>
  </si>
  <si>
    <t>LL-22.1786</t>
  </si>
  <si>
    <t>Vamos discutir com os governadores como fazer com que o Estado esteja presente em todos os bairros das cidades, nas periferias, para que a gente possa diminuir a violência no país. E vamos criar mais instrumentos para combater a violência contra a mulher.</t>
  </si>
  <si>
    <t>LL-22.1787</t>
  </si>
  <si>
    <t>Eu sempre tive uma boa relação, de respeito, com as ONGs, porque elas cumprem um importante papel social. Quem não gosta é o atual governo, porque as ONGs denunciam o aumento do desmatamento, denunciam mortes como a do Dom Phillips e do Bruno Pereira.</t>
  </si>
  <si>
    <t>LL-22.1788</t>
  </si>
  <si>
    <t>Cuidar do clima é bom para o Brasil e bom para as pessoas. E o cuidado com o clima precisa estar no currículo escolar, para que as crianças aprendam como cuidar do nosso planeta. Vamos pensar no Brasil do futuro.</t>
  </si>
  <si>
    <t>LL-22.1789</t>
  </si>
  <si>
    <t>gcamarotti</t>
  </si>
  <si>
    <t>Papa Francisco: "Peço a Nossa Senhora Aparecida que proteja e cuide do povo brasileiro, que o livre do ódio, da intolerância e da violência." https://t.co/EfTeLoLZHl</t>
  </si>
  <si>
    <t>LL-22.1790</t>
  </si>
  <si>
    <t>nature</t>
  </si>
  <si>
    <t>Pela importância do Brasil, do meio ambiente e da ciência, a revista @Nature fez editorial defendendo voto em Lula. A revista, a maior publicação científica do mundo, também aponta o desastre caso Bolsonaro seja reeleito. #EquipeLula https://t.co/8E2E2CHD8f</t>
  </si>
  <si>
    <t>LL-22.1791</t>
  </si>
  <si>
    <t>sanchezcastejon</t>
  </si>
  <si>
    <t>Obrigado meu amigo @sanchezcastejon. O mundo precisa de um Brasil soberano, com diálogo com o mundo, que gere empregos e não negue a ciência. Forte abraço! ???? ???? https://t.co/A975qoM4mn</t>
  </si>
  <si>
    <t>LL-22.1792</t>
  </si>
  <si>
    <t>paulovieirareal</t>
  </si>
  <si>
    <t>Chegou a hora de fazer o bate papo histórico com meu amigo @PauloVieiraReal. Hoje, 18h. Acompanhem! https://t.co/uZDFDlayjn</t>
  </si>
  <si>
    <t>LL-22.1793</t>
  </si>
  <si>
    <t>Faltam 4 dias. Vamos conquistar mais votos e depositar esperança nas urnas. Vamos juntos pelo Brasil. #EquipeLula https://t.co/DKPdyZyyMQ</t>
  </si>
  <si>
    <t>LL-22.1794</t>
  </si>
  <si>
    <t>Lula recebe carta dos prefeitos da Confederação Nacional dosMunicípios https://t.co/DFXi2QbWUt</t>
  </si>
  <si>
    <t>LL-22.1795</t>
  </si>
  <si>
    <t>Nunca antes um presidente tratou prefeitos com a cordialidade que eu tratei. Criamos uma sala para prefeitos, uma sala em cada superintendência da Caixa. E nunca antes os prefeitos tiveram tanta participação na elaboração de um programa de obras nas cidades.</t>
  </si>
  <si>
    <t>LL-22.1796</t>
  </si>
  <si>
    <t>É na cidade que o povo vive seus problemas, pega ônibus, vai ao hospital. Antes da gente criar políticas de distribuição de renda, muitos prefeitos acordavam de manhã com uma fila de gente na porta de casa com gente pedindo coisas.</t>
  </si>
  <si>
    <t>LL-22.1797</t>
  </si>
  <si>
    <t>Tenho orgulho de ter participado de todas as marchas de prefeitos quando fui presidente. E assim construímos uma politica de entes federativos de sucesso.</t>
  </si>
  <si>
    <t>LL-22.1798</t>
  </si>
  <si>
    <t>Lula e Paulo Vieira em O BrasilPod+ https://t.co/SSIFy2cs78</t>
  </si>
  <si>
    <t>LL-22.1799</t>
  </si>
  <si>
    <t>Quando eu vim de Garanhuns para São Paulo de pau de arara, foram 13 dias de viagem. Aí passou um caminhão da Shell e eu quis ser caminhoneiro, só pra dirigir aquele caminhão. Acabou que depois eu fui dirigir o Brasil.</t>
  </si>
  <si>
    <t>LL-22.1800</t>
  </si>
  <si>
    <t>Eu acredito em Deus porque não é possível que não tenha um ser superior que tenha feito tudo isso. Eu acho que tem um ser superior que olha por nós.</t>
  </si>
  <si>
    <t>LL-22.1801</t>
  </si>
  <si>
    <t>Eu gosto de fazer política abraçando as pessoas, olhando pras pessoas. Eu tinha muito medo de errar. Passava noites acordado, olhando pro teto, pensando se ia dar certo. E deu certo porque eu ouvia o povo.</t>
  </si>
  <si>
    <t>LL-22.1802</t>
  </si>
  <si>
    <t>Nas minhas orações, eu sempre peço proteção e orientações da minha mãe. Eu sempre converso com ela. No fundo, uma mãe não morre. Ela deixa um fruto, você. Eu acho que eu sou isso. Tenho no meu coração, no meu sangue, a minha mãe.</t>
  </si>
  <si>
    <t>LL-22.1803</t>
  </si>
  <si>
    <t>Eu fiz uma plenária no Planalto com catadores e sem teto. Quando eu chamei eles para falar, eles não quiseram, porque eles se viram representados na minha fala. Esse foi o momento mais gratificante pra mim em toda a presidência.</t>
  </si>
  <si>
    <t>LL-22.1804</t>
  </si>
  <si>
    <t>O país está desmontado do ponto de vista das instituições, tem 33 milhões de pessoas passando fome. Ele desestruturou tudo o que fizemos com a educação, ele também acabou com a cultura.</t>
  </si>
  <si>
    <t>LL-22.1805</t>
  </si>
  <si>
    <t>Eu gostaria de ter a oportunidade de, aos 77, que completo amanhã, dedicar os próximos 4 anos da minha vida para melhorar o país.</t>
  </si>
  <si>
    <t>LL-22.1806</t>
  </si>
  <si>
    <t>Vamos estabelecer escolas em tempo integral, para as crianças terem multifuncionalidade nas escolas. No outro período a criança vai praticar esporte, fazer teatro. As crianças precisam gostar de ir pra aula. E o professor tem que estar feliz em dar aula.</t>
  </si>
  <si>
    <t>LL-22.1807</t>
  </si>
  <si>
    <t>Quero discutir a educação com prefeitos e governadores. Pensar em formas de tornar a escola prazerosa para as crianças. As Olimpíadas de Matemática são um exemplo disso. Tivemos 14 milhões de inscritos, porque gostavam. Quando o aluno gosta de matemática, é a matéria mais legal.</t>
  </si>
  <si>
    <t>LL-22.1808</t>
  </si>
  <si>
    <t>Na pandemia, teve muita gente que desistiu do Ensino Médio. Vamos ter que fazer um mutirão pra trazer essas crianças de volta pra escola. Esse é um compromisso de fé meu.</t>
  </si>
  <si>
    <t>LL-22.1809</t>
  </si>
  <si>
    <t>Quando terminam as eleições, para um presidente, não tem que ter bolsonarista ou petista, tem que ter um país. E você tem que conversar com todo o mundo para cuidar do Brasil.</t>
  </si>
  <si>
    <t>LL-22.1810</t>
  </si>
  <si>
    <t>Os próximos 4 anos serão os mais primorosos da minha vida. A @JanjaLula que me desculpe, mas nós vamos trabalhar 24 horas por dia. Vamos atrair capital estrangeiro, negociar com outros países. Tem graça um presidente que fica brigando com a Argentina?</t>
  </si>
  <si>
    <t>LL-22.1811</t>
  </si>
  <si>
    <t>O presidente da república é eleito pra governar, não para brigar. É preciso parar com essa bobagem de arrumar inimigos.</t>
  </si>
  <si>
    <t>LL-22.1812</t>
  </si>
  <si>
    <t>Por que o Roberto Jefferson tinha que ter tanta arma? Por que o vizinho do Bolsonaro tinha que ter tanta arma? O Brasil não precisa dessa quantidade de armas. Quem compra armas desse jeito que estão liberando é o crime organizado, não o cidadão que quer cuidar da sua família.</t>
  </si>
  <si>
    <t>LL-22.1813</t>
  </si>
  <si>
    <t>O papel da gente é tentar harmonizar a sociedade, a gente tem que conversar com todo mundo. O presidente tem que conversar com quem gosta e não gosta porque governa pro povo.</t>
  </si>
  <si>
    <t>LL-22.1814</t>
  </si>
  <si>
    <t>A fome mexe comigo, mexe com a minha alma, porque eu sei o que é isso. Eu sei o que é uma mãe não ter o que cozinhar pros seus filhos.</t>
  </si>
  <si>
    <t>LL-22.1815</t>
  </si>
  <si>
    <t>Ainda não conversei com ninguém sobre ministérios porque não quero sentar na cadeira antes das eleições. Mas, eu posso dizer que vamos ter muitas mulheres no nosso governo.</t>
  </si>
  <si>
    <t>LL-22.1816</t>
  </si>
  <si>
    <t>Temos 5 biomas importantes e temos que cuidar bem deles. A gente precisa acreditar que a questão climática é de interesse de todos habitantes do planeta.</t>
  </si>
  <si>
    <t>LL-22.1817</t>
  </si>
  <si>
    <t>O Brasil está passando por um dos piores momentos da economia nos últimos anos. Há 4 anos o salário não tem aumento real, a inflação está em alta e o preço dos alimentos não para de subir. A esperança pra fazer mais pelo povo é Lula! Confira o programa de hoje na TV. #EquipeLula https://t.co/e2TaWakQrW</t>
  </si>
  <si>
    <t>LL-22.1818</t>
  </si>
  <si>
    <t>#HaddadNoFlow
https://t.co/QJdaaD84Cm https://t.co/7iSx4pVvcf</t>
  </si>
  <si>
    <t>LL-22.1819</t>
  </si>
  <si>
    <t>27/10 é um dia especial: Lula faz 77 anos e o Brasil comemora 20 anos da sua 1ª eleição, em 2002. No #SpaceDoLula, @FalaMuka e @LeilaGermano recebem @ricardostuckert, fotógrafo de Lula, para histórias marcantes do presidente que mudou o Brasil. #EquipeLula https://t.co/hyOUG5fu29</t>
  </si>
  <si>
    <t>LL-22.1820</t>
  </si>
  <si>
    <t>nerigeller</t>
  </si>
  <si>
    <t>Nossa frente democrática liderada por @LulaOficial recebeu hoje o apoio de importantes representantes do agronegócio brasileiro. Carlos Favaro, Fernando Tiburcio, Flávio Faedo, Jalles Fontoura, @JoseEliton_Jr, Rodrigo Zanini, @KatiaAbreu e @NeriGeller. https://t.co/YB8qbISflS</t>
  </si>
  <si>
    <t>LL-22.1821</t>
  </si>
  <si>
    <t>pedrolrossi</t>
  </si>
  <si>
    <t>Com Lula o Brasil crescia e o povo vivia melhor. É um ciclo de desenvolvimento. Desenho de @agazentinha @julianefurno @pedrolrossi. #BrasilDaEsperança #EquipeLula https://t.co/hLFANtfsv4</t>
  </si>
  <si>
    <t>LL-22.1822</t>
  </si>
  <si>
    <t>A democracia é fundamental para o povo. Precisamos de um governo que estimule a participação, que escute a sociedade. Que fale a verdade, não 7 mentiras por dia. No domingo, quando for votar, pense nisso. Pense na sua família, na educação, no futuro do país. E vote 13. Boa noite!</t>
  </si>
  <si>
    <t>LL-22.1823</t>
  </si>
  <si>
    <t>Bom dia! Vem ver uma surpresa aqui no perfil ??</t>
  </si>
  <si>
    <t>LL-22.1824</t>
  </si>
  <si>
    <t>Lula em entrevista para a Rede Clube FM e DiáriosAssociados https://t.co/XrScRi2UxQ</t>
  </si>
  <si>
    <t>LL-22.1825</t>
  </si>
  <si>
    <t>Em 2002, o 1° turno foi dia 6 de outubro, data do meu registro. E o 2° turno foi no dia 27, data que minha mãe me teve e entre o registro e minha mãe, o meu aniversário é a data que ela diz. As eleições caíram nos meus dois aniversários.</t>
  </si>
  <si>
    <t>LL-22.1826</t>
  </si>
  <si>
    <t>Lula em entrevista para a Rede Clube FM e DiáriosAssociados https://t.co/wdZ8sTIUUs</t>
  </si>
  <si>
    <t>LL-22.1827</t>
  </si>
  <si>
    <t>Vamos voltar, e se fosse possível eu queria trabalhar 24 horas por dia, porque temos que voltar a investir na educação, na saúde. Vamos retomar as conferências nacionais, para permitir que a sociedade defina as suas políticas necessárias. Assim vamos construir nosso governo.</t>
  </si>
  <si>
    <t>LL-22.1828</t>
  </si>
  <si>
    <t>Com o Bolsonaro não existe previsibilidade. Ninguém sabe o que vai acontecer no dia seguinte. Ele vive de fazer fake news e falar no cercadinho. Nós queremos retomar a normalidade do governo.</t>
  </si>
  <si>
    <t>LL-22.1829</t>
  </si>
  <si>
    <t>Nós precisamos melhorar o ensino fundamental público no Brasil. Pra isso, precisamos aumentar o salário dos professores, dar condições. E as escolas precisam ter multifuncionalidade, para que as crianças gostem de ir pra aula.</t>
  </si>
  <si>
    <t>LL-22.1830</t>
  </si>
  <si>
    <t>Eu quero ganhar as eleições, fazer um mandato exitoso e dar uma vida melhor pro povo. Eu tenho 4 anos da minha vida para dedicar a esse país. Não posso e não vou fracassar.</t>
  </si>
  <si>
    <t>LL-22.1831</t>
  </si>
  <si>
    <t>O que você estava fazendo no dia 27 de outubro de 2002?</t>
  </si>
  <si>
    <t>LL-22.1832</t>
  </si>
  <si>
    <t>Não tem dúvida: vote no 13, vote no Lula. Mensagem do @FHC. #EquipeLula
??: @ricardostuckert https://t.co/lSf31QjpLS</t>
  </si>
  <si>
    <t>LL-22.1833</t>
  </si>
  <si>
    <t>LL-22.1834</t>
  </si>
  <si>
    <t>@JanjaLula ??</t>
  </si>
  <si>
    <t>LL-22.1835</t>
  </si>
  <si>
    <t>iserrapilheira</t>
  </si>
  <si>
    <t>?????????O Instituto Serrapilheira declara oficialmente apoio ao candidato Luiz Inácio Lula da Silva (@LulaOficial) nas eleições presidenciais de 2022. Thread?? https://t.co/tZZfT4a255</t>
  </si>
  <si>
    <t>LL-22.1836</t>
  </si>
  <si>
    <t>O filho da Dona Lindu, que saiu de Caetés pra São Paulo aos 7 anos pra não morrer de fome, que não teve diploma universitário, e virou o melhor presidente da história do Brasil com 87% de aprovação. Feliz aniversário, Lula! #EquipeLula 
??: @ricardostuckert https://t.co/rgLT26y833</t>
  </si>
  <si>
    <t>LL-22.1837</t>
  </si>
  <si>
    <t>gildovigor</t>
  </si>
  <si>
    <t>@GilDoVigor Obrigado e vamos fazer o Brasil deixar de estar lascado.</t>
  </si>
  <si>
    <t>LL-22.1838</t>
  </si>
  <si>
    <t>O Lula foi o presidente que mais cuidou do povo brasileiro com a certeza e a esperança que esse país poderia ser melhor. Dia 30, seu voto no 13 trará um país mais feliz. Assista o novo programa de TV. #BrasilDaEsperança #EquipeLula https://t.co/2VexjVpa21</t>
  </si>
  <si>
    <t>LL-22.1839</t>
  </si>
  <si>
    <t>Hoje é um dia especial. E tem #SpaceDoLula às 23h com @FalaMuka e @LeilaGermano que recebem @ricardostuckert, fotógrafo do Lula. Participe e conheça histórias emocionantes sobre Lula e eleitores do Brasil. #EquipeLula
https://t.co/mFzIXW6J8q</t>
  </si>
  <si>
    <t>LL-22.1840</t>
  </si>
  <si>
    <t>O povo celebra o Brasil por @crisvector. Deixei aqui o seu parabéns pro nosso presidente! #LulaDay #EquipeLula https://t.co/6yohigQIqO</t>
  </si>
  <si>
    <t>LL-22.1841</t>
  </si>
  <si>
    <t>Até o dia 30 chega ao primeiro lugar. #EquipeLula https://t.co/e1nsGgGCDb</t>
  </si>
  <si>
    <t>LL-22.1842</t>
  </si>
  <si>
    <t>O Brasil precisa de um governo que volte a cuidar da nossa gente, especialmente de quem mais necessita. Precisa de paz, democracia e diálogo. É com a força do nosso legado e os olhos voltados para o futuro que dirijo esta carta para o Brasil do amanhã. https://t.co/93a5edf9aX</t>
  </si>
  <si>
    <t>LL-22.1843</t>
  </si>
  <si>
    <t>https://t.co/evnnWAj6Uv</t>
  </si>
  <si>
    <t>LL-22.1844</t>
  </si>
  <si>
    <t>Em 2009, Lula recebeu o prêmio Félix Houphouët-Boigny da Unesco como reconhecimento por suas ações buscando a paz, democracia e igualdade de direitos, além do seu trabalho na erradicação da pobreza e proteção das minorias. #PresidentePremiado #EquipeLula https://t.co/504YS2BS9f</t>
  </si>
  <si>
    <t>LL-22.1845</t>
  </si>
  <si>
    <t>“A única possibilidade de uma nação crescer, educar os seus filhos e garantir cidadania é se estiver em paz” disse Lula ao receber a premiação. Desde 1989, o prêmio já homenageou Nelson Mandela e Jimmy Carter. #PresidentePremiado #EquipeLula</t>
  </si>
  <si>
    <t>LL-22.1846</t>
  </si>
  <si>
    <t>nathfinancas</t>
  </si>
  <si>
    <t>RETA FINAL
Acabou de sair vídeo novo comparando a economia no Governo Bolsonaro x Governo Lula! Compartilhem ??
https://t.co/Zbg9nN0jgt</t>
  </si>
  <si>
    <t>LL-22.1847</t>
  </si>
  <si>
    <t>Mais direitos para trabalhadores de aplicativo, sem perder a liberdade de trabalhar por conta própria, mas com seguridade social. É esse Brasil que o povo merece! Conheça as propostas de Lula. #EquipeLula https://t.co/2ZA6LuA71w</t>
  </si>
  <si>
    <t>LL-22.1848</t>
  </si>
  <si>
    <t>Nossas propostas vão de encontro aos problemas que mais atrapalham a vida do paulista: queremos aumentar a renda dos trabalhadores, diminuir a fila do SUS, melhorar o transporte e o ensino da nossas crianças e jovens. Vem com o time da mudança, vem de 13! 
#HaddadNaGlobo https://t.co/9BFiDS5eC0</t>
  </si>
  <si>
    <t>LL-22.1849</t>
  </si>
  <si>
    <t>https://t.co/hyOUG4XSDz</t>
  </si>
  <si>
    <t>LL-22.1850</t>
  </si>
  <si>
    <t>Tarcísio, você falar de habitação é uma covardia. Vocês acabaram com o Minha Casa, Minha Vida, o maior programa habitacional da história do Brasil. Como você vai fazer habitação sem o Minha Casa, Minha Vida? Só se você votar no Lula domingo.
https://t.co/FPDpdSM6xl</t>
  </si>
  <si>
    <t>LL-22.1851</t>
  </si>
  <si>
    <t>quem já tá de foto nova de perfil?
tamo chegando na reta final e quero ver todo mostrando seu apoio para o @LulaOficial ?? #SpaceDoLula 
https://t.co/N7g4At8FTp
https://t.co/nRy2o0hVKc</t>
  </si>
  <si>
    <t>LL-22.1852</t>
  </si>
  <si>
    <t>Obrigado pelas mensagens e carinho ontem no meu aniversário. Hoje tem debate, 21:30. Bom dia.</t>
  </si>
  <si>
    <t>LL-22.1853</t>
  </si>
  <si>
    <t>Consegui direito de resposta contra o Bolsonaro https://t.co/NA3vpRfJv4</t>
  </si>
  <si>
    <t>LL-22.1854</t>
  </si>
  <si>
    <t>400 mil mortes poderiam ter sido evitadas na pandemia se não fosse o descaso do atual governo. 400 mil mortes. Nunca mais alguém morrerá por falta de oxigênio nos hospitais como aconteceu em Manaus. O Brasil merece alguém que cuide do povo.
??: @ricardostuckert https://t.co/SVDbUwPldh</t>
  </si>
  <si>
    <t>LL-22.1855</t>
  </si>
  <si>
    <t>Precisamos garantir direitos aos povos indígenas. Vamos criar o Ministério dos Povos Originários, com um ministro indígena, assim como a Funai também pode ser administrada por um indígena. Agora é hora de fazer com que indígenas também assumam o protagonismo da política.</t>
  </si>
  <si>
    <t>LL-22.1856</t>
  </si>
  <si>
    <t>@fbbreal Com respeito e compromisso com o povo, vamos trabalhar para cuidar do Brasil. Obrigado pelo apoio e voto, @fbbreal. Um abraço.</t>
  </si>
  <si>
    <t>LL-22.1857</t>
  </si>
  <si>
    <t>O Brasil é o país da alegria, não do ódio. Nosso país precisa de respeito e diálogo. Agradeço seu apoio e voto, @fbbreal. Vamos juntos! #BrasilDaEsperança https://t.co/MFA3wP08oF</t>
  </si>
  <si>
    <t>LL-22.1858</t>
  </si>
  <si>
    <t>Lula em menos de 1 minuto!
Deixe o RT e compartilhe!! https://t.co/K5KhdYmB1x</t>
  </si>
  <si>
    <t>LL-22.1859</t>
  </si>
  <si>
    <t>Domingo, vote com amor e esperança. E o nosso amanhã será melhor. Confira o último programa eleitoral do Lula. #EquipeLula https://t.co/gDusX73eUB</t>
  </si>
  <si>
    <t>LL-22.1860</t>
  </si>
  <si>
    <t>Hoje tem #LulaNaGlobo às 21h30. Que tal acompanhar o debate pelo Zap do Lula? Aproveite para receber materiais da campanha e tirar dúvidas. Chama a família, os amigos e vamos fortalecer a nossa vitória! #EquipeLula
https://t.co/OJLJVEeVxz</t>
  </si>
  <si>
    <t>LL-22.1861</t>
  </si>
  <si>
    <t>O governo das granadas contra os servidores. #EquipeLula https://t.co/RbtjP1untQ</t>
  </si>
  <si>
    <t>LL-22.1862</t>
  </si>
  <si>
    <t>@SamuelLJackson @RobertDowneyJr @MarkRuffalo @chrishemsworth @DonCheadle @wongrel Por aqui também juntamos um time diverso, pra combater a fome e o desemprego. Milhões de brasileiros com @geraldoalckmin, @Haddad_Fernando, @simonetebetbr, @MarinaSilva, @An</t>
  </si>
  <si>
    <t>LL-22.1863</t>
  </si>
  <si>
    <t>LL-22.1864</t>
  </si>
  <si>
    <t>LL-22.1865</t>
  </si>
  <si>
    <t>LL-22.1866</t>
  </si>
  <si>
    <t>wongrel</t>
  </si>
  <si>
    <t>LL-22.1867</t>
  </si>
  <si>
    <t>doncheadle</t>
  </si>
  <si>
    <t>LL-22.1868</t>
  </si>
  <si>
    <t>chrishemsworth</t>
  </si>
  <si>
    <t>LL-22.1869</t>
  </si>
  <si>
    <t>LL-22.1870</t>
  </si>
  <si>
    <t>samuelljackson</t>
  </si>
  <si>
    <t>LL-22.1871</t>
  </si>
  <si>
    <t>robertdowneyjr</t>
  </si>
  <si>
    <t>LL-22.1872</t>
  </si>
  <si>
    <t>https://t.co/uyK2WvHj3b https://t.co/bjGhGsWPLR</t>
  </si>
  <si>
    <t>LL-22.1873</t>
  </si>
  <si>
    <t>lucianohuck</t>
  </si>
  <si>
    <t>@RobertDowneyJr @LucianoHuck Minha Lata Velha Minha Vida</t>
  </si>
  <si>
    <t>LL-22.1874</t>
  </si>
  <si>
    <t>LL-22.1875</t>
  </si>
  <si>
    <t>"Não conheço ninguém com um pingo de consciência e compaixão que não se choque com o que Bolsonaro, ao assumir o cargo na marola de Trump, fez com seu grande e lindo país." #EquipeLula https://t.co/DUZWrnMWZ3</t>
  </si>
  <si>
    <t>LL-22.1876</t>
  </si>
  <si>
    <t>Vamos ver o debate! Desenho do @cokeandrum. #BrasilDaEsperança #EquipeLula https://t.co/BeJr8DU7gI</t>
  </si>
  <si>
    <t>LL-22.1877</t>
  </si>
  <si>
    <t>Prontos? Vamos começar! #LulaNaGlobo #DebateNaGlobo
??: @ricardostuckert https://t.co/6ikfetenlz</t>
  </si>
  <si>
    <t>LL-22.1878</t>
  </si>
  <si>
    <t>Quero agradecer ao povo brasileiro que votou em mim no primeiro turno. Não estou aqui representando só a mim. Estou aqui em nome de 10 partidos políticos e de toda a sociedade brasileira que defende a democracia. Em nome dos trabalhadores e estudantes. #LulaNaGlobo #DebateNaGlobo</t>
  </si>
  <si>
    <t>LL-22.1879</t>
  </si>
  <si>
    <t>A verdade nua e crua é que o salário mínimo do Bolsonaro hoje é menor do que quando ele entrou. Eu aumentei o salário mínimo em 74%. É muito fácil chegar perto das eleições e dizer que vai aumentar. Por que não aumentou em 4 anos? #LulaNaGlobo #DebateNaGlobo</t>
  </si>
  <si>
    <t>LL-22.1880</t>
  </si>
  <si>
    <t>Bolsonaro é um samba de uma nota só. Mentiroso é ele, que mentiu 6498 vezes durante o seu mandato. #LulaNaGlobo #DebateNaGlobo https://t.co/1Am44Iyb6o</t>
  </si>
  <si>
    <t>LL-22.1881</t>
  </si>
  <si>
    <t>O povo quer saber por que não deu aumento real ao salário mínimo, Bolsonaro? #LulaNaGlobo #DebateNaGlobo</t>
  </si>
  <si>
    <t>LL-22.1882</t>
  </si>
  <si>
    <t>Só não aprende quem não quer. É uma bobagem comparar o Bolsa Família com o Auxílio Brasil, porque o Bolsa Família era apenas um dos programas que tínhamos. A gente tinha o PNAE, fazíamos cisternas, Luz Para Todos. Era um conjunto de políticas. #LulaNaGlobo #DebateNaGlobo</t>
  </si>
  <si>
    <t>LL-22.1883</t>
  </si>
  <si>
    <t>salário mínimo saltou de R$ 200 em 2003 para R$ 880 em 2015 com Lula e Dilma. A política de valorização da renda do trabalhador mostrou que era possível promover crescimento econômico com inclusão social e diminuição da pobreza  https://t.co/zionsbRn50 #DebateNaGlobo #LulaNaGlobo</t>
  </si>
  <si>
    <t>LL-22.1884</t>
  </si>
  <si>
    <t>Bolsonaro não sabe o que é uma cisterna, o que é um cidadão ter luz pela primeira vez em casa e poder comprar uma máquina para fazer suco e ter uma forma de ter renda. #LulaNaGlobo #DebateNaGlobo</t>
  </si>
  <si>
    <t>LL-22.1885</t>
  </si>
  <si>
    <t>Eles sabem quem esconde. Ele acabou de tentar esconder o Roberto Jefferson, o pistoleiro dele, o homem de confiança. Quem mandou o ministro da educação escondido para os EUA num avião da FAB? Não fui eu. E o povo brasileiro sabe. #LulaNaGlobo #DebateNaGlobo</t>
  </si>
  <si>
    <t>LL-22.1886</t>
  </si>
  <si>
    <t>desmentindobozo</t>
  </si>
  <si>
    <t>BOLSONARO MENTIU ao afirmar que o seu governo lutou pelo auxílio emergencial de R$ 600. A verdade é que ele sempre fez o possível para não dar o auxílio
Basta assistir o vídeo! #DebateNaGlobo 
https://t.co/kElaHyj9Kn</t>
  </si>
  <si>
    <t>LL-22.1887</t>
  </si>
  <si>
    <t>Dei uma chance para Bolsonaro olhar na cara do povo e dizer que Brasil ele quer construir. Um cidadão que governa esse país há 4 anos e não tem política industrial, de desenvolvimento. Ao invés de explicar o que quer fazer, fica numa nota só. #LulaNaGlobo #DebateNaGlobo</t>
  </si>
  <si>
    <t>LL-22.1888</t>
  </si>
  <si>
    <t>Pai, perdoai os ignorantes, eles não sabem o que fazem. Se ele tivesse noção de política externa, se tivesse lido o jornal essa semana, saberia o que significa de exportar engenharia para o país.  https://t.co/kGkFXVHW0c #LulaNaGlobo #DebateNaGlobo</t>
  </si>
  <si>
    <t>LL-22.1889</t>
  </si>
  <si>
    <t>Eu fui recebido pelo chanceler da Alemanha, pelo presidente da Espanha e da França, sem ser presidente. Ele não é recebido por ninguém, só pelo presidente da Arábia Saudita, que ele acha que é democrático. #LulaNaGlobo #DebateNaGlobo</t>
  </si>
  <si>
    <t>LL-22.1890</t>
  </si>
  <si>
    <t>Durante 4 anos, Bolsonaro governou o país e não deu 1% de aumento do salário mínimo. Não deu aumento para a merenda escolar. E isso o povo sabe porque está sentindo na pele. Não houve aumento do salário mínimo, o que houve foi apenas reposição inflacionária. #LulaNaGlobo</t>
  </si>
  <si>
    <t>LL-22.1891</t>
  </si>
  <si>
    <t>Participo de debates desde 89. Sempre achei que os debates eram momentos de engrandecimento da consciência política da sociedade. Mas esse cidadão se preparou pra vir aqui preocupado com um programa eleitoral de televisão. #LulaNaGlobo #DebateNaGlobo</t>
  </si>
  <si>
    <t>LL-22.1892</t>
  </si>
  <si>
    <t>senadorhumberto</t>
  </si>
  <si>
    <t>BOLSONARO MENTIU! A bancada no PT no Senado agiu forte para impedir que os estados fossem tungados e a Petrobras utilizada com caráter eleitoreiro. Defendemos o Brasil e alertamos que o erro está na política de preços e no comando: da empresa, da Economia e do país.</t>
  </si>
  <si>
    <t>LL-22.1893</t>
  </si>
  <si>
    <t>Eu tive a alegria de governar o país ajudado pelo povo. E vivemos um dos momento mais auspiciosos. O povo tinha dinheiro para comprar comida, trocar geladeira, fogão, viajar para dentro e fora do Brasil. Hoje o país está empobrecido. #LulaNaGlobo #DebateNaGlobo</t>
  </si>
  <si>
    <t>LL-22.1894</t>
  </si>
  <si>
    <t>agencialupa</t>
  </si>
  <si>
    <t>Os beneficiários do Bolsa Família que aumentavam sua renda contavam com garantias de proteção caso conseguissem trabalho. Segundo as regras, era possível continuar recebendo o benefício mesmo obtendo um emprego — fosse ele formal ou informal. #DebateNaGlobo https://t.co/5qM9kIBFf9</t>
  </si>
  <si>
    <t>LL-22.1895</t>
  </si>
  <si>
    <t>Se Bolsonaro não sabe como responder, eu dou uma dica. Vocês fizeram uma reforma da previdência, e vocês aumentaram o tempo para um trabalhador se aposentar? O aposentado também está passando fome, porque não tem aumento do salário mínimo. #LulaNaGlobo #DebateNaGlobo</t>
  </si>
  <si>
    <t>LL-22.1896</t>
  </si>
  <si>
    <t>Prosperidade para quem? Só se for para a família Bolsonaro, que comprou 51 imóveis em dinheiro vivo. #LulaNaGlobo #DebateNaGlobo</t>
  </si>
  <si>
    <t>LL-22.1897</t>
  </si>
  <si>
    <t>Bolsonaro diz que respeita a Constituição, mas todo o santo dia ameaça os ministros da Suprema Corte. Me parece é que ele tem algum militar chefe que diz as vezes “para de ameaçar”. #LulaNaGlobo #DebateNaGlobo</t>
  </si>
  <si>
    <t>LL-22.1898</t>
  </si>
  <si>
    <t>O PT nunca foi contra o Auxílio Brasil. Mais uma mentira do Bolsonaro que não se sustenta. #LulaNaGlobo #DebateNaGlobo #EquipeLula https://t.co/bUdyrpb8qy</t>
  </si>
  <si>
    <t>LL-22.1899</t>
  </si>
  <si>
    <t>O povo conviveu comigo, por isso me deu a vitória no 1° turno. Se tem um cara que sabe cuidar das crianças, dos trabalhadores, sou eu. Ele vive ofendendo as pessoas. E não respeita a Constituição. #LulaNaGlobo #DebateNaGlobo</t>
  </si>
  <si>
    <t>LL-22.1900</t>
  </si>
  <si>
    <t>Estou aqui para discutir o que vamos fazer para o país. Que tipo de política vou fazer, para atrair investimentos externos e fazer financiamentos. Acho que é isso que o povo está esperando, e é isso que vou fazer, para tirarmos proveito dessa noite. #LulaNaGlobo #DebateNaGlobo</t>
  </si>
  <si>
    <t>LL-22.1901</t>
  </si>
  <si>
    <t>A reforma da previdência prejudicou os aposentados e, sobretudo, pensionistas, que vão receber metade agora. Eu só perguntei sobre isso para o Bolsonaro, e ele deveria responder com o mínimo de respeito aos aposentados e pensionistas. #LulaNaGlobo #DebateNaGlobo</t>
  </si>
  <si>
    <t>LL-22.1902</t>
  </si>
  <si>
    <t>O que estão achando? #DebateNaGlobo
??: @ricardostuckert https://t.co/ntKrC2g1vF</t>
  </si>
  <si>
    <t>LL-22.1903</t>
  </si>
  <si>
    <t>Por que negligenciar a saúde? Por que passar 45 dias negando a vacina? Por que esconder o cartão de vacinação? Por que tirar recursos do Farmácia Popular? Por que não atender com rapidez a questão da covid? #LulaNaGlobo #DebateNaGlobo</t>
  </si>
  <si>
    <t>LL-22.1904</t>
  </si>
  <si>
    <t>Quando ele foi comprar a vacina, São Paulo e vários países do mundo já estavam dando vacina. Montou um comitê de crise que orientava ele a negar a COVID. Ele fez pouco caso das pessoas morrendo por falta de oxigênio em Manaus. #LulaNaGlobo #DebateNaGlobo</t>
  </si>
  <si>
    <t>LL-22.1905</t>
  </si>
  <si>
    <t>Bolsonaro não responde sobre a pandemia porque deve pesar na consciência dele. Se ele tivesse seguido o aviso dos governadores do Nordeste, teria evitado pelo menos 200 mil mortes. Ele, desumano como é, não foi visitar uma pessoa que perdeu um parente. #LulaNaGlobo #DebateNaGlobo</t>
  </si>
  <si>
    <t>LL-22.1906</t>
  </si>
  <si>
    <t>Eu perguntei sobre saúde e Bolsonaro quer fazer debate de vice. Quantos hospitais você fez a mais? Quantos médicos a mais? Sabe o que Bolsonaro fez a mais? Comprou 35 mil caixas de viagra para Forças Armadas. #LulaNaGlobo #DebateNaGlobo</t>
  </si>
  <si>
    <t>LL-22.1907</t>
  </si>
  <si>
    <t>Os números do meu governo: 18 mil vagas pelo Mais Médicos em 3,9 mil municípios, 1.033 centros do Brasil Sorridente, 40,2 mil equipes do Saúde da Família, 2.525 ambulâncias e 583 UTIs pelo SAMU. O Orçamento da saúde aumentou 78% acima da inflação. #LulaNaGlobo #DebateNaGlobo</t>
  </si>
  <si>
    <t>LL-22.1908</t>
  </si>
  <si>
    <t>Eu fiz a maior campanha de desarmamento do país. E no meu governo nós vamos distribuir livros, cultura. Acesso às coisas que educam, não que matam. #LulaNaGlobo #DebateNaGlobo</t>
  </si>
  <si>
    <t>LL-22.1909</t>
  </si>
  <si>
    <t>Sabe qual o modelo de cidadão pacífico do Bolsonaro? O Roberto Jefferson, armado até os dentes atirando na Polícia Federal. #LulaNaGlobo #DebateNaGlob</t>
  </si>
  <si>
    <t>LL-22.1910</t>
  </si>
  <si>
    <t>Bolsonaro mandou até seu ministro negociar para o Roberto Jefferson, seu amigo. Por isso ficou nervoso. Chegou a dizer que não tinha foto com ele, e a imprensa mostrou suas fotos com ele. #LulaNaGlobo #DebateNaGlobo</t>
  </si>
  <si>
    <t>LL-22.1911</t>
  </si>
  <si>
    <t>Por que Bolsonaro cortou praticamente toda a verba dos programas que protegem as mulheres da violência? #LulaNaGlobo #DebateNaGlobo</t>
  </si>
  <si>
    <t>LL-22.1912</t>
  </si>
  <si>
    <t>Quem criou o ministério das Mulheres fomos nós. Quem fez o Minha Casa Minha Vida para mulheres fomos nós. Se teve um governo que cuidou das mulheres com respeito foi o nosso. As mulheres não podem ser vítimas de violências absurdas como são hoje. #LulaNaGlobo #DebateNaGlobo</t>
  </si>
  <si>
    <t>LL-22.1913</t>
  </si>
  <si>
    <t>Bolsonaro vai dizer que seu próprio governo está mentindo? #LulaNaGlobo #DebateNaGlobo #EquipeLula
https://t.co/a2pcAnl433 https://t.co/WN9uKwLve2</t>
  </si>
  <si>
    <t>LL-22.1914</t>
  </si>
  <si>
    <t>Bolsonaro mentindo sobre feminicídio. #LulaNaGlobo #DebateNaGlobo #EquipeLula 
https://t.co/HfAiWrOCox</t>
  </si>
  <si>
    <t>LL-22.1915</t>
  </si>
  <si>
    <t>Antes de janeiro, se ganhar as eleições, vou viajar o mundo para conversar com países e pedir investimentos. E em janeiro vou sentar com todos os governadores para pensar as prioridades em cada estado. #LulaNaGlobo #DebateNaGlobo</t>
  </si>
  <si>
    <t>LL-22.1916</t>
  </si>
  <si>
    <t>Eles mudaram a lógica da medição de emprego. Colocam emprego informal como medição de emprego. No meu tempo era carteira profissional assinada. Quero saber os números de empregos com carteira assinada. Nós vamos consertar esse país. #LulaNaGlobo #DebateNaGlobo</t>
  </si>
  <si>
    <t>LL-22.1917</t>
  </si>
  <si>
    <t>Os prefeitos do Brasil sabem que nunca antes um presidente tratou eles com a dignidade que eu tratei. Tínhamos  uma sala para receber prefeitos. E isso nós vamos voltar a fazer, porque é na cidade que surgem os problemas do povo. #LulaNaGlobo #DebateNaGlobo</t>
  </si>
  <si>
    <t>LL-22.1918</t>
  </si>
  <si>
    <t>te falar uma coisa aqui: Lula é o cara que sabe criar empregos, viu? foram 20 milhões de vagas formais em 13 anos de governos de PT. dá 1,5 milhão de empregos por ano! #DebateNaGlobo #LulaNaGlobo</t>
  </si>
  <si>
    <t>LL-22.1919</t>
  </si>
  <si>
    <t>O povo já viu o país crescer, gerar empregos. O que não dá é para acreditar em fantasias. O salário mínimo não teve aumento real em todo o mandato do Bolsonaro e agora ele vem com a cara de pau prometer que vai fazer. Não vai. #LulaNaGlobo #DebateNaGlobo</t>
  </si>
  <si>
    <t>LL-22.1920</t>
  </si>
  <si>
    <t>No dia 30, compareça para votar. Vote e nós vamos consertar o país. #LulaNaGlobo #DebateNaGlobo</t>
  </si>
  <si>
    <t>LL-22.1921</t>
  </si>
  <si>
    <t>tesoureiros</t>
  </si>
  <si>
    <t>Sempre bom lembrar: Bolsonaro não sabia o que era o PIX.
https://t.co/2QP65jIsUM</t>
  </si>
  <si>
    <t>LL-22.1922</t>
  </si>
  <si>
    <t>Ainda bem que eu trouxe a @MarinaSilva nesse debate. A melhor ministra do Meio Ambiente do Brasil e que mais lutou pelo clima. #LulaNaGlobo #DebateNaGlobo</t>
  </si>
  <si>
    <t>LL-22.1923</t>
  </si>
  <si>
    <t>Com Lula o desmatamento caiu. Com Bolsonaro subiu. #LulaNaGlobo #DebateNaGlobo #EquipeLula https://t.co/J7RSf0fh6z</t>
  </si>
  <si>
    <t>LL-22.1924</t>
  </si>
  <si>
    <t>A primeira usina de energia eólica foi a Dilma que fez em Osório, no Rio Grande do Sul. Agora já está sendo discutido hidrogênio verde no Ceará e na Bahia. Ele não sabe e não traz isso pro debate. Quem se preocupou com isso fomos nós. #LulaNaGlobo #DebateNaGlobo</t>
  </si>
  <si>
    <t>LL-22.1925</t>
  </si>
  <si>
    <t>Há uma diferença entre o meu governo e o dele. Nós fizemos a transposição do Rio São Francisco, ele fez 2% e acha que foi ele que fez. Se eu fosse você, Bolsonaro, pedia ao Ministério do Planejamento, que você deve ter acabado, para explicar. #LulaNaGlobo #DebateNaGlobo</t>
  </si>
  <si>
    <t>LL-22.1926</t>
  </si>
  <si>
    <t>ricardogalvaosp</t>
  </si>
  <si>
    <t>Essa é a taxa REAL de desmatamento da Amazônia!
Bolsonaro MENTE descaradamente o tempo todo sobre TUDO, é desesperador!
Bolsonaro DEMITIU o diretor do INPE @ricardogalvaosp em 2019, simplesmente porque NÃO GOSTOU dos dados que mostravam um aumento recorde nos desmatamentos! https://t.co/2P6fj7LyS6</t>
  </si>
  <si>
    <t>LL-22.1927</t>
  </si>
  <si>
    <t>LL-22.1928</t>
  </si>
  <si>
    <t>Queria pedir desculpa a quem tá em casa esperando algo diferente aqui no debate. Lamentavelmente não ouviu, porque o presidente não sabe dizer o que fez, só fica provocando. Não tem nada de real. #LulaNaGlobo #DebateNaGlobo</t>
  </si>
  <si>
    <t>LL-22.1929</t>
  </si>
  <si>
    <t>Bolsonaro comparou o preço da picanha com o auxílio brasil / bolsa família. Eu comparei com o salário mínimo. https://t.co/58Fe5eh1Mh</t>
  </si>
  <si>
    <t>LL-22.1930</t>
  </si>
  <si>
    <t>Os melhores anos do nosso país foram os anos que eu governei o país. O povo trabalhava, o salário aumentava. E agora gente pode reconstruir o país. Depende única e exclusivamente de você ir votar no domingo. Vote no 13. #LulaNaGlobo #DebateNaGlobo</t>
  </si>
  <si>
    <t>LL-22.1931</t>
  </si>
  <si>
    <t>O povo brasileiro tem uma responsabilidade muito grande. Tem que votar pensando no Brasil, no que ele quer. As eleições não são pra mim, são para garantir o regime democrático e a melhoria de vida do povo.</t>
  </si>
  <si>
    <t>LL-22.1932</t>
  </si>
  <si>
    <t>https://t.co/3WIWGYSSw4 https://t.co/2BygxaMCzc</t>
  </si>
  <si>
    <t>LL-22.1933</t>
  </si>
  <si>
    <t>O amanhã está chegando para o Brasil. Boa noite.
??: @ricardostuckert https://t.co/0T3GLmzr0N</t>
  </si>
  <si>
    <t>LL-22.1934</t>
  </si>
  <si>
    <t>Amanhã é o dia do povo ir às urnas para decidir o futuro do Brasil. E hoje, às 16h, faremos nossa caminhada da vitória, com @Haddad_Fernando e @geraldoalckmin na Av. Paulista. O Brasil voltará a ser um país de todos, do amor e do desenvolvimento. Vamos juntos votar 13. Bom dia!</t>
  </si>
  <si>
    <t>LL-22.1935</t>
  </si>
  <si>
    <t>LL-22.1936</t>
  </si>
  <si>
    <t>Todo mundo tem um vizinho que vota pela família, pela paz e por um Brasil melhor. Todo mundo vota junto com Lula pelo #BrasilDaEsperança! #EquipeLula https://t.co/whK4EOiEbh</t>
  </si>
  <si>
    <t>LL-22.1937</t>
  </si>
  <si>
    <t>Quem criou o MEI? É só pesquisar. MEI é criação do Lula para desburocratizar e incentivar o empreendedorismo. Bolsonaro foge da real questão: com Lula os números de emprego consideravam apenas carteira assinada. Ele bagunçou as estatísticas para inflar seus dados. #EquipeLula https://t.co/1WgPhJDs4U</t>
  </si>
  <si>
    <t>LL-22.1938</t>
  </si>
  <si>
    <t>markhamill</t>
  </si>
  <si>
    <t>@MarkHamill Obrigado, @MarkHamill. Reconstruir o Brasil, eu irei. Que a força siga grande em você também.</t>
  </si>
  <si>
    <t>LL-22.1939</t>
  </si>
  <si>
    <t>Todos juntos por uma nova esperança! https://t.co/WrBKgbJ8FI</t>
  </si>
  <si>
    <t>LL-22.1940</t>
  </si>
  <si>
    <t>lemondefr</t>
  </si>
  <si>
    <t>Artigo publicado hoje no @lemondefr. Vamos vencer as eleições neste domingo e retomar uma agenda de diálogo e parcerias do Brasil com o mundo. https://t.co/qpdiNOUehJ https://t.co/fF8QSep16k</t>
  </si>
  <si>
    <t>LL-22.1941</t>
  </si>
  <si>
    <t>Em apoio a Lula, o editorial do New York Times, maior jornal dos EUA, declara que um segundo governo de Bolsonaro é uma ameaça não só para o Brasil, mas para todo o planeta Terra. #EquipeLula 
https://t.co/77RDImYeH8</t>
  </si>
  <si>
    <t>LL-22.1942</t>
  </si>
  <si>
    <t>Nossos adversários estão desesperados. Vão despejar muitas mentiras. A mais nova é que Lula seria contra o MEI, que ele mesmo criou quando era presidente, em 2006. É hora de ajudar a combater as fakes, por um futuro de verdade para o Brasil. #EquipeLula https://t.co/gP4oI2LaRe</t>
  </si>
  <si>
    <t>LL-22.1943</t>
  </si>
  <si>
    <t>guardian</t>
  </si>
  <si>
    <t>Editorial do @guardian defende eleição de Lula. “Bolsonaro representará um custo elevado para todos.” #EquipeLula https://t.co/3WcDEZWLZ6</t>
  </si>
  <si>
    <t>LL-22.1944</t>
  </si>
  <si>
    <t>xuxameneghel</t>
  </si>
  <si>
    <t>Todas as crianças do Brasil, nas cidades, campos e florestas, precisam ser prioridade para os próximos 4 anos. No domingo, vote por um futuro melhor para nossas crianças.
Xuxa Meneghel</t>
  </si>
  <si>
    <t>LL-22.1945</t>
  </si>
  <si>
    <t>Obrigado Parintins. Ontem uniu povo do Caprichoso e Garantido juntos pelo 13! https://t.co/V5ppbUjt3N</t>
  </si>
  <si>
    <t>LL-22.1946</t>
  </si>
  <si>
    <t>O povo brasileiro quer paz. @simonetebetbr está do lado de quem defende a vida, de quem defende o povo brasileiro. Amanhã, vote 13! #EquipeLula https://t.co/qnG1Iwhn7k</t>
  </si>
  <si>
    <t>LL-22.1947</t>
  </si>
  <si>
    <t>Fio com algumas das mentiras de Bolsonaro ontem. #EquipeLula https://t.co/FJQO8xp2F3</t>
  </si>
  <si>
    <t>LL-22.1948</t>
  </si>
  <si>
    <t>É simples!
1- Lula criou o MEI
2- Bolsonaro VETOU renegociar dívidas do MEI
Fim. https://t.co/wgCMHUlysK</t>
  </si>
  <si>
    <t>LL-22.1949</t>
  </si>
  <si>
    <t>O Brasil vai voltar a crescer com harmonia e desenvolvimento. Vamos viajar o mundo para recuperar parcerias e trabalhar muito com os governadores e prefeitos para realizar obras e recuperar o país. 
??: @ricardostuckert https://t.co/l7jycjAO3m</t>
  </si>
  <si>
    <t>LL-22.1950</t>
  </si>
  <si>
    <t>Lula e Fernando Haddad conversam com a imprensa emSãoPaulo https://t.co/Ivu5qevDM4</t>
  </si>
  <si>
    <t>LL-22.1951</t>
  </si>
  <si>
    <t>Ontem no debate, fiz questão de tentar provar o quanto Bolsonaro é mentiroso. Agora ele tenta trabalhar nas redes sociais mais uma mentira sobre MEI. Ontem ele disse que criou milhões de empregos. Eu disse que ele mudou a sistemática de contabilizar empregos.</t>
  </si>
  <si>
    <t>LL-22.1952</t>
  </si>
  <si>
    <t>O MEI foi criado por mim, fizemos o Simples. E agora mentem que eu quero acabar com o MEI, ou que acho que MEI não é trabalhador. Como pode? Um cidadão descontrolado, que mente assim, não tem condições de governar o país.</t>
  </si>
  <si>
    <t>LL-22.1953</t>
  </si>
  <si>
    <t>Quero dar os parabéns ao @Haddad_Fernando pela campanha e pelo debate. Ontem pude sentir como é difícil fazer um debate com quem mente descaradamente.</t>
  </si>
  <si>
    <t>LL-22.1954</t>
  </si>
  <si>
    <t>O povo brasileiro está cansado desse governo. Nosso país precisa ser reconstruído por alguém que tenha credibilidade, que tenha relação com a sociedade. As pessoas não podem ser pegas de surpresa com mentiras, violência.</t>
  </si>
  <si>
    <t>LL-22.1955</t>
  </si>
  <si>
    <t>Precisamos abolir a fábrica de mentiras do Bolsonaro e do seu governo. Os partidos políticos precisam encontrar um jeito, porque não é possível fazer campanha em nenhum país do mundo com a quantidade de mentira que eles contam.</t>
  </si>
  <si>
    <t>LL-22.1956</t>
  </si>
  <si>
    <t>Lula e Haddad encerram campanha com caminhada na AvenidaPaulista https://t.co/UvfRdJcxqQ</t>
  </si>
  <si>
    <t>LL-22.1957</t>
  </si>
  <si>
    <t>Os bolsonaristas seguem mentindo desesperadamente. Lula criou o MEI em seu 1° governo, incentivou micro e pequenos empreendedores e vai fazer ainda mais. Vamos enfrentar as fakes news de Bolsonaro na reta final. #BrasilDaEsperança #EquipeLula https://t.co/J6hn2q0J9o</t>
  </si>
  <si>
    <t>LL-22.1958</t>
  </si>
  <si>
    <t>então, gente 
LULA CRIOU O MEI 
foi graças a isso que meu pai saiu de vendedor ambulante de salgado para empresário do ramo alimentício kkk
é sério, mudou muita coisa: a gente pôde pegar crédito, melhorar a produção, ter nome no banco como empresário…
Lula é o pai do MEI</t>
  </si>
  <si>
    <t>LL-22.1959</t>
  </si>
  <si>
    <t>Amanhã, vote 13! https://t.co/QUZCc6DAqZ</t>
  </si>
  <si>
    <t>LL-22.1960</t>
  </si>
  <si>
    <t>Nosso último ato da campanha na Avenida Paulista. Somos milhões nas ruas. Somos o povo brasileiro. E com muito amor, contra o ódio, amanhã votaremos 13.
??: @ricardostuckert https://t.co/pM68k3t0rL</t>
  </si>
  <si>
    <t>LL-22.1961</t>
  </si>
  <si>
    <t>ademar__vieira</t>
  </si>
  <si>
    <t>Que o amanhã seja lindo e cheio de esperança como este reencontro desenhado por @Ademar__Vieira. Veja mais desenhos de artista que nos apoiam na tag #BrasilDaEsperança. Vamos juntos, amanhã vote 13! #EquipeLula https://t.co/5N0e7C93iz</t>
  </si>
  <si>
    <t>LL-22.1962</t>
  </si>
  <si>
    <t>tmorello</t>
  </si>
  <si>
    <t>Big day tomorrow Brazil! Let’s prove that Humanity &amp;gt; Fascism https://t.co/Xqh3aQdmHH</t>
  </si>
  <si>
    <t>LL-22.1963</t>
  </si>
  <si>
    <t>Eu tenho um legado para apresentar ao Brasil, mas eu quero falar com o povo sobre o futuro do nosso país. Sobre como vamos recuperar nossa economia, combater a fome, gerar empregos e trazer a união e o amor de volta. Por isso, lançamos nesta semana uma carta ao Brasil do amanhã. https://t.co/F5TnwBQPve</t>
  </si>
  <si>
    <t>LL-22.1964</t>
  </si>
  <si>
    <t>O que está em jogo nesta eleição é a escolha entre dois projetos diferentes. Temos consciência da nossa responsabilidade histórica e, junto com amplas forças que apoiam a democracia, em um processo de diálogo e escuta da sociedade, apresentamos nossas principais propostas.</t>
  </si>
  <si>
    <t>LL-22.1965</t>
  </si>
  <si>
    <t>O Brasil precisa de um governo que volte a cuidar da nossa gente, especialmente de quem mais necessita. Precisa de paz, democracia e diálogo. Com credibilidade, previsibilidade e estabilidade na economia. Vamos juntos reconstruir o Brasil. https://t.co/n4M4kJfgj2</t>
  </si>
  <si>
    <t>LL-22.1966</t>
  </si>
  <si>
    <t>Os governos Lula mudaram a vida de milhões de brasileiros através de políticas de incentivo ao micro e pequeno empreendedorismo. A Dona Rosa é um desses exemplos. Não acreditem em fakes, Lula está do lado do povo. Amanhã é 13! #EquipeLula
??: @ricardostuckert https://t.co/IetvF86Dxc</t>
  </si>
  <si>
    <t>LL-22.1967</t>
  </si>
  <si>
    <t>É amanhã! Que a esperança se espalhe pelos estados com o time do Lula no 2º turno. Pelo Brasil, vote 13. Por São Paulo, vote 13 em @Haddad_Fernando e @ProfLuciaFranca. #EquipeLula
??: @ricardostuckert https://t.co/I6Jcqtwuz1</t>
  </si>
  <si>
    <t>LL-22.1968</t>
  </si>
  <si>
    <t>LL-22.1969</t>
  </si>
  <si>
    <t>LL-22.1970</t>
  </si>
  <si>
    <t>Na Bahia também é 13 com @Jeronimoba13 e @JuniorGeraldo_. Juntos com Lula para o Brasil ser feliz de novo. #EquipeLula
??: @ricardostuckert https://t.co/4RjwkU27CE</t>
  </si>
  <si>
    <t>LL-22.1971</t>
  </si>
  <si>
    <t>LL-22.1972</t>
  </si>
  <si>
    <t>LL-22.1974</t>
  </si>
  <si>
    <t>Por mais emprego, saúde e desenvolvimento em Santa Catarina, vote @deciolimapt e @biavargas40. E Lula 13 pelo Brasil crescer de novo. #EquipeLula
??: @ricardostuckert https://t.co/eR1zm5dDGB</t>
  </si>
  <si>
    <t>LL-22.1975</t>
  </si>
  <si>
    <t>gamaaju</t>
  </si>
  <si>
    <t>Em Sergipe, vote no @SenadorRogerio e @GAMAAJU. #EquipeLula
??: @ricardostuckert https://t.co/mOzgTIRGMq</t>
  </si>
  <si>
    <t>LL-22.1976</t>
  </si>
  <si>
    <t>LL-22.1977</t>
  </si>
  <si>
    <t>No 1° turno, tivemos a maior votação da história do Brasil. No 2° turno, juntamos forças, viajamos o Brasil, apresentamos propostas, paz e vamos ampliar nossa vitória. Amanhã, participe e vote pela democracia no Brasil. Vote 13! #EquipeLula https://t.co/zGEAhQc7YX</t>
  </si>
  <si>
    <t>LL-22.1978</t>
  </si>
  <si>
    <t>O voto é secreto, seu status não. Se quiser, compartilhe. #EquipeLula https://t.co/gw5Is8LWQ1</t>
  </si>
  <si>
    <t>LL-22.1979</t>
  </si>
  <si>
    <t>climainfonews</t>
  </si>
  <si>
    <t>For the climate, for the Amazon, the world wants and needs Lula. On the eve of the Brazilian election, a giant projection placed on the Chrysler building in New York says that the WORLD WANTS LULA. https://t.co/WLkvCQRVIz</t>
  </si>
  <si>
    <t>LL-22.1980</t>
  </si>
  <si>
    <t>A cada evento que fizemos, cada ato e caminhada, vimos a esperança no olho das pessoas. Chegamos até aqui do lado da verdade e com a fé de que nosso país pode viver dias melhores. Amanhã, vote 13. Por amor pelo Brasil. #BrasilDaEsperança
??: @ricardostuckert https://t.co/YM0Xd6CcbS</t>
  </si>
  <si>
    <t>LL-22.1981</t>
  </si>
  <si>
    <t>Vote pelo seu amanhã. Pelo amanhã de todos nós. Vote 13. Boa noite. https://t.co/3WfqpuSblR</t>
  </si>
  <si>
    <t>Date (UTC)</t>
  </si>
  <si>
    <t>crian_esperanca</t>
  </si>
  <si>
    <t>A educação é esperança. Educação é saúde, moradia e comida. O @crian_esperanca ultrapassou R$15 milhões em doações, mas é possível mais. Vamos fazer a nossa parte, doar e por meio da educação, sonhar por um futuro melhor. #CriançaEsperança</t>
  </si>
  <si>
    <t>https://twitter.com/simonetebetbr/status/1559384346603184128</t>
  </si>
  <si>
    <t>eduardojorge</t>
  </si>
  <si>
    <t>Sem “ orçamento secreto”. Senado americano aprova por 69x30 ( democratas 50 e republicanos 50) plano Biden de infraestrutura de um trilhão de dólares. A democracia representativa liberal pode funcionar com transparência e eficiência.</t>
  </si>
  <si>
    <t>https://twitter.com/simonetebetbr/status/1559554859493429248</t>
  </si>
  <si>
    <t>alexandre</t>
  </si>
  <si>
    <t>“Liberdade de expressão não é liberdade de destruição.” “Não podemos tolerar discursos de ódio e ataques à democracia.” Frases do Presidente do TSE, @alexandre que assino embaixo. +</t>
  </si>
  <si>
    <t>https://twitter.com/simonetebetbr/status/1559701545486254082</t>
  </si>
  <si>
    <t>Protocolei no @TSEjusbr o compromisso de fazer uma campanha limpa, sem fake news, sem violência e respeitando as regras e a Justiça Eleitoral.</t>
  </si>
  <si>
    <t>https://twitter.com/simonetebetbr/status/1559701546979545089</t>
  </si>
  <si>
    <t>igor_3k</t>
  </si>
  <si>
    <t>Agradeço o @flowpdc e o @igor_3k pela excelente entrevista. Juntos vamos reconstruir o Brasil para todos! #SimonenoFlow</t>
  </si>
  <si>
    <t>https://twitter.com/simonetebetbr/status/1560451057230151685</t>
  </si>
  <si>
    <t>Ao vivo no @flowpdc! 
Assista no link abaixo: https://t.co/ncgQAoqRnO 
#SimoneNoFlow</t>
  </si>
  <si>
    <t>https://twitter.com/simonetebetbr/status/1560395463391645696</t>
  </si>
  <si>
    <t>datafolha</t>
  </si>
  <si>
    <t>https://t.co/XzJPqkLunI
A última Pesquisa @Datafolha revelou que 68 milhões de brasileiros sofreram algum tipo de agressão sexual na infância. Isto mostra que 1 a cada 3 pessoas sofreu agressões sexuais quando menor de 18 anos. Dados alarmantes que mostram o Brasil real. [+]</t>
  </si>
  <si>
    <t>https://twitter.com/simonetebetbr/status/1561394594792853505</t>
  </si>
  <si>
    <t>valoreconomico</t>
  </si>
  <si>
    <t>Acompanhe agora às 10h30 a minha participação na sabatina do grupo 
@JornalOGlobo, @CBNoficial e @valoreconomico. #SimonenoValor #SimonenaCBN #SimonenoOGlobo
Link:
https://t.co/oZQdnLJ6wE</t>
  </si>
  <si>
    <t>https://twitter.com/simonetebetbr/status/1562793967049052163</t>
  </si>
  <si>
    <t>Agradeço ao grupo @JornalOGlobo, @CBNoficial e @valoreconomico pelo espaço de diálogo e para apresentar nosso projeto para o Brasil. Juntos, com as brasileiras e os brasileiros, vamos reconstruir o nosso país.</t>
  </si>
  <si>
    <t>https://twitter.com/simonetebetbr/status/1562821869308616706</t>
  </si>
  <si>
    <t>jornaloglobo</t>
  </si>
  <si>
    <t>jovempannews</t>
  </si>
  <si>
    <t>Acompanhe ao vivo minha entrevista ao Jornal da Manhã na @JovemPanNews. #SimonenaJovemPan
https://t.co/JYSC2QPQ9c</t>
  </si>
  <si>
    <t>https://twitter.com/simonetebetbr/status/1563114914499403776</t>
  </si>
  <si>
    <t>O Brasil precisa de soluções reais para os problemas reais do povo brasileiro. Agradeço à @JovemPanNews pelo espaço para falar do nosso projeto para o país. Juntos, com amor e coragem, podemos reconstruir o Brasil. #SimonenaJovemPan</t>
  </si>
  <si>
    <t>https://twitter.com/simonetebetbr/status/1563134293571801088</t>
  </si>
  <si>
    <t>jornalnacional</t>
  </si>
  <si>
    <t>Hoje temos um encontro marcado, às 20h55, no @jornalnacional. Vamos falar sobre nossas propostas e como juntos, lado a lado, podemos mudar o Brasil de verdade.  Aguardo todos vocês! ✊💜 #SimonenoJN</t>
  </si>
  <si>
    <t>https://twitter.com/simonetebetbr/status/1563270466411700224</t>
  </si>
  <si>
    <t>Simone Tebet chega aos Estúdios Globo, no Rio, para a entrevista ao #JornalNacional #SimoneNoJN 
➡ Começa às 20h55 
📸 João Miguel Jr/ TV Globo 
➡ Acompanhe a cobertura:  https://t.co/j5gq8v4zyC https://t.co/rY8LcXl6dr</t>
  </si>
  <si>
    <t>https://twitter.com/simonetebetbr/status/1563302585104498688</t>
  </si>
  <si>
    <t>joaovillaverde</t>
  </si>
  <si>
    <t>O pior ministro de Meio Ambiente da história foi Ricardo Salles. Os piores da Saúde foram Pazuello e Queiroga. Os piores da história do MEC foram Weintraub e Milton Ribeiro. O pior da Economia foi Guedes.
Todos eles à imagem e semelhança do patrão. É o pior governo da história.</t>
  </si>
  <si>
    <t>https://twitter.com/simonetebetbr/status/1563523239904628744</t>
  </si>
  <si>
    <t>miriamleitao</t>
  </si>
  <si>
    <t>@miriamleitao Agradeço as palavras, @miriamleitao. O povo brasileiro merece e precisa saber nossas propostas de reconstrução do país. É possível fazer diferente! ✊💜</t>
  </si>
  <si>
    <t>https://twitter.com/simonetebetbr/status/1563523919713161216</t>
  </si>
  <si>
    <t>trickmonteiro</t>
  </si>
  <si>
    <t>@TrickMonteiro Tem razão, @TrickMonteiro. É inadmissível termos tantas crianças sem ter o que comer. Por isso, nossa prioridade absoluta é acabar com a fome, diminuir a pobreza e erradicar a miséria no Brasil. É possível! ✊💜</t>
  </si>
  <si>
    <t>https://twitter.com/simonetebetbr/status/1563527287277965313</t>
  </si>
  <si>
    <t>ascanioseleme</t>
  </si>
  <si>
    <t>@ascanioseleme Obrigada pelas palavras, @ascanioseleme. O Brasil merece um governo comprometido com as pessoas. Uma alternativa justa, não olhando para o passado ou para o presente, mas para o futuro que queremos do nosso país. Juntos vamos mudar o Brasil de verdade! ✊💜</t>
  </si>
  <si>
    <t>https://twitter.com/simonetebetbr/status/1563529760973606912</t>
  </si>
  <si>
    <t>blogdonoblat</t>
  </si>
  <si>
    <t>@BlogdoNoblat Obrigada, @BlogdoNoblat. Nos colocamos à disposição do Brasil para juntos, com amor e coragem, mudarmos o Brasil de verdade. ✊💜</t>
  </si>
  <si>
    <t>https://twitter.com/simonetebetbr/status/1563538363034271750</t>
  </si>
  <si>
    <t>folha</t>
  </si>
  <si>
    <t>Hoje, às 21h, participo do debate organizado pela @BandTV, @tvcultura, @UOL e @folha. Vamos discutir nossas propostas para mudar o Brasil de verdade. Aguardo vocês! #DebatenaBand</t>
  </si>
  <si>
    <t>https://twitter.com/simonetebetbr/status/1563909869886914562</t>
  </si>
  <si>
    <t>Em instantes, estarei ao vivo no debate presidencial na @BandTV, @tvcultura, @UOL e @folha. Vamos falar sobre nosso plano para a reconstrução do Brasil. Não perca! #SimoneNaBand</t>
  </si>
  <si>
    <t>https://twitter.com/simonetebetbr/status/1564033146026397696</t>
  </si>
  <si>
    <t>bandjornalismo</t>
  </si>
  <si>
    <t>Candidata Simone Tebet (MDB) fala sobre as expectativas para o Debate na Band. #Eleições2022 https://t.co/Ho6ZbaJmUn</t>
  </si>
  <si>
    <t>https://twitter.com/simonetebetbr/status/1564037499504173057</t>
  </si>
  <si>
    <t xml:space="preserve">  &gt;&gt; conversacional</t>
  </si>
  <si>
    <t>podemos19</t>
  </si>
  <si>
    <t>É preciso entender que o centro democrático se reapresenta ao Brasil. Hoje sou candidata pelo @MDB_Nacional, @PSDBoficial, @23cidadania e @podemos19. Sabemos da responsabilidade que temos com o Brasil em apresentar propostas reais e acabar com a polarização populista. +</t>
  </si>
  <si>
    <t>https://twitter.com/simonetebetbr/status/1562798244727767040</t>
  </si>
  <si>
    <t>A minha candidatura faz ressurgir o maior partido do Brasil, o @mdb_nacional, ao lado de @psdboficial, @23cidadania e @podemos19. Sou candidata à Presidência por indignação com esse Brasil. +</t>
  </si>
  <si>
    <t>https://twitter.com/simonetebetbr/status/1563121613855662080</t>
  </si>
  <si>
    <t>Sou candidata do @MDB_Nacional, @PSDBoficial, @23cidadania, @podemos19 e de muitas pessoas que não querem voltar ao passado, muito menos permanecer no presente. Com esse corpo de pessoas boas queremos mudar o Brasil de verdade. #SimonenoJN</t>
  </si>
  <si>
    <t>https://twitter.com/simonetebetbr/status/1563317201297641475</t>
  </si>
  <si>
    <t>senadofederal</t>
  </si>
  <si>
    <t>No Brasil, ser feminista é olhar para as mulheres que estão em barracas alimentando seus filhos que não têm o que comer. É defender o projeto de igualdade salarial entre homens e mulheres que aprovamos no @SenadoFederal. +</t>
  </si>
  <si>
    <t>https://twitter.com/simonetebetbr/status/1564063963188547584</t>
  </si>
  <si>
    <t>Fui a primeira presidente da Comissão de Combate à Violência Contra a Mulher no @SenadoFederal. Ali, vi coisas inimagináveis. Uma a cada três mulheres sofrem violência dentro ou fora de casa, mas a maior violência acontece contra crianças menores de 14 anos.</t>
  </si>
  <si>
    <t>https://twitter.com/simonetebetbr/status/1564065074246983682</t>
  </si>
  <si>
    <t>@veramagalhaes Obrigada, @veramagalhaes. A reconstrução do país será feita com o povo, lado a lado, para mudar o Brasil de verdade! ✊💜</t>
  </si>
  <si>
    <t>https://twitter.com/simonetebetbr/status/1563524549660266497</t>
  </si>
  <si>
    <t>Me solidarizo e faço um desagravo à jornalista @veramagalhaes que, mais uma vez, foi atacada pelo presidente. A Presidência da República é lugar de exemplo, respeito à liberdade de imprensa e às mulheres. Vera nos representa.</t>
  </si>
  <si>
    <t>https://twitter.com/simonetebetbr/status/1564100511791448065</t>
  </si>
  <si>
    <t>maragabrilli</t>
  </si>
  <si>
    <t>A @maragabrilli representa a verdadeira inclusão. Queremos combater o racismo estrutural e institucional, a discriminação por orientação sexual, credo religioso e à pessoa com deficiência. Mais que um momento histórico, essa união representa um Brasil para todos. #SimoneNoFlow</t>
  </si>
  <si>
    <t>https://twitter.com/simonetebetbr/status/1560422379087663105</t>
  </si>
  <si>
    <t>Daqui não saio enquanto não encontrarem minha cadeira de rodas!". No dia em que completo 28 anos do acidente que me deixou tetraplégica, enfrentei mais um entre tantos desrespeitos cometidos com os passageiros com deficiência.</t>
  </si>
  <si>
    <t>https://twitter.com/simonetebetbr/status/1561444844035244034</t>
  </si>
  <si>
    <t>Com a ajuda valorosa da minha vice, @maragabrilli, todos juntos, com coragem e amor, vamos reconstruir o Brasil de verdade! #DebatenaBand #SimoneNaBand ✊</t>
  </si>
  <si>
    <t>https://twitter.com/simonetebetbr/status/1564082981794451457</t>
  </si>
  <si>
    <t>A falta de acessibilidade é um problema crônico no Brasil. As barreiras estão em inúmeros lugares, até no espaço de debate à presidência da República. 
Não queremos pedidos de desculpas, mas ações práticas: cumpram a Lei. https://t.co/YuL2oamRUq</t>
  </si>
  <si>
    <t>https://twitter.com/simonetebetbr/status/1564238749080379395</t>
  </si>
  <si>
    <t>@maragabrilli Para isso que nos unimos, @maragabrilli. Para mudar essa realidade de falta de inclusão e acessibilidade no Brasil. É possível fazer diferente! ✊💜</t>
  </si>
  <si>
    <t>https://twitter.com/simonetebetbr/status/1564241215108808708</t>
  </si>
  <si>
    <t>edsonaparecido</t>
  </si>
  <si>
    <t>A candidata @simonetebetbr colocou o dedo na ferida da saúde ao defender, no #DebateNaBand, o reajuste de 100% na Tabela SUS.
A Tabela SUS regula o pagamento do governo federal para as Santas Casas e hospitais estaduais e municipais. Está congelada há 15 anos, um absurdo. (+)</t>
  </si>
  <si>
    <t>https://twitter.com/simonetebetbr/status/1564317869428588547</t>
  </si>
  <si>
    <t>@EdsonAparecido É verdade, @EdsonAparecido. Defendo o reajuste da Tabela do SUS para garantir saúde pública de qualidade e valorizar os profissionais da área. Juntos podemos mudar o Brasil de verdade!</t>
  </si>
  <si>
    <t>https://twitter.com/simonetebetbr/status/1564318504626577409</t>
  </si>
  <si>
    <t>cnnbrasil</t>
  </si>
  <si>
    <t>Agradeço à @cnnbrasil pelo espaço para falarmos nossas ideias e propostas para o país. Neste momento, nos apresentamos ao Brasil como alternativa à polarização política. Nosso país precisa de paz e união e, juntos, com amor e coragem, vamos reconstruir o Brasil. #SimoneNaCNN</t>
  </si>
  <si>
    <t>https://twitter.com/simonetebetbr/status/1564404467293982721</t>
  </si>
  <si>
    <t>No ditado popular, onde tem fumaça tem fogo. Aqui tem fogo mesmo. É mais que um indício forte de corrupção, é mal uso de dinheiro público! Vergonha! Vamos abrir os segredos do orçamento secreto e vai ter muito esqueleto no armário. Ética e combate à corrupção. Faremos diferente!</t>
  </si>
  <si>
    <t>https://twitter.com/simonetebetbr/status/1560390445527666688</t>
  </si>
  <si>
    <t>Em minha vida, fui a primeira por muitas vezes. Fui a primeira mulher prefeita eleita e reeleita em Três Lagoas, a primeira vice-governadora do Mato Grosso do Sul, fui a primeira senadora mulher a presidir a Comissão de Combate à Violência Contra a Mulher,+</t>
  </si>
  <si>
    <t>https://twitter.com/simonetebetbr/status/1560399263363997700</t>
  </si>
  <si>
    <t>a primeira mulher a presidir a CCJ, a primeira líder das bancadas do MDB e Feminina, e primeira mulher a se candidatar à presidência do Senado. Eu sei a importância da defesa dos nossos direitos e do serviço público. #SimoneNoFlow</t>
  </si>
  <si>
    <t>https://twitter.com/simonetebetbr/status/1560399266761379840</t>
  </si>
  <si>
    <t>Durante a CPI da Covid, concluímos que houve atraso na compra de vacinas, omissão do governo enquanto milhares de pessoas morriam e há indícios gravíssimos de corrupção na compra de vacinas. Ela denunciou e impediu um dos maiores esquemas de corrupção do Brasil. #SimoneNoFlow</t>
  </si>
  <si>
    <t>https://twitter.com/simonetebetbr/status/1560404023316021248</t>
  </si>
  <si>
    <t>Ser presidente, governador ou prefeito significa ter a responsabilidade de cuidar. Cuidar das pessoas e da coisa pública. Cuidar requer responsabilidade, autoridade mas, sobretudo, coragem para se fazer. É possível fazer diferente! #SimoneNoFlow</t>
  </si>
  <si>
    <t>https://twitter.com/simonetebetbr/status/1560404055901495296</t>
  </si>
  <si>
    <t>Eu sou professora e mãe. Se for eleita, não deixarei de ser professora e mãe. O que pude dar de oportunidade para minhas filhas, quero dar a todos os filhos e filhas do Brasil. Vamos colocar a Educação como prioridade pela primeira vez na história do Brasil. #SimoneNoFlow</t>
  </si>
  <si>
    <t>https://twitter.com/simonetebetbr/status/1560406357341347840</t>
  </si>
  <si>
    <t>Eu sou da geração que viu a redemocratização. Eu vi Ulysses Guimarães, Tancredo Neves, Mário Covas, Teotônio Vilela, Itamar Franco, Pedro Simon e outros. Eu vi os maiores homens públicos fazerem a diferença. Coragem e espírito público para defender a liberdade. #SimoneNoFlow</t>
  </si>
  <si>
    <t>https://twitter.com/simonetebetbr/status/1560406520768110592</t>
  </si>
  <si>
    <t>Reforma tributária é a vacina econômica para o Brasil. Para salvar o nosso país da fome, diminuir as desigualdades e gerar emprego e renda, precisamos fazer a reforma tributária. Há 30 anos, os presidentes tentam aprová-la e não conseguem. +</t>
  </si>
  <si>
    <t>https://twitter.com/simonetebetbr/status/1560410987626479616</t>
  </si>
  <si>
    <t>Pela primeira vez, há unanimidade entre os secretários estaduais da Fazenda sobre a necessidade da reforma e ela está pronta para ser votada na CCJ. É urgente! Precisamos disso para diminuir a pobreza e eliminar a fome e a miséria no Brasil. #SimoneNoFlow</t>
  </si>
  <si>
    <t>https://twitter.com/simonetebetbr/status/1560410990017236994</t>
  </si>
  <si>
    <t>Um terço dos eleitores tem escolhido o candidato menos pior. Triste Brasil, que no pior momento da sua história, de miséria, de desigualdade e de corrupção, tem que escolher seu representante desta forma. Existe alternativa! Com amor e coragem vamos mudar o Brasil. #SimoneNoFlow</t>
  </si>
  <si>
    <t>https://twitter.com/simonetebetbr/status/1560422520301428737</t>
  </si>
  <si>
    <t>A reforma administrativa não pode ser vista como algo para prejudicar o servidor, mas a favor do serviço público. O governo tem que ser exemplo, do compromisso ambiental à desburocratização de processos. Com um programa de governo efetivo podemos fazer diferente. #SimoneNoFlow</t>
  </si>
  <si>
    <t>https://twitter.com/simonetebetbr/status/1560427555836071938</t>
  </si>
  <si>
    <t>Podemos estar diante do maior esquema de corrupção que já existiu na história. O Orçamento Secreto é a venda de consciência parlamentar. Nunca o recebi e não o recebo. É preciso abrir essa “caixa-preta” e ter mais transparência com o dinheiro público. #SimoneNoFlow</t>
  </si>
  <si>
    <t>https://twitter.com/simonetebetbr/status/1560435661840302081</t>
  </si>
  <si>
    <t>Quando fui prefeita de Três Lagoas/MS, a Petrobras me procurou para construir a maior fábrica de fertilizantes nitrogenados da América Latina na cidade. Doamos uma área, quando estava 85% pronta, o escândalo do Petrolão parou as obras. Após muito tempo, uma empresa russa iria +</t>
  </si>
  <si>
    <t>https://twitter.com/simonetebetbr/status/1560449007935168512</t>
  </si>
  <si>
    <t>comprar a fábrica e a transformar em apenas uma misturadora. Lutei para isso não acontecer. Hoje temos duas petroquímicas brasileiras interessadas na fábrica. Em apenas um ano de operação, podemos dobrar a produção de fertilizantes no Brasil. #SimoneNoFlow</t>
  </si>
  <si>
    <t>https://twitter.com/simonetebetbr/status/1560449010254618625</t>
  </si>
  <si>
    <t>Nosso plano de governo é dividido em 4 eixos principais: 1. Agenda social, com erradicação da miséria, transferência de renda e educação de qualidade. 2. Desenvolvimento sustentável, com foco na questão ambiental. +</t>
  </si>
  <si>
    <t>https://twitter.com/simonetebetbr/status/1560449499901870083</t>
  </si>
  <si>
    <t>3. Governo inclusivo, com combate aos preconceitos e discriminações às minorias e a todas as pessoas. 4. Governo parceiro da iniciativa privada. É possível mudar o Brasil de verdade. #SimoneNoFlow</t>
  </si>
  <si>
    <t>https://twitter.com/simonetebetbr/status/1560449502577827841</t>
  </si>
  <si>
    <t>https://t.co/bsOFgyJ1bz</t>
  </si>
  <si>
    <t>https://twitter.com/simonetebetbr/status/1560472868210835462</t>
  </si>
  <si>
    <t>Ao zerar o imposto de importação de suplementos alimentares, o presidente mostra o Brasil distópico em que vive. Não conhece a realidade da fome que o povo enfrenta diariamente. Quem tem fome, tem pressa. O povo quer comida no prato!</t>
  </si>
  <si>
    <t>https://twitter.com/simonetebetbr/status/1561031371845521408</t>
  </si>
  <si>
    <t>O assédio sexual é algo que o tempo não apaga, é uma ferida que não cicatriza. É dever do poder público corrigir essa lamentável e repulsiva realidade, e fornecer todo auxílio físico e psicológico às vítimas. Aos agressores, o máximo rigor da lei.</t>
  </si>
  <si>
    <t>https://twitter.com/simonetebetbr/status/1561394597410082823</t>
  </si>
  <si>
    <t>O que muda a vida de uma família é a casa própria. É a porta de entrada de cidadania, inclusão, saúde, educação e segurança pública. Vamos usar áreas federais que estão abandonadas pelo país para que estados e municípios possam erguer novas moradias e dar vida digna às pessoas.</t>
  </si>
  <si>
    <t>https://twitter.com/simonetebetbr/status/1561478852542693376</t>
  </si>
  <si>
    <t>https://t.co/g1cqJVHhO9
Pela segunda vez nesta campanha, Lula deixa aflorar o machismo. Primeiro não condenou o ex-presidente da Caixa acusado de assédio. E agora essa frase lamentável. Chega de violência contra mulher! https://t.co/kYS1kEQU4T</t>
  </si>
  <si>
    <t>https://twitter.com/simonetebetbr/status/1561808647935721473</t>
  </si>
  <si>
    <t>https://t.co/tSrMKyMBTM
Informações enganosas sobre a pandemia, a integridade do processo eleitoral e a situação atual do país. Esse é o resumo da participação de Bolsonaro no JN. Falta compromisso com a saúde, com o povo, mas principalmente com a verdade. Sobram Fake News. +</t>
  </si>
  <si>
    <t>https://twitter.com/simonetebetbr/status/1562116294404612097</t>
  </si>
  <si>
    <t>O Brasil precisa deixar de ser pária internacional e voltar a ter estabilidade e segurança jurídica. Somente desta forma pode voltar a crescer e dar vida digna aos brasileiros.</t>
  </si>
  <si>
    <t>https://twitter.com/simonetebetbr/status/1562116298053525505</t>
  </si>
  <si>
    <t>O SUS foi essencial durante a pandemia, mas a saúde está desorganizada e subfinanciada. Vamos recuperar o investimento do governo federal, financiando ao menos 50% da saúde pública no Brasil. +</t>
  </si>
  <si>
    <t>https://twitter.com/simonetebetbr/status/1562175642921275393</t>
  </si>
  <si>
    <t>Vamos zerar as filas de consultas, exames e cirurgias que a Covid deixou, colocando dinheiro na conta de estados e municípios para que eles possam realizar essa tarefa. É possível fazer diferente!</t>
  </si>
  <si>
    <t>https://twitter.com/simonetebetbr/status/1562175644657647618</t>
  </si>
  <si>
    <t>A comunidade ucraniana tem um importante legado na formação social e cultural do nosso país. O Brasil tem mais de 500 mil descendentes de ucranianos e o estado do Paraná é o lar de grande parte deles. +</t>
  </si>
  <si>
    <t>https://twitter.com/simonetebetbr/status/1562507137544101895</t>
  </si>
  <si>
    <t>Hoje, seu país enfrenta uma triste e sangrenta guerra que coloca em risco a soberania da Ucrânia e a liberdade de seu povo. O mundo precisa de paz! Minha admiração e reconhecimento aos ucranianos que, assim como outros povos, fazem do Brasil este país rico e plural.</t>
  </si>
  <si>
    <t>https://twitter.com/simonetebetbr/status/1562507139163123712</t>
  </si>
  <si>
    <t>Hoje tivemos o pior dia de queimadas em 15 anos na Amazônia. Triste e revoltante. No último ano, desmatamos 40% das florestas primárias do mundo. Resultado de um governo com uma política ambiental desastrosa e sem a adoção de medidas efetivas a favor da preservação. +</t>
  </si>
  <si>
    <t>https://twitter.com/simonetebetbr/status/1562619991463428097</t>
  </si>
  <si>
    <t>https://t.co/DFTUfALwMS
Meio ambiente é vida e é nossa prioridade absoluta. Na minha gestão, vamos respeitar e cumprir os acordos, dar vida nova à Amazônia e, assim, executar a agenda econômica verde e trazer investidores para o Brasil.</t>
  </si>
  <si>
    <t>https://twitter.com/simonetebetbr/status/1562619994663718914</t>
  </si>
  <si>
    <t>A saúde no Brasil agoniza dia após dia. Agora, os valores destinados para a área no Orçamento de 2023 podem ser ainda menores com a captura de recurso pelo orçamento secreto. Na pior crise sanitária que esse país já viu, isso é inaceitável! +</t>
  </si>
  <si>
    <t>https://twitter.com/simonetebetbr/status/1562790662738587648</t>
  </si>
  <si>
    <t>Em nosso governo, vamos recriar o Ministério do Planejamento, Orçamento e Gestão, fortalecer o SUS, reduzir as filas de espera por consultas, exames e cirurgias e acabar com o orçamento secreto. Transparência total com o dinheiro público! 
https://t.co/0lqtqCG1Ao</t>
  </si>
  <si>
    <t>https://twitter.com/simonetebetbr/status/1562790666400194566</t>
  </si>
  <si>
    <t>Os dois candidatos que mais pontuam não se apresentam para o debate, pois não têm propostas, mas sim um projeto de poder e não de país. Com essa coragem e com esse espírito público, que nunca me faltou, me apresento ao país. #SabatinaOGlobo</t>
  </si>
  <si>
    <t>https://twitter.com/simonetebetbr/status/1562798247516655618</t>
  </si>
  <si>
    <t>O Brasil precisa voltar a crescer! Sem indústria, o Brasil não gera emprego e renda para a população. É preciso investir em ciência, tecnologia e inovação, e garantir condições para a indústria produzir. +</t>
  </si>
  <si>
    <t>https://twitter.com/simonetebetbr/status/1562800794658697216</t>
  </si>
  <si>
    <t>Estou no Congresso há 7 anos. Se não fosse o teto de gastos, o valor do orçamento secreto seria muito maior. É preciso fazer uma reforma tributária para garantir o crescimento do Brasil e voltar a gerar emprego e renda para o povo. É possível fazer diferente! #SabatinaOGlobo</t>
  </si>
  <si>
    <t>https://twitter.com/simonetebetbr/status/1562800797234081794</t>
  </si>
  <si>
    <t>Nós não podemos aceitar que inovação, tecnologia e ciência sejam considerados custos no Brasil. É investimento no futuro e nas próximas gerações. Somente desta forma podemos fazer o Brasil crescer novamente. #SabatinaOGlobo</t>
  </si>
  <si>
    <t>https://twitter.com/simonetebetbr/status/1562802136345624576</t>
  </si>
  <si>
    <t>Eu fui do Pará ao Paraná. Tenho ido a comunidades, creches, escolas, centros comunitários e programas sociais, conversando com as pessoas e conhecendo o Brasil real. Tenho me apresentado com coragem e experiência para a população. Nós vamos fazer diferente! #SabatinaOGlobo</t>
  </si>
  <si>
    <t>https://twitter.com/simonetebetbr/status/1562806943240310785</t>
  </si>
  <si>
    <t>O grande papel do Estado é prestar serviço público de qualidade para a população. É investir em segurança, habitação, saúde, infraestrutura e nas áreas essenciais. O Brasil precisa de posicionamentos centrados. +</t>
  </si>
  <si>
    <t>https://twitter.com/simonetebetbr/status/1562807477003231232</t>
  </si>
  <si>
    <t>Não é privatizar ou estatizar tudo. É fazer aquilo que é bom para o povo. Com diálogo e coragem, vamos reconstruir o Brasil. #SabatinaOGlobo</t>
  </si>
  <si>
    <t>https://twitter.com/simonetebetbr/status/1562807479594995713</t>
  </si>
  <si>
    <t>Sabemos que o grande problema do Brasil é o racismo estrutural e institucional. Em nosso plano de governo, elaboramos uma política nacional de equidade étnico-racial. Nosso compromisso é compor os ministérios com equidade e diversidade. #SabatinaOGlobo</t>
  </si>
  <si>
    <t>https://twitter.com/simonetebetbr/status/1562812879052894212</t>
  </si>
  <si>
    <t>Não há sentido uma mãe, que trabalha fora, acordar de madrugada, ir ao posto de saúde e ficar na fila para marcar consulta. É preciso um governo digital e integrado para tornar o atendimento mais eficiente. Menos burocracia, mais serviço público de qualidade. #SabatinaOGlobo</t>
  </si>
  <si>
    <t>https://twitter.com/simonetebetbr/status/1562816124365840384</t>
  </si>
  <si>
    <t>Ninguém vai fechar o Congresso Nacional, a casa mais democrática do Brasil. Nossa candidatura representa a frente democrática. Democracia e direitos acima de tudo. Paz nas eleições, não às fake news e confiança total no processo eleitoral! Este é nosso manifesto! #SabatinaOGlobo</t>
  </si>
  <si>
    <t>https://twitter.com/simonetebetbr/status/1562821666979254272</t>
  </si>
  <si>
    <t>A razão está em cada esquina, cada praça pública, nas barras de lona de cada cidade. Onde uma mãe, faminta, alimenta seu filho com o pouco que tem para comer. E, mesmo assim, ouvir o governo dizer que não há fome no Brasil. #SimonenaJovemPan</t>
  </si>
  <si>
    <t>https://twitter.com/simonetebetbr/status/1563121617760563201</t>
  </si>
  <si>
    <t>A corrupção mata. A corrupção tira dinheiro daquilo que o povo precisa para viver e sobreviver. Basta ver que, por falta de dinheiro, não fizemos casa para quem precisa. Este tipo de Brasil está errado. +</t>
  </si>
  <si>
    <t>https://twitter.com/simonetebetbr/status/1563121809507352578</t>
  </si>
  <si>
    <t>Após 30 anos, vemos nossos indicadores sociais da fome, da miséria e da inflação voltarem aos mesmos níveis do passado. Triste Brasil. É também contra isso que me apresento ao Brasil como candidata à presidência! #SimonenaJovemPan</t>
  </si>
  <si>
    <t>https://twitter.com/simonetebetbr/status/1563121812216565762</t>
  </si>
  <si>
    <t>A nossa candidatura representa a moderação, o equilíbrio e o diálogo! Precisamos pacificar o Brasil para ter estabilidade e o país voltar a crescer. #SimonenaJovemPan</t>
  </si>
  <si>
    <t>https://twitter.com/simonetebetbr/status/1563122018681098241</t>
  </si>
  <si>
    <t>As instituições democráticas estão firmes! Vamos ter o resultado das urnas obedecido. Vamos fazer uma campanha limpa, pacífica, pedindo equilíbrio, moderação e paz nas eleições. Vamos assegurar a democracia brasileira! #SimonenaJovemPan</t>
  </si>
  <si>
    <t>https://twitter.com/simonetebetbr/status/1563123881439019009</t>
  </si>
  <si>
    <t>A minha luta sempre foi por mais paridade e equidade! Precisamos garantir políticas públicas efetivas para qualificar a mulher, o jovem e o trabalhador. Vamos criar uma Secretaria da Criança e do Adolescente. +</t>
  </si>
  <si>
    <t>https://twitter.com/simonetebetbr/status/1563127249762586624</t>
  </si>
  <si>
    <t>Vamos ter os programas “Mãe Brasileira” e “Poupança Jovem” para garantir assistência às mães, aos seus filhos e aos jovens. #SimonenaJovemPan</t>
  </si>
  <si>
    <t>https://twitter.com/simonetebetbr/status/1563127253277368320</t>
  </si>
  <si>
    <t>Um povo sem cultura é um povo sem história. Cultura é arte, música, cinema, pintura, poesia e literatura! É preciso recuperar o Ministério da Cultura, sem ideologia, mas a serviço do povo. +</t>
  </si>
  <si>
    <t>https://twitter.com/simonetebetbr/status/1563134146762850306</t>
  </si>
  <si>
    <t>Como professora, sei sua importância e quero ver o povo mostrando sua arte sem discriminação ou ideologia. #SimonenaJovemPan</t>
  </si>
  <si>
    <t>https://twitter.com/simonetebetbr/status/1563134150735200257</t>
  </si>
  <si>
    <t>Campo Grande 123 anos! Muito me orgulha fazer parte da história dessa cidade que me acolheu aos 9 anos de idade. Feliz aniversário para a "Cidade Morena”, devido à sua terra avermelhada e fértil. Viva a Cidade dos Ipês!</t>
  </si>
  <si>
    <t>https://twitter.com/simonetebetbr/status/1563200277238665218</t>
  </si>
  <si>
    <t>O MDB é o partido da redemocratização, de Ulysses Guimarães, Tancredo Neves e Mário Covas. Homens desbravadores, corajosos e éticos, com espírito público e vontade de servir o povo. Aprendi dentro de casa, com meu pai, a ter coragem e vontade de servir o povo. #SimonenoJN</t>
  </si>
  <si>
    <t>https://twitter.com/simonetebetbr/status/1563316418019356672</t>
  </si>
  <si>
    <t>Venho para fazer diferente e por isso me coloco à disposição do Brasil. A presidente que vai governar o Brasil ano que vem é a mulher e mãe que sou. É possível governar com um presidencialismo de conciliação, com soluções reais para os problemas do Brasil. #SimonenoJN</t>
  </si>
  <si>
    <t>https://twitter.com/simonetebetbr/status/1563317792455413761</t>
  </si>
  <si>
    <t>Nós temos o melhor programa de governo para o país, com condições de resolver os problemas da fome, da miséria, da desigualdade, da educação e da saúde. Precisamos garantir melhores condições de vida para as pessoas. É possível fazer diferente!  #SimonenoJN</t>
  </si>
  <si>
    <t>https://twitter.com/simonetebetbr/status/1563318447974793217</t>
  </si>
  <si>
    <t>A mulher recebe 20% a menos que o homem. Se eleita presidente, o primeiro projeto que pedirei para ser pautado no Congresso Nacional será a igualdade salarial entre homens e mulheres. Estamos há 20 anos lutando por esse projeto. #SimonenoJN</t>
  </si>
  <si>
    <t>https://twitter.com/simonetebetbr/status/1563321346343350273</t>
  </si>
  <si>
    <t>Temos um compromisso fiscal para alcançar a responsabilidade social. A nossa prioridade são as pessoas. Vamos erradicar a miséria, diminuir a pobreza e acabar com a fome. É inadmissível um Brasil que alimenta o planeta não alimentar nossas crianças. Vamos fazer diferente!</t>
  </si>
  <si>
    <t>https://twitter.com/simonetebetbr/status/1563322595294212096</t>
  </si>
  <si>
    <t>Quando o Brasil voltar a crescer, vamos conseguir erradicar a fome no país. De um lado, vamos garantir a transferência de renda para quem mais precisa. De outro, educação de qualidade para todos. Vamos preparar as crianças e os jovens para o futuro! #SimonenoJN</t>
  </si>
  <si>
    <t>https://twitter.com/simonetebetbr/status/1563328688686452736</t>
  </si>
  <si>
    <t>Precisamos melhorar a educação no Brasil. O direito social mais importante do cidadão é o trabalho. Com educação, podemos garantir qualificação profissional e, assim, comida na mesa, moradia, lazer e esperança ao povo brasileiro. É possível! #SimonenoJN</t>
  </si>
  <si>
    <t>https://twitter.com/simonetebetbr/status/1563328753077731332</t>
  </si>
  <si>
    <t>Vamos recriar o Ministério de Segurança Pública. É preciso coragem e comprometimento para combater o crime organizado em nosso país. Somente desta forma podemos cuidar das pessoas e garantir segurança no Brasil. #SimonenoJN</t>
  </si>
  <si>
    <t>https://twitter.com/simonetebetbr/status/1563328796266139653</t>
  </si>
  <si>
    <t>Se Deus quiser, quero ser presidente do Brasil para fazer um caminho diferente, com união, amor e cuidado com as pessoas. Com amor e coragem, vamos mudar o Brasil de verdade! #SimonenoJN https://t.co/6a3iNx9oOc</t>
  </si>
  <si>
    <t>https://twitter.com/simonetebetbr/status/1563532936494063616</t>
  </si>
  <si>
    <t>Bolsonaro é insensível. Não sente a dor das pessoas. Zombou da pandemia. Imitou doentes com falta de ar. E, agora, finge não ver os 33 milhões de brasileiros com fome. A pobreza escancarada na esquina de cada cidade. Bolsonaro nega ciência, nega os dados, +</t>
  </si>
  <si>
    <t>https://twitter.com/simonetebetbr/status/1563533281265537026</t>
  </si>
  <si>
    <t>só acredita nas fake news que ele mesmo cria nas redes sociais. A vida real do Brasil está muito distante da fantasia das lives do Presidente. É preciso fazer diferente. O Brasil precisa de amor e cuidados verdadeiros. Vamos mudar o Brasil de verdade.
https://t.co/B5mThLfzTr</t>
  </si>
  <si>
    <t>https://twitter.com/simonetebetbr/status/1563533320348004353</t>
  </si>
  <si>
    <t>Hoje, o ICMBio completa 15 anos. Sem preservação não há futuro algum, pra ninguém. É preciso fazer diferente. Vamos recuperar os mecanismos de comando e controle, fortalecendo órgãos como o ICMBio, que luta diariamente pela proteção e conservação da nossa biodiversidade.</t>
  </si>
  <si>
    <t>https://twitter.com/simonetebetbr/status/1563963859408506881</t>
  </si>
  <si>
    <t>A harmonia dos poderes depende de um presidente que saiba cumprir a Constituição e o seu papel. Essa polarização foi gerada pelas ameaças constantes do presidente aos valores democráticos e pelo desrespeito à imprensa e aos Poderes. +</t>
  </si>
  <si>
    <t>https://twitter.com/simonetebetbr/status/1564044682694385674</t>
  </si>
  <si>
    <t>No momento que o país mais precisou, o presidente virou as costas para a população brasileira. Eu sei dessa realidade, investigamos na CPI da Covid. Eu não vi o Presidente da República pegar a moto dele e entrar num hospital para dar um abraço em uma mãe que perdeu um filho. +</t>
  </si>
  <si>
    <t>https://twitter.com/simonetebetbr/status/1564054240380829697</t>
  </si>
  <si>
    <t>A pandemia se arrastou porque não houve coordenação do governo federal e sua sequela é o atraso nas filas de consultas, exames e cirurgias. É preciso repassar recursos aos estados e municípios. Somente assim vamos evitar a morte prematura de pessoas. #SimoneNaBand #DebateNaBand</t>
  </si>
  <si>
    <t>https://twitter.com/simonetebetbr/status/1564054241878081536</t>
  </si>
  <si>
    <t>Fui ao Hospital do Câncer, em Barretos/SP, para assinar um documento para atualização da tabela SUS. Hoje, as Santas Casas e hospitais filantrópicos fazem 60% do atendimento público e sofrem pela falta de recursos. Precisamos dar saúde digna para quem mais precisa. #DebateNaBand</t>
  </si>
  <si>
    <t>https://twitter.com/simonetebetbr/status/1564055284234035200</t>
  </si>
  <si>
    <t>A Educação nunca foi prioridade no país. Mas não é só descaso, é corrupção. É preciso valorizar o professor, finalizar as mais de 2 mil creches que estão paradas e colocar as crianças na escola. +</t>
  </si>
  <si>
    <t>https://twitter.com/simonetebetbr/status/1564059349978316801</t>
  </si>
  <si>
    <t>Vamos fortalecer o ensino técnico para que os jovens possam entrar no mercado de trabalho e dar poupança jovem para garantir sua permanência na escola. Pela primeira vez na história, Educação será prioridade no Brasil. Sou professora e sei que só a educação salva. #DebatenaBand</t>
  </si>
  <si>
    <t>https://twitter.com/simonetebetbr/status/1564059351920386048</t>
  </si>
  <si>
    <t>Precisamos de uma mulher para arrumar a casa e pacificar o país. Ser feminista é respeitar as mulheres e todos que pensam diferente. Precisamos de paz e união no Brasil! #DebatenaBand #SimoneNaBand</t>
  </si>
  <si>
    <t>https://twitter.com/simonetebetbr/status/1564063968334946306</t>
  </si>
  <si>
    <t>Aos agressores, todo o rigor da lei. Vamos combater esses crimes e juntos vamos mudar o Brasil de verdade. #DebatenaBand #SimoneNaBand</t>
  </si>
  <si>
    <t>https://twitter.com/simonetebetbr/status/1564065075928993798</t>
  </si>
  <si>
    <t>Temos que dar exemplo para as pessoas. Um exemplo que infelizmente o presidente não dá quando desrespeita as mulheres, fala mal das jornalistas, ataca e conta mentiras. +</t>
  </si>
  <si>
    <t>https://twitter.com/simonetebetbr/status/1564066497235910657</t>
  </si>
  <si>
    <t>Quero dizer ao presidente que fabrica fake news e diz inverdades: eu não tenho medo de você, dos seus robôs ou dos seus ministros! Tenho coragem e sigo em frente. #DebatenaBand #SimoneNaBand</t>
  </si>
  <si>
    <t>https://twitter.com/simonetebetbr/status/1564066498741682178</t>
  </si>
  <si>
    <t>Lugar de presidência é lugar de exemplo, é coisa séria. Não podemos ter um presidente que mente, divide as famílias e destila ódio. Vamos fazer diferente. Nosso governo será de amor e cuidados verdadeiros. Somente assim vamos mudar o Brasil de verdade. #DebatenaBand #SimoneNaBand</t>
  </si>
  <si>
    <t>https://twitter.com/simonetebetbr/status/1564070437662892032</t>
  </si>
  <si>
    <t>Eu entrei na CPI da Covid comovida com a dor das famílias e saí indignada pela insensibilidade do presidente, que negou a ciência e atrasou a compra das vacinas. Por culpa de um governo que não colocou vacina no braço da população.  +</t>
  </si>
  <si>
    <t>https://twitter.com/simonetebetbr/status/1564077847693725698</t>
  </si>
  <si>
    <t>Houve corrupção na tentativa de comprar vacinas superfaturadas e sem comprovação científica. Quando denunciei, fui processada no STF por um ministro do presidente. A corrupção não começou nesse governo, é fruto de governos passados. A corrupção mata. #DebatenaBand #SimoneNaBand</t>
  </si>
  <si>
    <t>https://twitter.com/simonetebetbr/status/1564077849497190400</t>
  </si>
  <si>
    <t>Em nosso governo, será transparência total. Sigilo de 100 anos pra quê? Quem quer esconder algo por tanto tempo deve algo ao Brasil. Precisamos assumir um compromisso pelo fim da reeleição, pois ela criou o Mensalão e o Petrolão para comprar votos de parlamentares. +</t>
  </si>
  <si>
    <t>https://twitter.com/simonetebetbr/status/1564078686525079559</t>
  </si>
  <si>
    <t>Agora, talvez o maior esquema de corrupção do Brasil, o orçamento secreto. Triste Brasil, que tem que conviver com essa realidade. Enquanto tivermos um governo corrupto, o Brasil vai viver na miséria e na fome. #DebatenaBand #SimoneNaBand</t>
  </si>
  <si>
    <t>https://twitter.com/simonetebetbr/status/1564078688345407489</t>
  </si>
  <si>
    <t>O Brasil é muito maior que Lula e Bolsonaro. Triste Brasil, que tem que escolher entre os escândalos do mensalão e do petrolão do PT, e o escândalo da educação e do orçamento secreto do atual governo. Mas nós vamos fazer diferente! +</t>
  </si>
  <si>
    <t>https://twitter.com/simonetebetbr/status/1564082977990217729</t>
  </si>
  <si>
    <t>Vamos diminuir a desigualdade social, acabar com a fome e a miséria. Vamos combater a discriminação e impedir retrocessos. Comida mais barata, educação e saúde de qualidade, emprego e renda para as pessoas.</t>
  </si>
  <si>
    <t>https://twitter.com/simonetebetbr/status/1564082979810557953</t>
  </si>
  <si>
    <t>Aos 14 anos, pedi à minha mãe para ir às ruas lutar por Diretas Já. Hoje, vejo um governo que flerta com o autoritarismo, ameaça as instituições democráticas, combate a imprensa livre e desarmoniza os Poderes. +</t>
  </si>
  <si>
    <t>https://twitter.com/simonetebetbr/status/1564390725223071754</t>
  </si>
  <si>
    <t>A democracia permite quase tudo, mas não atos contra ela. O STF e o TSE devem investigar rigorosamente se há algum tipo de tentativa de golpe no país, seja por parte de empresários ou do Poder Executivo. #SimoneNaCNN</t>
  </si>
  <si>
    <t>https://twitter.com/simonetebetbr/status/1564390726863147009</t>
  </si>
  <si>
    <t>Temos um presidente que questiona os resultados das urnas frequentemente. Essa instabilidade nos leva à maior crise econômica e social que o Brasil já viveu. A polarização desvaloriza nossa moeda, aumenta a inflação e não oferece o mínimo para o povo sobreviver. #SimoneNaCNN</t>
  </si>
  <si>
    <t>https://twitter.com/simonetebetbr/status/1564391246675812357</t>
  </si>
  <si>
    <t>Os Poderes estão desorganizados. Se não resolvermos a instabilidade política e institucional do Brasil, não vamos resolver os maiores problemas do nosso país: a fome, a miséria e a pobreza. #SimoneNaCNN</t>
  </si>
  <si>
    <t>https://twitter.com/simonetebetbr/status/1564392099650453504</t>
  </si>
  <si>
    <t>A ligação entre os Poderes Executivo e Legislativo, essa relação que deveria ser independente, faz mal ao Brasil e enfraquece o presidente. Ele não tem gerência sobre o orçamento e se torna refém do Congresso Nacional. #SimoneNaCNN</t>
  </si>
  <si>
    <t>https://twitter.com/simonetebetbr/status/1564395564309127170</t>
  </si>
  <si>
    <t>O primeiro ato do próximo presidente deve ser dar transparência absoluta nos ministérios e abrir o orçamento. É preciso conhecer a máquina pública, ter coragem e integridade para mudar essa realidade no Brasil. Nós vamos fazer diferente! #SimoneNaCNN</t>
  </si>
  <si>
    <t>https://twitter.com/simonetebetbr/status/1564395794798714883</t>
  </si>
  <si>
    <t>A reforma tributária é nossa vacina econômica. Pela primeira vez em 30 anos, está pronta pra ser aprovada. Ela tira imposto do pobre, simplifica e unifica impostos e economiza para o setor produtivo R$60bi no ano. Faltam vontade política e compromisso com o Brasil. #SimoneNaCNN</t>
  </si>
  <si>
    <t>https://twitter.com/simonetebetbr/status/1564396171883433984</t>
  </si>
  <si>
    <t>O Brasil não cresce porque não temos credibilidade, previsibilidade e segurança jurídica. A única saída para garantir isto é a candidatura do centro democrático. Por isso, me apresento ao país como candidata à Presidência. Juntos podemos mudar o Brasil! #SimoneNaCNN</t>
  </si>
  <si>
    <t>https://twitter.com/simonetebetbr/status/1564396505192169472</t>
  </si>
  <si>
    <t>O Brasil não cresce, pois não há investimento em educação, investimento no futuro. Vamos investir na indústria do conhecimento e, com a Poupança Jovem e ensino técnico profissionalizante, vamos garantir jovens mais preparados para o mercado de trabalho. #SimoneNaCNN</t>
  </si>
  <si>
    <t>https://twitter.com/simonetebetbr/status/1564399295142305792</t>
  </si>
  <si>
    <t>O Brasil precisa de Parceria Público-Privada. É dever do Estado investir em áreas prioritárias, como educação, saúde, infraestrutura, segurança pública e habitação. Somente com um governo parceiro do setor privado o Brasil poderá voltar a crescer. #SimoneNaCNN</t>
  </si>
  <si>
    <t>https://twitter.com/simonetebetbr/status/1564400324730912768</t>
  </si>
  <si>
    <t>Nós temos dois males a combater: Lula e Bolsonaro. Eles polarizam o país, dividem as famílias e não levam o Brasil a lugar algum. A democracia é feita de diálogo, equilíbrio e moderação, não por polarização. Enquanto eles dividem, nós vamos unir o Brasil! #SimoneNaCNN</t>
  </si>
  <si>
    <t>https://twitter.com/simonetebetbr/status/1564400594504261639</t>
  </si>
  <si>
    <t>Tenho andado por todo o Brasil e visto a realidade lamentável do nosso país. Política não é só percepção, mas fazer gestão para as pessoas. Nós vamos colocar as pessoas em primeiro lugar em nosso governo. #SimoneNaCNN</t>
  </si>
  <si>
    <t>https://twitter.com/simonetebetbr/status/1564400904446644225</t>
  </si>
  <si>
    <t>Essa é uma eleição de dois turnos. Para quem quer tirar Lula e Bolsonaro, só há uma alternativa: o centro democrático. Nossa candidatura é a única capaz de unificar o Brasil e fazê-lo voltar a crescer. É possível! #SimoneNaCNN</t>
  </si>
  <si>
    <t>https://twitter.com/simonetebetbr/status/1564401083820163072</t>
  </si>
  <si>
    <t>O Brasil poderia ser muito maior do que ele é hoje. Tínhamos tudo para ser uma referência internacional em economia verde e desenvolvimento sustentável, mas temos uma política ambiental desastrosa. Por essa razão me apresento ao Brasil. #SimoneNaCNN</t>
  </si>
  <si>
    <t>https://twitter.com/simonetebetbr/status/1564403031055245312</t>
  </si>
  <si>
    <t>Me apresento ao Brasil como candidata à Presidência do @MDB_Nacional @PSDBoficial @23cidadania e @podemos19 para mudar essa realidade. Nosso país precisa de união, moderação e equilíbrio. Juntos, com amor e coragem, vamos mudar o Brasil de verdade! #DebatenaBand</t>
  </si>
  <si>
    <t>https://twitter.com/simonetebetbr/status/1564044684837752833</t>
  </si>
  <si>
    <t>psdboficial</t>
  </si>
  <si>
    <t>"Simone" foi uma homenagem do meu pai para Simone de Beauvoir. Sua frase: "Mulher não nasce mulher. Torna-se mulher." se faz presente. Nasci tímida. Sou do interior. A vida me fez assim. E repito que não tenho medo dos seus robôs que propagam fake news, presidente. + https://t.co/s729OG0SRT</t>
  </si>
  <si>
    <t>https://twitter.com/simonetebetbr/status/1564609715879006226</t>
  </si>
  <si>
    <t>Não tenho medo de você. Nada vai nos calar. @maragabrilli e eu vamos seguir em frente para mudar o Brasil de verdade.</t>
  </si>
  <si>
    <t>https://twitter.com/simonetebetbr/status/1564609721797165058</t>
  </si>
  <si>
    <t>"A corrupção não começou nesse governo, vem desde a época de Lula. Essa corrupção é que mata e tira o dinheiro que está faltando para fazermos os investimentos necessários para gerar emprego e renda para a população." Trecho de @simonetebetbr no #DebatenaBand https://t.co/x6JIvXzowo</t>
  </si>
  <si>
    <t>https://twitter.com/simonetebetbr/status/1564617853525016585</t>
  </si>
  <si>
    <t>A Educação é o principal problema do nosso país. Mas vai além. O racismo estrutural e a falta de políticas públicas afirmativas aumentam a desigualdade social. A Lei de Cotas, que acaba de completar 10 anos, foi criada para corrigir esse déficit social e educacional no Brasil. +</t>
  </si>
  <si>
    <t>https://twitter.com/simonetebetbr/status/1564751794181390337</t>
  </si>
  <si>
    <t>É preciso combater o racismo estrutural e institucional. Em nosso governo, vamos manter a política de cotas e as ações afirmativas para promover igualdade racial, social e de gênero. Vamos fazer um Brasil para todos com igualdade, amor e coragem.</t>
  </si>
  <si>
    <t>https://twitter.com/simonetebetbr/status/1564751796320571392</t>
  </si>
  <si>
    <t>Os escândalos do orçamento secreto reaparecem. Desta vez, no Maranhão, 4 prefeituras tiveram um total de R$20,7 milhões em verbas bloqueadas por suspeita de irregularidades. Entre elas, uma das cidades informou que houve uma média de 34 consultas médicas por habitante.</t>
  </si>
  <si>
    <t>https://twitter.com/simonetebetbr/status/1565287342386053122</t>
  </si>
  <si>
    <t>Em outra, foram feitas tantas extrações dentárias que a média é de 19 dentes por habitante. A cidade mais banguela do Brasil. O orçamento secreto é compra de consciência parlamentar. É corrupção na sua forma mais escancarada. +</t>
  </si>
  <si>
    <t>https://twitter.com/simonetebetbr/status/1565287343787048962</t>
  </si>
  <si>
    <t>Enquanto esse tipo de esquema for realidade no Brasil, aqueles que se escondem no anonimato continuarão impunes. Vamos abrir as contas e combater com transparência e verdade. Vamos fazer diferente!
https://t.co/IPAsE2gzVd</t>
  </si>
  <si>
    <t>https://twitter.com/simonetebetbr/status/1565287346349785088</t>
  </si>
  <si>
    <t>abpsiquiatria</t>
  </si>
  <si>
    <t>"A vida é a melhor escolha" é o lema da campanha Setembro Amarelo de 2022, criada pela @abpsiquiatria. O mês é dedicado à conscientização e prevenção do suicídio. Uma triste realidade que atinge o Brasil. De acordo com a OMS, em 2019 foram registrados 14 mil casos no Brasil. +</t>
  </si>
  <si>
    <t>https://twitter.com/simonetebetbr/status/1565403891059068931</t>
  </si>
  <si>
    <t>Esta é a quarta maior causa de mortes entre jovens de 15 a 29 anos. Por isso, saúde mental é um tema cada vez mais importante. É dever do Poder Público promover tratamento de prevenção aos transtornos mentais e auxílio às famílias. Cuidar da saúde dos brasileiros é prioridade!</t>
  </si>
  <si>
    <t>https://twitter.com/simonetebetbr/status/1565403893034586112</t>
  </si>
  <si>
    <t>Ciência e tecnologia, salário mínimo, Auxílio Brasil, vacinação… e agora a saúde. Nada escapa da tesoura do atual governo e da insensibilidade do candidato à reeleição.</t>
  </si>
  <si>
    <t>https://twitter.com/simonetebetbr/status/1565428845217554433</t>
  </si>
  <si>
    <t>É preciso voltar a colocar as pessoas em primeiro lugar, as políticas públicas e o orçamento a serviço da população, e não de uns poucos agraciados por baixo dos panos. https://t.co/EovvrjWH9q</t>
  </si>
  <si>
    <t>https://twitter.com/simonetebetbr/status/1565428846995939334</t>
  </si>
  <si>
    <t>A violência política não para. Precisamos de paz nessas eleições. Os candidatos têm que repudiar essa postura de suas equipes. Por mais que seja desagradável ser xingado na rua, não podemos aceitar esse tipo de intimidação. +</t>
  </si>
  <si>
    <t>https://twitter.com/simonetebetbr/status/1565449031249264640</t>
  </si>
  <si>
    <t>Todo candidato tem direito de fazer campanha, todo cidadão tem direito de se manifestar, mas adversário não é inimigo e não podemos tolerar violência. Paz nas eleições! O Brasil precisa seguir um caminho diferente.
https://t.co/dofqeOAz2n</t>
  </si>
  <si>
    <t>https://twitter.com/simonetebetbr/status/1565449033791033344</t>
  </si>
  <si>
    <t>Absurdo! Vamos recriar o Ministério da Cultura e fortalecer o audiovisual e a economia criativa do Brasil. A cultura é decisiva para a identidade nacional, economia, geração de empregos e construção do nosso futuro!
https://t.co/4TgLKIVs9a</t>
  </si>
  <si>
    <t>https://twitter.com/simonetebetbr/status/1565484091885162497</t>
  </si>
  <si>
    <t>Muito obrigada pelo apoio! Nosso crescimento nas pesquisas mostra que os brasileiros acreditam na mudança de verdade. É possível fazer diferente! Vamos juntos, com amor e coragem! 💜✊ #ElasSim https://t.co/Ze9NHRYnM0</t>
  </si>
  <si>
    <t>https://twitter.com/simonetebetbr/status/1565515477882904576</t>
  </si>
  <si>
    <t>Violência política no Brasil, violência política na Argentina. É preciso dar um basta a tudo isso. As lideranças devem recriminar essas atitudes. Ainda bem que a arma falhou. Que tristeza! Reafirmo minha posição pela paz na política, pela paz nas eleições.
https://t.co/1iceOAS75h</t>
  </si>
  <si>
    <t>https://twitter.com/simonetebetbr/status/1565520855316193282</t>
  </si>
  <si>
    <t>Despencando! Não há melhor definição para o orçamento dos investimentos em repressão e prevenção ao crime. R$ 99 mi em 2021, R$ 92 mi em 2022 e proposta de R$ 3 mi em 2023, o que equivale a 96% de redução. +</t>
  </si>
  <si>
    <t>https://twitter.com/simonetebetbr/status/1565692694248267781</t>
  </si>
  <si>
    <t>Na teoria, combate ao crime. Na prática, pouca verba. A pergunta que não quer calar é: pra onde vai o dinheiro público? Onde está sendo usado? Vamos acabar com o orçamento secreto e desvendar esses mistérios.
https://t.co/QQuypEJWYo</t>
  </si>
  <si>
    <t>https://twitter.com/simonetebetbr/status/1565692698736082946</t>
  </si>
  <si>
    <t>@GabrielaPrioli Minha solidariedade a você, @GabrielaPrioli. Um presidente que não respeita mulheres, automaticamente não respeita o Brasil. Mas ele não vai conseguir te calar. Nem a você, nem a nenhuma de nós. Estamos juntas!</t>
  </si>
  <si>
    <t>https://twitter.com/simonetebetbr/status/1565749343013031941</t>
  </si>
  <si>
    <t>Fazer valer a lei! Esse é meu dever como mulher brasileira, advogada, professora, senadora e candidata. Como apoiadora, a primeira-dama tem apenas 25% do tempo de propaganda eleitoral, regra não respeitada pela campanha do presidente. Estou sendo atacada por cumprir com a lei. +</t>
  </si>
  <si>
    <t>https://twitter.com/simonetebetbr/status/1565773354317086722</t>
  </si>
  <si>
    <t>https://t.co/lqZbLaooJF</t>
  </si>
  <si>
    <t>https://twitter.com/simonetebetbr/status/1565773357093736449</t>
  </si>
  <si>
    <t>baleia_rossi</t>
  </si>
  <si>
    <t>Muito feliz com o desempenho da nossa candidata a presidente @simonetebetbr nas pesquisas após o debate. Isso mostra que ela tem boas propostas e há um eleitorado que não aceita mais retrocessos.
#SimoneTáSubindo</t>
  </si>
  <si>
    <t>https://twitter.com/simonetebetbr/status/1566058065450995713</t>
  </si>
  <si>
    <t>Lastimável e criminosa a atitude do motorista de aplicativo em Limeira/SP, que agrediu e expulsou do veículo uma mãe e seu bebê. Que o agressor seja punido com rigor pelos seus atos, e a empresa do aplicativo, responsabilizada. À vítima, toda minha solidariedade.</t>
  </si>
  <si>
    <t>https://twitter.com/simonetebetbr/status/1566124677856198657</t>
  </si>
  <si>
    <t>https://t.co/Z4igglPtkm</t>
  </si>
  <si>
    <t>https://twitter.com/simonetebetbr/status/1566128291630686210</t>
  </si>
  <si>
    <t>Ninguém está acima da lei. Nada contra a primeira-dama fazer campanha, mas tem que ser dentro da lei. Aliás, presidência deve ser lugar de exemplo.</t>
  </si>
  <si>
    <t>https://twitter.com/simonetebetbr/status/1566151140957474816</t>
  </si>
  <si>
    <t>Vivemos tempos difíceis. Nem nas igrejas se tem paz. O lugar onde deveria haver amor e tolerância, o ódio fez mais uma vítima. Um homem foi baleado durante um culto em uma igreja evangélica por questões políticas. O Brasil precisa de paz!
https://t.co/YraNYTBQiT</t>
  </si>
  <si>
    <t>https://twitter.com/simonetebetbr/status/1566259227940864002</t>
  </si>
  <si>
    <t>A Amazônia é nossa maior riqueza. Ela representa 10% da biomassa do planeta, ajuda a estabilizar o clima no mundo e é nosso maior ativo econômico, social e de biodiversidade. Tal como ela é nossa, temos uma grande responsabilidade para com ela. +</t>
  </si>
  <si>
    <t>https://twitter.com/simonetebetbr/status/1566768807611351042</t>
  </si>
  <si>
    <t>Sua preservação depende de uma política ambiental estruturada com órgãos fiscalizadores fortes. Precisamos combater a grilagem, o desmatamento ilegal e preservar a Amazônia sobretudo. Queremos floresta em pé para garantir a vida e o futuro das próximas gerações.</t>
  </si>
  <si>
    <t>https://twitter.com/simonetebetbr/status/1566768811285614593</t>
  </si>
  <si>
    <t>Meus parabéns à @trussliz, nova primeira-ministra do Reino Unido. A terceira mulher a ocupar o cargo. As mulheres estão conquistando espaços importantes no cenário geopolítico, algo importantíssimo para um mundo plural e com mais representatividade.</t>
  </si>
  <si>
    <t>https://twitter.com/simonetebetbr/status/1566778187585142786</t>
  </si>
  <si>
    <t>Parabéns às brasileiras Laura e Camily, que criaram absorventes sustentáveis de baixo custo e ganharam o Prêmio Jovem da Água de Estocolmo. O Brasil muito bem representado por mulheres! Investimento em educação e ciência pode dar vida digna às pessoas.
https://t.co/LtTPDMswEW</t>
  </si>
  <si>
    <t>https://twitter.com/simonetebetbr/status/1566820553381613570</t>
  </si>
  <si>
    <t>carmen_zanotto</t>
  </si>
  <si>
    <t>Grande conquista! Foi sancionado, sem vetos, o PL da enfermeira e deputada @carmen_zanotto que dispensa o aval do cônjuge para a realização de esterilização voluntária (laqueadura e vasectomia). +</t>
  </si>
  <si>
    <t>https://twitter.com/simonetebetbr/status/1566828631602634753</t>
  </si>
  <si>
    <t>O presidente tenta se apropriar da pauta como forma de mostrar que está atento aos direitos das pessoas e demandas da saúde, quando, na verdade, o projeto e a luta não são seus. Sabemos a verdade, sabemos quem trabalha pelo Brasil. Parabéns à deputada @carmen_zanotto!</t>
  </si>
  <si>
    <t>https://twitter.com/simonetebetbr/status/1566828633964122116</t>
  </si>
  <si>
    <t>Lamento a decisão do Ministro Barroso pela suspensão do piso salarial de enfermagem. Não podemos ter memória curta. Se estamos vivos, devemos aos profissionais de enfermagem, principais responsáveis pela vacina no braço dos brasileiros. Dinheiro tem, mas falta planejamento. +</t>
  </si>
  <si>
    <t>https://twitter.com/simonetebetbr/status/1566918677919895553</t>
  </si>
  <si>
    <t>Para onde vão os recursos? Orçamento secreto e falta de transparência impedem de termos respostas. A União deve fortalecer os estados e municípios. Precisamos valorizar esses profissionais e assegurar salários adequados, com planejamento e comprometimento.
https://t.co/6DTcUz2LwS</t>
  </si>
  <si>
    <t>https://twitter.com/simonetebetbr/status/1566918680511905794</t>
  </si>
  <si>
    <t>O desmatamento na Amazônia cresceu 29% em 2021, sendo o maior dos últimos 10 anos. 94% desses desmatamentos são ilegais. É a destruição do patrimônio brasileiro. Precisamos acabar com a grilagem, garimpeiros e madeireiros ilegais, para recuperar nossa Floresta. +</t>
  </si>
  <si>
    <t>https://twitter.com/simonetebetbr/status/1566924286320844800</t>
  </si>
  <si>
    <t>Para isso, temos que recuperar os órgãos fiscalizadores, reestabelecer o Fundo Amazônia, além de muitas outras medidas. Vamos dar condições de vida aos brasileiros que vivem na Amazônia e recuperar nosso maior ativo econômico, social e de biodiversidade.</t>
  </si>
  <si>
    <t>https://twitter.com/simonetebetbr/status/1566924289080795136</t>
  </si>
  <si>
    <t>todoseducacao</t>
  </si>
  <si>
    <t>No dia 6 de setembro de 2006, numa manhã fria no Museu do Ipiranga, lançamos o @TodosEducacao, com a mensagem clara que a independência de um povo só será plena com educação de qualidade para todos.</t>
  </si>
  <si>
    <t>https://twitter.com/simonetebetbr/status/1567118461163257857</t>
  </si>
  <si>
    <t>correio</t>
  </si>
  <si>
    <t>A senadora Simone Tebet, candidata do MDB na disputa à presidência, é a convidada da sabatina do CB.Poder especial desta terça-feira (06/09). Estaremos ao vivo aqui no Twitter, no Youtube e também no Facebook. https://t.co/WIpwdn4Spx</t>
  </si>
  <si>
    <t>https://twitter.com/simonetebetbr/status/1567190006460030978</t>
  </si>
  <si>
    <t>Dinheiro tem, mas lamentavelmente está indo para desvios da corrupção. Falta transparência. Não sabemos quais obras estão sendo executadas. Não podemos admitir mais que esse Brasil tão grande seja de poucos. Precisa ser de todos! #SimonenaCB</t>
  </si>
  <si>
    <t>https://twitter.com/simonetebetbr/status/1567198591856304129</t>
  </si>
  <si>
    <t>A Ciência colocou a vacina no braço da população. A tecnologia é o que faz a indústria ser competitiva e gerar emprego. Inovação é o que precisamos para avançar enquanto país. É preciso investir em ciência, tecnologia e inovação para fazer o Brasil crescer. #SimonenaCB</t>
  </si>
  <si>
    <t>https://twitter.com/simonetebetbr/status/1567198664048709633</t>
  </si>
  <si>
    <t>Por que a comida está cara? Por que a população menos favorecida só tem arroz ou feijão na mesa? Porque a inflação é o maior imposto que o brasileiro paga. As pessoas vão ao mercado parcelar a compra da comida e se endividam. Vamos devolver a credibilidade do Brasil! #SimonenaCB</t>
  </si>
  <si>
    <t>https://twitter.com/simonetebetbr/status/1567198704238575617</t>
  </si>
  <si>
    <t>Sou candidata pela frente democrática composta por @mdb_nacional, @psdboficial, @23cidadania e @podemos19. Precisamos trocar o presidencialismo de ataque pelo de conciliação e paz. Nossa pátria não será de dedo no gatilho, mas de braços abertos a todos os brasileiros. #SimonenaCB</t>
  </si>
  <si>
    <t>https://twitter.com/simonetebetbr/status/1567198813034512385</t>
  </si>
  <si>
    <t>Vamos recriar o Ministério Nacional da Segurança Pública. Os governos estaduais não conseguem controlar e combater o crime organizado sozinhos. Vamos integrar as polícias militares para combater o tráfico na fronteira brasileira. Vamos cortar o mal pela raiz. #SimonenaCB</t>
  </si>
  <si>
    <t>https://twitter.com/simonetebetbr/status/1567202003905830916</t>
  </si>
  <si>
    <t>O Brasil será exemplo de desenvolvimento sustentável. Vamos investir em energia renovável, dar autonomia aos órgãos de fiscalização e controle da Amazônia e preservar nossas florestas. O Brasil será respeitado novamente! #SimonenaCB</t>
  </si>
  <si>
    <t>https://twitter.com/simonetebetbr/status/1567203107515285505</t>
  </si>
  <si>
    <t>O maior projeto social que podemos fazer pelas crianças e jovens é garantir educação de qualidade. Como professora, não vou sossegar enquanto o filho do pobre não tiver o mesmo nível de ensino que o filho do rico. Educação será pela primeira vez prioridade nacional. #SimonenaCB</t>
  </si>
  <si>
    <t>https://twitter.com/simonetebetbr/status/1567212203559817216</t>
  </si>
  <si>
    <t>Quando perguntado sobre o que é cidadania, Ulysses Guimarães respondeu, da forma mais bela, que cidadão é aquele que come, sabe o abc, tem moradia, emprego, renda e lazer. É possível! O Brasil é rico e tem condições de dar vida digna a todos os brasileiros. #SimonenaCB</t>
  </si>
  <si>
    <t>https://twitter.com/simonetebetbr/status/1567212278725877760</t>
  </si>
  <si>
    <t>_amandaklein</t>
  </si>
  <si>
    <t>Me solidarizo com a jornalista @_AmandaKlein, vítima de mais um ataque misógino do presidente, por fazer seu trabalho e questionar Bolsonaro sobre atividades suspeitas que envolvem ele e sua família. Por que tanto ódio das mulheres? O Presidente deve explicações aos brasileiros.</t>
  </si>
  <si>
    <t>https://twitter.com/simonetebetbr/status/1567231215991767045</t>
  </si>
  <si>
    <t>isoudapaz</t>
  </si>
  <si>
    <t>"A mão que assina é a mesma que aperta o gatilho." Filme importantíssimo e pertinente do @isoudapaz.
https://t.co/PKax8WS6ra</t>
  </si>
  <si>
    <t>https://twitter.com/simonetebetbr/status/1567263951624208397</t>
  </si>
  <si>
    <t>Às margens do rio Ipiranga, nascia um sonho de liberdade. De um novo Brasil, independente, de todos e para todos. 200 anos se passaram, e vemos que a independência ainda é um sonho a ser atingido. Um país, para ser independente, precisa garantir cidadania ao seu povo. +</t>
  </si>
  <si>
    <t>https://twitter.com/simonetebetbr/status/1567510074607771650</t>
  </si>
  <si>
    <t>Comida na mesa, educação de qualidade, emprego, renda e lazer. Neste 7 de setembro, reafirmo nosso compromisso em reduzir as desigualdades, erradicar a miséria e acabar com a fome. Vida digna a todos! Com amor e coragem, vamos mudar o Brasil de verdade!</t>
  </si>
  <si>
    <t>https://twitter.com/simonetebetbr/status/1567510128110321664</t>
  </si>
  <si>
    <t>Vergonhoso e patético! No dia da Independência do Brasil, o Presidente mostra todo seu desprezo pelas mulheres e sua masculinidade tóxica e infantil. Como brasileira e mulher, me sinto envergonhada e desrespeitada. +</t>
  </si>
  <si>
    <t>https://twitter.com/simonetebetbr/status/1567539655062523905</t>
  </si>
  <si>
    <t>Além de pária internacional devido à falta de segurança e estabilidade política, agora o país também vira motivo de chacota pelas falas machistas do seu líder, que deveria dar exemplo. O Brasil não merece o governo que tem!
https://t.co/fZkC2mWF9Q</t>
  </si>
  <si>
    <t>https://twitter.com/simonetebetbr/status/1567539657067401216</t>
  </si>
  <si>
    <t>21 milhões de brasileiros prejudicados pelo corte de 59% no orçamento da Farmácia Popular em 2023. Redução de R$ 1,2 bi comparado ao orçamento deste ano. Corta daqui e dali, e o orçamento secreto só aumenta. E o povo? Segue sem comida, saúde e dignidade.
https://t.co/bU9XcS1UVj</t>
  </si>
  <si>
    <t>https://twitter.com/simonetebetbr/status/1567571901370753025</t>
  </si>
  <si>
    <t>jdoriajr</t>
  </si>
  <si>
    <t>O Museu do Ipiranga foi reinaugurado neste 7 de setembro. Não poderia ser em uma data mais simbólica do que esta. Um museu que eterniza a história do nosso Brasil! Parabéns, @jdoriajr, pela iniciativa e por acreditar no Brasil! https://t.co/VVYVwDe0tl</t>
  </si>
  <si>
    <t>https://twitter.com/simonetebetbr/status/1567600454980309001</t>
  </si>
  <si>
    <t>O ataque do presidente à jornalista @veramagalhaes, durante o debate na Band, inflamou seus apoiadores, que a perseguem incansavelmente. Mais uma vez, uma mulher sendo alvo de Bolsonaro. Minha solidariedade a você, Vera! É preciso trocar de presidente. https://t.co/bkZumyR3i9</t>
  </si>
  <si>
    <t>https://twitter.com/simonetebetbr/status/1567630157761978368</t>
  </si>
  <si>
    <t>Se recordar é viver… https://t.co/qMBzArM35E</t>
  </si>
  <si>
    <t>https://twitter.com/simonetebetbr/status/1567630701662552065</t>
  </si>
  <si>
    <t>Na semana em que comemoramos o Dia da Amazônia, e no Dia da nossa Independência, foram registrados mais de 18 mil focos de incêndio na nossa Floresta em uma semana, totalizando 64 mil apenas neste ano. A Amazônia está sendo queimada à luz do dia. +</t>
  </si>
  <si>
    <t>https://twitter.com/simonetebetbr/status/1567886204791672832</t>
  </si>
  <si>
    <t>Isto é fruto da fraca política ambiental do nosso país e ausência de órgãos fiscalizadores no local. Não podemos aceitar! Para sermos um país verdadeiramente independente, precisamos salvar e preservar a Amazônia, o maior patrimônio brasileiro.
https://t.co/cXMwn2rpBi</t>
  </si>
  <si>
    <t>https://twitter.com/simonetebetbr/status/1567886206771372034</t>
  </si>
  <si>
    <t>A rainha Elizabeth II é exemplo de liderança feminina que, ao longo de décadas, serviu como ponto de equilíbrio de uma nação poderosa como o Reino Unido. Modelo de estabilidade, de convivência respeitosa entre instituições de Estado. Sua vida, seus atos, sua trajetória servem +</t>
  </si>
  <si>
    <t>https://twitter.com/simonetebetbr/status/1567935256707096581</t>
  </si>
  <si>
    <t>como modelo num mundo em que valores como estes têm sido cada vez mais aviltados, como vem acontecendo, infelizmente, em nosso país. Em suas próprias palavras: “Foram as mulheres que inspiraram gentileza e cuidado no duro progresso da humanidade.” Descanse em paz.</t>
  </si>
  <si>
    <t>https://twitter.com/simonetebetbr/status/1567935259576000514</t>
  </si>
  <si>
    <t>Que tragédia! 11 pessoas faleceram, e 8 estão desaparecidas, após uma embarcação clandestina naufragar na Ilha de Cotijuba, em Belém/PA. Meus sentimentos às famílias das vítimas. Força ao governador @helderbarbalho.
https://t.co/4D8rvEYdx9</t>
  </si>
  <si>
    <t>https://twitter.com/simonetebetbr/status/1568005376133726208</t>
  </si>
  <si>
    <t>Não bastasse a falta de transparência, agora o orçamento secreto terá seus valores liberados antes das eleições. Fica o mistério: o que motiva o presidente a liberar verba com tanta rapidez a poucos dias das eleições?
https://t.co/L1ZhBwC4v8</t>
  </si>
  <si>
    <t>https://twitter.com/simonetebetbr/status/1568009915389599745</t>
  </si>
  <si>
    <t>micheltemer</t>
  </si>
  <si>
    <t>@MDB_Nacional @MichelTemer Diálogo, equilíbrio e paz. É disso que o Brasil mais precisa. @MichelTemer</t>
  </si>
  <si>
    <t>https://twitter.com/simonetebetbr/status/1568042753120157696</t>
  </si>
  <si>
    <t>O presidente, como representante do povo, precisa clamar por paz e união. A incitação ao ódio leva à violência, que faz mais uma vítima. Chega de briga! Chega de divisão! Enquanto eles separam o Brasil, nós vamos uni-lo com amor e coragem!
https://t.co/PPO7LnYTqc</t>
  </si>
  <si>
    <t>https://twitter.com/simonetebetbr/status/1568245317329469440</t>
  </si>
  <si>
    <t>A mineração de ouro dobrou no atual governo. Florestas e comunidades indígenas sofrem devido à omissão do presidente contra a grilagem, garimpeiros e madeireiros ilegais. Tolerância zero contra esses criminosos! Vamos defender os direitos dos povos indígenas.  +</t>
  </si>
  <si>
    <t>https://twitter.com/simonetebetbr/status/1568276936681553921</t>
  </si>
  <si>
    <t>https://t.co/954lu7z7Yk</t>
  </si>
  <si>
    <t>https://twitter.com/simonetebetbr/status/1568276947616284675</t>
  </si>
  <si>
    <t>Pôs a candidatura nas ruas, está conquistando parte importante do eleitorado e mostrando soluções reais para o Brasil, fora da polarização. Confira a reportagem de Veja sobre @simonetebetbr.  
https://t.co/X7eiqRuWs4</t>
  </si>
  <si>
    <t>https://twitter.com/simonetebetbr/status/1568306045134540804</t>
  </si>
  <si>
    <t>Bolsonaro não respeita as mulheres nem a ciência. Isso são fatos! Nesta segunda, editou uma medida provisória que limita a utilização de recursos do FNDCT, principal fonte de financiamento à inovação do país, reduzindo cerca de R$ 12 bilhões.</t>
  </si>
  <si>
    <t>https://twitter.com/simonetebetbr/status/1568326004120195072</t>
  </si>
  <si>
    <t>Atualmente, o Brasil investe cerca de 1% do PIB em pesquisa e desenvolvimento, enquanto a média dos países da OCDE é de 2,7%. Um valor muito abaixo do necessário. O presidente quer estender os danos do seu governo até 2026. +</t>
  </si>
  <si>
    <t>https://twitter.com/simonetebetbr/status/1568326007203201025</t>
  </si>
  <si>
    <t>O governo não tem mais controle sobre o Orçamento e tira dinheiro da ciência para tapar os rombos do orçamento secreto. São cortes que nos distanciam das maiores economias do mundo. Um país que não valoriza a ciência não tem futuro. Precisamos trocar o presidente.</t>
  </si>
  <si>
    <t>https://twitter.com/simonetebetbr/status/1568326009279184896</t>
  </si>
  <si>
    <t>O Brasil precisa de paz. Chega de tanta briga e discussão! Enquanto eles dividem o Brasil com ódio, nós vamos uni-lo com amor. #SouSimonePelaPaz https://t.co/ZR59RKT8rj</t>
  </si>
  <si>
    <t>https://twitter.com/simonetebetbr/status/1568337501101621250</t>
  </si>
  <si>
    <t>fdavilaoficial</t>
  </si>
  <si>
    <t>@AmazoniaViva @LulaOficial @jairbolsonaro @cirogomes @SorayaThronicke @fdavilaoficial @AmazoniaViva triste realidade, fruto da omissão do governo atual com o meio ambiente. Em nosso governo, vamos deter a devastação da Amazônia, recuperar áreas degradadas e garantir infraestrutura social e econômica para melhorar a vida dos povos que lá vivem. +</t>
  </si>
  <si>
    <t>https://twitter.com/simonetebetbr/status/1568350902485925896</t>
  </si>
  <si>
    <t>amazonia_2030</t>
  </si>
  <si>
    <t>https://twitter.com/simonetebetbr/status/1568350934010298369</t>
  </si>
  <si>
    <t>Comida cada vez mais cara, quase metade dos bens e serviços do IPCA acumula inflação de 10% e pessoas dormindo com fome. Estas são marcas do governo Bolsonaro. Famílias indo ao mercado parcelar comida e se endividando. Onde há dignidade nisso, Presidente?
https://t.co/Ba7dnY5Qwq</t>
  </si>
  <si>
    <t>https://twitter.com/simonetebetbr/status/1568374586257059843</t>
  </si>
  <si>
    <t>Cortes na saúde, limitação nos recursos para inovação, corte na Farmácia Popular, redução nos investimentos em segurança… Agora, corte para construção de creches e pré-escola. O que escapa da tesoura do presidente? Infelizmente, o orçamento secreto segue firme e forte.</t>
  </si>
  <si>
    <t>https://twitter.com/simonetebetbr/status/1568631245759733762</t>
  </si>
  <si>
    <t>https://t.co/Y1MkEtPR0D</t>
  </si>
  <si>
    <t>https://twitter.com/simonetebetbr/status/1568631247835987968</t>
  </si>
  <si>
    <t>@antonionetopdt @cirogomes Enfrentar a polarização não é fácil, @antonionetopdt, mas não vamos parar! Agradeço pelo cumprimento e pelas palavras!</t>
  </si>
  <si>
    <t>https://twitter.com/simonetebetbr/status/1568726296456200192</t>
  </si>
  <si>
    <t>@tecomedina @elenalandau2 @tadeuwaw @fafadbelem @fdecbn Obrigada pelo apoio, @tecomedina! O voto útil é a única via para unir e pacificar o país. É o caminho diferente ideal para o Brasil! Vamos juntos!</t>
  </si>
  <si>
    <t>https://twitter.com/simonetebetbr/status/1568726894761201664</t>
  </si>
  <si>
    <t>tecomedina</t>
  </si>
  <si>
    <t>A tentativa de agressão ao @cirogomes por um homem armado é inaceitável. Bolsonaro, que foi vítima de um lobo solitário, não pode assistir em silêncio essa escalada de violência política. É uma omissão covarde. As famílias brasileiras já não suportam mais esse ambiente de ódio.</t>
  </si>
  <si>
    <t>https://twitter.com/simonetebetbr/status/1568735381742583810</t>
  </si>
  <si>
    <t>https://t.co/yvDqg67ThI</t>
  </si>
  <si>
    <t>https://twitter.com/simonetebetbr/status/1568735383709417472</t>
  </si>
  <si>
    <t>@raquellyra @EduardoLeite_ @pedroocl @rodrigogarcia_ @PSDBoficial Estamos chegando, @raquellyra! Obrigada pelo apoio. Com amor e coragem, vamos mudar o Brasil de verdade. ✊️💜</t>
  </si>
  <si>
    <t>https://twitter.com/simonetebetbr/status/1569298839076495363</t>
  </si>
  <si>
    <t>ivetesangalo</t>
  </si>
  <si>
    <t>Seja qual for o voto da @ivetesangalo nessas eleições, seu posicionamento no Rock in Rio foi importante. Nunca o futuro do Brasil esteve tão ameaçado. "A gente não precisa de armas. A gente só precisa de amor". Ela, como mãe e mulher, sabe muito bem disso. https://t.co/bGo2rVMJGY</t>
  </si>
  <si>
    <t>https://twitter.com/simonetebetbr/status/1569308897256828928</t>
  </si>
  <si>
    <t>Rosa Weber é exemplo de magistrada. Leva para a presidência do STF a discrição, a eficiência e o equilíbrio que marcam sua atuação na nossa mais alta corte desde que lá chegou, há quase 11 anos, e em toda a sua trajetória de 46 anos de magistratura.</t>
  </si>
  <si>
    <t>https://twitter.com/simonetebetbr/status/1569397468093087745</t>
  </si>
  <si>
    <t>A ministra é a terceira mulher a ocupar o posto mais alto do Judiciário brasileiro. É disto que o Brasil precisa, cada vez mais mulheres competentes em cargos de liderança, harmonia entre os Poderes, e defesa da Constituição e da democracia acima de tudo.</t>
  </si>
  <si>
    <t>https://twitter.com/simonetebetbr/status/1569397470173478912</t>
  </si>
  <si>
    <t>stf_oficial</t>
  </si>
  <si>
    <t>Grande decisão da presidente recém-empossada do @stf_oficial, Rosa Weber, de manter as apurações da CPI da Covid sobre Bolsonaro. É preciso continuar a investigação que começamos, pois sabemos que houve omissão do governo enquanto milhares de pessoas morriam. +</t>
  </si>
  <si>
    <t>https://twitter.com/simonetebetbr/status/1569481155858300930</t>
  </si>
  <si>
    <t>Mais do que isso, há indícios gravíssimos de corrupção na compra de vacinas. Pra piorar, sem comprovação científica. O Brasil precisa de mudança! Que este seja o começo e que a verdade venha à tona.
https://t.co/XsF7iiaxwJ</t>
  </si>
  <si>
    <t>https://twitter.com/simonetebetbr/status/1569481158831869952</t>
  </si>
  <si>
    <t>Um presidente da República deve dar exemplos, e o atual se especializou em dar os piores. São práticas e atitudes como estas que prejudicam ainda mais o combate que temos que travar contra o racismo em nosso país. Esta é uma luta de todos e de todas. De todos os dias. Sem trégua.</t>
  </si>
  <si>
    <t>https://twitter.com/simonetebetbr/status/1569762784925126657</t>
  </si>
  <si>
    <t>https://t.co/avKsyHHFWR</t>
  </si>
  <si>
    <t>https://twitter.com/simonetebetbr/status/1569762788553129984</t>
  </si>
  <si>
    <t>Solidariedade e indignação. Acordei em Recife/PE com essa barbaridade. Mais uma vez @veramagalhaes sob ataques de bolsonaristas. O comportamento covarde do Presidente é uma licença para esse tipo de absurdo, agora de um parlamentar.</t>
  </si>
  <si>
    <t>https://twitter.com/simonetebetbr/status/1569994363593265154</t>
  </si>
  <si>
    <t>Espero que a Polícia Civil de São Paulo, a @AssembleiaSP e o @republicanos10 tomem providências para punir mais essa violência. Abraço e força @veramagalhaes. https://t.co/rh1puqfJrN</t>
  </si>
  <si>
    <t>https://twitter.com/simonetebetbr/status/1569994365015031808</t>
  </si>
  <si>
    <t>A insegurança alimentar cresce no Brasil. No último estudo da Rede PENSSAN, foi constatado que três em cada dez famílias enfrentam algum nível de falta de alimentos e passam fome. Dentre elas, a maior proporção está no Norte e Nordeste, e a maior concentração, no Sudeste, +</t>
  </si>
  <si>
    <t>https://twitter.com/simonetebetbr/status/1570017837028352002</t>
  </si>
  <si>
    <t>região mais rica do Brasil. Triste realidade! Sabemos que nada é mais urgente que a fome. Por isso, nossa prioridade número 1 é erradicar a fome, diminuir a pobreza e as desigualdades e acabar com a miséria. É possível, com coragem e comprometimento.
https://t.co/mieweiTYWu</t>
  </si>
  <si>
    <t>https://twitter.com/simonetebetbr/status/1570017840123494403</t>
  </si>
  <si>
    <t>Mais um caso de violência política. Em Salto do Jacuí/RS, uma vereadora relatou ter sofrido ataque enquanto dirigia seu carro por um motorista devido a divergências políticas. Essa guerra parece não ter fim. Precisamos de paz nessas eleições e no Brasil.
https://t.co/tzrwrU0OQR</t>
  </si>
  <si>
    <t>https://twitter.com/simonetebetbr/status/1570447008309317635</t>
  </si>
  <si>
    <t>Um dia especial para a gente lembrar da importância e reafirmar nosso compromisso com a democracia. Dia de declarar que a vontade soberana do povo, expressa em eleições livres e regulares, é o melhor mecanismo para garantir liberdade, +</t>
  </si>
  <si>
    <t>https://twitter.com/simonetebetbr/status/1570474192272867330</t>
  </si>
  <si>
    <t>mais igualdade, mais respeito à diversidade e aos direitos de todos. Dia especial, nesse momento do país, de declarar que o voto é o melhor instrumento de mudança e que ninguém pode tutelar o voto do povo, que pode e deve escolher quem é o melhor para o país. +</t>
  </si>
  <si>
    <t>https://twitter.com/simonetebetbr/status/1570474195750125568</t>
  </si>
  <si>
    <t>Vamos votar pela esperança, com amor e coragem, para mudar o Brasil de verdade.</t>
  </si>
  <si>
    <t>https://twitter.com/simonetebetbr/status/1570474200011341826</t>
  </si>
  <si>
    <t>Os cortes no orçamento agora afetam o maior sonho das pessoas: o da casa própria. O programa de moradia vai sofrer redução de 95% nos recursos. Sabemos que dinheiro tem, mas para onde ele está indo é o grande mistério.
https://t.co/qbK7zGnGQW</t>
  </si>
  <si>
    <t>https://twitter.com/simonetebetbr/status/1570531153215631361</t>
  </si>
  <si>
    <t>A verba da merenda está sem reajuste desde 2017. Tem criança dividindo o ovo e até a mão sendo carimbada para não repetir a refeição. Muitas crianças só têm a merenda como única chance de refeição diária. Este é o retrato da insensibilidade desse governo. +</t>
  </si>
  <si>
    <t>https://twitter.com/simonetebetbr/status/1570779308830097408</t>
  </si>
  <si>
    <t>É preciso retomar o controle sobre o orçamento e priorizar a primeira infância. É dever da União, junto aos estados e municípios, prover alimentação escolar de qualidade. É preciso e nós vamos fazer diferente! 
https://t.co/5FSGIn3CiH</t>
  </si>
  <si>
    <t>https://twitter.com/simonetebetbr/status/1570779311493488642</t>
  </si>
  <si>
    <t>A Caminhada da Esperança de @simonetebetbr e @maragabrilli chegou ao Ceará. Na manhã desta quinta, nossa candidata à Presidência recebeu o carinho do povo cearense junto com o grande senador @tassojereissati. #vamosjuntos #elasim #simoneemara #simonesim https://t.co/P8JLYla5d4</t>
  </si>
  <si>
    <t>https://twitter.com/simonetebetbr/status/1570804010650857472</t>
  </si>
  <si>
    <t>E teve batuque e recepção calorosa a @simonetebetbr no Maranhão, fechando com chave de ouro a passagem da Caminhada da Esperança pelo Nordeste. Com amor e coragem, vamos mudar o Brasil de verdade. #simonesim #elassim #simoneemara https://t.co/LXrQ82PIN4</t>
  </si>
  <si>
    <t>https://twitter.com/simonetebetbr/status/1570804035913158656</t>
  </si>
  <si>
    <t>vinijr</t>
  </si>
  <si>
    <t>Mais um triste caso de racismo. Dessa vez, @vinijr foi a vítima durante um programa de TV da Espanha. É racismo no Brasil, racismo na Europa. Precisamos dar um basta nisso! Toda minha solidariedade ao jogador. Que ele continue a brilhar com seu futebol. #BailaViniJr</t>
  </si>
  <si>
    <t>https://twitter.com/simonetebetbr/status/1570862431123177473</t>
  </si>
  <si>
    <t>https://t.co/Cp1hebQ0XO</t>
  </si>
  <si>
    <t>https://twitter.com/simonetebetbr/status/1570862433711063040</t>
  </si>
  <si>
    <t>freire_roberto</t>
  </si>
  <si>
    <t>@freire_roberto Agradeço seu apoio e sua presença na Caminhada da Esperança pelo Brasil, @freire_roberto. Que seja o início de bons tempos para o nosso país. Com amor e coragem, vamos mudar o Brasil! ✊💜</t>
  </si>
  <si>
    <t>https://twitter.com/simonetebetbr/status/1570873581080563712</t>
  </si>
  <si>
    <t>Sábado é dia adesivaço digital da Simone 1️⃣5️⃣✅. Vamos virar esse jogo e colocar a Simone no segundo turno! Poste e compartilhe materiais de campanha nas suas redes sociais com a #Simone15. Vamos mostrar a nossa força para mudar o Brasil de verdade! https://t.co/SFGGuiDjv5</t>
  </si>
  <si>
    <t>https://twitter.com/simonetebetbr/status/1570899002899701760</t>
  </si>
  <si>
    <t>Sabe o que mais divide o Brasil? A falta de empatia e amor. Temos 13 milhões de brasileiros simplesmente esquecidos pelo Congresso e governo federal. São 522 cidades, os chamados “desertos políticos”, onde não há nenhum representante. +</t>
  </si>
  <si>
    <t>https://twitter.com/simonetebetbr/status/1570951629737955329</t>
  </si>
  <si>
    <t>Este é um dos males do orçamento secreto e da falta de critérios para a distribuição de recursos. Não há transparência para onde vai o dinheiro público e apenas alguns parlamentares e seus municípios são beneficiados. 
https://t.co/uh8dkCJUrN</t>
  </si>
  <si>
    <t>https://twitter.com/simonetebetbr/status/1570951632397148161</t>
  </si>
  <si>
    <t>joseserra_</t>
  </si>
  <si>
    <t>Minha candidata é @simonetebetbr ! https://t.co/Mj16aD1F6c</t>
  </si>
  <si>
    <t>https://twitter.com/simonetebetbr/status/1571155862336540674</t>
  </si>
  <si>
    <t>Com a aprovação da vacina Pfizer para crianças entre 6 meses e 4 anos, poderemos imunizar os pequenos em todo o Brasil. Agora, cabe ao governo comprar rapidamente as vacinas para garantir vacina no braço das nossas crianças. É isto que queremos!
https://t.co/Oz71Z8fsO5</t>
  </si>
  <si>
    <t>https://twitter.com/simonetebetbr/status/1571177299013255182</t>
  </si>
  <si>
    <t>patrciaparra1</t>
  </si>
  <si>
    <t>Que felicidade ver isso! Muito obrigada, @patrciaparra1, por seu apoio e o de seu filho. Na idade dele, mais ou menos, pedi pra minha mãe deixar eu ir pras ruas lutar pelas Diretas Já! O futuro do Brasil está nas mãos das crianças, né? Estamos juntas! 💜✊🏻 https://t.co/XD51xgVViM</t>
  </si>
  <si>
    <t>https://twitter.com/simonetebetbr/status/1571202148561477632</t>
  </si>
  <si>
    <t>Domingão e a gente tá como? Revendo a emoção que foi a passagem da Caminhada da Esperança pelo Nordeste brasileiro! Com @simonetebetbr, @maragabrilli, amor e coragem, vamos mudar o Brasil de verdade! #elassim #simoneemara 
💙💜 Bom domingo a todos! https://t.co/hLLLAtXOBe</t>
  </si>
  <si>
    <t>https://twitter.com/simonetebetbr/status/1571505649447469063</t>
  </si>
  <si>
    <t>Quando tinha 14 anos, pedi à minha mãe para ir às ruas lutar por Diretas Já. Desde então, vi a Constituição Cidadã sendo erguida, vi os direitos fundamentais sendo implementados pouco a pouco, e nunca imaginei que mesmo após tanta luta por democracia viveríamos esse retrocesso. +</t>
  </si>
  <si>
    <t>https://twitter.com/simonetebetbr/status/1571852457243721730</t>
  </si>
  <si>
    <t>Diante deste cenário, fomos chamados para nos apresentar ao Brasil em uma frente ampla democrática. Por isto, me apresento ao Brasil como candidata a Presidente da República. #SabatinaEstadãoFAAP</t>
  </si>
  <si>
    <t>https://twitter.com/simonetebetbr/status/1571852459559227392</t>
  </si>
  <si>
    <t>Nós estamos abrindo caminhos, isto é importante. Nós temos coragem de enfrentar os desafios. A fórmula mágica é o processo eleitoral, é defendermos a democracia, a imprensa livre, o direito de ir e vir e o direito de todos os cidadãos votarem em quem quiser. +</t>
  </si>
  <si>
    <t>https://twitter.com/simonetebetbr/status/1571852731450789890</t>
  </si>
  <si>
    <t>Ofereço ao Brasil o meu amor incondicional pelo povo brasileiro e a coragem de fazer o que é certo. #SabatinaEstadãoFAAP</t>
  </si>
  <si>
    <t>https://twitter.com/simonetebetbr/status/1571852733635825666</t>
  </si>
  <si>
    <t>Esta não pode ser uma eleição do medo, mas da esperança. Não pode ser a eleição do voto útil, mas de votarmos no 1º turno na melhor opção para o Brasil. É por esta razão que me apresento ao Brasil como a única via para pacificar e fazer o país crescer. #SabatinaEstadãoFAAP</t>
  </si>
  <si>
    <t>https://twitter.com/simonetebetbr/status/1571852864984698888</t>
  </si>
  <si>
    <t>Nós somos a maioria da população brasileira e a minoria em absolutamente tudo enquanto mulheres. Recebemos até 20% menos que os homens e, se for uma mulher negra, até 40% menos. Essa é a face do Brasil. +</t>
  </si>
  <si>
    <t>https://twitter.com/simonetebetbr/status/1571855113676783619</t>
  </si>
  <si>
    <t>O Brasil é desigual pela cor da pele, pela orientação sexual, pela religião ou pelo estado em que nascemos. Nós estamos aqui para fazer pontes para um Brasil mais plural e com mais diversidade. #SabatinaEstadãoFAAP</t>
  </si>
  <si>
    <t>https://twitter.com/simonetebetbr/status/1571855116361244672</t>
  </si>
  <si>
    <t>Ter a @maragabrilli ao meu lado como vice é mais que gratificante, é a certeza que este Brasil está mudando. Nós temos dado visibilidade a milhões de brasileiros que nunca tiveram voz. Este novo Brasil será inclusivo e não deixará ninguém para trás. #SabatinaEstadãoFAAP</t>
  </si>
  <si>
    <t>https://twitter.com/simonetebetbr/status/1571855234309431296</t>
  </si>
  <si>
    <t>Vamos recriar o Ministério da Segurança Pública. Não é dar arma na mão das pessoas, mas fortalecer e integrar as polícias federal, militar e civil. Somente assim vamos pacificar o país e garantir segurança para todos. #SabatinaEstadãoFAAP</t>
  </si>
  <si>
    <t>https://twitter.com/simonetebetbr/status/1571863524325965825</t>
  </si>
  <si>
    <t>O Brasil vai voltar a crescer gerando emprego e renda, investindo em reindustrialização, garantindo segurança jurídica e previsibilidade aos investidores e rasgando o país com obras de infraestrutura. Nosso governo será parceiro da iniciativa privada. #SabatinaEstadãoFAAP</t>
  </si>
  <si>
    <t>https://twitter.com/simonetebetbr/status/1571869602241736704</t>
  </si>
  <si>
    <t>Nossa candidatura garante e representa a previsibilidade, a segurança jurídica, e a responsabilidade com o dinheiro público que falta nos outros dois candidatos. +</t>
  </si>
  <si>
    <t>https://twitter.com/simonetebetbr/status/1571875626801315846</t>
  </si>
  <si>
    <t>São populistas que apresentam projetos e contas sem nenhum compromisso fiscal. E nós sabemos onde isso vai dar. Só temos um caminho: tirar o populismo da presidência. #SabatinaEstadãoFAAP</t>
  </si>
  <si>
    <t>https://twitter.com/simonetebetbr/status/1571875629678592010</t>
  </si>
  <si>
    <t>nafaap</t>
  </si>
  <si>
    <t>Agradeço à @naFAAP e ao @Estadao pela oportunidade de falar do nosso projeto para o país, e lamento que outros candidatos não venham falar. Isto faz mal para a democracia. Tenho coragem para dizer o que penso e amor para defender o Brasil e as pessoas. #SabatinaEstadãoFAAP</t>
  </si>
  <si>
    <t>https://twitter.com/simonetebetbr/status/1571875734146146304</t>
  </si>
  <si>
    <t>Mais uma vez, constata-se que Bolsonaro não foi à Inglaterra por solidariedade ou por homenagem sincera à rainha Elizabeth II. Bolsonaro manteve do outro lado do Atlântico sua campanha eleitoral em tempo integral, num flagrante desrespeito ao luto de toda uma nação, +</t>
  </si>
  <si>
    <t>https://twitter.com/simonetebetbr/status/1571979075056549890</t>
  </si>
  <si>
    <t>de todo o povo do Reino Unido. Bolsonaro, mais uma vez, envergonha a todos os brasileiros e mostra ao mundo o que sabemos desde a covid: uma pessoa sem qualquer sentimento ou empatia pela dor alheia.
https://t.co/GJ3qdxma0u</t>
  </si>
  <si>
    <t>https://twitter.com/simonetebetbr/status/1571979078210846720</t>
  </si>
  <si>
    <t>A saudosa Ruth Cardoso faria 92 anos hoje. Uma mulher de legado inquestionável, criadora de programas de desenvolvimento social e defensora da educação. +</t>
  </si>
  <si>
    <t>https://twitter.com/simonetebetbr/status/1572040833842679812</t>
  </si>
  <si>
    <t>Ela não gostava de ser chamada de primeira-dama, mas seu exemplo é uma inspiração para todos que temos compromisso com as transformações sociais no país.</t>
  </si>
  <si>
    <t>https://twitter.com/simonetebetbr/status/1572040836627529728</t>
  </si>
  <si>
    <t>@FHC</t>
  </si>
  <si>
    <t>https://twitter.com/simonetebetbr/status/1572052155355336704</t>
  </si>
  <si>
    <t>A nossa prioridade número 1 é a agenda social. Colocar as pessoas em primeiro lugar, com foco na criança e no adolescente. Vamos garantir o Auxílio Brasil para quem mais precisa e investir em educação de qualidade. Somente assim vamos mudar o Brasil de verdade. #SimoneNoRatinho</t>
  </si>
  <si>
    <t>https://twitter.com/simonetebetbr/status/1572361950255845378</t>
  </si>
  <si>
    <t>É preciso valorizar o professor e garantir que os alunos terminem o ensino médio. Vamos fazer isso com recursos da União para criar o Poupança Jovem. Dinheiro tem, mas é preciso ter um olhar diferente para a Educação do Brasil. Nós vamos fazer diferente! #SimoneNoRatinho</t>
  </si>
  <si>
    <t>https://twitter.com/simonetebetbr/status/1572362339311132674</t>
  </si>
  <si>
    <t>Tolerância zero contra o desmatamento ilegal. Vamos investir em desenvolvimento sustentável, fortalecer os órgãos reguladores e proteger a Amazônia. Queremos floresta em pé! O Brasil será reconhecido como um país que respeita o meio ambiente e a vida. #SimoneNoRatinho</t>
  </si>
  <si>
    <t>https://twitter.com/simonetebetbr/status/1572363408917536769</t>
  </si>
  <si>
    <t>O primeiro projeto que vamos tirar do papel é o que iguala o salário entre homens e mulheres no mesmo cargo e profissão. Hoje, recebemos até 20% a menos que homens e se for uma mulher preta, até 40%. Isso é inaceitável! Vamos mudar essa realidade. #SimoneNoRatinho</t>
  </si>
  <si>
    <t>https://twitter.com/simonetebetbr/status/1572364974156316672</t>
  </si>
  <si>
    <t>Vamos recriar o Ministério Nacional da Segurança Pública. Vamos fortalecer a segurança nas fronteiras para combater o tráfico, o crime organizado e a violência. Tolerância zero contra o crime! O povo brasileiro voltará a se sentir seguro no país. #SimoneNoRatinho</t>
  </si>
  <si>
    <t>https://twitter.com/simonetebetbr/status/1572365170730758146</t>
  </si>
  <si>
    <t>Cultura tem que ser para o rico e para o pobre. Temos mentes brilhantes nas favelas e nas periferias que não têm incentivo. É preciso investir nas pessoas. Vamos fortalecer o Fundo Nacional da Cultura. Queremos cultura e arte para todos! #SimoneNoRatinho</t>
  </si>
  <si>
    <t>https://twitter.com/simonetebetbr/status/1572365568866484224</t>
  </si>
  <si>
    <t>Enquanto acontece essa guerra entre direita e esquerda, as pessoas ficam sem comer. Nós vamos lutar pelo Brasil! Vamos colocar as pessoas em primeiro lugar e dar voz a quem nunca teve. Nosso Brasil será para todos! #SimoneNoRatinho</t>
  </si>
  <si>
    <t>https://twitter.com/simonetebetbr/status/1572366533971816449</t>
  </si>
  <si>
    <t>Toda vez que a gente vê o presidente falar besteira, vemos o dólar subir, a inflação. Precisamos devolver a segurança jurídica e institucional ao nosso país para atrair investimentos. Presidência é lugar de dar exemplo! Vamos mudar o Brasil de verdade! #SimoneNoRatinho</t>
  </si>
  <si>
    <t>https://twitter.com/simonetebetbr/status/1572366806916169728</t>
  </si>
  <si>
    <t>Sou contra a reeleição. Se for eleita, no dia seguinte vou ao cartório registrar e entregar ao TSE e ao Congresso Nacional que não serei candidata à reeleição. Somente colocando o Brasil em primeiro lugar, sem populismo, o país voltará a crescer. #SimoneNoRatinho</t>
  </si>
  <si>
    <t>https://twitter.com/simonetebetbr/status/1572367110629892096</t>
  </si>
  <si>
    <t>Essa é a eleição mais importante da história do Brasil. Além da crise econômica, nós temos uma crise política. Essa não pode ser uma eleição do medo. É preciso votar pela esperança. Nossa candidatura tem todas as condições para trazer esperança, paz e unir o país. +</t>
  </si>
  <si>
    <t>https://twitter.com/simonetebetbr/status/1572371194716000256</t>
  </si>
  <si>
    <t>Queremos um Brasil que seja de todos, com comida barata na mesa, educação e saúde de qualidade. Juntos, com amor e coragem, vamos mudar o Brasil de verdade! #SimoneNoRatinho</t>
  </si>
  <si>
    <t>https://twitter.com/simonetebetbr/status/1572371196666322944</t>
  </si>
  <si>
    <t>Desmatamento ilegal zero! Neste Dia da Árvore, devemos reforçar nosso posicionamento pela floresta em pé. Vamos deixar de ser párias globais e passaremos a liderar a agenda geopolítica nas próximas décadas, baseadas na sustentabilidade e economia verde. É preciso fazer diferente!</t>
  </si>
  <si>
    <t>https://twitter.com/simonetebetbr/status/1572578538787860483</t>
  </si>
  <si>
    <t>Desrespeito com a imagem da Santa Madre Teresa, que teve sua imagem usada pelas campanhas de Bolsonaro e Lula com objetivos eleitorais e para pregar discurso de ódio.
https://t.co/BsUt9Rfsl7</t>
  </si>
  <si>
    <t>https://twitter.com/simonetebetbr/status/1572604253998555139</t>
  </si>
  <si>
    <t>"Se eleita Presidente, assumo o compromisso de que não serei candidata à reeleição para avançarmos na aprovação das reformas que o Brasil precisa para voltar a crescer e gerar emprego, e na pauta da educação." Mais de @simonetebetbr no Programa do Ratinho! #elasim #elesnão https://t.co/2NmCPV9QvG</t>
  </si>
  <si>
    <t>https://twitter.com/simonetebetbr/status/1572695540600819714</t>
  </si>
  <si>
    <t>Reafirmo um compromisso que tracei para minha vida, há 28 anos, quando quebrei  o pescoço e perdi os  movimentos de braços e pernas: o de LUTAR. E hoje, minha luta é ao lado da @simonetebetbr. Levaremos a INCLUSÃO para o mais alto escalão da República.</t>
  </si>
  <si>
    <t>https://twitter.com/simonetebetbr/status/1572695750600966144</t>
  </si>
  <si>
    <t>O nosso país pede paz! Um pesquisador do Datafolha foi agredido por um bolsonarista no interior de São Paulo. A violência no Brasil só cresce. Precisamos restaurar a paz em nosso país e unir as famílias. Queremos um Brasil unido!
https://t.co/WnMsz5UllT</t>
  </si>
  <si>
    <t>https://twitter.com/simonetebetbr/status/1572730042593185794</t>
  </si>
  <si>
    <t>O racismo no Brasil é um grave problema estrutural e institucional. Mas a guerra política acentua essa condição. Ninguém pode ser excluído pela cor da pele! Precisamos de mais negros e negras no Congresso Nacional e em cargos de gestão. +</t>
  </si>
  <si>
    <t>https://twitter.com/simonetebetbr/status/1572730254749323266</t>
  </si>
  <si>
    <t>Em nosso governo, teremos uma Política Nacional de Equidade Racial. Nosso compromisso é compor os ministérios com diversidade. Vamos fazer um Brasil para todos com mais amor e igualdade.
https://t.co/FFb4PSblEW</t>
  </si>
  <si>
    <t>https://twitter.com/simonetebetbr/status/1572730257064751104</t>
  </si>
  <si>
    <t>O único caminho para pacificar o país e fazê-lo voltar a crescer é o centro democrático, o qual represento, formado por @MDB_Nacional, @PSDBoficial, @23cidadania e @podemos19. Com amor e coragem, vamos unir e mudar o Brasil de verdade! https://t.co/ShpiRruJtK</t>
  </si>
  <si>
    <t>https://twitter.com/simonetebetbr/status/1572976574370295810</t>
  </si>
  <si>
    <t>Dinheiro no pneu. Esta pode ser a nova face da corrupção no Brasil. Mais uma grave denúncia contra o ex-ministro da Educação de Bolsonaro. Triste Brasil, que tem que escolher entre a corrupção do mensalão e do petrolão e a corrupção da educação e do orçamento secreto. +</t>
  </si>
  <si>
    <t>https://twitter.com/simonetebetbr/status/1573078741256904704</t>
  </si>
  <si>
    <t>A corrupção mata! Precisa ser combatida a todo custo. Enquanto ela existir no Brasil, o povo vai viver na miséria e na fome.
https://t.co/ROG2GzunQW</t>
  </si>
  <si>
    <t>https://twitter.com/simonetebetbr/status/1573078745266765825</t>
  </si>
  <si>
    <t>O governo não tem controle sobre o orçamento. Bloqueia R$ 2,63 bi de áreas essenciais, mas prefere beneficiar alguns e vira as costas para o povo. Corta da saúde, da Farmácia Popular, da segurança pública, da merenda, da cultura, mas nunca do orçamento secreto. Triste Brasil. +</t>
  </si>
  <si>
    <t>https://twitter.com/simonetebetbr/status/1573096814189989888</t>
  </si>
  <si>
    <t>https://t.co/0FktgQdGHy</t>
  </si>
  <si>
    <t>https://twitter.com/simonetebetbr/status/1573096820024147975</t>
  </si>
  <si>
    <t>Bolsonaro não conhece a realidade do Brasil. Para ele, o pobre só serve para votar. Lamentável! As pessoas mais pobres são que mais sabem o valor do trabalho. Se hoje não há comida na mesa, deve-se à má gestão e falta de empatia do seu governo.
https://t.co/iSFOCMU8bT</t>
  </si>
  <si>
    <t>https://twitter.com/simonetebetbr/status/1573096908381626368</t>
  </si>
  <si>
    <t>Feliz aniversário ao meu amigo ex-presidente @micheltemer! Grande líder político, advogado, professor e escritor. Muitas felicidades e saúde! Seu apoio é muito importante para mim. Meus parabéns! https://t.co/hrQC2w9tjv</t>
  </si>
  <si>
    <t>https://twitter.com/simonetebetbr/status/1573380469776941057</t>
  </si>
  <si>
    <t>Agora, quem será atingido pelos cortes do governo são os pacientes que fazem tratamento contra o câncer. Uma redução de 45%, passando de R$ 175 milhões para R$ 97 milhões, em 2023. O câncer é a segunda doença que mais mata no país. +</t>
  </si>
  <si>
    <t>https://twitter.com/simonetebetbr/status/1573441403161661469</t>
  </si>
  <si>
    <t>Mas para reservar R$ 19,4 bilhões ao orçamento secreto, Bolsonaro cortou 60% na verba da saúde. E a população vai ficando cada vez mais de lado e esquecida pelo seu governo.
https://t.co/xt612BXknt</t>
  </si>
  <si>
    <t>https://twitter.com/simonetebetbr/status/1573441405565173760</t>
  </si>
  <si>
    <t>A campanha de Bolsonaro não tem respeito pelo processo eleitoral. É uma flagrante ilegalidade, é um crime eleitoral essa tentativa de associar um benefício público a um candidato. É um vale-tudo pelo poder, uma vergonha! +</t>
  </si>
  <si>
    <t>https://twitter.com/simonetebetbr/status/1573444164259565568</t>
  </si>
  <si>
    <t>Já entramos com pedido no @TSEjusbr contra essa propaganda ilegal para que a lei seja cumprida e o povo brasileiro saiba que seus direitos serão respeitados.
https://t.co/gm9VXdy5Bp</t>
  </si>
  <si>
    <t>https://twitter.com/simonetebetbr/status/1573444166817927183</t>
  </si>
  <si>
    <t>chicaobulhoes</t>
  </si>
  <si>
    <t>@ChicaoBulhoes Obrigada pelo apoio, @ChicaoBulhoes. Com amor e coragem vamos mudar o Brasil de verdade!</t>
  </si>
  <si>
    <t>https://twitter.com/simonetebetbr/status/1573445347371896860</t>
  </si>
  <si>
    <t>@Baleia_Rossi Te desejo uma boa recuperação, querido amigo. Estamos juntos!</t>
  </si>
  <si>
    <t>https://twitter.com/simonetebetbr/status/1573448014575947793</t>
  </si>
  <si>
    <t>Mais um caso de violência política por parte de um bolsonarista. Por criticar o atual presidente, uma jovem levou um golpe na cabeça. Até quando vamos viver esse clima de guerra? Precisamos de paz no Brasil, paz nas eleições. Chega de briga! 
https://t.co/lZOUp3JCk5</t>
  </si>
  <si>
    <t>https://twitter.com/simonetebetbr/status/1573673344339255297</t>
  </si>
  <si>
    <t>Democracia é feita com liberdade de escolha, e não com oportunismo. Triste Brasil, que tem que escolher voltar aos escândalos de corrupção do passado ou do presente. É possível fazer diferente! A democracia não depende de Lula ou Bolsonaro!
https://t.co/4IlEtkHf6c</t>
  </si>
  <si>
    <t>https://twitter.com/simonetebetbr/status/1573677384976535552</t>
  </si>
  <si>
    <t>O orçamento da saúde fica cada vez mais escasso e desigual. R$ 149,9 bilhões previstos para 2023, o menor valor desde 2019, sendo que parte dos valores da pasta foi composta pelo orçamento secreto. +</t>
  </si>
  <si>
    <t>https://twitter.com/simonetebetbr/status/1573691096856674304</t>
  </si>
  <si>
    <t>Isto tira a transparência e a equidade na distribuição de recursos de um dos setores essenciais do país. O Brasil precisa voltar ao caminho certo e colocar as pessoas em primeiro lugar.
https://t.co/FVg4TsQUg0</t>
  </si>
  <si>
    <t>https://twitter.com/simonetebetbr/status/1573691100249919488</t>
  </si>
  <si>
    <t>"Essa é a eleição mais importante da história do Brasil e não pode ser uma eleição do medo. Nossa candidatura tem todas as condições para trazer esperança, paz e unir o país!". Começando o fim de semana com esse recado importante de @simonetebetbr! #elasim #elesnão #simoneemara https://t.co/mKJw0CfQKR</t>
  </si>
  <si>
    <t>https://twitter.com/simonetebetbr/status/1573715521526177792</t>
  </si>
  <si>
    <t>novabrasilfm</t>
  </si>
  <si>
    <t>Hoje, temos um encontro marcado para discutir nossas propostas para mudar o Brasil de verdade. Assista, às 18h15, ao debate organizado pelo @SBTonline, @CNNBrasil, @VEJA, @Estadao, @Terra e @novabrasilfm. Aguardo todos vocês! #DebateNoSBT https://t.co/qGwaEv1nTO</t>
  </si>
  <si>
    <t>https://twitter.com/simonetebetbr/status/1573722539930656768</t>
  </si>
  <si>
    <t>O Brasil precisa de uma nova presidente para unir o país, trazer paz e erradicar a miséria. Com amor, com coragem, juntos e juntas, vamos unir e mudar o Brasil de verdade. https://t.co/UTYDQCVOyQ</t>
  </si>
  <si>
    <t>https://twitter.com/simonetebetbr/status/1573773540133855232</t>
  </si>
  <si>
    <t>▶️ Chegada ao debate
A candidata Simone Tebet (MDB) chegou ao debate presidencial da CNN, que acontece às 18h15 deste sábado (24).
#CNNnasEleições #Eleicoes2022 #DebatePresidente https://t.co/JwosjlMLxK</t>
  </si>
  <si>
    <t>https://twitter.com/simonetebetbr/status/1573776210735370243</t>
  </si>
  <si>
    <t>Me espanta que quem prega o voto útil, corre de um debate e não se apresenta ao Brasil. Quer que o eleitor dê um cheque em branco? Vote no escuro, sem saber? Faço política há muito tempo e sei que acima de tudo está a vontade do eleitor. Juntos vamos mudar o Brasil de verdade!</t>
  </si>
  <si>
    <t>https://twitter.com/simonetebetbr/status/1573779556800110595</t>
  </si>
  <si>
    <t>Bolsonaro é um péssimo exemplo. Além de tudo, mente em cadeia nacional. Anda de jetski e moto e não conhece a realidade do Brasil. Cortou mais de 90% do orçamento para casas populares, para combater a violência contra a mulher, dinheiro de creches e escolas. +</t>
  </si>
  <si>
    <t>https://twitter.com/simonetebetbr/status/1573785957152833536</t>
  </si>
  <si>
    <t>Fez isto para pagar o orçamento secreto e comprar apoio no Congresso Nacional. Isto é corrupção! Nosso governo será transparente. Vamos fazer diferente! #DebateNoSBT</t>
  </si>
  <si>
    <t>https://twitter.com/simonetebetbr/status/1573785958650204161</t>
  </si>
  <si>
    <t>Não defendi as emendas do relator, ao contrário do que Bolsonaro falou. https://t.co/8Tuz0BFFKi</t>
  </si>
  <si>
    <t>https://twitter.com/simonetebetbr/status/1573788250447175681</t>
  </si>
  <si>
    <t>Como Senadora da República, votarei contra o aumento do poder judiciário. Não podemos admitir um país com 33 milhões de pessoas com insegurança alimentar e passando fome, 10 milhões de desempregados e crianças dormindo com fome. +</t>
  </si>
  <si>
    <t>https://twitter.com/simonetebetbr/status/1573790419829366785</t>
  </si>
  <si>
    <t>Enquanto o país não voltar a crescer, este aumento é vergonhoso e imoral. Se eleita, eu me comprometo a vetar esse aumento, caso o Congresso aprove. Está na hora de o Brasil ser de todos os brasileiros e brasileiras. #DebateNoSBT</t>
  </si>
  <si>
    <t>https://twitter.com/simonetebetbr/status/1573790421725200390</t>
  </si>
  <si>
    <t>Um dos primeiros atos da minha gestão será exigir que todos os ministros do meu governo deem transparência absoluta no orçamento brasileiro, no dinheiro que as pessoas pagam em forma de imposto. Transparência para onde vai o dinheiro do orçamento. Pessoas em primeiro lugar!</t>
  </si>
  <si>
    <t>https://twitter.com/simonetebetbr/status/1573792714491150337</t>
  </si>
  <si>
    <t>Lamentável termos um presidente insensível que mente e não conhece a realidade do Brasil. Sou candidata à Presidência porque, após 30 anos, o Brasil voltou ao mapa da fome. Como mãe, é muito duro ver outras mães em barraca de lona sem ter como alimentar seus filhos. +</t>
  </si>
  <si>
    <t>https://twitter.com/simonetebetbr/status/1573794583489744909</t>
  </si>
  <si>
    <t>Enquanto as pessoas passam fome, os trabalhadores são humilhados, Lula e Bolsonaro se alimentam dessa disputa ideológica. Um falta ao debate, o outro mente descaradamente. Nós vamos fazer o Brasil voltar a crescer! #DebateNoSBT</t>
  </si>
  <si>
    <t>https://twitter.com/simonetebetbr/status/1573794585129656322</t>
  </si>
  <si>
    <t>O presidente não queria pagar o Auxílio Brasil. Nós, no Congresso, exigimos o pagamento. É insensível à dor alheia e negou vacina para todos os brasileiros.+</t>
  </si>
  <si>
    <t>https://twitter.com/simonetebetbr/status/1573796014884102145</t>
  </si>
  <si>
    <t>Eu vi o esquema de corrupção do seu governo na compra de vacinas. É este governo, que vira as costas para a população, que quer ser reeleito. #DebateNoSBT</t>
  </si>
  <si>
    <t>https://twitter.com/simonetebetbr/status/1573796017127964672</t>
  </si>
  <si>
    <t>Voto útil é o voto da sua consciência. Essa é a eleição mais importante da história do Brasil em muito tempo. Ela deve ser a eleição da esperança, e não do medo. Temos dois turnos. A eleição não pode ser decidida antes da hora. Por isso, me apresento ao Brasil. #DebateNoSBT</t>
  </si>
  <si>
    <t>https://twitter.com/simonetebetbr/status/1573796387363463177</t>
  </si>
  <si>
    <t>O presidente não conhece a realidade do Brasil, por isso diz que não há fome. Corta do valor da merenda, das creches e de áreas essenciais para dar ao orçamento secreto. Eu dou importância e respeito às crianças do Brasil! #DebateNoSBT https://t.co/aRErUOTUNj</t>
  </si>
  <si>
    <t>https://twitter.com/simonetebetbr/status/1573798148698431493</t>
  </si>
  <si>
    <t>Ser feminista é defender os direitos das mulheres. É defender igualdade de salários entre homens e mulheres, é combater a violência contra a mulher. O feminismo, no Brasil, precisa ser entendido como uma pauta de todas as mulheres.</t>
  </si>
  <si>
    <t>https://twitter.com/simonetebetbr/status/1573803014040723458</t>
  </si>
  <si>
    <t>Sou candidata à Presidência para defender todas as mulheres, crianças e dar vida digna a quem precisa. #DebateNoSBT</t>
  </si>
  <si>
    <t>https://twitter.com/simonetebetbr/status/1573803015689101312</t>
  </si>
  <si>
    <t>É lamentável um "padre" colocar palavras na boca de uma cidadã. A vida inteira defendi a vida e as pessoas. Eu tive coragem de entrar com uma ação contra Lula e Bolsonaro quando escolheram Madre Teresa de Calcutá para brigarem em propaganda eleitoral. #DebateNoSBT</t>
  </si>
  <si>
    <t>https://twitter.com/simonetebetbr/status/1573803458955722754</t>
  </si>
  <si>
    <t>Quem está desempregado não tem dinheiro para colocar comida na mesa. O Brasil precisa voltar a ter estabilidade jurídica e institucional, com um governo sério e parceiro da iniciativa privada. Somente assim vamos gerar emprego e renda para a população. #DebateNoSBT</t>
  </si>
  <si>
    <t>https://twitter.com/simonetebetbr/status/1573806972662603776</t>
  </si>
  <si>
    <t>Bolsonaro e Lula se alimentam dessa disputa ideológica. Um falta ao debate, pois não tem coragem de se apresentar ao Brasil. O outro mente descaradamente e desvia o foco do Brasil. É lamentável termos um presidente que, se fosse um personagem, seria o Pinóquio. #DebateNoSBT https://t.co/8oXG7BG5j5</t>
  </si>
  <si>
    <t>https://twitter.com/simonetebetbr/status/1573809730555990020</t>
  </si>
  <si>
    <t>Como mãe de duas Marias, fiz um juramento que não vou sossegar enquanto o filho do pobre não tiver a mesma educação que o filho do rico. Para isso, o governo federal tem que ser parceiro dos estados e municípios para zerar a fila das creches. +</t>
  </si>
  <si>
    <t>https://twitter.com/simonetebetbr/status/1573811066521485313</t>
  </si>
  <si>
    <t>Nós temos que tirar do papel a nova reforma do ensino médio para dar escola com ensino técnico aos jovens. Vamos pagar a Bolsa Jovem no valor de 5 mil reais para o jovem se formar, para que ele tenha educação, emprego e qualidade de vida. #DebateNoSBT</t>
  </si>
  <si>
    <t>https://twitter.com/simonetebetbr/status/1573811068216000512</t>
  </si>
  <si>
    <t>O governo do PT ou de Bolsonaro não fez o dever de casa e falhou com a educação. Nós vamos mudar essa realidade colocando a educação como prioridade nacional pela primeira vez na história do Brasil. #DebateNoSBT</t>
  </si>
  <si>
    <t>https://twitter.com/simonetebetbr/status/1573811813061459970</t>
  </si>
  <si>
    <t>A corrupção mata. Aquele que sabe que há corrupção em seu governo e não faz nada é responsável. Aquele que não demite seu ministro envolvido em escândalo de corrupção é tão culpado quanto ele. +</t>
  </si>
  <si>
    <t>https://twitter.com/simonetebetbr/status/1573813348428292098</t>
  </si>
  <si>
    <t>Eu vi a corrupção desse governo na CPI da Covid. No MEC, há dinheiro sendo distribuído em pneus para pagamento de propina. Triste Brasil. #DebateNoSBT</t>
  </si>
  <si>
    <t>https://twitter.com/simonetebetbr/status/1573813350110208003</t>
  </si>
  <si>
    <t>O futuro do Brasil está nas nossas mãos e depende do nosso voto. O Brasil não aguenta mais essa disputa ideológica, essa briga e corrupção. O Brasil pede uma mudança de verdade. Eu estou pronta para unir o Brasil com amor e coragem para acabar com a fome e a miséria. +</t>
  </si>
  <si>
    <t>https://twitter.com/simonetebetbr/status/1573818347342495752</t>
  </si>
  <si>
    <t>Tenho experiência e sei como fazer. Tenho como vice @maragabrilli, uma pessoa com deficiência, tetraplégica, para mostrar que o Brasil precisa ser dos 215 milhões de brasileiros. Por isso, peço seu apoio e seu voto. #Simone15 #DebateNoSBT</t>
  </si>
  <si>
    <t>https://twitter.com/simonetebetbr/status/1573818348755877891</t>
  </si>
  <si>
    <t>Venceu a democracia e viva a democracia brasileira! Apesar dos embates, hoje nós falamos das propostas que são para o Brasil. Nosso país precisa mudar de verdade e, agora, a palavra final é do eleitor. +</t>
  </si>
  <si>
    <t>https://twitter.com/simonetebetbr/status/1573819474461036545</t>
  </si>
  <si>
    <t>Voto útil é o voto consciente. O cidadão o fará de acordo com seu interesse. Juntos, com amor e coragem, vamos mudar o Brasil de verdade. #DebateNoSBT</t>
  </si>
  <si>
    <t>https://twitter.com/simonetebetbr/status/1573819476478513155</t>
  </si>
  <si>
    <t>Desejo feliz e doce ano novo para toda a comunidade judaica brasileira. Shaná Tová!</t>
  </si>
  <si>
    <t>https://twitter.com/simonetebetbr/status/1574144274517458944</t>
  </si>
  <si>
    <t>Desejo paz para o mundo, com o fim da guerra na Ucrânia, liberdade e respeito às mulheres, especialmente às iranianas, que lutam pelos seus direitos, e que o Brasil possa reencontrar o caminho da união e da fraternidade.</t>
  </si>
  <si>
    <t>https://twitter.com/simonetebetbr/status/1574144277126717440</t>
  </si>
  <si>
    <t>- Hoje a melhor opção para superar Lula no segundo turno é a @simonetebetbr 
O verdadeiro voto útil é #SimonePresidente15 
Veja o que eu disse ao avaliar o último debate presidencial 👇👇👇 https://t.co/wjzNtrhDi1</t>
  </si>
  <si>
    <t>https://twitter.com/simonetebetbr/status/1574395864088354816</t>
  </si>
  <si>
    <t>Um homem foi esfaqueado em Santa Catarina. A violência política deixa cada vez mais vítimas em nosso país. Essa disputa ideológica pune somente o povo brasileiro. Enquanto isso, Bolsonaro e Lula se alimentam dessa briga. +
https://t.co/WUZ529Nrgy</t>
  </si>
  <si>
    <t>https://twitter.com/simonetebetbr/status/1574535698002022400</t>
  </si>
  <si>
    <t>No outro canto do país, em Cascavel, no Ceará, outro homem foi esfaqueado e morto por divergência política. Onde vamos parar? O nosso país pede paz urgentemente! Fazemos esse compromisso com os brasileiros e brasileiras: com amor, vamos unir o Brasil!
https://t.co/8hLPOJ1Bgw</t>
  </si>
  <si>
    <t>https://twitter.com/simonetebetbr/status/1574535700485230600</t>
  </si>
  <si>
    <t>Temos um governo sem qualquer compromisso com as pessoas. Os principais programas de assistência alimentar tiveram cortes entre 95% e 97% no Orçamento de 2023. Isto frente ao aumento da fome, com 33 milhões de pessoas em insegurança alimentar no país. +</t>
  </si>
  <si>
    <t>https://twitter.com/simonetebetbr/status/1574770336633159681</t>
  </si>
  <si>
    <t>É preciso fazer diferente! Em nosso governo, vamos colocar as pessoas em primeiro lugar. Vamos acabar com a fome e diminuir as desigualdades. Juntos vamos mudar o Brasil!
https://t.co/i7nCBOfxQt</t>
  </si>
  <si>
    <t>https://twitter.com/simonetebetbr/status/1574770339053281281</t>
  </si>
  <si>
    <t>Bolsonaro não mente somente nos debates, mas também em sua campanha. Diz ter sancionado mais de 70 projetos em defesa das mulheres, mas omite a verdade: seu governo foi autor de apenas uma proposta, e ainda há projetos que não tratam de políticas para mulheres. +</t>
  </si>
  <si>
    <t>https://twitter.com/simonetebetbr/status/1574863573716697088</t>
  </si>
  <si>
    <t>Essa é só mais uma de suas mentiras. Usa de qualquer artimanha para se manter no poder. Não podemos aceitar isso! As mulheres do Brasil querem um presidente comprometido com pautas de equidade e paridade entre homens e mulheres. Vamos fazer diferente!
https://t.co/rvnZxXnODi</t>
  </si>
  <si>
    <t>https://twitter.com/simonetebetbr/status/1574863577177100288</t>
  </si>
  <si>
    <t>Obrigada pelo reconhecimento, São Paulo. Nosso crescimento nas pesquisas mostra que as pessoas desejam um futuro diferente para o país. Vamos em frente, com amor e com coragem, para mostrar que queremos um novo caminho para o Brasil.
https://t.co/p6eV7lU6NP</t>
  </si>
  <si>
    <t>https://twitter.com/simonetebetbr/status/1574892433049112577</t>
  </si>
  <si>
    <t>Parabéns pelo crescimento nas pesquisas, querida @raquellyra! Pernambuco, assim como o nosso país, pede um novo caminho. Com amor e com coragem vamos mudar o Brasil!
https://t.co/QkkvzXpLNi</t>
  </si>
  <si>
    <t>https://twitter.com/simonetebetbr/status/1574895955777921041</t>
  </si>
  <si>
    <t>richarlison97</t>
  </si>
  <si>
    <t>Mais um caso de racismo, agora contra a nossa seleção. Uma banana foi arremessada em direção ao jogador @richarlison97. Lamentável e inaceitável! Precisamos combater o racismo e repudiar qualquer ato de preconceito como este. Racismo não!
https://t.co/lrHyHbfcMP</t>
  </si>
  <si>
    <t>https://twitter.com/simonetebetbr/status/1574912868461547521</t>
  </si>
  <si>
    <t>Faço política para mudar a realidade das famílias e dar vida digna a quem mais precisa. #SimoneNaJovemPan</t>
  </si>
  <si>
    <t>https://twitter.com/simonetebetbr/status/1574914512364396544</t>
  </si>
  <si>
    <t>Coragem nunca me faltou. Como mulher em um ambiente majoritariamente masculino, tenho coragem para me apresentar ao Brasil como candidata a presidente e responsabilidade com o Brasil neste momento tão difícil da sua história. #SimoneNaJovemPan</t>
  </si>
  <si>
    <t>https://twitter.com/simonetebetbr/status/1574915203443134464</t>
  </si>
  <si>
    <t>O ex-presidente Lula defende o voto útil, mas foge covardemente do debate, não apresenta propostas. Quer dar um cheque em branco para o Brasil. +</t>
  </si>
  <si>
    <t>https://twitter.com/simonetebetbr/status/1574915625402654720</t>
  </si>
  <si>
    <t>Não sabemos o que ele fará para mudar a realidade da fome e da pobreza no país. Diante disto, me apresento aos brasileiros como alternativa e verdadeiro voto útil para mudar o Brasil. #SimoneNaJovemPan</t>
  </si>
  <si>
    <t>https://twitter.com/simonetebetbr/status/1574915627353096194</t>
  </si>
  <si>
    <t>Nada é fácil para as mulheres no Brasil. Isto não é um discurso vitimista. Sabemos a dificuldade para a mulher no trabalho. Ganhamos até 20% menos e, se for preta, até 40% menos que homens. Se falamos pouco, somos tímidas. Se demais, somos arrogantes. +</t>
  </si>
  <si>
    <t>https://twitter.com/simonetebetbr/status/1574917150107631617</t>
  </si>
  <si>
    <t>Se for mais nova, é inexperiente. Se mais velha, é velha demais para a profissão. As mulheres brasileiras são corajosas e resilientes por natureza. Esse é meu papel como mulher, mãe e candidata à Presidência do Brasil. #SimoneNaJovemPan</t>
  </si>
  <si>
    <t>https://twitter.com/simonetebetbr/status/1574917151890219011</t>
  </si>
  <si>
    <t>Nossa campanha não é só eleitoral, mas política e de posicionamento. Só teremos um país que olha verdadeiramente para as pessoas quando tivermos um centro democrático para unir o país. Por esta razão me apresento ao Brasil com nossa bandeira de inclusão e amor. #SimoneNaJovemPan</t>
  </si>
  <si>
    <t>https://twitter.com/simonetebetbr/status/1574917670029430785</t>
  </si>
  <si>
    <t>Como mãe de duas Marias, não posso ver outras mães e seus filhos passando fome. A nossa candidatura representa a esperança para o Brasil. Junto ao @mdb_nacional, @PSDBoficial, @23cidadania e @podemos19, vamos garantir um futuro melhor para todos. #SimoneNaJovemPan</t>
  </si>
  <si>
    <t>https://twitter.com/simonetebetbr/status/1574918678709157898</t>
  </si>
  <si>
    <t>Os ministros do STF devem ter mandatos de 10 anos. Essa vitaliciedade faz mal para o Brasil, pois pode gerar tendências e não atender à vontade da população. Por entender que a corrupção mata, é meu papel defender o povo e resolver os problemas reais do Brasil. #SimoneNaJovemPan</t>
  </si>
  <si>
    <t>https://twitter.com/simonetebetbr/status/1574919294391132160</t>
  </si>
  <si>
    <t>Quando fui prefeita de Três Lagoas, doei uma grande área para se construir a maior fábrica de fertilizantes da América Latina, para que pudéssemos dobrar a produção, assim o agricultor teria menos custo para plantar, barateando o preço no mercado. +</t>
  </si>
  <si>
    <t>https://twitter.com/simonetebetbr/status/1574921083047788546</t>
  </si>
  <si>
    <t>Lamentavelmente, o presidente da Petrobras fez a concessão, e ganhou uma empresa russa. Eu denunciei e isso impediu a venda dela. Essa fábrica é do Brasil e tem todas as condições de colocar comida mais barata na mesa dos brasileiros. #SimoneNaJovemPan</t>
  </si>
  <si>
    <t>https://twitter.com/simonetebetbr/status/1574921085073559552</t>
  </si>
  <si>
    <t>É no município que se conhece a realidade das famílias brasileiras. Fui prefeita da minha cidade e vi de perto a dificuldade que as pessoas vivem na moradia, na violência, na saúde. +</t>
  </si>
  <si>
    <t>https://twitter.com/simonetebetbr/status/1574923896431644677</t>
  </si>
  <si>
    <t>Quando há a repartição do valor do orçamento, o que sobra vai para os municípios. É preciso mudar isso, fortalecendo os estados e municípios. #SimoneNaJovemPan</t>
  </si>
  <si>
    <t>https://twitter.com/simonetebetbr/status/1574923898369769472</t>
  </si>
  <si>
    <t>Nós temos educação de péssima qualidade, pois os governos do PT e do Bolsonaro não tiveram compromisso com as nossas crianças e adolescentes. Eu vou fazer diferente! +</t>
  </si>
  <si>
    <t>https://twitter.com/simonetebetbr/status/1574926426968453120</t>
  </si>
  <si>
    <t>Pela primeira vez, o Brasil terá a educação como prioridade nacional. Vamos preparar verdadeiramente os jovens para o futuro. #SimoneNaJovemPan</t>
  </si>
  <si>
    <t>https://twitter.com/simonetebetbr/status/1574926429069791232</t>
  </si>
  <si>
    <t>Queremos entregar um milhão de casas em 4 anos. O custo disso é de R$ 20 bi por ano. O orçamento secreto serviria para custear esse e outros projetos importantes para o Brasil. Dinheiro tem, mas falta compromisso do governo com as pessoas. #SimoneNaJovemPan</t>
  </si>
  <si>
    <t>https://twitter.com/simonetebetbr/status/1574927728507203584</t>
  </si>
  <si>
    <t>Com a reforma tributária, tudo muda no Brasil. O Brasil volta a crescer, gerar emprego e renda para quem precisa. É dinheiro na economia. Ela está pronta. Vamos trabalhar para aprová-la e assim mudar a vida das pessoas! #SimoneNaJovemPan</t>
  </si>
  <si>
    <t>https://twitter.com/simonetebetbr/status/1574929018612482048</t>
  </si>
  <si>
    <t>O meu compromisso é com o Brasil. Um país que seja de todos e para todos. Com emprego, renda, educação, saúde e desenvolvimento. Sem fome e com preservação do meio ambiente. É possível!</t>
  </si>
  <si>
    <t>https://twitter.com/simonetebetbr/status/1574929556934660096</t>
  </si>
  <si>
    <t>O Brasil é muito rico, mas é preciso compromisso com as pessoas. Por esse motivo sou candidata a presidente. Peço seu apoio para juntos, com amor e coragem, mudarmos o Brasil de verdade. #SimoneNaJovemPan</t>
  </si>
  <si>
    <t>https://twitter.com/simonetebetbr/status/1574929559119884289</t>
  </si>
  <si>
    <t>Hoje é um dia muito especial! Celebramos mais um ano de vida da minha amiga e candidata à vice-presidente @maragabrilli! Mulher forte, guerreira, exemplo para o Brasil. Desejo saúde, alegria e felicidade. Obrigada pela parceria! Juntas, vamos mudar o Brasil de verdade! https://t.co/MQrj7c2fNf</t>
  </si>
  <si>
    <t>https://twitter.com/simonetebetbr/status/1575093204848091136</t>
  </si>
  <si>
    <t>jornaldarecord</t>
  </si>
  <si>
    <t>O @jornaldarecord recebe nesta quarta-feira (28) a candidata à Presidência da República Simone Tebet (MDB). O jornalista Eduardo Ribeiro comanda a entrevista ao vivo, que terá duração de 40 minutos https://t.co/N4fhxERiBr</t>
  </si>
  <si>
    <t>https://twitter.com/simonetebetbr/status/1575164072953192448</t>
  </si>
  <si>
    <t>recordtvoficial</t>
  </si>
  <si>
    <t>https://t.co/IRK51HeWsx</t>
  </si>
  <si>
    <t>https://twitter.com/simonetebetbr/status/1575253693397667841</t>
  </si>
  <si>
    <t>Em instantes, estarei ao vivo na Sabatina do Jornal da Record para falar sobre nossas propostas para a reconstrução do Brasil. Acompanhe ao vivo! #SabatinaJR
https://t.co/K6IohweGsv</t>
  </si>
  <si>
    <t>https://twitter.com/simonetebetbr/status/1575254309608062981</t>
  </si>
  <si>
    <t>Voto útil é o voto consciente do eleitor. Quem decide, dia 2 de outubro, são os cidadãos. Participei de algumas eleições e sei que o dia decisivo é nas eleições. +</t>
  </si>
  <si>
    <t>https://twitter.com/simonetebetbr/status/1575255635125583873</t>
  </si>
  <si>
    <t>Em dois debates, passei a ser conhecida por 70% da população brasileira. Vamos conversar com os eleitores e eleitoras, olho no olho, apresentando nossas propostas ao Brasil. #SabatinaJR</t>
  </si>
  <si>
    <t>https://twitter.com/simonetebetbr/status/1575255637176582144</t>
  </si>
  <si>
    <t>Estou extremamente satisfeita com a nossa campanha. É bom olhar nos olhos das pessoas e conversar com cada uma delas. O Brasil está cansado de tanta briga e discussão. Nossa campanha fala do Brasil real e representa aquilo que o país quer: paz, união e diálogo. #SabatinaJR</t>
  </si>
  <si>
    <t>https://twitter.com/simonetebetbr/status/1575256421486264320</t>
  </si>
  <si>
    <t>Como mulher brasileira, sou resiliente e corajosa. Para nós, tudo é mais difícil e mais penoso. Como mãe, sinto a dor das mães que não têm o que dar de comer para os seus filhos. Faço política há muito tempo e tenho experiência para servir ao Brasil. #SabatinaJR</t>
  </si>
  <si>
    <t>https://twitter.com/simonetebetbr/status/1575256632552050694</t>
  </si>
  <si>
    <t>É impressionante como as mulheres vêm conversar conosco, independentemente do voto. Nossa campanha transmite verdade e transparência. Quando falamos do Brasil que queremos para as famílias e da realidade que vivemos, as pessoas se identificam e querem mudanças. #SabatinaJR</t>
  </si>
  <si>
    <t>https://twitter.com/simonetebetbr/status/1575257352625917957</t>
  </si>
  <si>
    <t>O Governo Temer fez a maior reforma que vai salvar o Brasil: a do ensino médio. A partir dela, temos condições de transformar a vida dos nossos estudantes. É preciso colocar os jovens para estudar, com ensino de qualidade e capacitação para o mercado de trabalho. #SabatinaJR</t>
  </si>
  <si>
    <t>https://twitter.com/simonetebetbr/status/1575259595345465347</t>
  </si>
  <si>
    <t>Nós alimentamos 800 milhões de pessoas no planeta e deixamos 5 milhões de crianças dormindo com fome todas as noites. Nós vamos mudar essa realidade. Nosso governo vai acabar com a fome, reduzir as desigualdades e dar vida digna para as pessoas. É possível! #SabatinaJR</t>
  </si>
  <si>
    <t>https://twitter.com/simonetebetbr/status/1575261617092182018</t>
  </si>
  <si>
    <t>Quem ganha a eleição, ganha com apoio popular. Se é verdadeiro, ficha limpa e não está envolvido em corrupção. Quem é eleito consegue se aliar aos bons no Congresso Nacional e governar o país da melhor forma. Nós vamos fazer diferente, com amor e com coragem! #SabatinaJR</t>
  </si>
  <si>
    <t>https://twitter.com/simonetebetbr/status/1575262946367868934</t>
  </si>
  <si>
    <t>Quem acha que o eleitor não sabe o que acontece e não tem sabedoria menospreza a força do povo brasileiro. O povo é sábio e sabe que o ex-presidente Lula ainda responde à Justiça em diversos processos. +</t>
  </si>
  <si>
    <t>https://twitter.com/simonetebetbr/status/1575263093394923523</t>
  </si>
  <si>
    <t>Lamentavelmente, parte do eleitorado, insatisfeito com o atual presidente, faz sua escolha pelo “menos pior”. Somente uma candidatura que promova paz e união pode resolver os reais problemas do Brasil. #SabatinaJR</t>
  </si>
  <si>
    <t>https://twitter.com/simonetebetbr/status/1575263095412477952</t>
  </si>
  <si>
    <t>Por que temos 40 milhões de pessoas sem carteira de trabalho, na informalidade? Porque o imposto pago pela empresa é muito alto em cima da folha de pagamento. +</t>
  </si>
  <si>
    <t>https://twitter.com/simonetebetbr/status/1575263737686200321</t>
  </si>
  <si>
    <t>Precisamos fazer com que o empresário e o trabalhador paguem menos imposto no INSS. Isto gera emprego, renda e novas portas de trabalho para os brasileiros. #SabatinaJR</t>
  </si>
  <si>
    <t>https://twitter.com/simonetebetbr/status/1575263739829436416</t>
  </si>
  <si>
    <t>Por que o Brasil não cresce há 40 anos sendo um país tão rico? Porque não tem previsibilidade e segurança jurídica para os investidores. +</t>
  </si>
  <si>
    <t>https://twitter.com/simonetebetbr/status/1575264505520705536</t>
  </si>
  <si>
    <t>A nossa candidatura garante isto, pois nosso governo será parceiro da iniciativa privada e terá economia verde. Com responsabilidade social e ambiental, o Brasil pode voltar a crescer. #SabatinaJR</t>
  </si>
  <si>
    <t>https://twitter.com/simonetebetbr/status/1575264507282309120</t>
  </si>
  <si>
    <t>A indústria brasileira foi sucateada ao longo dos anos. Em breve, não conseguiremos mais produzir de forma competitiva com o mundo. Não adianta somente importar produtos. É preciso fortalecer a indústria para gerar emprego e renda no Brasil. #SabatinaJR</t>
  </si>
  <si>
    <t>https://twitter.com/simonetebetbr/status/1575265325431521280</t>
  </si>
  <si>
    <t>Dia 2 de outubro, temos um encontro marcado com a democracia. O eleitor vai definir o destino do país para os próximos 4 anos. É possível fazer diferente, mas é preciso reconstruir o Brasil. +</t>
  </si>
  <si>
    <t>https://twitter.com/simonetebetbr/status/1575270199808466949</t>
  </si>
  <si>
    <t>Somente com harmonia, diálogo e uma candidatura de centro capaz de unir o Brasil que nosso país vai voltar a crescer. Eu sou Simone, meu número é 15 e, juntos, vamos reconstruir o Brasil! #SabatinaJR</t>
  </si>
  <si>
    <t>https://twitter.com/simonetebetbr/status/1575270201838473216</t>
  </si>
  <si>
    <t>tvglobo</t>
  </si>
  <si>
    <t>O último debate presidencial acontece hoje, às 22h30, na @tvglobo. Conto com a sua companhia para falarmos das nossas propostas e mostrar que a nossa candidatura é a única capaz de unir o Brasil e fazer o país voltar a crescer. Até breve! Vote 1️⃣5️⃣✅! #DebateNaGlobo https://t.co/UVuRbePotS</t>
  </si>
  <si>
    <t>https://twitter.com/simonetebetbr/status/1575580693723160577</t>
  </si>
  <si>
    <t>Hoje é um dia decisivo. Às vésperas de uma eleição tão polarizada, talvez o debate mais importante das eleições, pois os dois candidatos que mais pontuam são os que têm mais rejeição. +</t>
  </si>
  <si>
    <t>https://twitter.com/simonetebetbr/status/1575644843606388736</t>
  </si>
  <si>
    <t>Hoje o eleitor pode entender a importância do equilíbrio, da moderação e da união. Somente com diálogo e comprometimento podemos resolver os reais problemas do Brasil. #DebateNaGlobo</t>
  </si>
  <si>
    <t>https://twitter.com/simonetebetbr/status/1575644845993267200</t>
  </si>
  <si>
    <t>O presidente não tem propostas para resolver os problemas do Brasil. A pandemia, que ele foi omisso e atrasou a compra de vacina em 45 dias, matou e continua matando, devido às filas de consultas, internações e cirurgias nos hospitais. É preciso fazer diferente! #DebateNaGlobo</t>
  </si>
  <si>
    <t>https://twitter.com/simonetebetbr/status/1575668037058891776</t>
  </si>
  <si>
    <t>Precisamos falar do Brasil real, que ainda chora a morte prematura dos seus filhos pela incompetência de um governo omisso e que não colocou vacina no braço dos brasileiros. Nosso povo está doente e morre prematuramente, pois não há vaga no SUS. +</t>
  </si>
  <si>
    <t>https://twitter.com/simonetebetbr/status/1575672595751800832</t>
  </si>
  <si>
    <t>Vamos tomar 3 medidas imediatas para ampliar as vagas: aumentar o investimento federal no SUS, equipar os hospitais regionais com a tecnologia necessária e fortalecer as Santas Casas e hospitais filantrópicos, que promovem atendimento público de qualidade. #DebateNaGlobo</t>
  </si>
  <si>
    <t>https://twitter.com/simonetebetbr/status/1575672598213857280</t>
  </si>
  <si>
    <t>O atual governo foi o que mais deixou os biomas, florestas, o Pantanal e a Amazônia serem devastados. Em vez de proteger as florestas e cuidar das pessoas, defendeu mineradores, invasores e madeireiros ilegais. Bolsonaro foi o pior presidente nesse aspecto! #DebateNaGlobo</t>
  </si>
  <si>
    <t>https://twitter.com/simonetebetbr/status/1575675033686806528</t>
  </si>
  <si>
    <t>A Amazônia e o meio ambiente representam vida e significam comida mais barata na mesa dos brasileiros. A falta de chuvas, devido às mudanças climáticas, faz com que haja menos produção e aumente o preço da comida. +</t>
  </si>
  <si>
    <t>https://twitter.com/simonetebetbr/status/1575675787402846214</t>
  </si>
  <si>
    <t>Eleita presidente, será desmatamento ilegal zero! Vamos revogar os decretos que tiram dos órgãos fiscalizadores o poder de proteger a Amazônia. Vamos preservar o meio ambiente e a vida! #DebateNaGlobo</t>
  </si>
  <si>
    <t>https://twitter.com/simonetebetbr/status/1575675790066188289</t>
  </si>
  <si>
    <t>Nada é por acaso nessa vida. Quando falamos de meio ambiente, falamos de vida. Vamos devolver para a Amazônia e para os biomas brasileiros os órgãos reguladores para sua defesa. É meio ambiente e agronegócio, juntos. Natureza e desenvolvimento. +</t>
  </si>
  <si>
    <t>https://twitter.com/simonetebetbr/status/1575681365005123584</t>
  </si>
  <si>
    <t>Sou do agro, e sei que ele põe comida barata na mesa dos brasileiros. Vamos cumprir o Acordo de Paris e deixar de ser pária internacional. Vamos preservar o meio ambiente para gerar desenvolvimento sustentável e preservar a vida. #DebateNaGlobo</t>
  </si>
  <si>
    <t>https://twitter.com/simonetebetbr/status/1575681367140024320</t>
  </si>
  <si>
    <t>Temos que cuidar do meio ambiente e do agronegócio. Vamos cuidar das pessoas que moram na Amazônia e garantir condições dignas de vida às pessoas que dependem da agricultura familiar. +</t>
  </si>
  <si>
    <t>https://twitter.com/simonetebetbr/status/1575682391733051392</t>
  </si>
  <si>
    <t>Ao mesmo tempo, seremos intolerantes e puniremos com rigor todo invasor de área pública, grileiro e minerador. Vamos revogar os decretos do meio ambiente, que na verdade são retrocessos, do atual presidente. #DebateNaGlobo</t>
  </si>
  <si>
    <t>https://twitter.com/simonetebetbr/status/1575682394979704832</t>
  </si>
  <si>
    <t>Precisamos falar mais do Brasil e dos nossos reais problemas. O presidente diz que não há fome no país, porque é insensível e não conhece o Brasil. Estou aqui para falar da fome, da miséria e do desemprego. No dia 2 de outubro, podemos mudar o Brasil de verdade. Vote 1️⃣5️⃣✅! https://t.co/aGJX8yZoMM</t>
  </si>
  <si>
    <t>https://twitter.com/simonetebetbr/status/1575684449836367872</t>
  </si>
  <si>
    <t>Nosso governo será parceiro da iniciativa privada, com um Estado necessário para servir às pessoas. O Estado tem que cuidar da saúde, da educação, da segurança pública e buscar na iniciativa privada investimentos em infraestrutura e moradia para quem precisa. +</t>
  </si>
  <si>
    <t>https://twitter.com/simonetebetbr/status/1575688998680657920</t>
  </si>
  <si>
    <t>É preciso privatizar as estatais deficitárias que não são de interesse público, e manter as que são essenciais para o povo brasileiro. #DebateNaGlobo</t>
  </si>
  <si>
    <t>https://twitter.com/simonetebetbr/status/1575689001066905600</t>
  </si>
  <si>
    <t>A Petrobras quase quebrou devido aos escândalos de corrupção no governo do PT. É preciso mudar isso. Vamos manter a Petrobras na extração e privatizar as refinarias superfaturadas no governo petista. +</t>
  </si>
  <si>
    <t>https://twitter.com/simonetebetbr/status/1575690121596248065</t>
  </si>
  <si>
    <t>O que importa é colocar as pessoas no centro do debate e fazer o que é bom para o povo. Somente desta forma o Brasil voltará a crescer e gerar emprego e renda para todos. #DebateNaGlobo</t>
  </si>
  <si>
    <t>https://twitter.com/simonetebetbr/status/1575690123945349120</t>
  </si>
  <si>
    <t>Sou mãe e professora. Fiz um juramento que, se eleita, o filho do pobre terá a mesma qualidade de educação que o filho do rico. Eu vou mudar essa realidade.</t>
  </si>
  <si>
    <t>https://twitter.com/simonetebetbr/status/1575694115614134274</t>
  </si>
  <si>
    <t>Vamos implementar a nova reforma do ensino médio técnico com período integral e conectividade em todas as escolas públicas, além do Poupança Jovem. Vamos garantir educação de qualidade aos jovens do Brasil. #DebateNaGlobo</t>
  </si>
  <si>
    <t>https://twitter.com/simonetebetbr/status/1575694117782159362</t>
  </si>
  <si>
    <t>Em vários aspectos o governo do PT se assemelha ao de Bolsonaro. Principalmente nos gastos públicos, na corrupção e nas privatizações que não ocorreram. Nós vamos fazer diferente! Vamos dar transparência na destinação do dinheiro público e colocar as pessoas em primeiro lugar.</t>
  </si>
  <si>
    <t>https://twitter.com/simonetebetbr/status/1575701215035682816</t>
  </si>
  <si>
    <t>A coordenação da saúde passa por um Governo Federal forte, atuante e sensível aos problemas das pessoas. Precisamos atualizar a tabela SUS para garantir atendimento público de qualidade. Dinheiro tem, basta ter vontade política e comprometimento com as pessoas. #DebateNaGlobo</t>
  </si>
  <si>
    <t>https://twitter.com/simonetebetbr/status/1575703918327250944</t>
  </si>
  <si>
    <t>Junto à minha vice @maragabrilli, vamos fazer o maior programa de inclusão da história do Brasil. São 30 milhões de brasileiros com deficiência no país. Eleita presidente, não vai faltar dinheiro para a saúde pública. Vamos garantir um Brasil de todos e para todos. #DebateNaGlobo</t>
  </si>
  <si>
    <t>https://twitter.com/simonetebetbr/status/1575704196203962369</t>
  </si>
  <si>
    <t>O futuro do Brasil está nas nossas mãos. Neste momento tão difícil da história do nosso país, não podemos escolher pelo “menos pior”. Vimos neste debate que essa polarização e ódio parecem não ter fim. Nós iremos governar com a alma de uma mulher e o coração de uma mãe. +</t>
  </si>
  <si>
    <t>https://twitter.com/simonetebetbr/status/1575710355229388800</t>
  </si>
  <si>
    <t>Eu não vou sossegar enquanto existirem pessoas em nosso país com fome, sem educação de qualidade e vivendo em desigualdade social. Nós podemos fazer diferente! Com amor e com coragem, vamos mudar o Brasil de verdade! Meu nome é Simone. Meu número é 15! #DebateNaGlobo</t>
  </si>
  <si>
    <t>https://twitter.com/simonetebetbr/status/1575710357213286400</t>
  </si>
  <si>
    <t>Agradeço à @tvglobo pelo espaço e pelo debate. Nunca a democracia brasileira precisou tanto da decisão do eleitor. Lamentavelmente, vimos brigas, polarização e mentiras em diversos momentos. +</t>
  </si>
  <si>
    <t>https://twitter.com/simonetebetbr/status/1575715632871788545</t>
  </si>
  <si>
    <t>Mas nós viemos falar de Brasil e das soluções para os problemas reais do país. Vamos unir o Brasil com amor e com coragem. #DebateNaGlobo</t>
  </si>
  <si>
    <t>https://twitter.com/simonetebetbr/status/1575715635124146176</t>
  </si>
  <si>
    <t>Chegou a hora de exercer o seu direito ao voto, um grande momento da nossa democracia. Vote com amor e coragem. Vote 1️⃣5️⃣✅! #SimonePresidente15 https://t.co/327DL3Nlmi</t>
  </si>
  <si>
    <t>https://twitter.com/simonetebetbr/status/1576404785527332865</t>
  </si>
  <si>
    <t>ST-22.001</t>
  </si>
  <si>
    <t>ST-22.002</t>
  </si>
  <si>
    <t>ST-22.003</t>
  </si>
  <si>
    <t>ST-22.004</t>
  </si>
  <si>
    <t>ST-22.005</t>
  </si>
  <si>
    <t>ST-22.006</t>
  </si>
  <si>
    <t>ST-22.007</t>
  </si>
  <si>
    <t>ST-22.008</t>
  </si>
  <si>
    <t>ST-22.009</t>
  </si>
  <si>
    <t>ST-22.010</t>
  </si>
  <si>
    <t>ST-22.011</t>
  </si>
  <si>
    <t>ST-22.012</t>
  </si>
  <si>
    <t>ST-22.013</t>
  </si>
  <si>
    <t>ST-22.014</t>
  </si>
  <si>
    <t>ST-22.015</t>
  </si>
  <si>
    <t>ST-22.016</t>
  </si>
  <si>
    <t>ST-22.017</t>
  </si>
  <si>
    <t>ST-22.018</t>
  </si>
  <si>
    <t>ST-22.019</t>
  </si>
  <si>
    <t>ST-22.020</t>
  </si>
  <si>
    <t>ST-22.021</t>
  </si>
  <si>
    <t>ST-22.022</t>
  </si>
  <si>
    <t>ST-22.023</t>
  </si>
  <si>
    <t>ST-22.024</t>
  </si>
  <si>
    <t>ST-22.025</t>
  </si>
  <si>
    <t>ST-22.026</t>
  </si>
  <si>
    <t>ST-22.027</t>
  </si>
  <si>
    <t>ST-22.028</t>
  </si>
  <si>
    <t>ST-22.029</t>
  </si>
  <si>
    <t>ST-22.030</t>
  </si>
  <si>
    <t>ST-22.031</t>
  </si>
  <si>
    <t>ST-22.032</t>
  </si>
  <si>
    <t>ST-22.033</t>
  </si>
  <si>
    <t>ST-22.034</t>
  </si>
  <si>
    <t>ST-22.035</t>
  </si>
  <si>
    <t>ST-22.036</t>
  </si>
  <si>
    <t>ST-22.037</t>
  </si>
  <si>
    <t>ST-22.038</t>
  </si>
  <si>
    <t>ST-22.039</t>
  </si>
  <si>
    <t>ST-22.040</t>
  </si>
  <si>
    <t>ST-22.041</t>
  </si>
  <si>
    <t>ST-22.042</t>
  </si>
  <si>
    <t>ST-22.043</t>
  </si>
  <si>
    <t>ST-22.044</t>
  </si>
  <si>
    <t>ST-22.045</t>
  </si>
  <si>
    <t>ST-22.046</t>
  </si>
  <si>
    <t>ST-22.047</t>
  </si>
  <si>
    <t>ST-22.048</t>
  </si>
  <si>
    <t>ST-22.049</t>
  </si>
  <si>
    <t>ST-22.050</t>
  </si>
  <si>
    <t>ST-22.051</t>
  </si>
  <si>
    <t>ST-22.052</t>
  </si>
  <si>
    <t>ST-22.053</t>
  </si>
  <si>
    <t>ST-22.054</t>
  </si>
  <si>
    <t>ST-22.055</t>
  </si>
  <si>
    <t>ST-22.056</t>
  </si>
  <si>
    <t>ST-22.057</t>
  </si>
  <si>
    <t>ST-22.058</t>
  </si>
  <si>
    <t>ST-22.059</t>
  </si>
  <si>
    <t>ST-22.060</t>
  </si>
  <si>
    <t>ST-22.061</t>
  </si>
  <si>
    <t>ST-22.062</t>
  </si>
  <si>
    <t>ST-22.063</t>
  </si>
  <si>
    <t>ST-22.064</t>
  </si>
  <si>
    <t>ST-22.065</t>
  </si>
  <si>
    <t>ST-22.066</t>
  </si>
  <si>
    <t>ST-22.067</t>
  </si>
  <si>
    <t>ST-22.068</t>
  </si>
  <si>
    <t>ST-22.069</t>
  </si>
  <si>
    <t>ST-22.070</t>
  </si>
  <si>
    <t>ST-22.071</t>
  </si>
  <si>
    <t>ST-22.072</t>
  </si>
  <si>
    <t>ST-22.073</t>
  </si>
  <si>
    <t>ST-22.074</t>
  </si>
  <si>
    <t>ST-22.075</t>
  </si>
  <si>
    <t>ST-22.076</t>
  </si>
  <si>
    <t>ST-22.077</t>
  </si>
  <si>
    <t>ST-22.078</t>
  </si>
  <si>
    <t>ST-22.079</t>
  </si>
  <si>
    <t>ST-22.080</t>
  </si>
  <si>
    <t>ST-22.081</t>
  </si>
  <si>
    <t>ST-22.082</t>
  </si>
  <si>
    <t>ST-22.083</t>
  </si>
  <si>
    <t>ST-22.084</t>
  </si>
  <si>
    <t>ST-22.085</t>
  </si>
  <si>
    <t>ST-22.086</t>
  </si>
  <si>
    <t>ST-22.087</t>
  </si>
  <si>
    <t>ST-22.088</t>
  </si>
  <si>
    <t>ST-22.089</t>
  </si>
  <si>
    <t>ST-22.090</t>
  </si>
  <si>
    <t>ST-22.091</t>
  </si>
  <si>
    <t>ST-22.092</t>
  </si>
  <si>
    <t>ST-22.093</t>
  </si>
  <si>
    <t>ST-22.094</t>
  </si>
  <si>
    <t>ST-22.095</t>
  </si>
  <si>
    <t>ST-22.096</t>
  </si>
  <si>
    <t>ST-22.097</t>
  </si>
  <si>
    <t>ST-22.098</t>
  </si>
  <si>
    <t>ST-22.099</t>
  </si>
  <si>
    <t>ST-22.100</t>
  </si>
  <si>
    <t>ST-22.101</t>
  </si>
  <si>
    <t>ST-22.102</t>
  </si>
  <si>
    <t>ST-22.103</t>
  </si>
  <si>
    <t>ST-22.104</t>
  </si>
  <si>
    <t>ST-22.105</t>
  </si>
  <si>
    <t>ST-22.106</t>
  </si>
  <si>
    <t>ST-22.107</t>
  </si>
  <si>
    <t>ST-22.108</t>
  </si>
  <si>
    <t>ST-22.109</t>
  </si>
  <si>
    <t>ST-22.110</t>
  </si>
  <si>
    <t>ST-22.111</t>
  </si>
  <si>
    <t>ST-22.112</t>
  </si>
  <si>
    <t>ST-22.113</t>
  </si>
  <si>
    <t>ST-22.114</t>
  </si>
  <si>
    <t>ST-22.115</t>
  </si>
  <si>
    <t>ST-22.116</t>
  </si>
  <si>
    <t>ST-22.117</t>
  </si>
  <si>
    <t>ST-22.118</t>
  </si>
  <si>
    <t>ST-22.119</t>
  </si>
  <si>
    <t>ST-22.120</t>
  </si>
  <si>
    <t>ST-22.121</t>
  </si>
  <si>
    <t>ST-22.122</t>
  </si>
  <si>
    <t>ST-22.123</t>
  </si>
  <si>
    <t>ST-22.124</t>
  </si>
  <si>
    <t>ST-22.125</t>
  </si>
  <si>
    <t>ST-22.126</t>
  </si>
  <si>
    <t>ST-22.127</t>
  </si>
  <si>
    <t>ST-22.128</t>
  </si>
  <si>
    <t>ST-22.129</t>
  </si>
  <si>
    <t>ST-22.130</t>
  </si>
  <si>
    <t>ST-22.131</t>
  </si>
  <si>
    <t>ST-22.132</t>
  </si>
  <si>
    <t>ST-22.133</t>
  </si>
  <si>
    <t>ST-22.134</t>
  </si>
  <si>
    <t>ST-22.135</t>
  </si>
  <si>
    <t>ST-22.136</t>
  </si>
  <si>
    <t>ST-22.137</t>
  </si>
  <si>
    <t>ST-22.138</t>
  </si>
  <si>
    <t>ST-22.139</t>
  </si>
  <si>
    <t>ST-22.140</t>
  </si>
  <si>
    <t>ST-22.141</t>
  </si>
  <si>
    <t>ST-22.142</t>
  </si>
  <si>
    <t>ST-22.143</t>
  </si>
  <si>
    <t>ST-22.144</t>
  </si>
  <si>
    <t>ST-22.145</t>
  </si>
  <si>
    <t>ST-22.146</t>
  </si>
  <si>
    <t>ST-22.147</t>
  </si>
  <si>
    <t>ST-22.148</t>
  </si>
  <si>
    <t>ST-22.149</t>
  </si>
  <si>
    <t>ST-22.150</t>
  </si>
  <si>
    <t>ST-22.151</t>
  </si>
  <si>
    <t>ST-22.152</t>
  </si>
  <si>
    <t>ST-22.153</t>
  </si>
  <si>
    <t>ST-22.154</t>
  </si>
  <si>
    <t>ST-22.155</t>
  </si>
  <si>
    <t>ST-22.156</t>
  </si>
  <si>
    <t>ST-22.157</t>
  </si>
  <si>
    <t>ST-22.158</t>
  </si>
  <si>
    <t>ST-22.159</t>
  </si>
  <si>
    <t>ST-22.160</t>
  </si>
  <si>
    <t>ST-22.161</t>
  </si>
  <si>
    <t>ST-22.162</t>
  </si>
  <si>
    <t>ST-22.163</t>
  </si>
  <si>
    <t>ST-22.164</t>
  </si>
  <si>
    <t>ST-22.165</t>
  </si>
  <si>
    <t>ST-22.166</t>
  </si>
  <si>
    <t>ST-22.167</t>
  </si>
  <si>
    <t>ST-22.168</t>
  </si>
  <si>
    <t>ST-22.169</t>
  </si>
  <si>
    <t>ST-22.170</t>
  </si>
  <si>
    <t>ST-22.171</t>
  </si>
  <si>
    <t>ST-22.172</t>
  </si>
  <si>
    <t>ST-22.173</t>
  </si>
  <si>
    <t>ST-22.174</t>
  </si>
  <si>
    <t>ST-22.175</t>
  </si>
  <si>
    <t>ST-22.176</t>
  </si>
  <si>
    <t>ST-22.177</t>
  </si>
  <si>
    <t>ST-22.178</t>
  </si>
  <si>
    <t>ST-22.179</t>
  </si>
  <si>
    <t>ST-22.180</t>
  </si>
  <si>
    <t>ST-22.181</t>
  </si>
  <si>
    <t>ST-22.182</t>
  </si>
  <si>
    <t>ST-22.183</t>
  </si>
  <si>
    <t>ST-22.184</t>
  </si>
  <si>
    <t>ST-22.185</t>
  </si>
  <si>
    <t>ST-22.186</t>
  </si>
  <si>
    <t>ST-22.187</t>
  </si>
  <si>
    <t>ST-22.188</t>
  </si>
  <si>
    <t>ST-22.189</t>
  </si>
  <si>
    <t>ST-22.190</t>
  </si>
  <si>
    <t>ST-22.191</t>
  </si>
  <si>
    <t>ST-22.192</t>
  </si>
  <si>
    <t>ST-22.193</t>
  </si>
  <si>
    <t>ST-22.194</t>
  </si>
  <si>
    <t>ST-22.195</t>
  </si>
  <si>
    <t>ST-22.196</t>
  </si>
  <si>
    <t>ST-22.197</t>
  </si>
  <si>
    <t>ST-22.198</t>
  </si>
  <si>
    <t>ST-22.199</t>
  </si>
  <si>
    <t>ST-22.200</t>
  </si>
  <si>
    <t>ST-22.201</t>
  </si>
  <si>
    <t>ST-22.202</t>
  </si>
  <si>
    <t>ST-22.203</t>
  </si>
  <si>
    <t>ST-22.204</t>
  </si>
  <si>
    <t>ST-22.205</t>
  </si>
  <si>
    <t>ST-22.206</t>
  </si>
  <si>
    <t>ST-22.207</t>
  </si>
  <si>
    <t>ST-22.208</t>
  </si>
  <si>
    <t>ST-22.209</t>
  </si>
  <si>
    <t>ST-22.210</t>
  </si>
  <si>
    <t>ST-22.211</t>
  </si>
  <si>
    <t>ST-22.212</t>
  </si>
  <si>
    <t>ST-22.213</t>
  </si>
  <si>
    <t>ST-22.214</t>
  </si>
  <si>
    <t>ST-22.215</t>
  </si>
  <si>
    <t>ST-22.216</t>
  </si>
  <si>
    <t>ST-22.217</t>
  </si>
  <si>
    <t>ST-22.218</t>
  </si>
  <si>
    <t>ST-22.219</t>
  </si>
  <si>
    <t>ST-22.220</t>
  </si>
  <si>
    <t>ST-22.221</t>
  </si>
  <si>
    <t>ST-22.222</t>
  </si>
  <si>
    <t>ST-22.223</t>
  </si>
  <si>
    <t>ST-22.224</t>
  </si>
  <si>
    <t>ST-22.225</t>
  </si>
  <si>
    <t>ST-22.226</t>
  </si>
  <si>
    <t>ST-22.227</t>
  </si>
  <si>
    <t>ST-22.228</t>
  </si>
  <si>
    <t>ST-22.229</t>
  </si>
  <si>
    <t>ST-22.230</t>
  </si>
  <si>
    <t>ST-22.231</t>
  </si>
  <si>
    <t>ST-22.232</t>
  </si>
  <si>
    <t>ST-22.233</t>
  </si>
  <si>
    <t>ST-22.234</t>
  </si>
  <si>
    <t>ST-22.235</t>
  </si>
  <si>
    <t>ST-22.236</t>
  </si>
  <si>
    <t>ST-22.237</t>
  </si>
  <si>
    <t>ST-22.238</t>
  </si>
  <si>
    <t>ST-22.239</t>
  </si>
  <si>
    <t>ST-22.240</t>
  </si>
  <si>
    <t>ST-22.241</t>
  </si>
  <si>
    <t>ST-22.242</t>
  </si>
  <si>
    <t>ST-22.243</t>
  </si>
  <si>
    <t>ST-22.244</t>
  </si>
  <si>
    <t>ST-22.245</t>
  </si>
  <si>
    <t>ST-22.246</t>
  </si>
  <si>
    <t>ST-22.247</t>
  </si>
  <si>
    <t>ST-22.248</t>
  </si>
  <si>
    <t>ST-22.249</t>
  </si>
  <si>
    <t>ST-22.250</t>
  </si>
  <si>
    <t>ST-22.251</t>
  </si>
  <si>
    <t>ST-22.252</t>
  </si>
  <si>
    <t>ST-22.253</t>
  </si>
  <si>
    <t>ST-22.254</t>
  </si>
  <si>
    <t>ST-22.255</t>
  </si>
  <si>
    <t>ST-22.256</t>
  </si>
  <si>
    <t>ST-22.257</t>
  </si>
  <si>
    <t>ST-22.258</t>
  </si>
  <si>
    <t>ST-22.259</t>
  </si>
  <si>
    <t>ST-22.260</t>
  </si>
  <si>
    <t>ST-22.261</t>
  </si>
  <si>
    <t>ST-22.262</t>
  </si>
  <si>
    <t>ST-22.263</t>
  </si>
  <si>
    <t>ST-22.264</t>
  </si>
  <si>
    <t>ST-22.265</t>
  </si>
  <si>
    <t>ST-22.266</t>
  </si>
  <si>
    <t>ST-22.267</t>
  </si>
  <si>
    <t>ST-22.268</t>
  </si>
  <si>
    <t>ST-22.269</t>
  </si>
  <si>
    <t>ST-22.270</t>
  </si>
  <si>
    <t>ST-22.271</t>
  </si>
  <si>
    <t>ST-22.272</t>
  </si>
  <si>
    <t>ST-22.273</t>
  </si>
  <si>
    <t>ST-22.274</t>
  </si>
  <si>
    <t>ST-22.275</t>
  </si>
  <si>
    <t>ST-22.276</t>
  </si>
  <si>
    <t>ST-22.277</t>
  </si>
  <si>
    <t>ST-22.278</t>
  </si>
  <si>
    <t>ST-22.279</t>
  </si>
  <si>
    <t>ST-22.280</t>
  </si>
  <si>
    <t>ST-22.281</t>
  </si>
  <si>
    <t>ST-22.282</t>
  </si>
  <si>
    <t>ST-22.283</t>
  </si>
  <si>
    <t>ST-22.284</t>
  </si>
  <si>
    <t>ST-22.285</t>
  </si>
  <si>
    <t>ST-22.286</t>
  </si>
  <si>
    <t>ST-22.287</t>
  </si>
  <si>
    <t>ST-22.288</t>
  </si>
  <si>
    <t>ST-22.289</t>
  </si>
  <si>
    <t>ST-22.290</t>
  </si>
  <si>
    <t>ST-22.291</t>
  </si>
  <si>
    <t>ST-22.292</t>
  </si>
  <si>
    <t>ST-22.293</t>
  </si>
  <si>
    <t>ST-22.294</t>
  </si>
  <si>
    <t>ST-22.295</t>
  </si>
  <si>
    <t>ST-22.296</t>
  </si>
  <si>
    <t>ST-22.297</t>
  </si>
  <si>
    <t>ST-22.298</t>
  </si>
  <si>
    <t>ST-22.299</t>
  </si>
  <si>
    <t>ST-22.300</t>
  </si>
  <si>
    <t>ST-22.301</t>
  </si>
  <si>
    <t>ST-22.302</t>
  </si>
  <si>
    <t>ST-22.303</t>
  </si>
  <si>
    <t>ST-22.304</t>
  </si>
  <si>
    <t>ST-22.305</t>
  </si>
  <si>
    <t>ST-22.306</t>
  </si>
  <si>
    <t>ST-22.307</t>
  </si>
  <si>
    <t>ST-22.308</t>
  </si>
  <si>
    <t>ST-22.309</t>
  </si>
  <si>
    <t>ST-22.310</t>
  </si>
  <si>
    <t>ST-22.311</t>
  </si>
  <si>
    <t>ST-22.312</t>
  </si>
  <si>
    <t>ST-22.313</t>
  </si>
  <si>
    <t>ST-22.314</t>
  </si>
  <si>
    <t>ST-22.315</t>
  </si>
  <si>
    <t>ST-22.316</t>
  </si>
  <si>
    <t>ST-22.317</t>
  </si>
  <si>
    <t>ST-22.318</t>
  </si>
  <si>
    <t>ST-22.319</t>
  </si>
  <si>
    <t>ST-22.320</t>
  </si>
  <si>
    <t>ST-22.321</t>
  </si>
  <si>
    <t>ST-22.322</t>
  </si>
  <si>
    <t>ST-22.323</t>
  </si>
  <si>
    <t>ST-22.324</t>
  </si>
  <si>
    <t>ST-22.325</t>
  </si>
  <si>
    <t>ST-22.326</t>
  </si>
  <si>
    <t>ST-22.327</t>
  </si>
  <si>
    <t>ST-22.328</t>
  </si>
  <si>
    <t>ST-22.329</t>
  </si>
  <si>
    <t>ST-22.330</t>
  </si>
  <si>
    <t>ST-22.331</t>
  </si>
  <si>
    <t>ST-22.332</t>
  </si>
  <si>
    <t>ST-22.333</t>
  </si>
  <si>
    <t>ST-22.334</t>
  </si>
  <si>
    <t>ST-22.335</t>
  </si>
  <si>
    <t>ST-22.336</t>
  </si>
  <si>
    <t>ST-22.337</t>
  </si>
  <si>
    <t>ST-22.338</t>
  </si>
  <si>
    <t>ST-22.339</t>
  </si>
  <si>
    <t>ST-22.340</t>
  </si>
  <si>
    <t>ST-22.341</t>
  </si>
  <si>
    <t>ST-22.342</t>
  </si>
  <si>
    <t>ST-22.343</t>
  </si>
  <si>
    <t>ST-22.344</t>
  </si>
  <si>
    <t>ST-22.345</t>
  </si>
  <si>
    <t>ST-22.346</t>
  </si>
  <si>
    <t>ST-22.347</t>
  </si>
  <si>
    <t>ST-22.348</t>
  </si>
  <si>
    <t>ST-22.349</t>
  </si>
  <si>
    <t>ST-22.350</t>
  </si>
  <si>
    <t>ST-22.351</t>
  </si>
  <si>
    <t>ST-22.352</t>
  </si>
  <si>
    <t>ST-22.353</t>
  </si>
  <si>
    <t>ST-22.354</t>
  </si>
  <si>
    <t>ST-22.355</t>
  </si>
  <si>
    <t>ST-22.356</t>
  </si>
  <si>
    <t>ST-22.357</t>
  </si>
  <si>
    <t>ST-22.358</t>
  </si>
  <si>
    <t>ST-22.359</t>
  </si>
  <si>
    <t>ST-22.360</t>
  </si>
  <si>
    <t>ST-22.361</t>
  </si>
  <si>
    <t>ST-22.362</t>
  </si>
  <si>
    <t>ST-22.363</t>
  </si>
  <si>
    <t>ST-22.364</t>
  </si>
  <si>
    <t>ST-22.365</t>
  </si>
  <si>
    <t>ST-22.366</t>
  </si>
  <si>
    <t>ST-22.367</t>
  </si>
  <si>
    <t>ST-22.368</t>
  </si>
  <si>
    <t>ST-22.369</t>
  </si>
  <si>
    <t>ST-22.370</t>
  </si>
  <si>
    <t>ST-22.371</t>
  </si>
  <si>
    <t>ST-22.372</t>
  </si>
  <si>
    <t>ST-22.373</t>
  </si>
  <si>
    <t>ST-22.374</t>
  </si>
  <si>
    <t>ST-22.375</t>
  </si>
  <si>
    <t>ST-22.376</t>
  </si>
  <si>
    <t>ST-22.377</t>
  </si>
  <si>
    <t>ST-22.378</t>
  </si>
  <si>
    <t>ST-22.379</t>
  </si>
  <si>
    <t>ST-22.380</t>
  </si>
  <si>
    <t>ST-22.381</t>
  </si>
  <si>
    <t>ST-22.382</t>
  </si>
  <si>
    <t>ST-22.383</t>
  </si>
  <si>
    <t>ST-22.384</t>
  </si>
  <si>
    <t>ST-22.385</t>
  </si>
  <si>
    <t>ST-22.386</t>
  </si>
  <si>
    <t>ST-22.387</t>
  </si>
  <si>
    <t>ST-22.388</t>
  </si>
  <si>
    <t>ST-22.389</t>
  </si>
  <si>
    <t>ST-22.390</t>
  </si>
  <si>
    <t>ST-22.391</t>
  </si>
  <si>
    <t>ST-22.392</t>
  </si>
  <si>
    <t>ST-22.393</t>
  </si>
  <si>
    <t>ST-22.394</t>
  </si>
  <si>
    <t>ST-22.395</t>
  </si>
  <si>
    <t>ST-22.396</t>
  </si>
  <si>
    <t>ST-22.397</t>
  </si>
  <si>
    <t>ST-22.398</t>
  </si>
  <si>
    <t>ST-22.399</t>
  </si>
  <si>
    <t>ST-22.400</t>
  </si>
  <si>
    <t>ST-22.401</t>
  </si>
  <si>
    <t>ST-22.402</t>
  </si>
  <si>
    <t>ST-22.403</t>
  </si>
  <si>
    <t>ST-22.404</t>
  </si>
  <si>
    <t>ST-22.405</t>
  </si>
  <si>
    <t>ST-22.406</t>
  </si>
  <si>
    <t>ST-22.407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</si>
</sst>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u/>
      <sz val="11"/>
      <color rgb="FFFF0000"/>
      <name val="Calibri"/>
      <family val="2"/>
      <scheme val="minor"/>
    </font>
    <font>
      <i/>
      <sz val="11"/>
      <color theme="1"/>
      <name val="Calibri"/>
      <family val="2"/>
      <scheme val="minor"/>
    </font>
    <font>
      <i/>
      <sz val="11"/>
      <name val="Calibri"/>
      <family val="2"/>
      <scheme val="minor"/>
    </font>
    <font>
      <b/>
      <sz val="8"/>
      <color indexed="81"/>
      <name val="Tahoma"/>
      <family val="2"/>
    </font>
    <font>
      <sz val="8"/>
      <color indexed="81"/>
      <name val="Tahoma"/>
      <family val="2"/>
    </font>
    <font>
      <u/>
      <sz val="8"/>
      <color indexed="81"/>
      <name val="Tahoma"/>
      <family val="2"/>
    </font>
    <font>
      <sz val="8"/>
      <name val="Calibri"/>
      <family val="2"/>
      <scheme val="minor"/>
    </font>
    <font>
      <b/>
      <sz val="11"/>
      <color rgb="FF0070C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1" fillId="0" borderId="0" applyNumberFormat="0" applyFont="0" applyBorder="0" applyAlignment="0" applyProtection="0"/>
    <xf numFmtId="0" fontId="1" fillId="0" borderId="0" applyNumberFormat="0" applyFont="0" applyFill="0" applyBorder="0" applyAlignment="0" applyProtection="0"/>
  </cellStyleXfs>
  <cellXfs count="49">
    <xf numFmtId="0" fontId="0" fillId="0" borderId="0" xfId="0"/>
    <xf numFmtId="49" fontId="0" fillId="0" borderId="0" xfId="2" applyNumberFormat="1" applyFont="1" applyAlignment="1"/>
    <xf numFmtId="22" fontId="0" fillId="0" borderId="0" xfId="0" applyNumberFormat="1"/>
    <xf numFmtId="0" fontId="4" fillId="0" borderId="0" xfId="1" applyFill="1" applyAlignment="1"/>
    <xf numFmtId="0" fontId="0" fillId="0" borderId="0" xfId="0" applyAlignment="1">
      <alignment wrapText="1"/>
    </xf>
    <xf numFmtId="49" fontId="5" fillId="0" borderId="0" xfId="2" applyNumberFormat="1" applyFont="1" applyAlignment="1"/>
    <xf numFmtId="0" fontId="5" fillId="0" borderId="0" xfId="0" applyFont="1"/>
    <xf numFmtId="22" fontId="5" fillId="0" borderId="0" xfId="0" applyNumberFormat="1" applyFont="1"/>
    <xf numFmtId="0" fontId="6" fillId="0" borderId="0" xfId="1" applyFont="1" applyFill="1" applyAlignment="1"/>
    <xf numFmtId="49" fontId="2" fillId="0" borderId="0" xfId="2" applyNumberFormat="1" applyFont="1" applyAlignment="1"/>
    <xf numFmtId="0" fontId="2" fillId="0" borderId="0" xfId="0" applyFont="1"/>
    <xf numFmtId="22" fontId="2" fillId="0" borderId="0" xfId="0" applyNumberFormat="1" applyFont="1"/>
    <xf numFmtId="0" fontId="7" fillId="0" borderId="0" xfId="1" applyFont="1" applyFill="1" applyAlignment="1"/>
    <xf numFmtId="0" fontId="8" fillId="0" borderId="0" xfId="0" applyFont="1"/>
    <xf numFmtId="0" fontId="9" fillId="0" borderId="0" xfId="0" applyFont="1"/>
    <xf numFmtId="0" fontId="3" fillId="0" borderId="0" xfId="0" applyFont="1"/>
    <xf numFmtId="0" fontId="0" fillId="0" borderId="0" xfId="3" applyNumberFormat="1" applyFont="1" applyAlignment="1"/>
    <xf numFmtId="164" fontId="0" fillId="0" borderId="0" xfId="0" applyNumberFormat="1"/>
    <xf numFmtId="0" fontId="0" fillId="0" borderId="0" xfId="0" quotePrefix="1"/>
    <xf numFmtId="0" fontId="0" fillId="2" borderId="0" xfId="0" applyFill="1"/>
    <xf numFmtId="0" fontId="4" fillId="2" borderId="0" xfId="1" applyFill="1" applyAlignment="1"/>
    <xf numFmtId="0" fontId="0" fillId="3" borderId="0" xfId="0" applyFill="1"/>
    <xf numFmtId="0" fontId="4" fillId="4" borderId="0" xfId="1" applyFill="1" applyAlignment="1"/>
    <xf numFmtId="0" fontId="0" fillId="4" borderId="0" xfId="0" applyFill="1"/>
    <xf numFmtId="0" fontId="2" fillId="0" borderId="0" xfId="3" applyNumberFormat="1" applyFont="1" applyAlignment="1"/>
    <xf numFmtId="164" fontId="2" fillId="0" borderId="0" xfId="0" applyNumberFormat="1" applyFont="1"/>
    <xf numFmtId="0" fontId="7" fillId="2" borderId="0" xfId="1" applyFont="1" applyFill="1" applyAlignment="1"/>
    <xf numFmtId="0" fontId="2" fillId="0" borderId="0" xfId="0" quotePrefix="1" applyFont="1"/>
    <xf numFmtId="49" fontId="0" fillId="2" borderId="0" xfId="2" applyNumberFormat="1" applyFont="1" applyFill="1" applyAlignment="1"/>
    <xf numFmtId="0" fontId="0" fillId="2" borderId="0" xfId="3" applyNumberFormat="1" applyFont="1" applyFill="1" applyAlignment="1"/>
    <xf numFmtId="164" fontId="0" fillId="2" borderId="0" xfId="0" applyNumberFormat="1" applyFill="1"/>
    <xf numFmtId="0" fontId="0" fillId="2" borderId="0" xfId="0" quotePrefix="1" applyFill="1"/>
    <xf numFmtId="49" fontId="2" fillId="2" borderId="0" xfId="2" applyNumberFormat="1" applyFont="1" applyFill="1" applyAlignment="1"/>
    <xf numFmtId="0" fontId="2" fillId="2" borderId="0" xfId="3" applyNumberFormat="1" applyFont="1" applyFill="1" applyAlignment="1"/>
    <xf numFmtId="0" fontId="2" fillId="2" borderId="0" xfId="0" applyFont="1" applyFill="1"/>
    <xf numFmtId="164" fontId="2" fillId="2" borderId="0" xfId="0" applyNumberFormat="1" applyFont="1" applyFill="1"/>
    <xf numFmtId="0" fontId="2" fillId="2" borderId="0" xfId="0" quotePrefix="1" applyFont="1" applyFill="1"/>
    <xf numFmtId="0" fontId="3" fillId="5" borderId="0" xfId="0" applyFont="1" applyFill="1" applyAlignment="1">
      <alignment horizontal="center"/>
    </xf>
    <xf numFmtId="0" fontId="0" fillId="5" borderId="0" xfId="0" applyFill="1"/>
    <xf numFmtId="49" fontId="3" fillId="5" borderId="0" xfId="0" applyNumberFormat="1" applyFont="1" applyFill="1" applyAlignment="1">
      <alignment wrapText="1"/>
    </xf>
    <xf numFmtId="0" fontId="3" fillId="5" borderId="0" xfId="0" applyFont="1" applyFill="1" applyAlignment="1">
      <alignment wrapText="1"/>
    </xf>
    <xf numFmtId="0" fontId="3" fillId="5" borderId="0" xfId="0" applyFont="1" applyFill="1"/>
    <xf numFmtId="14" fontId="0" fillId="0" borderId="0" xfId="0" applyNumberFormat="1"/>
    <xf numFmtId="14" fontId="0" fillId="4" borderId="0" xfId="0" applyNumberFormat="1" applyFill="1"/>
    <xf numFmtId="0" fontId="4" fillId="0" borderId="0" xfId="1"/>
    <xf numFmtId="0" fontId="14" fillId="4" borderId="0" xfId="0" applyFont="1" applyFill="1"/>
    <xf numFmtId="49" fontId="3" fillId="0" borderId="0" xfId="0" applyNumberFormat="1" applyFont="1" applyAlignment="1">
      <alignment wrapText="1"/>
    </xf>
    <xf numFmtId="0" fontId="3" fillId="0" borderId="0" xfId="0" applyFont="1" applyAlignment="1">
      <alignment wrapText="1"/>
    </xf>
    <xf numFmtId="0" fontId="4" fillId="0" borderId="0" xfId="1" applyFill="1" applyAlignment="1">
      <alignment wrapText="1"/>
    </xf>
  </cellXfs>
  <cellStyles count="4">
    <cellStyle name="Hiperlink" xfId="1" builtinId="8"/>
    <cellStyle name="NodeXL Other Column" xfId="3" xr:uid="{A416BE6F-5625-411A-8DA4-948B44978C7C}"/>
    <cellStyle name="NodeXL Required" xfId="2" xr:uid="{5A50F0CB-79E4-41A9-9CAE-26789A939726}"/>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gnidad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gnidade"/>
    </sheetNames>
    <sheetDataSet>
      <sheetData sheetId="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twitter.com/simonetebetbr/status/1572052155355336704" TargetMode="External"/><Relationship Id="rId1" Type="http://schemas.openxmlformats.org/officeDocument/2006/relationships/hyperlink" Target="https://twitter.com/simonetebetbr/status/1564609721797165058"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t.co/TSIIuiMGx6" TargetMode="External"/><Relationship Id="rId7" Type="http://schemas.openxmlformats.org/officeDocument/2006/relationships/hyperlink" Target="https://t.co/hyOUG4XSDz" TargetMode="External"/><Relationship Id="rId2" Type="http://schemas.openxmlformats.org/officeDocument/2006/relationships/hyperlink" Target="https://t.co/N5T0Wx1dBU" TargetMode="External"/><Relationship Id="rId1" Type="http://schemas.openxmlformats.org/officeDocument/2006/relationships/hyperlink" Target="https://t.co/tkKxIgEAVb" TargetMode="External"/><Relationship Id="rId6" Type="http://schemas.openxmlformats.org/officeDocument/2006/relationships/hyperlink" Target="https://t.co/evnnWAj6Uv" TargetMode="External"/><Relationship Id="rId5" Type="http://schemas.openxmlformats.org/officeDocument/2006/relationships/hyperlink" Target="https://t.co/QwF1bVKF7m" TargetMode="External"/><Relationship Id="rId4" Type="http://schemas.openxmlformats.org/officeDocument/2006/relationships/hyperlink" Target="https://t.co/AK7tGfE4HQ"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co/Y1MkEtPR0D" TargetMode="External"/><Relationship Id="rId13" Type="http://schemas.openxmlformats.org/officeDocument/2006/relationships/hyperlink" Target="https://twitter.com/simonetebetbr/status/1572052155355336704" TargetMode="External"/><Relationship Id="rId3" Type="http://schemas.openxmlformats.org/officeDocument/2006/relationships/hyperlink" Target="https://twitter.com/simonetebetbr/status/1564609721797165058" TargetMode="External"/><Relationship Id="rId7" Type="http://schemas.openxmlformats.org/officeDocument/2006/relationships/hyperlink" Target="https://t.co/954lu7z7Yk" TargetMode="External"/><Relationship Id="rId12" Type="http://schemas.openxmlformats.org/officeDocument/2006/relationships/hyperlink" Target="https://t.co/Cp1hebQ0XO" TargetMode="External"/><Relationship Id="rId2" Type="http://schemas.openxmlformats.org/officeDocument/2006/relationships/hyperlink" Target="https://t.co/DFTUfALwMSMeio%20ambiente%20&#233;%20vida%20e%20&#233;%20nossa%20prioridade%20absoluta.%20Na%20minha%20gest&#227;o,%20vamos%20respeitar%20e%20cumprir%20os%20acordos,%20dar%20vida%20nova%20&#224;%20Amaz&#244;nia%20e,%20assim,%20executar%20a%20agenda%20econ&#244;mica%20verde%20e%20trazer%20investidores%20para%20o%20Brasil." TargetMode="External"/><Relationship Id="rId1" Type="http://schemas.openxmlformats.org/officeDocument/2006/relationships/hyperlink" Target="https://t.co/bsOFgyJ1bz" TargetMode="External"/><Relationship Id="rId6" Type="http://schemas.openxmlformats.org/officeDocument/2006/relationships/hyperlink" Target="https://t.co/Z4igglPtkm" TargetMode="External"/><Relationship Id="rId11" Type="http://schemas.openxmlformats.org/officeDocument/2006/relationships/hyperlink" Target="https://t.co/avKsyHHFWR" TargetMode="External"/><Relationship Id="rId5" Type="http://schemas.openxmlformats.org/officeDocument/2006/relationships/hyperlink" Target="https://t.co/lqZbLaooJF" TargetMode="External"/><Relationship Id="rId15" Type="http://schemas.openxmlformats.org/officeDocument/2006/relationships/comments" Target="../comments2.xml"/><Relationship Id="rId10" Type="http://schemas.openxmlformats.org/officeDocument/2006/relationships/hyperlink" Target="https://t.co/IRK51HeWsx" TargetMode="External"/><Relationship Id="rId4" Type="http://schemas.openxmlformats.org/officeDocument/2006/relationships/hyperlink" Target="https://t.co/yvDqg67ThI" TargetMode="External"/><Relationship Id="rId9" Type="http://schemas.openxmlformats.org/officeDocument/2006/relationships/hyperlink" Target="https://t.co/0FktgQdGHy" TargetMode="External"/><Relationship Id="rId1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0079F-085C-46FA-802B-53107FF733D1}">
  <dimension ref="A1:I1104"/>
  <sheetViews>
    <sheetView topLeftCell="A1088" workbookViewId="0">
      <selection activeCell="A1105" sqref="A1105:XFD1105"/>
    </sheetView>
  </sheetViews>
  <sheetFormatPr defaultRowHeight="14.5" x14ac:dyDescent="0.35"/>
  <cols>
    <col min="1" max="1" width="10.26953125" customWidth="1"/>
    <col min="4" max="4" width="11.81640625" customWidth="1"/>
    <col min="5" max="5" width="255.6328125" bestFit="1" customWidth="1"/>
    <col min="6" max="6" width="23.26953125" customWidth="1"/>
    <col min="7" max="7" width="52.81640625" bestFit="1" customWidth="1"/>
  </cols>
  <sheetData>
    <row r="1" spans="1:9" s="38" customFormat="1" ht="29" x14ac:dyDescent="0.35">
      <c r="A1" s="41" t="s">
        <v>1091</v>
      </c>
      <c r="B1" s="39" t="s">
        <v>0</v>
      </c>
      <c r="C1" s="39" t="s">
        <v>1</v>
      </c>
      <c r="D1" s="40" t="s">
        <v>2</v>
      </c>
      <c r="E1" s="40" t="s">
        <v>3</v>
      </c>
      <c r="F1" s="40" t="s">
        <v>4</v>
      </c>
      <c r="G1" s="40" t="s">
        <v>5</v>
      </c>
      <c r="H1" s="40" t="s">
        <v>6</v>
      </c>
      <c r="I1" s="40" t="s">
        <v>7</v>
      </c>
    </row>
    <row r="2" spans="1:9" x14ac:dyDescent="0.35">
      <c r="A2" s="15" t="s">
        <v>3069</v>
      </c>
      <c r="B2" s="1" t="s">
        <v>8</v>
      </c>
      <c r="C2" s="1" t="s">
        <v>8</v>
      </c>
      <c r="D2" t="s">
        <v>9</v>
      </c>
      <c r="E2" t="s">
        <v>10</v>
      </c>
      <c r="F2" s="2">
        <v>44789.035393518519</v>
      </c>
      <c r="G2" s="3" t="str">
        <f>HYPERLINK("https://twitter.com/cirogomes/status/1559341914767474690")</f>
        <v>https://twitter.com/cirogomes/status/1559341914767474690</v>
      </c>
      <c r="H2">
        <v>1188</v>
      </c>
      <c r="I2">
        <v>320</v>
      </c>
    </row>
    <row r="3" spans="1:9" x14ac:dyDescent="0.35">
      <c r="A3" s="15" t="s">
        <v>3070</v>
      </c>
      <c r="B3" s="1" t="s">
        <v>8</v>
      </c>
      <c r="C3" s="1" t="s">
        <v>8</v>
      </c>
      <c r="D3" t="s">
        <v>11</v>
      </c>
      <c r="E3" t="s">
        <v>12</v>
      </c>
      <c r="F3" s="2">
        <v>44789.041446759256</v>
      </c>
      <c r="G3" s="3" t="str">
        <f>HYPERLINK("https://twitter.com/cirogomes/status/1559344108317065217")</f>
        <v>https://twitter.com/cirogomes/status/1559344108317065217</v>
      </c>
      <c r="H3">
        <v>892</v>
      </c>
      <c r="I3">
        <v>216</v>
      </c>
    </row>
    <row r="4" spans="1:9" x14ac:dyDescent="0.35">
      <c r="A4" s="15" t="s">
        <v>3071</v>
      </c>
      <c r="B4" s="1" t="s">
        <v>8</v>
      </c>
      <c r="C4" s="1" t="s">
        <v>8</v>
      </c>
      <c r="D4" t="s">
        <v>11</v>
      </c>
      <c r="E4" t="s">
        <v>13</v>
      </c>
      <c r="F4" s="2">
        <v>44789.056550925925</v>
      </c>
      <c r="G4" s="3" t="str">
        <f>HYPERLINK("https://twitter.com/cirogomes/status/1559349581195972608")</f>
        <v>https://twitter.com/cirogomes/status/1559349581195972608</v>
      </c>
      <c r="H4">
        <v>5018</v>
      </c>
      <c r="I4">
        <v>636</v>
      </c>
    </row>
    <row r="5" spans="1:9" x14ac:dyDescent="0.35">
      <c r="A5" s="15" t="s">
        <v>3072</v>
      </c>
      <c r="B5" s="1" t="s">
        <v>8</v>
      </c>
      <c r="C5" s="1" t="s">
        <v>8</v>
      </c>
      <c r="D5" t="s">
        <v>11</v>
      </c>
      <c r="E5" t="s">
        <v>14</v>
      </c>
      <c r="F5" s="2">
        <v>44789.058333333334</v>
      </c>
      <c r="G5" s="3" t="str">
        <f>HYPERLINK("https://twitter.com/cirogomes/status/1559350229329125376")</f>
        <v>https://twitter.com/cirogomes/status/1559350229329125376</v>
      </c>
      <c r="H5">
        <v>1704</v>
      </c>
      <c r="I5">
        <v>427</v>
      </c>
    </row>
    <row r="6" spans="1:9" x14ac:dyDescent="0.35">
      <c r="A6" s="15" t="s">
        <v>3073</v>
      </c>
      <c r="B6" s="1" t="s">
        <v>8</v>
      </c>
      <c r="C6" s="1" t="s">
        <v>8</v>
      </c>
      <c r="D6" t="s">
        <v>11</v>
      </c>
      <c r="E6" t="s">
        <v>15</v>
      </c>
      <c r="F6" s="2">
        <v>44789.05872685185</v>
      </c>
      <c r="G6" s="3" t="str">
        <f>HYPERLINK("https://twitter.com/cirogomes/status/1559350370928934915")</f>
        <v>https://twitter.com/cirogomes/status/1559350370928934915</v>
      </c>
      <c r="H6">
        <v>5253</v>
      </c>
      <c r="I6">
        <v>667</v>
      </c>
    </row>
    <row r="7" spans="1:9" x14ac:dyDescent="0.35">
      <c r="A7" s="15" t="s">
        <v>3074</v>
      </c>
      <c r="B7" s="1" t="s">
        <v>8</v>
      </c>
      <c r="C7" s="1" t="s">
        <v>8</v>
      </c>
      <c r="D7" t="s">
        <v>11</v>
      </c>
      <c r="E7" t="s">
        <v>16</v>
      </c>
      <c r="F7" s="2">
        <v>44789.061076388891</v>
      </c>
      <c r="G7" s="3" t="str">
        <f>HYPERLINK("https://twitter.com/cirogomes/status/1559351224092311554")</f>
        <v>https://twitter.com/cirogomes/status/1559351224092311554</v>
      </c>
      <c r="H7">
        <v>1593</v>
      </c>
      <c r="I7">
        <v>361</v>
      </c>
    </row>
    <row r="8" spans="1:9" x14ac:dyDescent="0.35">
      <c r="A8" s="15" t="s">
        <v>3075</v>
      </c>
      <c r="B8" s="1" t="s">
        <v>8</v>
      </c>
      <c r="C8" s="1" t="s">
        <v>8</v>
      </c>
      <c r="D8" t="s">
        <v>9</v>
      </c>
      <c r="E8" t="s">
        <v>17</v>
      </c>
      <c r="F8" s="2">
        <v>44789.063587962963</v>
      </c>
      <c r="G8" s="3" t="str">
        <f>HYPERLINK("https://twitter.com/cirogomes/status/1559352133455077378")</f>
        <v>https://twitter.com/cirogomes/status/1559352133455077378</v>
      </c>
      <c r="H8">
        <v>1465</v>
      </c>
      <c r="I8">
        <v>383</v>
      </c>
    </row>
    <row r="9" spans="1:9" x14ac:dyDescent="0.35">
      <c r="A9" s="15" t="s">
        <v>3076</v>
      </c>
      <c r="B9" s="1" t="s">
        <v>8</v>
      </c>
      <c r="C9" s="1" t="s">
        <v>8</v>
      </c>
      <c r="D9" t="s">
        <v>11</v>
      </c>
      <c r="E9" t="s">
        <v>18</v>
      </c>
      <c r="F9" s="2">
        <v>44789.075335648151</v>
      </c>
      <c r="G9" s="3" t="str">
        <f>HYPERLINK("https://twitter.com/cirogomes/status/1559356391919423491")</f>
        <v>https://twitter.com/cirogomes/status/1559356391919423491</v>
      </c>
      <c r="H9">
        <v>1623</v>
      </c>
      <c r="I9">
        <v>317</v>
      </c>
    </row>
    <row r="10" spans="1:9" x14ac:dyDescent="0.35">
      <c r="A10" s="15" t="s">
        <v>3077</v>
      </c>
      <c r="B10" s="1" t="s">
        <v>8</v>
      </c>
      <c r="C10" s="1" t="s">
        <v>8</v>
      </c>
      <c r="D10" t="s">
        <v>11</v>
      </c>
      <c r="E10" t="s">
        <v>19</v>
      </c>
      <c r="F10" s="2">
        <v>44789.084155092591</v>
      </c>
      <c r="G10" s="3" t="str">
        <f>HYPERLINK("https://twitter.com/cirogomes/status/1559359586360074241")</f>
        <v>https://twitter.com/cirogomes/status/1559359586360074241</v>
      </c>
      <c r="H10">
        <v>2187</v>
      </c>
      <c r="I10">
        <v>564</v>
      </c>
    </row>
    <row r="11" spans="1:9" x14ac:dyDescent="0.35">
      <c r="A11" s="15" t="s">
        <v>3078</v>
      </c>
      <c r="B11" s="1" t="s">
        <v>8</v>
      </c>
      <c r="C11" s="1" t="s">
        <v>8</v>
      </c>
      <c r="D11" t="s">
        <v>11</v>
      </c>
      <c r="E11" t="s">
        <v>20</v>
      </c>
      <c r="F11" s="2">
        <v>44789.086863425924</v>
      </c>
      <c r="G11" s="3" t="str">
        <f>HYPERLINK("https://twitter.com/cirogomes/status/1559360566141001730")</f>
        <v>https://twitter.com/cirogomes/status/1559360566141001730</v>
      </c>
      <c r="H11">
        <v>2418</v>
      </c>
      <c r="I11">
        <v>408</v>
      </c>
    </row>
    <row r="12" spans="1:9" x14ac:dyDescent="0.35">
      <c r="A12" s="15" t="s">
        <v>3079</v>
      </c>
      <c r="B12" s="1" t="s">
        <v>8</v>
      </c>
      <c r="C12" s="1" t="s">
        <v>8</v>
      </c>
      <c r="D12" t="s">
        <v>11</v>
      </c>
      <c r="E12" t="s">
        <v>21</v>
      </c>
      <c r="F12" s="2">
        <v>44789.087465277778</v>
      </c>
      <c r="G12" s="3" t="str">
        <f>HYPERLINK("https://twitter.com/cirogomes/status/1559360787709403144")</f>
        <v>https://twitter.com/cirogomes/status/1559360787709403144</v>
      </c>
      <c r="H12">
        <v>1371</v>
      </c>
      <c r="I12">
        <v>341</v>
      </c>
    </row>
    <row r="13" spans="1:9" x14ac:dyDescent="0.35">
      <c r="A13" s="15" t="s">
        <v>3080</v>
      </c>
      <c r="B13" s="1" t="s">
        <v>8</v>
      </c>
      <c r="C13" s="1" t="s">
        <v>8</v>
      </c>
      <c r="D13" t="s">
        <v>11</v>
      </c>
      <c r="E13" t="s">
        <v>22</v>
      </c>
      <c r="F13" s="2">
        <v>44789.089375000003</v>
      </c>
      <c r="G13" s="3" t="str">
        <f>HYPERLINK("https://twitter.com/cirogomes/status/1559361477009702919")</f>
        <v>https://twitter.com/cirogomes/status/1559361477009702919</v>
      </c>
      <c r="H13">
        <v>2183</v>
      </c>
      <c r="I13">
        <v>398</v>
      </c>
    </row>
    <row r="14" spans="1:9" x14ac:dyDescent="0.35">
      <c r="A14" s="15" t="s">
        <v>3081</v>
      </c>
      <c r="B14" s="1" t="s">
        <v>8</v>
      </c>
      <c r="C14" s="1" t="s">
        <v>8</v>
      </c>
      <c r="D14" t="s">
        <v>11</v>
      </c>
      <c r="E14" t="s">
        <v>23</v>
      </c>
      <c r="F14" s="2">
        <v>44789.089375000003</v>
      </c>
      <c r="G14" s="3" t="str">
        <f>HYPERLINK("https://twitter.com/cirogomes/status/1559361478817349632")</f>
        <v>https://twitter.com/cirogomes/status/1559361478817349632</v>
      </c>
      <c r="H14">
        <v>942</v>
      </c>
      <c r="I14">
        <v>164</v>
      </c>
    </row>
    <row r="15" spans="1:9" x14ac:dyDescent="0.35">
      <c r="A15" s="15" t="s">
        <v>3082</v>
      </c>
      <c r="B15" s="1" t="s">
        <v>8</v>
      </c>
      <c r="C15" s="1" t="s">
        <v>8</v>
      </c>
      <c r="D15" t="s">
        <v>11</v>
      </c>
      <c r="E15" t="s">
        <v>24</v>
      </c>
      <c r="F15" s="2">
        <v>44789.095486111109</v>
      </c>
      <c r="G15" s="3" t="str">
        <f>HYPERLINK("https://twitter.com/cirogomes/status/1559363691212046339")</f>
        <v>https://twitter.com/cirogomes/status/1559363691212046339</v>
      </c>
      <c r="H15">
        <v>1766</v>
      </c>
      <c r="I15">
        <v>457</v>
      </c>
    </row>
    <row r="16" spans="1:9" x14ac:dyDescent="0.35">
      <c r="A16" s="15" t="s">
        <v>3083</v>
      </c>
      <c r="B16" s="1" t="s">
        <v>8</v>
      </c>
      <c r="C16" s="1" t="s">
        <v>8</v>
      </c>
      <c r="D16" t="s">
        <v>11</v>
      </c>
      <c r="E16" t="s">
        <v>25</v>
      </c>
      <c r="F16" s="2">
        <v>44789.098101851851</v>
      </c>
      <c r="G16" s="3" t="str">
        <f>HYPERLINK("https://twitter.com/cirogomes/status/1559364639472947200")</f>
        <v>https://twitter.com/cirogomes/status/1559364639472947200</v>
      </c>
      <c r="H16">
        <v>1680</v>
      </c>
      <c r="I16">
        <v>331</v>
      </c>
    </row>
    <row r="17" spans="1:9" x14ac:dyDescent="0.35">
      <c r="A17" s="15" t="s">
        <v>3084</v>
      </c>
      <c r="B17" s="1" t="s">
        <v>8</v>
      </c>
      <c r="C17" s="1" t="s">
        <v>8</v>
      </c>
      <c r="D17" t="s">
        <v>9</v>
      </c>
      <c r="E17" t="s">
        <v>26</v>
      </c>
      <c r="F17" s="2">
        <v>44789.104768518519</v>
      </c>
      <c r="G17" s="3" t="str">
        <f>HYPERLINK("https://twitter.com/cirogomes/status/1559367056042205184")</f>
        <v>https://twitter.com/cirogomes/status/1559367056042205184</v>
      </c>
      <c r="H17">
        <v>1335</v>
      </c>
      <c r="I17">
        <v>356</v>
      </c>
    </row>
    <row r="18" spans="1:9" x14ac:dyDescent="0.35">
      <c r="A18" s="15" t="s">
        <v>3085</v>
      </c>
      <c r="B18" s="1" t="s">
        <v>8</v>
      </c>
      <c r="C18" s="1" t="s">
        <v>8</v>
      </c>
      <c r="D18" t="s">
        <v>11</v>
      </c>
      <c r="E18" t="s">
        <v>27</v>
      </c>
      <c r="F18" s="2">
        <v>44789.110995370371</v>
      </c>
      <c r="G18" s="3" t="str">
        <f>HYPERLINK("https://twitter.com/cirogomes/status/1559369310824529921")</f>
        <v>https://twitter.com/cirogomes/status/1559369310824529921</v>
      </c>
      <c r="H18">
        <v>1464</v>
      </c>
      <c r="I18">
        <v>355</v>
      </c>
    </row>
    <row r="19" spans="1:9" x14ac:dyDescent="0.35">
      <c r="A19" s="15" t="s">
        <v>3086</v>
      </c>
      <c r="B19" s="1" t="s">
        <v>8</v>
      </c>
      <c r="C19" s="1" t="s">
        <v>8</v>
      </c>
      <c r="D19" t="s">
        <v>11</v>
      </c>
      <c r="E19" t="s">
        <v>28</v>
      </c>
      <c r="F19" s="2">
        <v>44789.120324074072</v>
      </c>
      <c r="G19" s="3" t="str">
        <f>HYPERLINK("https://twitter.com/cirogomes/status/1559372692230479872")</f>
        <v>https://twitter.com/cirogomes/status/1559372692230479872</v>
      </c>
      <c r="H19">
        <v>1244</v>
      </c>
      <c r="I19">
        <v>267</v>
      </c>
    </row>
    <row r="20" spans="1:9" x14ac:dyDescent="0.35">
      <c r="A20" s="15" t="s">
        <v>3087</v>
      </c>
      <c r="B20" s="1" t="s">
        <v>8</v>
      </c>
      <c r="C20" s="1" t="s">
        <v>8</v>
      </c>
      <c r="D20" t="s">
        <v>11</v>
      </c>
      <c r="E20" t="s">
        <v>29</v>
      </c>
      <c r="F20" s="2">
        <v>44789.124490740738</v>
      </c>
      <c r="G20" s="3" t="str">
        <f>HYPERLINK("https://twitter.com/cirogomes/status/1559374204163743747")</f>
        <v>https://twitter.com/cirogomes/status/1559374204163743747</v>
      </c>
      <c r="H20">
        <v>1881</v>
      </c>
      <c r="I20">
        <v>416</v>
      </c>
    </row>
    <row r="21" spans="1:9" x14ac:dyDescent="0.35">
      <c r="A21" s="15" t="s">
        <v>3088</v>
      </c>
      <c r="B21" s="1" t="s">
        <v>8</v>
      </c>
      <c r="C21" s="1" t="s">
        <v>8</v>
      </c>
      <c r="D21" t="s">
        <v>11</v>
      </c>
      <c r="E21" t="s">
        <v>30</v>
      </c>
      <c r="F21" s="2">
        <v>44789.130578703705</v>
      </c>
      <c r="G21" s="3" t="str">
        <f>HYPERLINK("https://twitter.com/cirogomes/status/1559376409323257859")</f>
        <v>https://twitter.com/cirogomes/status/1559376409323257859</v>
      </c>
      <c r="H21">
        <v>1563</v>
      </c>
      <c r="I21">
        <v>347</v>
      </c>
    </row>
    <row r="22" spans="1:9" x14ac:dyDescent="0.35">
      <c r="A22" s="15" t="s">
        <v>3089</v>
      </c>
      <c r="B22" s="1" t="s">
        <v>8</v>
      </c>
      <c r="C22" s="1" t="s">
        <v>8</v>
      </c>
      <c r="D22" t="s">
        <v>11</v>
      </c>
      <c r="E22" t="s">
        <v>31</v>
      </c>
      <c r="F22" s="2">
        <v>44789.132696759261</v>
      </c>
      <c r="G22" s="3" t="str">
        <f>HYPERLINK("https://twitter.com/cirogomes/status/1559377178495787016")</f>
        <v>https://twitter.com/cirogomes/status/1559377178495787016</v>
      </c>
      <c r="H22">
        <v>3528</v>
      </c>
      <c r="I22">
        <v>558</v>
      </c>
    </row>
    <row r="23" spans="1:9" x14ac:dyDescent="0.35">
      <c r="A23" s="15" t="s">
        <v>3090</v>
      </c>
      <c r="B23" s="1" t="s">
        <v>8</v>
      </c>
      <c r="C23" s="1" t="s">
        <v>8</v>
      </c>
      <c r="D23" t="s">
        <v>11</v>
      </c>
      <c r="E23" t="s">
        <v>32</v>
      </c>
      <c r="F23" s="2">
        <v>44789.132708333331</v>
      </c>
      <c r="G23" s="3" t="str">
        <f>HYPERLINK("https://twitter.com/cirogomes/status/1559377180211175424")</f>
        <v>https://twitter.com/cirogomes/status/1559377180211175424</v>
      </c>
      <c r="H23">
        <v>1293</v>
      </c>
      <c r="I23">
        <v>226</v>
      </c>
    </row>
    <row r="24" spans="1:9" x14ac:dyDescent="0.35">
      <c r="A24" s="15" t="s">
        <v>3091</v>
      </c>
      <c r="B24" s="1" t="s">
        <v>8</v>
      </c>
      <c r="C24" s="1" t="s">
        <v>8</v>
      </c>
      <c r="D24" t="s">
        <v>11</v>
      </c>
      <c r="E24" t="s">
        <v>33</v>
      </c>
      <c r="F24" s="2">
        <v>44789.13349537037</v>
      </c>
      <c r="G24" s="3" t="str">
        <f>HYPERLINK("https://twitter.com/cirogomes/status/1559377468343058432")</f>
        <v>https://twitter.com/cirogomes/status/1559377468343058432</v>
      </c>
      <c r="H24">
        <v>1453</v>
      </c>
      <c r="I24">
        <v>297</v>
      </c>
    </row>
    <row r="25" spans="1:9" x14ac:dyDescent="0.35">
      <c r="A25" s="15" t="s">
        <v>3092</v>
      </c>
      <c r="B25" s="1" t="s">
        <v>8</v>
      </c>
      <c r="C25" s="1" t="s">
        <v>8</v>
      </c>
      <c r="D25" t="s">
        <v>11</v>
      </c>
      <c r="E25" t="s">
        <v>34</v>
      </c>
      <c r="F25" s="2">
        <v>44789.13386574074</v>
      </c>
      <c r="G25" s="3" t="str">
        <f>HYPERLINK("https://twitter.com/cirogomes/status/1559377602565050369")</f>
        <v>https://twitter.com/cirogomes/status/1559377602565050369</v>
      </c>
      <c r="H25">
        <v>3906</v>
      </c>
      <c r="I25">
        <v>635</v>
      </c>
    </row>
    <row r="26" spans="1:9" x14ac:dyDescent="0.35">
      <c r="A26" s="15" t="s">
        <v>3093</v>
      </c>
      <c r="B26" s="1" t="s">
        <v>8</v>
      </c>
      <c r="C26" s="1" t="s">
        <v>8</v>
      </c>
      <c r="D26" t="s">
        <v>11</v>
      </c>
      <c r="E26" t="s">
        <v>35</v>
      </c>
      <c r="F26" s="2">
        <v>44789.134305555555</v>
      </c>
      <c r="G26" s="3" t="str">
        <f>HYPERLINK("https://twitter.com/cirogomes/status/1559377759083925509")</f>
        <v>https://twitter.com/cirogomes/status/1559377759083925509</v>
      </c>
      <c r="H26">
        <v>1296</v>
      </c>
      <c r="I26">
        <v>323</v>
      </c>
    </row>
    <row r="27" spans="1:9" x14ac:dyDescent="0.35">
      <c r="A27" s="15" t="s">
        <v>3094</v>
      </c>
      <c r="B27" s="1" t="s">
        <v>8</v>
      </c>
      <c r="C27" s="1" t="s">
        <v>8</v>
      </c>
      <c r="D27" t="s">
        <v>11</v>
      </c>
      <c r="E27" t="s">
        <v>36</v>
      </c>
      <c r="F27" s="2">
        <v>44789.140451388892</v>
      </c>
      <c r="G27" s="3" t="str">
        <f>HYPERLINK("https://twitter.com/cirogomes/status/1559379986498330629")</f>
        <v>https://twitter.com/cirogomes/status/1559379986498330629</v>
      </c>
      <c r="H27">
        <v>1668</v>
      </c>
      <c r="I27">
        <v>403</v>
      </c>
    </row>
    <row r="28" spans="1:9" x14ac:dyDescent="0.35">
      <c r="A28" s="15" t="s">
        <v>3095</v>
      </c>
      <c r="B28" s="1" t="s">
        <v>8</v>
      </c>
      <c r="C28" s="1" t="s">
        <v>8</v>
      </c>
      <c r="D28" t="s">
        <v>9</v>
      </c>
      <c r="E28" t="s">
        <v>37</v>
      </c>
      <c r="F28" s="2">
        <v>44789.146574074075</v>
      </c>
      <c r="G28" s="3" t="str">
        <f>HYPERLINK("https://twitter.com/cirogomes/status/1559382206929375233")</f>
        <v>https://twitter.com/cirogomes/status/1559382206929375233</v>
      </c>
      <c r="H28">
        <v>1617</v>
      </c>
      <c r="I28">
        <v>415</v>
      </c>
    </row>
    <row r="29" spans="1:9" x14ac:dyDescent="0.35">
      <c r="A29" s="15" t="s">
        <v>3096</v>
      </c>
      <c r="B29" s="1" t="s">
        <v>8</v>
      </c>
      <c r="C29" s="1" t="s">
        <v>8</v>
      </c>
      <c r="D29" t="s">
        <v>11</v>
      </c>
      <c r="E29" t="s">
        <v>38</v>
      </c>
      <c r="F29" s="2">
        <v>44789.412141203706</v>
      </c>
      <c r="G29" s="3" t="str">
        <f>HYPERLINK("https://twitter.com/cirogomes/status/1559478442873217024")</f>
        <v>https://twitter.com/cirogomes/status/1559478442873217024</v>
      </c>
      <c r="H29">
        <v>1580</v>
      </c>
      <c r="I29">
        <v>346</v>
      </c>
    </row>
    <row r="30" spans="1:9" x14ac:dyDescent="0.35">
      <c r="A30" s="15" t="s">
        <v>3097</v>
      </c>
      <c r="B30" s="1" t="s">
        <v>8</v>
      </c>
      <c r="C30" s="1" t="s">
        <v>8</v>
      </c>
      <c r="D30" t="s">
        <v>11</v>
      </c>
      <c r="E30" t="s">
        <v>39</v>
      </c>
      <c r="F30" s="2">
        <v>44789.412141203706</v>
      </c>
      <c r="G30" s="3" t="str">
        <f>HYPERLINK("https://twitter.com/cirogomes/status/1559478445389881344")</f>
        <v>https://twitter.com/cirogomes/status/1559478445389881344</v>
      </c>
      <c r="H30">
        <v>638</v>
      </c>
      <c r="I30">
        <v>173</v>
      </c>
    </row>
    <row r="31" spans="1:9" x14ac:dyDescent="0.35">
      <c r="A31" s="15" t="s">
        <v>3098</v>
      </c>
      <c r="B31" s="1" t="s">
        <v>8</v>
      </c>
      <c r="C31" s="1" t="s">
        <v>8</v>
      </c>
      <c r="D31" t="s">
        <v>11</v>
      </c>
      <c r="E31" t="s">
        <v>40</v>
      </c>
      <c r="F31" s="2">
        <v>44789.418402777781</v>
      </c>
      <c r="G31" s="3" t="str">
        <f>HYPERLINK("https://twitter.com/cirogomes/status/1559480714000842753")</f>
        <v>https://twitter.com/cirogomes/status/1559480714000842753</v>
      </c>
      <c r="H31">
        <v>1623</v>
      </c>
      <c r="I31">
        <v>377</v>
      </c>
    </row>
    <row r="32" spans="1:9" x14ac:dyDescent="0.35">
      <c r="A32" s="15" t="s">
        <v>3099</v>
      </c>
      <c r="B32" s="1" t="s">
        <v>8</v>
      </c>
      <c r="C32" s="1" t="s">
        <v>8</v>
      </c>
      <c r="D32" t="s">
        <v>11</v>
      </c>
      <c r="E32" t="s">
        <v>41</v>
      </c>
      <c r="F32" s="2">
        <v>44789.475162037037</v>
      </c>
      <c r="G32" s="3" t="str">
        <f>HYPERLINK("https://twitter.com/cirogomes/status/1559501280967593985")</f>
        <v>https://twitter.com/cirogomes/status/1559501280967593985</v>
      </c>
      <c r="H32">
        <v>1192</v>
      </c>
      <c r="I32">
        <v>332</v>
      </c>
    </row>
    <row r="33" spans="1:9" x14ac:dyDescent="0.35">
      <c r="A33" s="15" t="s">
        <v>3100</v>
      </c>
      <c r="B33" s="1" t="s">
        <v>8</v>
      </c>
      <c r="C33" s="1" t="s">
        <v>8</v>
      </c>
      <c r="D33" t="s">
        <v>11</v>
      </c>
      <c r="E33" t="s">
        <v>42</v>
      </c>
      <c r="F33" s="2">
        <v>44789.496805555558</v>
      </c>
      <c r="G33" s="3" t="str">
        <f>HYPERLINK("https://twitter.com/cirogomes/status/1559509126878748674")</f>
        <v>https://twitter.com/cirogomes/status/1559509126878748674</v>
      </c>
      <c r="H33">
        <v>3689</v>
      </c>
      <c r="I33">
        <v>631</v>
      </c>
    </row>
    <row r="34" spans="1:9" x14ac:dyDescent="0.35">
      <c r="A34" s="15" t="s">
        <v>3101</v>
      </c>
      <c r="B34" s="1" t="s">
        <v>8</v>
      </c>
      <c r="C34" s="1" t="s">
        <v>8</v>
      </c>
      <c r="D34" t="s">
        <v>11</v>
      </c>
      <c r="E34" t="s">
        <v>43</v>
      </c>
      <c r="F34" s="2">
        <v>44789.496828703705</v>
      </c>
      <c r="G34" s="3" t="str">
        <f>HYPERLINK("https://twitter.com/cirogomes/status/1559509132834635776")</f>
        <v>https://twitter.com/cirogomes/status/1559509132834635776</v>
      </c>
      <c r="H34">
        <v>1416</v>
      </c>
      <c r="I34">
        <v>245</v>
      </c>
    </row>
    <row r="35" spans="1:9" x14ac:dyDescent="0.35">
      <c r="A35" s="15" t="s">
        <v>3102</v>
      </c>
      <c r="B35" s="1" t="s">
        <v>8</v>
      </c>
      <c r="C35" s="1" t="s">
        <v>8</v>
      </c>
      <c r="D35" t="s">
        <v>11</v>
      </c>
      <c r="E35" t="s">
        <v>44</v>
      </c>
      <c r="F35" s="2">
        <v>44789.541689814818</v>
      </c>
      <c r="G35" s="3" t="str">
        <f>HYPERLINK("https://twitter.com/cirogomes/status/1559525390175141888")</f>
        <v>https://twitter.com/cirogomes/status/1559525390175141888</v>
      </c>
      <c r="H35">
        <v>4685</v>
      </c>
      <c r="I35">
        <v>984</v>
      </c>
    </row>
    <row r="36" spans="1:9" x14ac:dyDescent="0.35">
      <c r="A36" s="15" t="s">
        <v>3103</v>
      </c>
      <c r="B36" s="1" t="s">
        <v>8</v>
      </c>
      <c r="C36" s="1" t="s">
        <v>8</v>
      </c>
      <c r="D36" t="s">
        <v>11</v>
      </c>
      <c r="E36" t="s">
        <v>45</v>
      </c>
      <c r="F36" s="2">
        <v>44789.626458333332</v>
      </c>
      <c r="G36" s="3" t="str">
        <f>HYPERLINK("https://twitter.com/cirogomes/status/1559556110339776512")</f>
        <v>https://twitter.com/cirogomes/status/1559556110339776512</v>
      </c>
      <c r="H36">
        <v>11195</v>
      </c>
      <c r="I36">
        <v>1151</v>
      </c>
    </row>
    <row r="37" spans="1:9" x14ac:dyDescent="0.35">
      <c r="A37" s="15" t="s">
        <v>3104</v>
      </c>
      <c r="B37" s="1" t="s">
        <v>8</v>
      </c>
      <c r="C37" s="1" t="s">
        <v>8</v>
      </c>
      <c r="D37" t="s">
        <v>11</v>
      </c>
      <c r="E37" t="s">
        <v>46</v>
      </c>
      <c r="F37" s="2">
        <v>44789.764027777775</v>
      </c>
      <c r="G37" s="3" t="str">
        <f>HYPERLINK("https://twitter.com/cirogomes/status/1559605965405786112")</f>
        <v>https://twitter.com/cirogomes/status/1559605965405786112</v>
      </c>
      <c r="H37">
        <v>2990</v>
      </c>
      <c r="I37">
        <v>657</v>
      </c>
    </row>
    <row r="38" spans="1:9" x14ac:dyDescent="0.35">
      <c r="A38" s="15" t="s">
        <v>3105</v>
      </c>
      <c r="B38" s="1" t="s">
        <v>8</v>
      </c>
      <c r="C38" s="1" t="s">
        <v>8</v>
      </c>
      <c r="D38" t="s">
        <v>11</v>
      </c>
      <c r="E38" t="s">
        <v>47</v>
      </c>
      <c r="F38" s="2">
        <v>44789.839305555557</v>
      </c>
      <c r="G38" s="3" t="str">
        <f>HYPERLINK("https://twitter.com/cirogomes/status/1559633242550050816")</f>
        <v>https://twitter.com/cirogomes/status/1559633242550050816</v>
      </c>
      <c r="H38">
        <v>3807</v>
      </c>
      <c r="I38">
        <v>885</v>
      </c>
    </row>
    <row r="39" spans="1:9" x14ac:dyDescent="0.35">
      <c r="A39" s="15" t="s">
        <v>3106</v>
      </c>
      <c r="B39" s="1" t="s">
        <v>8</v>
      </c>
      <c r="C39" s="1" t="s">
        <v>8</v>
      </c>
      <c r="D39" t="s">
        <v>11</v>
      </c>
      <c r="E39" t="s">
        <v>48</v>
      </c>
      <c r="F39" s="2">
        <v>44789.839305555557</v>
      </c>
      <c r="G39" s="3" t="str">
        <f>HYPERLINK("https://twitter.com/cirogomes/status/1559633244798259200")</f>
        <v>https://twitter.com/cirogomes/status/1559633244798259200</v>
      </c>
      <c r="H39">
        <v>1028</v>
      </c>
      <c r="I39">
        <v>243</v>
      </c>
    </row>
    <row r="40" spans="1:9" x14ac:dyDescent="0.35">
      <c r="A40" s="15" t="s">
        <v>3107</v>
      </c>
      <c r="B40" s="1" t="s">
        <v>8</v>
      </c>
      <c r="C40" s="1" t="s">
        <v>8</v>
      </c>
      <c r="D40" t="s">
        <v>11</v>
      </c>
      <c r="E40" t="s">
        <v>49</v>
      </c>
      <c r="F40" s="2">
        <v>44789.839317129627</v>
      </c>
      <c r="G40" s="3" t="str">
        <f>HYPERLINK("https://twitter.com/cirogomes/status/1559633247570694144")</f>
        <v>https://twitter.com/cirogomes/status/1559633247570694144</v>
      </c>
      <c r="H40">
        <v>862</v>
      </c>
      <c r="I40">
        <v>173</v>
      </c>
    </row>
    <row r="41" spans="1:9" x14ac:dyDescent="0.35">
      <c r="A41" s="15" t="s">
        <v>3108</v>
      </c>
      <c r="B41" s="1" t="s">
        <v>8</v>
      </c>
      <c r="C41" s="1" t="s">
        <v>8</v>
      </c>
      <c r="D41" t="s">
        <v>11</v>
      </c>
      <c r="E41" t="s">
        <v>50</v>
      </c>
      <c r="F41" s="2">
        <v>44789.839328703703</v>
      </c>
      <c r="G41" s="3" t="str">
        <f>HYPERLINK("https://twitter.com/cirogomes/status/1559633250557071361")</f>
        <v>https://twitter.com/cirogomes/status/1559633250557071361</v>
      </c>
      <c r="H41">
        <v>1296</v>
      </c>
      <c r="I41">
        <v>246</v>
      </c>
    </row>
    <row r="42" spans="1:9" x14ac:dyDescent="0.35">
      <c r="A42" s="15" t="s">
        <v>3109</v>
      </c>
      <c r="B42" s="1" t="s">
        <v>8</v>
      </c>
      <c r="C42" s="1" t="s">
        <v>8</v>
      </c>
      <c r="D42" t="s">
        <v>11</v>
      </c>
      <c r="E42" t="s">
        <v>51</v>
      </c>
      <c r="F42" s="2">
        <v>44789.839328703703</v>
      </c>
      <c r="G42" s="3" t="str">
        <f>HYPERLINK("https://twitter.com/cirogomes/status/1559633252889026563")</f>
        <v>https://twitter.com/cirogomes/status/1559633252889026563</v>
      </c>
      <c r="H42">
        <v>1104</v>
      </c>
      <c r="I42">
        <v>213</v>
      </c>
    </row>
    <row r="43" spans="1:9" x14ac:dyDescent="0.35">
      <c r="A43" s="15" t="s">
        <v>3110</v>
      </c>
      <c r="B43" s="1" t="s">
        <v>8</v>
      </c>
      <c r="C43" s="1" t="s">
        <v>8</v>
      </c>
      <c r="D43" t="s">
        <v>52</v>
      </c>
      <c r="E43" t="s">
        <v>53</v>
      </c>
      <c r="F43" s="2">
        <v>44790.027743055558</v>
      </c>
      <c r="G43" s="3" t="str">
        <f>HYPERLINK("https://twitter.com/cirogomes/status/1559701528994258944")</f>
        <v>https://twitter.com/cirogomes/status/1559701528994258944</v>
      </c>
      <c r="H43">
        <v>0</v>
      </c>
      <c r="I43">
        <v>256</v>
      </c>
    </row>
    <row r="44" spans="1:9" x14ac:dyDescent="0.35">
      <c r="A44" s="15" t="s">
        <v>3111</v>
      </c>
      <c r="B44" s="1" t="s">
        <v>8</v>
      </c>
      <c r="C44" s="1" t="s">
        <v>8</v>
      </c>
      <c r="D44" t="s">
        <v>9</v>
      </c>
      <c r="E44" t="s">
        <v>54</v>
      </c>
      <c r="F44" s="2">
        <v>44790.037777777776</v>
      </c>
      <c r="G44" s="3" t="str">
        <f>HYPERLINK("https://twitter.com/cirogomes/status/1559705168949780486")</f>
        <v>https://twitter.com/cirogomes/status/1559705168949780486</v>
      </c>
      <c r="H44">
        <v>3773</v>
      </c>
      <c r="I44">
        <v>453</v>
      </c>
    </row>
    <row r="45" spans="1:9" x14ac:dyDescent="0.35">
      <c r="A45" s="15" t="s">
        <v>3112</v>
      </c>
      <c r="B45" s="1" t="s">
        <v>8</v>
      </c>
      <c r="C45" s="1" t="s">
        <v>8</v>
      </c>
      <c r="D45" t="s">
        <v>11</v>
      </c>
      <c r="E45" t="s">
        <v>55</v>
      </c>
      <c r="F45" s="2">
        <v>44790.467870370368</v>
      </c>
      <c r="G45" s="3" t="str">
        <f>HYPERLINK("https://twitter.com/cirogomes/status/1559861027919085568")</f>
        <v>https://twitter.com/cirogomes/status/1559861027919085568</v>
      </c>
      <c r="H45">
        <v>1268</v>
      </c>
      <c r="I45">
        <v>316</v>
      </c>
    </row>
    <row r="46" spans="1:9" x14ac:dyDescent="0.35">
      <c r="A46" s="15" t="s">
        <v>3113</v>
      </c>
      <c r="B46" s="1" t="s">
        <v>8</v>
      </c>
      <c r="C46" s="1" t="s">
        <v>8</v>
      </c>
      <c r="D46" t="s">
        <v>11</v>
      </c>
      <c r="E46" t="s">
        <v>56</v>
      </c>
      <c r="F46" s="2">
        <v>44790.50037037037</v>
      </c>
      <c r="G46" s="3" t="str">
        <f>HYPERLINK("https://twitter.com/cirogomes/status/1559872804656406528")</f>
        <v>https://twitter.com/cirogomes/status/1559872804656406528</v>
      </c>
      <c r="H46">
        <v>3018</v>
      </c>
      <c r="I46">
        <v>879</v>
      </c>
    </row>
    <row r="47" spans="1:9" x14ac:dyDescent="0.35">
      <c r="A47" s="15" t="s">
        <v>3114</v>
      </c>
      <c r="B47" s="1" t="s">
        <v>8</v>
      </c>
      <c r="C47" s="1" t="s">
        <v>8</v>
      </c>
      <c r="D47" t="s">
        <v>11</v>
      </c>
      <c r="E47" t="s">
        <v>57</v>
      </c>
      <c r="F47" s="2">
        <v>44790.6252662037</v>
      </c>
      <c r="G47" s="3" t="str">
        <f>HYPERLINK("https://twitter.com/cirogomes/status/1559918066435297281")</f>
        <v>https://twitter.com/cirogomes/status/1559918066435297281</v>
      </c>
      <c r="H47">
        <v>4684</v>
      </c>
      <c r="I47">
        <v>668</v>
      </c>
    </row>
    <row r="48" spans="1:9" x14ac:dyDescent="0.35">
      <c r="A48" s="15" t="s">
        <v>3115</v>
      </c>
      <c r="B48" s="1" t="s">
        <v>8</v>
      </c>
      <c r="C48" s="1" t="s">
        <v>8</v>
      </c>
      <c r="D48" t="s">
        <v>11</v>
      </c>
      <c r="E48" t="s">
        <v>58</v>
      </c>
      <c r="F48" s="2">
        <v>44790.746134259258</v>
      </c>
      <c r="G48" s="3" t="str">
        <f>HYPERLINK("https://twitter.com/cirogomes/status/1559961867535130627")</f>
        <v>https://twitter.com/cirogomes/status/1559961867535130627</v>
      </c>
      <c r="H48">
        <v>2722</v>
      </c>
      <c r="I48">
        <v>714</v>
      </c>
    </row>
    <row r="49" spans="1:9" x14ac:dyDescent="0.35">
      <c r="A49" s="15" t="s">
        <v>3116</v>
      </c>
      <c r="B49" s="1" t="s">
        <v>8</v>
      </c>
      <c r="C49" s="1" t="s">
        <v>8</v>
      </c>
      <c r="D49" t="s">
        <v>11</v>
      </c>
      <c r="E49" t="s">
        <v>59</v>
      </c>
      <c r="F49" s="2">
        <v>44790.783773148149</v>
      </c>
      <c r="G49" s="3" t="str">
        <f>HYPERLINK("https://twitter.com/cirogomes/status/1559975507726372864")</f>
        <v>https://twitter.com/cirogomes/status/1559975507726372864</v>
      </c>
      <c r="H49">
        <v>5456</v>
      </c>
      <c r="I49">
        <v>949</v>
      </c>
    </row>
    <row r="50" spans="1:9" ht="43.5" x14ac:dyDescent="0.35">
      <c r="A50" s="15" t="s">
        <v>3117</v>
      </c>
      <c r="B50" s="1" t="s">
        <v>8</v>
      </c>
      <c r="C50" s="1" t="s">
        <v>8</v>
      </c>
      <c r="D50" t="s">
        <v>9</v>
      </c>
      <c r="E50" s="4" t="s">
        <v>60</v>
      </c>
      <c r="F50" s="2">
        <v>44790.840324074074</v>
      </c>
      <c r="G50" s="3" t="str">
        <f>HYPERLINK("https://twitter.com/cirogomes/status/1559995999090786304")</f>
        <v>https://twitter.com/cirogomes/status/1559995999090786304</v>
      </c>
      <c r="H50">
        <v>1033</v>
      </c>
      <c r="I50">
        <v>289</v>
      </c>
    </row>
    <row r="51" spans="1:9" x14ac:dyDescent="0.35">
      <c r="A51" s="15" t="s">
        <v>3118</v>
      </c>
      <c r="B51" s="1" t="s">
        <v>8</v>
      </c>
      <c r="C51" s="1" t="s">
        <v>8</v>
      </c>
      <c r="D51" t="s">
        <v>9</v>
      </c>
      <c r="E51" t="s">
        <v>60</v>
      </c>
      <c r="F51" s="2">
        <v>44790.840324074074</v>
      </c>
      <c r="G51" s="3" t="str">
        <f>HYPERLINK("https://twitter.com/cirogomes/status/1559995999090786304")</f>
        <v>https://twitter.com/cirogomes/status/1559995999090786304</v>
      </c>
      <c r="H51">
        <v>1033</v>
      </c>
      <c r="I51">
        <v>289</v>
      </c>
    </row>
    <row r="52" spans="1:9" x14ac:dyDescent="0.35">
      <c r="A52" s="15" t="s">
        <v>3119</v>
      </c>
      <c r="B52" s="1" t="s">
        <v>8</v>
      </c>
      <c r="C52" s="1" t="s">
        <v>8</v>
      </c>
      <c r="D52" t="s">
        <v>9</v>
      </c>
      <c r="E52" t="s">
        <v>61</v>
      </c>
      <c r="F52" s="2">
        <v>44790.840324074074</v>
      </c>
      <c r="G52" s="3" t="str">
        <f>HYPERLINK("https://twitter.com/cirogomes/status/1559996001489928192")</f>
        <v>https://twitter.com/cirogomes/status/1559996001489928192</v>
      </c>
      <c r="H52">
        <v>366</v>
      </c>
      <c r="I52">
        <v>74</v>
      </c>
    </row>
    <row r="53" spans="1:9" x14ac:dyDescent="0.35">
      <c r="A53" s="15" t="s">
        <v>3120</v>
      </c>
      <c r="B53" s="1" t="s">
        <v>8</v>
      </c>
      <c r="C53" s="1" t="s">
        <v>8</v>
      </c>
      <c r="D53" t="s">
        <v>11</v>
      </c>
      <c r="E53" t="s">
        <v>62</v>
      </c>
      <c r="F53" s="2">
        <v>44790.932638888888</v>
      </c>
      <c r="G53" s="3" t="str">
        <f>HYPERLINK("https://twitter.com/cirogomes/status/1560029456269561856")</f>
        <v>https://twitter.com/cirogomes/status/1560029456269561856</v>
      </c>
      <c r="H53">
        <v>2710</v>
      </c>
      <c r="I53">
        <v>580</v>
      </c>
    </row>
    <row r="54" spans="1:9" x14ac:dyDescent="0.35">
      <c r="A54" s="15" t="s">
        <v>3121</v>
      </c>
      <c r="B54" s="1" t="s">
        <v>8</v>
      </c>
      <c r="C54" s="1" t="s">
        <v>8</v>
      </c>
      <c r="D54" t="s">
        <v>11</v>
      </c>
      <c r="E54" t="s">
        <v>63</v>
      </c>
      <c r="F54" s="2">
        <v>44790.932650462964</v>
      </c>
      <c r="G54" s="3" t="str">
        <f>HYPERLINK("https://twitter.com/cirogomes/status/1560029457875886081")</f>
        <v>https://twitter.com/cirogomes/status/1560029457875886081</v>
      </c>
      <c r="H54">
        <v>1924</v>
      </c>
      <c r="I54">
        <v>381</v>
      </c>
    </row>
    <row r="55" spans="1:9" x14ac:dyDescent="0.35">
      <c r="A55" s="15" t="s">
        <v>3122</v>
      </c>
      <c r="B55" s="1" t="s">
        <v>8</v>
      </c>
      <c r="C55" s="1" t="s">
        <v>8</v>
      </c>
      <c r="D55" t="s">
        <v>11</v>
      </c>
      <c r="E55" t="s">
        <v>64</v>
      </c>
      <c r="F55" s="2">
        <v>44790.964756944442</v>
      </c>
      <c r="G55" s="3" t="str">
        <f>HYPERLINK("https://twitter.com/cirogomes/status/1560041092933885952")</f>
        <v>https://twitter.com/cirogomes/status/1560041092933885952</v>
      </c>
      <c r="H55">
        <v>1722</v>
      </c>
      <c r="I55">
        <v>335</v>
      </c>
    </row>
    <row r="56" spans="1:9" x14ac:dyDescent="0.35">
      <c r="A56" s="15" t="s">
        <v>3123</v>
      </c>
      <c r="B56" s="1" t="s">
        <v>8</v>
      </c>
      <c r="C56" s="1" t="s">
        <v>8</v>
      </c>
      <c r="D56" t="s">
        <v>11</v>
      </c>
      <c r="E56" t="s">
        <v>65</v>
      </c>
      <c r="F56" s="2">
        <v>44790.974282407406</v>
      </c>
      <c r="G56" s="3" t="str">
        <f>HYPERLINK("https://twitter.com/cirogomes/status/1560044543336222724")</f>
        <v>https://twitter.com/cirogomes/status/1560044543336222724</v>
      </c>
      <c r="H56">
        <v>1244</v>
      </c>
      <c r="I56">
        <v>304</v>
      </c>
    </row>
    <row r="57" spans="1:9" x14ac:dyDescent="0.35">
      <c r="A57" s="15" t="s">
        <v>3124</v>
      </c>
      <c r="B57" s="1" t="s">
        <v>8</v>
      </c>
      <c r="C57" s="1" t="s">
        <v>8</v>
      </c>
      <c r="D57" t="s">
        <v>11</v>
      </c>
      <c r="E57" t="s">
        <v>66</v>
      </c>
      <c r="F57" s="2">
        <v>44790.978460648148</v>
      </c>
      <c r="G57" s="3" t="str">
        <f>HYPERLINK("https://twitter.com/cirogomes/status/1560046060629803008")</f>
        <v>https://twitter.com/cirogomes/status/1560046060629803008</v>
      </c>
      <c r="H57">
        <v>1889</v>
      </c>
      <c r="I57">
        <v>357</v>
      </c>
    </row>
    <row r="58" spans="1:9" x14ac:dyDescent="0.35">
      <c r="A58" s="15" t="s">
        <v>3125</v>
      </c>
      <c r="B58" s="1" t="s">
        <v>8</v>
      </c>
      <c r="C58" s="1" t="s">
        <v>8</v>
      </c>
      <c r="D58" t="s">
        <v>11</v>
      </c>
      <c r="E58" t="s">
        <v>67</v>
      </c>
      <c r="F58" s="2">
        <v>44790.982534722221</v>
      </c>
      <c r="G58" s="3" t="str">
        <f>HYPERLINK("https://twitter.com/cirogomes/status/1560047537792352261")</f>
        <v>https://twitter.com/cirogomes/status/1560047537792352261</v>
      </c>
      <c r="H58">
        <v>6631</v>
      </c>
      <c r="I58">
        <v>853</v>
      </c>
    </row>
    <row r="59" spans="1:9" x14ac:dyDescent="0.35">
      <c r="A59" s="15" t="s">
        <v>3126</v>
      </c>
      <c r="B59" s="1" t="s">
        <v>8</v>
      </c>
      <c r="C59" s="1" t="s">
        <v>8</v>
      </c>
      <c r="D59" t="s">
        <v>11</v>
      </c>
      <c r="E59" t="s">
        <v>68</v>
      </c>
      <c r="F59" s="2">
        <v>44790.982546296298</v>
      </c>
      <c r="G59" s="3" t="str">
        <f>HYPERLINK("https://twitter.com/cirogomes/status/1560047539713462275")</f>
        <v>https://twitter.com/cirogomes/status/1560047539713462275</v>
      </c>
      <c r="H59">
        <v>2107</v>
      </c>
      <c r="I59">
        <v>282</v>
      </c>
    </row>
    <row r="60" spans="1:9" x14ac:dyDescent="0.35">
      <c r="A60" s="15" t="s">
        <v>3127</v>
      </c>
      <c r="B60" s="1" t="s">
        <v>8</v>
      </c>
      <c r="C60" s="1" t="s">
        <v>8</v>
      </c>
      <c r="D60" t="s">
        <v>11</v>
      </c>
      <c r="E60" t="s">
        <v>69</v>
      </c>
      <c r="F60" s="2">
        <v>44791.007210648146</v>
      </c>
      <c r="G60" s="3" t="str">
        <f>HYPERLINK("https://twitter.com/cirogomes/status/1560056477678817289")</f>
        <v>https://twitter.com/cirogomes/status/1560056477678817289</v>
      </c>
      <c r="H60">
        <v>3879</v>
      </c>
      <c r="I60">
        <v>902</v>
      </c>
    </row>
    <row r="61" spans="1:9" x14ac:dyDescent="0.35">
      <c r="A61" s="15" t="s">
        <v>3128</v>
      </c>
      <c r="B61" s="1" t="s">
        <v>8</v>
      </c>
      <c r="C61" s="1" t="s">
        <v>8</v>
      </c>
      <c r="D61" t="s">
        <v>11</v>
      </c>
      <c r="E61" t="s">
        <v>70</v>
      </c>
      <c r="F61" s="2">
        <v>44791.50068287037</v>
      </c>
      <c r="G61" s="3" t="str">
        <f>HYPERLINK("https://twitter.com/cirogomes/status/1560235306493820928")</f>
        <v>https://twitter.com/cirogomes/status/1560235306493820928</v>
      </c>
      <c r="H61">
        <v>1661</v>
      </c>
      <c r="I61">
        <v>445</v>
      </c>
    </row>
    <row r="62" spans="1:9" x14ac:dyDescent="0.35">
      <c r="A62" s="15" t="s">
        <v>3129</v>
      </c>
      <c r="B62" s="1" t="s">
        <v>8</v>
      </c>
      <c r="C62" s="1" t="s">
        <v>8</v>
      </c>
      <c r="D62" t="s">
        <v>11</v>
      </c>
      <c r="E62" t="s">
        <v>71</v>
      </c>
      <c r="F62" s="2">
        <v>44791.573240740741</v>
      </c>
      <c r="G62" s="3" t="str">
        <f>HYPERLINK("https://twitter.com/cirogomes/status/1560261599512100864")</f>
        <v>https://twitter.com/cirogomes/status/1560261599512100864</v>
      </c>
      <c r="H62">
        <v>778</v>
      </c>
      <c r="I62">
        <v>256</v>
      </c>
    </row>
    <row r="63" spans="1:9" x14ac:dyDescent="0.35">
      <c r="A63" s="15" t="s">
        <v>3130</v>
      </c>
      <c r="B63" s="1" t="s">
        <v>8</v>
      </c>
      <c r="C63" s="1" t="s">
        <v>8</v>
      </c>
      <c r="D63" t="s">
        <v>11</v>
      </c>
      <c r="E63" t="s">
        <v>72</v>
      </c>
      <c r="F63" s="2">
        <v>44791.587962962964</v>
      </c>
      <c r="G63" s="3" t="str">
        <f>HYPERLINK("https://twitter.com/cirogomes/status/1560266936231284736")</f>
        <v>https://twitter.com/cirogomes/status/1560266936231284736</v>
      </c>
      <c r="H63">
        <v>1294</v>
      </c>
      <c r="I63">
        <v>306</v>
      </c>
    </row>
    <row r="64" spans="1:9" x14ac:dyDescent="0.35">
      <c r="A64" s="15" t="s">
        <v>3131</v>
      </c>
      <c r="B64" s="1" t="s">
        <v>8</v>
      </c>
      <c r="C64" s="1" t="s">
        <v>8</v>
      </c>
      <c r="D64" t="s">
        <v>11</v>
      </c>
      <c r="E64" t="s">
        <v>73</v>
      </c>
      <c r="F64" s="2">
        <v>44791.600497685184</v>
      </c>
      <c r="G64" s="3" t="str">
        <f>HYPERLINK("https://twitter.com/cirogomes/status/1560271479476199425")</f>
        <v>https://twitter.com/cirogomes/status/1560271479476199425</v>
      </c>
      <c r="H64">
        <v>951</v>
      </c>
      <c r="I64">
        <v>245</v>
      </c>
    </row>
    <row r="65" spans="1:9" x14ac:dyDescent="0.35">
      <c r="A65" s="15" t="s">
        <v>3132</v>
      </c>
      <c r="B65" s="1" t="s">
        <v>8</v>
      </c>
      <c r="C65" s="1" t="s">
        <v>8</v>
      </c>
      <c r="D65" t="s">
        <v>11</v>
      </c>
      <c r="E65" t="s">
        <v>74</v>
      </c>
      <c r="F65" s="2">
        <v>44791.607430555552</v>
      </c>
      <c r="G65" s="3" t="str">
        <f>HYPERLINK("https://twitter.com/cirogomes/status/1560273992304324609")</f>
        <v>https://twitter.com/cirogomes/status/1560273992304324609</v>
      </c>
      <c r="H65">
        <v>2229</v>
      </c>
      <c r="I65">
        <v>442</v>
      </c>
    </row>
    <row r="66" spans="1:9" x14ac:dyDescent="0.35">
      <c r="A66" s="15" t="s">
        <v>3133</v>
      </c>
      <c r="B66" s="1" t="s">
        <v>8</v>
      </c>
      <c r="C66" s="1" t="s">
        <v>8</v>
      </c>
      <c r="D66" t="s">
        <v>11</v>
      </c>
      <c r="E66" t="s">
        <v>75</v>
      </c>
      <c r="F66" s="2">
        <v>44791.607442129629</v>
      </c>
      <c r="G66" s="3" t="str">
        <f>HYPERLINK("https://twitter.com/cirogomes/status/1560273993902735366")</f>
        <v>https://twitter.com/cirogomes/status/1560273993902735366</v>
      </c>
      <c r="H66">
        <v>859</v>
      </c>
      <c r="I66">
        <v>185</v>
      </c>
    </row>
    <row r="67" spans="1:9" x14ac:dyDescent="0.35">
      <c r="A67" s="15" t="s">
        <v>3134</v>
      </c>
      <c r="B67" s="1" t="s">
        <v>8</v>
      </c>
      <c r="C67" s="1" t="s">
        <v>8</v>
      </c>
      <c r="D67" t="s">
        <v>11</v>
      </c>
      <c r="E67" t="s">
        <v>76</v>
      </c>
      <c r="F67" s="2">
        <v>44791.610613425924</v>
      </c>
      <c r="G67" s="3" t="str">
        <f>HYPERLINK("https://twitter.com/cirogomes/status/1560275145586982912")</f>
        <v>https://twitter.com/cirogomes/status/1560275145586982912</v>
      </c>
      <c r="H67">
        <v>1113</v>
      </c>
      <c r="I67">
        <v>278</v>
      </c>
    </row>
    <row r="68" spans="1:9" x14ac:dyDescent="0.35">
      <c r="A68" s="15" t="s">
        <v>3135</v>
      </c>
      <c r="B68" s="1" t="s">
        <v>8</v>
      </c>
      <c r="C68" s="1" t="s">
        <v>8</v>
      </c>
      <c r="D68" t="s">
        <v>11</v>
      </c>
      <c r="E68" t="s">
        <v>77</v>
      </c>
      <c r="F68" s="2">
        <v>44791.624131944445</v>
      </c>
      <c r="G68" s="3" t="str">
        <f>HYPERLINK("https://twitter.com/cirogomes/status/1560280041338146817")</f>
        <v>https://twitter.com/cirogomes/status/1560280041338146817</v>
      </c>
      <c r="H68">
        <v>1439</v>
      </c>
      <c r="I68">
        <v>300</v>
      </c>
    </row>
    <row r="69" spans="1:9" x14ac:dyDescent="0.35">
      <c r="A69" s="15" t="s">
        <v>3136</v>
      </c>
      <c r="B69" s="1" t="s">
        <v>8</v>
      </c>
      <c r="C69" s="1" t="s">
        <v>8</v>
      </c>
      <c r="D69" t="s">
        <v>11</v>
      </c>
      <c r="E69" t="s">
        <v>78</v>
      </c>
      <c r="F69" s="2">
        <v>44791.624131944445</v>
      </c>
      <c r="G69" s="3" t="str">
        <f>HYPERLINK("https://twitter.com/cirogomes/status/1560280042877370369")</f>
        <v>https://twitter.com/cirogomes/status/1560280042877370369</v>
      </c>
      <c r="H69">
        <v>756</v>
      </c>
      <c r="I69">
        <v>165</v>
      </c>
    </row>
    <row r="70" spans="1:9" x14ac:dyDescent="0.35">
      <c r="A70" s="15" t="s">
        <v>3137</v>
      </c>
      <c r="B70" s="1" t="s">
        <v>8</v>
      </c>
      <c r="C70" s="1" t="s">
        <v>8</v>
      </c>
      <c r="D70" t="s">
        <v>11</v>
      </c>
      <c r="E70" t="s">
        <v>79</v>
      </c>
      <c r="F70" s="2">
        <v>44791.632372685184</v>
      </c>
      <c r="G70" s="3" t="str">
        <f>HYPERLINK("https://twitter.com/cirogomes/status/1560283027372130305")</f>
        <v>https://twitter.com/cirogomes/status/1560283027372130305</v>
      </c>
      <c r="H70">
        <v>1460</v>
      </c>
      <c r="I70">
        <v>269</v>
      </c>
    </row>
    <row r="71" spans="1:9" x14ac:dyDescent="0.35">
      <c r="A71" s="15" t="s">
        <v>3138</v>
      </c>
      <c r="B71" s="1" t="s">
        <v>8</v>
      </c>
      <c r="C71" s="1" t="s">
        <v>8</v>
      </c>
      <c r="D71" t="s">
        <v>11</v>
      </c>
      <c r="E71" t="s">
        <v>80</v>
      </c>
      <c r="F71" s="2">
        <v>44791.632372685184</v>
      </c>
      <c r="G71" s="3" t="str">
        <f>HYPERLINK("https://twitter.com/cirogomes/status/1560283028861206528")</f>
        <v>https://twitter.com/cirogomes/status/1560283028861206528</v>
      </c>
      <c r="H71">
        <v>717</v>
      </c>
      <c r="I71">
        <v>145</v>
      </c>
    </row>
    <row r="72" spans="1:9" x14ac:dyDescent="0.35">
      <c r="A72" s="15" t="s">
        <v>3139</v>
      </c>
      <c r="B72" s="1" t="s">
        <v>8</v>
      </c>
      <c r="C72" s="1" t="s">
        <v>8</v>
      </c>
      <c r="D72" t="s">
        <v>11</v>
      </c>
      <c r="E72" t="s">
        <v>81</v>
      </c>
      <c r="F72" s="2">
        <v>44791.638252314813</v>
      </c>
      <c r="G72" s="3" t="str">
        <f>HYPERLINK("https://twitter.com/cirogomes/status/1560285158074449925")</f>
        <v>https://twitter.com/cirogomes/status/1560285158074449925</v>
      </c>
      <c r="H72">
        <v>1253</v>
      </c>
      <c r="I72">
        <v>275</v>
      </c>
    </row>
    <row r="73" spans="1:9" x14ac:dyDescent="0.35">
      <c r="A73" s="15" t="s">
        <v>3140</v>
      </c>
      <c r="B73" s="1" t="s">
        <v>8</v>
      </c>
      <c r="C73" s="1" t="s">
        <v>8</v>
      </c>
      <c r="D73" t="s">
        <v>11</v>
      </c>
      <c r="E73" t="s">
        <v>82</v>
      </c>
      <c r="F73" s="2">
        <v>44791.638252314813</v>
      </c>
      <c r="G73" s="3" t="str">
        <f>HYPERLINK("https://twitter.com/cirogomes/status/1560285159521411073")</f>
        <v>https://twitter.com/cirogomes/status/1560285159521411073</v>
      </c>
      <c r="H73">
        <v>611</v>
      </c>
      <c r="I73">
        <v>138</v>
      </c>
    </row>
    <row r="74" spans="1:9" x14ac:dyDescent="0.35">
      <c r="A74" s="15" t="s">
        <v>3141</v>
      </c>
      <c r="B74" s="1" t="s">
        <v>8</v>
      </c>
      <c r="C74" s="1" t="s">
        <v>8</v>
      </c>
      <c r="D74" t="s">
        <v>11</v>
      </c>
      <c r="E74" t="s">
        <v>83</v>
      </c>
      <c r="F74" s="2">
        <v>44791.653819444444</v>
      </c>
      <c r="G74" s="3" t="str">
        <f>HYPERLINK("https://twitter.com/cirogomes/status/1560290801552343040")</f>
        <v>https://twitter.com/cirogomes/status/1560290801552343040</v>
      </c>
      <c r="H74">
        <v>3852</v>
      </c>
      <c r="I74">
        <v>609</v>
      </c>
    </row>
    <row r="75" spans="1:9" x14ac:dyDescent="0.35">
      <c r="A75" s="15" t="s">
        <v>3142</v>
      </c>
      <c r="B75" s="1" t="s">
        <v>8</v>
      </c>
      <c r="C75" s="1" t="s">
        <v>8</v>
      </c>
      <c r="D75" t="s">
        <v>11</v>
      </c>
      <c r="E75" t="s">
        <v>84</v>
      </c>
      <c r="F75" s="2">
        <v>44791.672685185185</v>
      </c>
      <c r="G75" s="3" t="str">
        <f>HYPERLINK("https://twitter.com/cirogomes/status/1560297639383633921")</f>
        <v>https://twitter.com/cirogomes/status/1560297639383633921</v>
      </c>
      <c r="H75">
        <v>15256</v>
      </c>
      <c r="I75">
        <v>1701</v>
      </c>
    </row>
    <row r="76" spans="1:9" x14ac:dyDescent="0.35">
      <c r="A76" s="15" t="s">
        <v>3143</v>
      </c>
      <c r="B76" s="1" t="s">
        <v>8</v>
      </c>
      <c r="C76" s="1" t="s">
        <v>8</v>
      </c>
      <c r="D76" t="s">
        <v>11</v>
      </c>
      <c r="E76" t="s">
        <v>85</v>
      </c>
      <c r="F76" s="2">
        <v>44791.698819444442</v>
      </c>
      <c r="G76" s="3" t="str">
        <f>HYPERLINK("https://twitter.com/cirogomes/status/1560307110000427008")</f>
        <v>https://twitter.com/cirogomes/status/1560307110000427008</v>
      </c>
      <c r="H76">
        <v>759</v>
      </c>
      <c r="I76">
        <v>221</v>
      </c>
    </row>
    <row r="77" spans="1:9" x14ac:dyDescent="0.35">
      <c r="A77" s="15" t="s">
        <v>3144</v>
      </c>
      <c r="B77" s="1" t="s">
        <v>8</v>
      </c>
      <c r="C77" s="1" t="s">
        <v>8</v>
      </c>
      <c r="D77" t="s">
        <v>9</v>
      </c>
      <c r="E77" t="s">
        <v>86</v>
      </c>
      <c r="F77" s="2">
        <v>44791.713564814818</v>
      </c>
      <c r="G77" s="3" t="str">
        <f>HYPERLINK("https://twitter.com/cirogomes/status/1560312451870359553")</f>
        <v>https://twitter.com/cirogomes/status/1560312451870359553</v>
      </c>
      <c r="H77">
        <v>1817</v>
      </c>
      <c r="I77">
        <v>497</v>
      </c>
    </row>
    <row r="78" spans="1:9" x14ac:dyDescent="0.35">
      <c r="A78" s="15" t="s">
        <v>3145</v>
      </c>
      <c r="B78" s="1" t="s">
        <v>8</v>
      </c>
      <c r="C78" s="1" t="s">
        <v>8</v>
      </c>
      <c r="D78" t="s">
        <v>11</v>
      </c>
      <c r="E78" t="s">
        <v>87</v>
      </c>
      <c r="F78" s="2">
        <v>44791.753750000003</v>
      </c>
      <c r="G78" s="3" t="str">
        <f>HYPERLINK("https://twitter.com/cirogomes/status/1560327013126266881")</f>
        <v>https://twitter.com/cirogomes/status/1560327013126266881</v>
      </c>
      <c r="H78">
        <v>1464</v>
      </c>
      <c r="I78">
        <v>389</v>
      </c>
    </row>
    <row r="79" spans="1:9" x14ac:dyDescent="0.35">
      <c r="A79" s="15" t="s">
        <v>3146</v>
      </c>
      <c r="B79" s="1" t="s">
        <v>8</v>
      </c>
      <c r="C79" s="1" t="s">
        <v>8</v>
      </c>
      <c r="D79" t="s">
        <v>11</v>
      </c>
      <c r="E79" t="s">
        <v>88</v>
      </c>
      <c r="F79" s="2">
        <v>44791.753750000003</v>
      </c>
      <c r="G79" s="3" t="str">
        <f>HYPERLINK("https://twitter.com/cirogomes/status/1560327015407943681")</f>
        <v>https://twitter.com/cirogomes/status/1560327015407943681</v>
      </c>
      <c r="H79">
        <v>532</v>
      </c>
      <c r="I79">
        <v>130</v>
      </c>
    </row>
    <row r="80" spans="1:9" x14ac:dyDescent="0.35">
      <c r="A80" s="15" t="s">
        <v>3147</v>
      </c>
      <c r="B80" s="1" t="s">
        <v>8</v>
      </c>
      <c r="C80" s="1" t="s">
        <v>8</v>
      </c>
      <c r="D80" t="s">
        <v>11</v>
      </c>
      <c r="E80" t="s">
        <v>89</v>
      </c>
      <c r="F80" s="2">
        <v>44791.792337962965</v>
      </c>
      <c r="G80" s="3" t="str">
        <f>HYPERLINK("https://twitter.com/cirogomes/status/1560340997632057345")</f>
        <v>https://twitter.com/cirogomes/status/1560340997632057345</v>
      </c>
      <c r="H80">
        <v>3267</v>
      </c>
      <c r="I80">
        <v>477</v>
      </c>
    </row>
    <row r="81" spans="1:9" x14ac:dyDescent="0.35">
      <c r="A81" s="15" t="s">
        <v>3148</v>
      </c>
      <c r="B81" s="1" t="s">
        <v>8</v>
      </c>
      <c r="C81" s="1" t="s">
        <v>8</v>
      </c>
      <c r="D81" t="s">
        <v>9</v>
      </c>
      <c r="E81" t="s">
        <v>90</v>
      </c>
      <c r="F81" s="2">
        <v>44791.861493055556</v>
      </c>
      <c r="G81" s="3" t="str">
        <f>HYPERLINK("https://twitter.com/cirogomes/status/1560366058363576323")</f>
        <v>https://twitter.com/cirogomes/status/1560366058363576323</v>
      </c>
      <c r="H81">
        <v>977</v>
      </c>
      <c r="I81">
        <v>241</v>
      </c>
    </row>
    <row r="82" spans="1:9" x14ac:dyDescent="0.35">
      <c r="A82" s="15" t="s">
        <v>3149</v>
      </c>
      <c r="B82" s="1" t="s">
        <v>8</v>
      </c>
      <c r="C82" s="1" t="s">
        <v>8</v>
      </c>
      <c r="D82" t="s">
        <v>11</v>
      </c>
      <c r="E82" t="s">
        <v>91</v>
      </c>
      <c r="F82" s="2">
        <v>44791.866689814815</v>
      </c>
      <c r="G82" s="3" t="str">
        <f>HYPERLINK("https://twitter.com/cirogomes/status/1560367944869224450")</f>
        <v>https://twitter.com/cirogomes/status/1560367944869224450</v>
      </c>
      <c r="H82">
        <v>1280</v>
      </c>
      <c r="I82">
        <v>418</v>
      </c>
    </row>
    <row r="83" spans="1:9" x14ac:dyDescent="0.35">
      <c r="A83" s="15" t="s">
        <v>3150</v>
      </c>
      <c r="B83" s="1" t="s">
        <v>8</v>
      </c>
      <c r="C83" s="1" t="s">
        <v>8</v>
      </c>
      <c r="D83" t="s">
        <v>9</v>
      </c>
      <c r="E83" t="s">
        <v>92</v>
      </c>
      <c r="F83" s="2">
        <v>44791.894999999997</v>
      </c>
      <c r="G83" s="3" t="str">
        <f>HYPERLINK("https://twitter.com/cirogomes/status/1560378203709083649")</f>
        <v>https://twitter.com/cirogomes/status/1560378203709083649</v>
      </c>
      <c r="H83">
        <v>1406</v>
      </c>
      <c r="I83">
        <v>366</v>
      </c>
    </row>
    <row r="84" spans="1:9" x14ac:dyDescent="0.35">
      <c r="A84" s="15" t="s">
        <v>3151</v>
      </c>
      <c r="B84" s="1" t="s">
        <v>8</v>
      </c>
      <c r="C84" s="1" t="s">
        <v>8</v>
      </c>
      <c r="D84" t="s">
        <v>11</v>
      </c>
      <c r="E84" t="s">
        <v>93</v>
      </c>
      <c r="F84" s="2">
        <v>44791.917731481481</v>
      </c>
      <c r="G84" s="3" t="str">
        <f>HYPERLINK("https://twitter.com/cirogomes/status/1560386438398898176")</f>
        <v>https://twitter.com/cirogomes/status/1560386438398898176</v>
      </c>
      <c r="H84">
        <v>4651</v>
      </c>
      <c r="I84">
        <v>590</v>
      </c>
    </row>
    <row r="85" spans="1:9" x14ac:dyDescent="0.35">
      <c r="A85" s="15" t="s">
        <v>3152</v>
      </c>
      <c r="B85" s="1" t="s">
        <v>8</v>
      </c>
      <c r="C85" s="1" t="s">
        <v>8</v>
      </c>
      <c r="D85" t="s">
        <v>11</v>
      </c>
      <c r="E85" t="s">
        <v>94</v>
      </c>
      <c r="F85" s="2">
        <v>44791.943715277775</v>
      </c>
      <c r="G85" s="3" t="str">
        <f>HYPERLINK("https://twitter.com/cirogomes/status/1560395854887936012")</f>
        <v>https://twitter.com/cirogomes/status/1560395854887936012</v>
      </c>
      <c r="H85">
        <v>2753</v>
      </c>
      <c r="I85">
        <v>470</v>
      </c>
    </row>
    <row r="86" spans="1:9" x14ac:dyDescent="0.35">
      <c r="A86" s="15" t="s">
        <v>3153</v>
      </c>
      <c r="B86" s="1" t="s">
        <v>8</v>
      </c>
      <c r="C86" s="1" t="s">
        <v>8</v>
      </c>
      <c r="D86" t="s">
        <v>11</v>
      </c>
      <c r="E86" t="s">
        <v>95</v>
      </c>
      <c r="F86" s="2">
        <v>44791.9453125</v>
      </c>
      <c r="G86" s="3" t="str">
        <f>HYPERLINK("https://twitter.com/cirogomes/status/1560396434725376002")</f>
        <v>https://twitter.com/cirogomes/status/1560396434725376002</v>
      </c>
      <c r="H86">
        <v>4528</v>
      </c>
      <c r="I86">
        <v>589</v>
      </c>
    </row>
    <row r="87" spans="1:9" x14ac:dyDescent="0.35">
      <c r="A87" s="15" t="s">
        <v>3154</v>
      </c>
      <c r="B87" s="1" t="s">
        <v>8</v>
      </c>
      <c r="C87" s="1" t="s">
        <v>8</v>
      </c>
      <c r="D87" t="s">
        <v>11</v>
      </c>
      <c r="E87" t="s">
        <v>96</v>
      </c>
      <c r="F87" s="2">
        <v>44791.9453125</v>
      </c>
      <c r="G87" s="3" t="str">
        <f>HYPERLINK("https://twitter.com/cirogomes/status/1560396436294062089")</f>
        <v>https://twitter.com/cirogomes/status/1560396436294062089</v>
      </c>
      <c r="H87">
        <v>1338</v>
      </c>
      <c r="I87">
        <v>224</v>
      </c>
    </row>
    <row r="88" spans="1:9" x14ac:dyDescent="0.35">
      <c r="A88" s="15" t="s">
        <v>3155</v>
      </c>
      <c r="B88" s="1" t="s">
        <v>8</v>
      </c>
      <c r="C88" s="1" t="s">
        <v>8</v>
      </c>
      <c r="D88" t="s">
        <v>9</v>
      </c>
      <c r="E88" t="s">
        <v>97</v>
      </c>
      <c r="F88" s="2">
        <v>44792.063449074078</v>
      </c>
      <c r="G88" s="3" t="str">
        <f>HYPERLINK("https://twitter.com/cirogomes/status/1560439246913257475")</f>
        <v>https://twitter.com/cirogomes/status/1560439246913257475</v>
      </c>
      <c r="H88">
        <v>2683</v>
      </c>
      <c r="I88">
        <v>401</v>
      </c>
    </row>
    <row r="89" spans="1:9" x14ac:dyDescent="0.35">
      <c r="A89" s="15" t="s">
        <v>3156</v>
      </c>
      <c r="B89" s="1" t="s">
        <v>8</v>
      </c>
      <c r="C89" s="1" t="s">
        <v>8</v>
      </c>
      <c r="D89" t="s">
        <v>11</v>
      </c>
      <c r="E89" t="s">
        <v>98</v>
      </c>
      <c r="F89" s="2">
        <v>44792.500162037039</v>
      </c>
      <c r="G89" s="3" t="str">
        <f>HYPERLINK("https://twitter.com/cirogomes/status/1560597503652679681")</f>
        <v>https://twitter.com/cirogomes/status/1560597503652679681</v>
      </c>
      <c r="H89">
        <v>3251</v>
      </c>
      <c r="I89">
        <v>729</v>
      </c>
    </row>
    <row r="90" spans="1:9" x14ac:dyDescent="0.35">
      <c r="A90" s="15" t="s">
        <v>3157</v>
      </c>
      <c r="B90" s="1" t="s">
        <v>8</v>
      </c>
      <c r="C90" s="1" t="s">
        <v>8</v>
      </c>
      <c r="D90" t="s">
        <v>11</v>
      </c>
      <c r="E90" t="s">
        <v>99</v>
      </c>
      <c r="F90" s="2">
        <v>44792.500173611108</v>
      </c>
      <c r="G90" s="3" t="str">
        <f>HYPERLINK("https://twitter.com/cirogomes/status/1560597508924985349")</f>
        <v>https://twitter.com/cirogomes/status/1560597508924985349</v>
      </c>
      <c r="H90">
        <v>889</v>
      </c>
      <c r="I90">
        <v>198</v>
      </c>
    </row>
    <row r="91" spans="1:9" x14ac:dyDescent="0.35">
      <c r="A91" s="15" t="s">
        <v>3158</v>
      </c>
      <c r="B91" s="1" t="s">
        <v>8</v>
      </c>
      <c r="C91" s="1" t="s">
        <v>8</v>
      </c>
      <c r="D91" t="s">
        <v>11</v>
      </c>
      <c r="E91" t="s">
        <v>100</v>
      </c>
      <c r="F91" s="2">
        <v>44792.500173611108</v>
      </c>
      <c r="G91" s="3" t="str">
        <f>HYPERLINK("https://twitter.com/cirogomes/status/1560597511827767297")</f>
        <v>https://twitter.com/cirogomes/status/1560597511827767297</v>
      </c>
      <c r="H91">
        <v>776</v>
      </c>
      <c r="I91">
        <v>172</v>
      </c>
    </row>
    <row r="92" spans="1:9" x14ac:dyDescent="0.35">
      <c r="A92" s="15" t="s">
        <v>3159</v>
      </c>
      <c r="B92" s="1" t="s">
        <v>8</v>
      </c>
      <c r="C92" s="1" t="s">
        <v>8</v>
      </c>
      <c r="D92" t="s">
        <v>11</v>
      </c>
      <c r="E92" t="s">
        <v>101</v>
      </c>
      <c r="F92" s="2">
        <v>44792.500185185185</v>
      </c>
      <c r="G92" s="3" t="str">
        <f>HYPERLINK("https://twitter.com/cirogomes/status/1560597515405103104")</f>
        <v>https://twitter.com/cirogomes/status/1560597515405103104</v>
      </c>
      <c r="H92">
        <v>512</v>
      </c>
      <c r="I92">
        <v>130</v>
      </c>
    </row>
    <row r="93" spans="1:9" x14ac:dyDescent="0.35">
      <c r="A93" s="15" t="s">
        <v>3160</v>
      </c>
      <c r="B93" s="1" t="s">
        <v>8</v>
      </c>
      <c r="C93" s="1" t="s">
        <v>8</v>
      </c>
      <c r="D93" t="s">
        <v>11</v>
      </c>
      <c r="E93" t="s">
        <v>102</v>
      </c>
      <c r="F93" s="2">
        <v>44792.515694444446</v>
      </c>
      <c r="G93" s="3" t="str">
        <f>HYPERLINK("https://twitter.com/cirogomes/status/1560603136183631872")</f>
        <v>https://twitter.com/cirogomes/status/1560603136183631872</v>
      </c>
      <c r="H93">
        <v>2220</v>
      </c>
      <c r="I93">
        <v>436</v>
      </c>
    </row>
    <row r="94" spans="1:9" x14ac:dyDescent="0.35">
      <c r="A94" s="15" t="s">
        <v>3161</v>
      </c>
      <c r="B94" s="1" t="s">
        <v>8</v>
      </c>
      <c r="C94" s="1" t="s">
        <v>8</v>
      </c>
      <c r="D94" t="s">
        <v>11</v>
      </c>
      <c r="E94" t="s">
        <v>103</v>
      </c>
      <c r="F94" s="2">
        <v>44792.515706018516</v>
      </c>
      <c r="G94" s="3" t="str">
        <f>HYPERLINK("https://twitter.com/cirogomes/status/1560603137895022592")</f>
        <v>https://twitter.com/cirogomes/status/1560603137895022592</v>
      </c>
      <c r="H94">
        <v>1455</v>
      </c>
      <c r="I94">
        <v>277</v>
      </c>
    </row>
    <row r="95" spans="1:9" x14ac:dyDescent="0.35">
      <c r="A95" s="15" t="s">
        <v>3162</v>
      </c>
      <c r="B95" s="1" t="s">
        <v>8</v>
      </c>
      <c r="C95" s="1" t="s">
        <v>8</v>
      </c>
      <c r="D95" t="s">
        <v>11</v>
      </c>
      <c r="E95" t="s">
        <v>104</v>
      </c>
      <c r="F95" s="2">
        <v>44792.6247337963</v>
      </c>
      <c r="G95" s="3" t="str">
        <f>HYPERLINK("https://twitter.com/cirogomes/status/1560642650830540801")</f>
        <v>https://twitter.com/cirogomes/status/1560642650830540801</v>
      </c>
      <c r="H95">
        <v>920</v>
      </c>
      <c r="I95">
        <v>263</v>
      </c>
    </row>
    <row r="96" spans="1:9" x14ac:dyDescent="0.35">
      <c r="A96" s="15" t="s">
        <v>3163</v>
      </c>
      <c r="B96" s="1" t="s">
        <v>8</v>
      </c>
      <c r="C96" s="1" t="s">
        <v>8</v>
      </c>
      <c r="D96" t="s">
        <v>11</v>
      </c>
      <c r="E96" t="s">
        <v>105</v>
      </c>
      <c r="F96" s="2">
        <v>44792.634513888886</v>
      </c>
      <c r="G96" s="3" t="str">
        <f>HYPERLINK("https://twitter.com/cirogomes/status/1560646191158767618")</f>
        <v>https://twitter.com/cirogomes/status/1560646191158767618</v>
      </c>
      <c r="H96">
        <v>2799</v>
      </c>
      <c r="I96">
        <v>599</v>
      </c>
    </row>
    <row r="97" spans="1:9" x14ac:dyDescent="0.35">
      <c r="A97" s="15" t="s">
        <v>3164</v>
      </c>
      <c r="B97" s="1" t="s">
        <v>8</v>
      </c>
      <c r="C97" s="1" t="s">
        <v>8</v>
      </c>
      <c r="D97" t="s">
        <v>11</v>
      </c>
      <c r="E97" t="s">
        <v>106</v>
      </c>
      <c r="F97" s="2">
        <v>44792.634513888886</v>
      </c>
      <c r="G97" s="3" t="str">
        <f>HYPERLINK("https://twitter.com/cirogomes/status/1560646193956343812")</f>
        <v>https://twitter.com/cirogomes/status/1560646193956343812</v>
      </c>
      <c r="H97">
        <v>1167</v>
      </c>
      <c r="I97">
        <v>263</v>
      </c>
    </row>
    <row r="98" spans="1:9" x14ac:dyDescent="0.35">
      <c r="A98" s="15" t="s">
        <v>3165</v>
      </c>
      <c r="B98" s="1" t="s">
        <v>8</v>
      </c>
      <c r="C98" s="1" t="s">
        <v>8</v>
      </c>
      <c r="D98" t="s">
        <v>11</v>
      </c>
      <c r="E98" t="s">
        <v>107</v>
      </c>
      <c r="F98" s="2">
        <v>44792.634525462963</v>
      </c>
      <c r="G98" s="3" t="str">
        <f>HYPERLINK("https://twitter.com/cirogomes/status/1560646196221210626")</f>
        <v>https://twitter.com/cirogomes/status/1560646196221210626</v>
      </c>
      <c r="H98">
        <v>638</v>
      </c>
      <c r="I98">
        <v>145</v>
      </c>
    </row>
    <row r="99" spans="1:9" x14ac:dyDescent="0.35">
      <c r="A99" s="15" t="s">
        <v>3166</v>
      </c>
      <c r="B99" s="1" t="s">
        <v>8</v>
      </c>
      <c r="C99" s="1" t="s">
        <v>8</v>
      </c>
      <c r="D99" t="s">
        <v>11</v>
      </c>
      <c r="E99" t="s">
        <v>108</v>
      </c>
      <c r="F99" s="2">
        <v>44792.780914351853</v>
      </c>
      <c r="G99" s="3" t="str">
        <f>HYPERLINK("https://twitter.com/cirogomes/status/1560699246470467588")</f>
        <v>https://twitter.com/cirogomes/status/1560699246470467588</v>
      </c>
      <c r="H99">
        <v>3113</v>
      </c>
      <c r="I99">
        <v>557</v>
      </c>
    </row>
    <row r="100" spans="1:9" x14ac:dyDescent="0.35">
      <c r="A100" s="15" t="s">
        <v>3167</v>
      </c>
      <c r="B100" s="1" t="s">
        <v>8</v>
      </c>
      <c r="C100" s="1" t="s">
        <v>8</v>
      </c>
      <c r="D100" t="s">
        <v>11</v>
      </c>
      <c r="E100" t="s">
        <v>109</v>
      </c>
      <c r="F100" s="2">
        <v>44792.907905092594</v>
      </c>
      <c r="G100" s="3" t="str">
        <f>HYPERLINK("https://twitter.com/cirogomes/status/1560745267867095053")</f>
        <v>https://twitter.com/cirogomes/status/1560745267867095053</v>
      </c>
      <c r="H100">
        <v>873</v>
      </c>
      <c r="I100">
        <v>232</v>
      </c>
    </row>
    <row r="101" spans="1:9" x14ac:dyDescent="0.35">
      <c r="A101" s="15" t="s">
        <v>3168</v>
      </c>
      <c r="B101" s="1" t="s">
        <v>8</v>
      </c>
      <c r="C101" s="1" t="s">
        <v>8</v>
      </c>
      <c r="D101" t="s">
        <v>11</v>
      </c>
      <c r="E101" t="s">
        <v>110</v>
      </c>
      <c r="F101" s="2">
        <v>44792.944444444445</v>
      </c>
      <c r="G101" s="3" t="str">
        <f>HYPERLINK("https://twitter.com/cirogomes/status/1560758510190837760")</f>
        <v>https://twitter.com/cirogomes/status/1560758510190837760</v>
      </c>
      <c r="H101">
        <v>1804</v>
      </c>
      <c r="I101">
        <v>352</v>
      </c>
    </row>
    <row r="102" spans="1:9" x14ac:dyDescent="0.35">
      <c r="A102" s="15" t="s">
        <v>3169</v>
      </c>
      <c r="B102" s="1" t="s">
        <v>8</v>
      </c>
      <c r="C102" s="1" t="s">
        <v>8</v>
      </c>
      <c r="D102" t="s">
        <v>11</v>
      </c>
      <c r="E102" t="s">
        <v>111</v>
      </c>
      <c r="F102" s="2">
        <v>44792.945879629631</v>
      </c>
      <c r="G102" s="3" t="str">
        <f>HYPERLINK("https://twitter.com/cirogomes/status/1560759027222679553")</f>
        <v>https://twitter.com/cirogomes/status/1560759027222679553</v>
      </c>
      <c r="H102">
        <v>1397</v>
      </c>
      <c r="I102">
        <v>326</v>
      </c>
    </row>
    <row r="103" spans="1:9" x14ac:dyDescent="0.35">
      <c r="A103" s="15" t="s">
        <v>3170</v>
      </c>
      <c r="B103" s="1" t="s">
        <v>8</v>
      </c>
      <c r="C103" s="1" t="s">
        <v>8</v>
      </c>
      <c r="D103" t="s">
        <v>11</v>
      </c>
      <c r="E103" t="s">
        <v>112</v>
      </c>
      <c r="F103" s="2">
        <v>44792.949664351851</v>
      </c>
      <c r="G103" s="3" t="str">
        <f>HYPERLINK("https://twitter.com/cirogomes/status/1560760398483177486")</f>
        <v>https://twitter.com/cirogomes/status/1560760398483177486</v>
      </c>
      <c r="H103">
        <v>687</v>
      </c>
      <c r="I103">
        <v>206</v>
      </c>
    </row>
    <row r="104" spans="1:9" x14ac:dyDescent="0.35">
      <c r="A104" s="15" t="s">
        <v>3171</v>
      </c>
      <c r="B104" s="1" t="s">
        <v>8</v>
      </c>
      <c r="C104" s="1" t="s">
        <v>8</v>
      </c>
      <c r="D104" t="s">
        <v>11</v>
      </c>
      <c r="E104" t="s">
        <v>113</v>
      </c>
      <c r="F104" s="2">
        <v>44792.950972222221</v>
      </c>
      <c r="G104" s="3" t="str">
        <f>HYPERLINK("https://twitter.com/cirogomes/status/1560760872590577665")</f>
        <v>https://twitter.com/cirogomes/status/1560760872590577665</v>
      </c>
      <c r="H104">
        <v>3212</v>
      </c>
      <c r="I104">
        <v>565</v>
      </c>
    </row>
    <row r="105" spans="1:9" x14ac:dyDescent="0.35">
      <c r="A105" s="15" t="s">
        <v>3172</v>
      </c>
      <c r="B105" s="1" t="s">
        <v>8</v>
      </c>
      <c r="C105" s="1" t="s">
        <v>8</v>
      </c>
      <c r="D105" t="s">
        <v>11</v>
      </c>
      <c r="E105" t="s">
        <v>114</v>
      </c>
      <c r="F105" s="2">
        <v>44792.953206018516</v>
      </c>
      <c r="G105" s="3" t="str">
        <f>HYPERLINK("https://twitter.com/cirogomes/status/1560761684880416768")</f>
        <v>https://twitter.com/cirogomes/status/1560761684880416768</v>
      </c>
      <c r="H105">
        <v>1755</v>
      </c>
      <c r="I105">
        <v>379</v>
      </c>
    </row>
    <row r="106" spans="1:9" x14ac:dyDescent="0.35">
      <c r="A106" s="15" t="s">
        <v>3173</v>
      </c>
      <c r="B106" s="1" t="s">
        <v>8</v>
      </c>
      <c r="C106" s="1" t="s">
        <v>8</v>
      </c>
      <c r="D106" t="s">
        <v>11</v>
      </c>
      <c r="E106" t="s">
        <v>115</v>
      </c>
      <c r="F106" s="2">
        <v>44792.958877314813</v>
      </c>
      <c r="G106" s="3" t="str">
        <f>HYPERLINK("https://twitter.com/cirogomes/status/1560763738403356674")</f>
        <v>https://twitter.com/cirogomes/status/1560763738403356674</v>
      </c>
      <c r="H106">
        <v>1643</v>
      </c>
      <c r="I106">
        <v>481</v>
      </c>
    </row>
    <row r="107" spans="1:9" ht="43.5" x14ac:dyDescent="0.35">
      <c r="A107" s="15" t="s">
        <v>3174</v>
      </c>
      <c r="B107" s="1" t="s">
        <v>8</v>
      </c>
      <c r="C107" s="1" t="s">
        <v>8</v>
      </c>
      <c r="D107" t="s">
        <v>9</v>
      </c>
      <c r="E107" s="4" t="s">
        <v>116</v>
      </c>
      <c r="F107" s="2">
        <v>44792.98846064815</v>
      </c>
      <c r="G107" s="3" t="str">
        <f>HYPERLINK("https://twitter.com/cirogomes/status/1560774457811140610")</f>
        <v>https://twitter.com/cirogomes/status/1560774457811140610</v>
      </c>
      <c r="H107">
        <v>882</v>
      </c>
      <c r="I107">
        <v>245</v>
      </c>
    </row>
    <row r="108" spans="1:9" x14ac:dyDescent="0.35">
      <c r="A108" s="15" t="s">
        <v>3175</v>
      </c>
      <c r="B108" s="1" t="s">
        <v>8</v>
      </c>
      <c r="C108" s="1" t="s">
        <v>8</v>
      </c>
      <c r="D108" t="s">
        <v>11</v>
      </c>
      <c r="E108" t="s">
        <v>117</v>
      </c>
      <c r="F108" s="2">
        <v>44793.014317129629</v>
      </c>
      <c r="G108" s="3" t="str">
        <f>HYPERLINK("https://twitter.com/cirogomes/status/1560783830654631938")</f>
        <v>https://twitter.com/cirogomes/status/1560783830654631938</v>
      </c>
      <c r="H108">
        <v>996</v>
      </c>
      <c r="I108">
        <v>282</v>
      </c>
    </row>
    <row r="109" spans="1:9" x14ac:dyDescent="0.35">
      <c r="A109" s="15" t="s">
        <v>3176</v>
      </c>
      <c r="B109" s="1" t="s">
        <v>8</v>
      </c>
      <c r="C109" s="1" t="s">
        <v>8</v>
      </c>
      <c r="D109" t="s">
        <v>11</v>
      </c>
      <c r="E109" t="s">
        <v>118</v>
      </c>
      <c r="F109" s="2">
        <v>44793.508645833332</v>
      </c>
      <c r="G109" s="3" t="str">
        <f>HYPERLINK("https://twitter.com/cirogomes/status/1560962967440695296")</f>
        <v>https://twitter.com/cirogomes/status/1560962967440695296</v>
      </c>
      <c r="H109">
        <v>2204</v>
      </c>
      <c r="I109">
        <v>627</v>
      </c>
    </row>
    <row r="110" spans="1:9" x14ac:dyDescent="0.35">
      <c r="A110" s="15" t="s">
        <v>3177</v>
      </c>
      <c r="B110" s="1" t="s">
        <v>8</v>
      </c>
      <c r="C110" s="1" t="s">
        <v>8</v>
      </c>
      <c r="D110" t="s">
        <v>11</v>
      </c>
      <c r="E110" t="s">
        <v>119</v>
      </c>
      <c r="F110" s="2">
        <v>44793.508657407408</v>
      </c>
      <c r="G110" s="3" t="str">
        <f>HYPERLINK("https://twitter.com/cirogomes/status/1560962971207081984")</f>
        <v>https://twitter.com/cirogomes/status/1560962971207081984</v>
      </c>
      <c r="H110">
        <v>631</v>
      </c>
      <c r="I110">
        <v>174</v>
      </c>
    </row>
    <row r="111" spans="1:9" x14ac:dyDescent="0.35">
      <c r="A111" s="15" t="s">
        <v>3178</v>
      </c>
      <c r="B111" s="1" t="s">
        <v>8</v>
      </c>
      <c r="C111" s="1" t="s">
        <v>8</v>
      </c>
      <c r="D111" t="s">
        <v>11</v>
      </c>
      <c r="E111" t="s">
        <v>120</v>
      </c>
      <c r="F111" s="2">
        <v>44793.527870370373</v>
      </c>
      <c r="G111" s="3" t="str">
        <f>HYPERLINK("https://twitter.com/cirogomes/status/1560969935429550088")</f>
        <v>https://twitter.com/cirogomes/status/1560969935429550088</v>
      </c>
      <c r="H111">
        <v>2979</v>
      </c>
      <c r="I111">
        <v>357</v>
      </c>
    </row>
    <row r="112" spans="1:9" x14ac:dyDescent="0.35">
      <c r="A112" s="15" t="s">
        <v>3179</v>
      </c>
      <c r="B112" s="1" t="s">
        <v>8</v>
      </c>
      <c r="C112" s="1" t="s">
        <v>8</v>
      </c>
      <c r="D112" t="s">
        <v>11</v>
      </c>
      <c r="E112" t="s">
        <v>121</v>
      </c>
      <c r="F112" s="2">
        <v>44793.547037037039</v>
      </c>
      <c r="G112" s="3" t="str">
        <f>HYPERLINK("https://twitter.com/cirogomes/status/1560976880546861056")</f>
        <v>https://twitter.com/cirogomes/status/1560976880546861056</v>
      </c>
      <c r="H112">
        <v>973</v>
      </c>
      <c r="I112">
        <v>128</v>
      </c>
    </row>
    <row r="113" spans="1:9" x14ac:dyDescent="0.35">
      <c r="A113" s="15" t="s">
        <v>3180</v>
      </c>
      <c r="B113" s="1" t="s">
        <v>8</v>
      </c>
      <c r="C113" s="1" t="s">
        <v>8</v>
      </c>
      <c r="D113" t="s">
        <v>11</v>
      </c>
      <c r="E113" t="s">
        <v>122</v>
      </c>
      <c r="F113" s="2">
        <v>44793.547048611108</v>
      </c>
      <c r="G113" s="3" t="str">
        <f>HYPERLINK("https://twitter.com/cirogomes/status/1560976882887233536")</f>
        <v>https://twitter.com/cirogomes/status/1560976882887233536</v>
      </c>
      <c r="H113">
        <v>830</v>
      </c>
      <c r="I113">
        <v>125</v>
      </c>
    </row>
    <row r="114" spans="1:9" x14ac:dyDescent="0.35">
      <c r="A114" s="15" t="s">
        <v>3181</v>
      </c>
      <c r="B114" s="1" t="s">
        <v>8</v>
      </c>
      <c r="C114" s="1" t="s">
        <v>8</v>
      </c>
      <c r="D114" t="s">
        <v>11</v>
      </c>
      <c r="E114" t="s">
        <v>123</v>
      </c>
      <c r="F114" s="2">
        <v>44793.547048611108</v>
      </c>
      <c r="G114" s="3" t="str">
        <f>HYPERLINK("https://twitter.com/cirogomes/status/1560976884443250688")</f>
        <v>https://twitter.com/cirogomes/status/1560976884443250688</v>
      </c>
      <c r="H114">
        <v>1469</v>
      </c>
      <c r="I114">
        <v>312</v>
      </c>
    </row>
    <row r="115" spans="1:9" x14ac:dyDescent="0.35">
      <c r="A115" s="15" t="s">
        <v>3182</v>
      </c>
      <c r="B115" s="1" t="s">
        <v>8</v>
      </c>
      <c r="C115" s="1" t="s">
        <v>8</v>
      </c>
      <c r="D115" t="s">
        <v>11</v>
      </c>
      <c r="E115" t="s">
        <v>124</v>
      </c>
      <c r="F115" s="2">
        <v>44793.627164351848</v>
      </c>
      <c r="G115" s="3" t="str">
        <f>HYPERLINK("https://twitter.com/cirogomes/status/1561005916950089728")</f>
        <v>https://twitter.com/cirogomes/status/1561005916950089728</v>
      </c>
      <c r="H115">
        <v>740</v>
      </c>
      <c r="I115">
        <v>198</v>
      </c>
    </row>
    <row r="116" spans="1:9" x14ac:dyDescent="0.35">
      <c r="A116" s="15" t="s">
        <v>3183</v>
      </c>
      <c r="B116" s="1" t="s">
        <v>8</v>
      </c>
      <c r="C116" s="1" t="s">
        <v>8</v>
      </c>
      <c r="D116" t="s">
        <v>11</v>
      </c>
      <c r="E116" t="s">
        <v>125</v>
      </c>
      <c r="F116" s="2">
        <v>44793.632581018515</v>
      </c>
      <c r="G116" s="3" t="str">
        <f>HYPERLINK("https://twitter.com/cirogomes/status/1561007881322958848")</f>
        <v>https://twitter.com/cirogomes/status/1561007881322958848</v>
      </c>
      <c r="H116">
        <v>1572</v>
      </c>
      <c r="I116">
        <v>425</v>
      </c>
    </row>
    <row r="117" spans="1:9" x14ac:dyDescent="0.35">
      <c r="A117" s="15" t="s">
        <v>3184</v>
      </c>
      <c r="B117" s="1" t="s">
        <v>8</v>
      </c>
      <c r="C117" s="1" t="s">
        <v>8</v>
      </c>
      <c r="D117" t="s">
        <v>11</v>
      </c>
      <c r="E117" t="s">
        <v>126</v>
      </c>
      <c r="F117" s="2">
        <v>44793.673530092594</v>
      </c>
      <c r="G117" s="3" t="str">
        <f>HYPERLINK("https://twitter.com/cirogomes/status/1561022721668136960")</f>
        <v>https://twitter.com/cirogomes/status/1561022721668136960</v>
      </c>
      <c r="H117">
        <v>830</v>
      </c>
      <c r="I117">
        <v>221</v>
      </c>
    </row>
    <row r="118" spans="1:9" x14ac:dyDescent="0.35">
      <c r="A118" s="15" t="s">
        <v>3185</v>
      </c>
      <c r="B118" s="1" t="s">
        <v>8</v>
      </c>
      <c r="C118" s="1" t="s">
        <v>8</v>
      </c>
      <c r="D118" t="s">
        <v>11</v>
      </c>
      <c r="E118" t="s">
        <v>127</v>
      </c>
      <c r="F118" s="2">
        <v>44793.692743055559</v>
      </c>
      <c r="G118" s="3" t="str">
        <f>HYPERLINK("https://twitter.com/cirogomes/status/1561029681616502786")</f>
        <v>https://twitter.com/cirogomes/status/1561029681616502786</v>
      </c>
      <c r="H118">
        <v>1843</v>
      </c>
      <c r="I118">
        <v>391</v>
      </c>
    </row>
    <row r="119" spans="1:9" x14ac:dyDescent="0.35">
      <c r="A119" s="15" t="s">
        <v>3186</v>
      </c>
      <c r="B119" s="1" t="s">
        <v>8</v>
      </c>
      <c r="C119" s="1" t="s">
        <v>8</v>
      </c>
      <c r="D119" t="s">
        <v>11</v>
      </c>
      <c r="E119" t="s">
        <v>128</v>
      </c>
      <c r="F119" s="2">
        <v>44793.726759259262</v>
      </c>
      <c r="G119" s="3" t="str">
        <f>HYPERLINK("https://twitter.com/cirogomes/status/1561042010278137857")</f>
        <v>https://twitter.com/cirogomes/status/1561042010278137857</v>
      </c>
      <c r="H119">
        <v>989</v>
      </c>
      <c r="I119">
        <v>291</v>
      </c>
    </row>
    <row r="120" spans="1:9" x14ac:dyDescent="0.35">
      <c r="A120" s="15" t="s">
        <v>3187</v>
      </c>
      <c r="B120" s="1" t="s">
        <v>8</v>
      </c>
      <c r="C120" s="1" t="s">
        <v>8</v>
      </c>
      <c r="D120" t="s">
        <v>9</v>
      </c>
      <c r="E120" t="s">
        <v>129</v>
      </c>
      <c r="F120" s="2">
        <v>44793.77921296296</v>
      </c>
      <c r="G120" s="3" t="str">
        <f>HYPERLINK("https://twitter.com/cirogomes/status/1561061016632426501")</f>
        <v>https://twitter.com/cirogomes/status/1561061016632426501</v>
      </c>
      <c r="H120">
        <v>2836</v>
      </c>
      <c r="I120">
        <v>713</v>
      </c>
    </row>
    <row r="121" spans="1:9" x14ac:dyDescent="0.35">
      <c r="A121" s="15" t="s">
        <v>3188</v>
      </c>
      <c r="B121" s="1" t="s">
        <v>8</v>
      </c>
      <c r="C121" s="1" t="s">
        <v>8</v>
      </c>
      <c r="D121" t="s">
        <v>11</v>
      </c>
      <c r="E121" t="s">
        <v>130</v>
      </c>
      <c r="F121" s="2">
        <v>44793.792662037034</v>
      </c>
      <c r="G121" s="3" t="str">
        <f>HYPERLINK("https://twitter.com/cirogomes/status/1561065892125065217")</f>
        <v>https://twitter.com/cirogomes/status/1561065892125065217</v>
      </c>
      <c r="H121">
        <v>890</v>
      </c>
      <c r="I121">
        <v>248</v>
      </c>
    </row>
    <row r="122" spans="1:9" x14ac:dyDescent="0.35">
      <c r="A122" s="15" t="s">
        <v>3189</v>
      </c>
      <c r="B122" s="1" t="s">
        <v>8</v>
      </c>
      <c r="C122" s="1" t="s">
        <v>8</v>
      </c>
      <c r="D122" t="s">
        <v>11</v>
      </c>
      <c r="E122" t="s">
        <v>131</v>
      </c>
      <c r="F122" s="2">
        <v>44793.852662037039</v>
      </c>
      <c r="G122" s="3" t="str">
        <f>HYPERLINK("https://twitter.com/cirogomes/status/1561087634717507587")</f>
        <v>https://twitter.com/cirogomes/status/1561087634717507587</v>
      </c>
      <c r="H122">
        <v>3275</v>
      </c>
      <c r="I122">
        <v>774</v>
      </c>
    </row>
    <row r="123" spans="1:9" x14ac:dyDescent="0.35">
      <c r="A123" s="15" t="s">
        <v>3190</v>
      </c>
      <c r="B123" s="1" t="s">
        <v>8</v>
      </c>
      <c r="C123" s="1" t="s">
        <v>8</v>
      </c>
      <c r="D123" t="s">
        <v>9</v>
      </c>
      <c r="E123" t="s">
        <v>132</v>
      </c>
      <c r="F123" s="2">
        <v>44793.875543981485</v>
      </c>
      <c r="G123" s="3" t="str">
        <f>HYPERLINK("https://twitter.com/cirogomes/status/1561095925803745280")</f>
        <v>https://twitter.com/cirogomes/status/1561095925803745280</v>
      </c>
      <c r="H123">
        <v>1810</v>
      </c>
      <c r="I123">
        <v>393</v>
      </c>
    </row>
    <row r="124" spans="1:9" x14ac:dyDescent="0.35">
      <c r="A124" s="15" t="s">
        <v>3191</v>
      </c>
      <c r="B124" s="1" t="s">
        <v>8</v>
      </c>
      <c r="C124" s="1" t="s">
        <v>8</v>
      </c>
      <c r="D124" t="s">
        <v>11</v>
      </c>
      <c r="E124" t="s">
        <v>133</v>
      </c>
      <c r="F124" s="2">
        <v>44793.918495370373</v>
      </c>
      <c r="G124" s="3" t="str">
        <f>HYPERLINK("https://twitter.com/cirogomes/status/1561111494061953024")</f>
        <v>https://twitter.com/cirogomes/status/1561111494061953024</v>
      </c>
      <c r="H124">
        <v>1455</v>
      </c>
      <c r="I124">
        <v>329</v>
      </c>
    </row>
    <row r="125" spans="1:9" x14ac:dyDescent="0.35">
      <c r="A125" s="15" t="s">
        <v>3192</v>
      </c>
      <c r="B125" s="1" t="s">
        <v>8</v>
      </c>
      <c r="C125" s="1" t="s">
        <v>8</v>
      </c>
      <c r="D125" t="s">
        <v>11</v>
      </c>
      <c r="E125" t="s">
        <v>134</v>
      </c>
      <c r="F125" s="2">
        <v>44793.946157407408</v>
      </c>
      <c r="G125" s="3" t="str">
        <f>HYPERLINK("https://twitter.com/cirogomes/status/1561121517450182657")</f>
        <v>https://twitter.com/cirogomes/status/1561121517450182657</v>
      </c>
      <c r="H125">
        <v>2519</v>
      </c>
      <c r="I125">
        <v>647</v>
      </c>
    </row>
    <row r="126" spans="1:9" x14ac:dyDescent="0.35">
      <c r="A126" s="15" t="s">
        <v>3193</v>
      </c>
      <c r="B126" s="1" t="s">
        <v>8</v>
      </c>
      <c r="C126" s="1" t="s">
        <v>8</v>
      </c>
      <c r="D126" t="s">
        <v>11</v>
      </c>
      <c r="E126" t="s">
        <v>135</v>
      </c>
      <c r="F126" s="2">
        <v>44794.505196759259</v>
      </c>
      <c r="G126" s="3" t="str">
        <f>HYPERLINK("https://twitter.com/cirogomes/status/1561324104384479232")</f>
        <v>https://twitter.com/cirogomes/status/1561324104384479232</v>
      </c>
      <c r="H126">
        <v>1106</v>
      </c>
      <c r="I126">
        <v>221</v>
      </c>
    </row>
    <row r="127" spans="1:9" x14ac:dyDescent="0.35">
      <c r="A127" s="15" t="s">
        <v>3194</v>
      </c>
      <c r="B127" s="1" t="s">
        <v>8</v>
      </c>
      <c r="C127" s="1" t="s">
        <v>8</v>
      </c>
      <c r="D127" t="s">
        <v>11</v>
      </c>
      <c r="E127" t="s">
        <v>136</v>
      </c>
      <c r="F127" s="2">
        <v>44794.505208333336</v>
      </c>
      <c r="G127" s="3" t="str">
        <f>HYPERLINK("https://twitter.com/cirogomes/status/1561324108272619523")</f>
        <v>https://twitter.com/cirogomes/status/1561324108272619523</v>
      </c>
      <c r="H127">
        <v>680</v>
      </c>
      <c r="I127">
        <v>174</v>
      </c>
    </row>
    <row r="128" spans="1:9" x14ac:dyDescent="0.35">
      <c r="A128" s="15" t="s">
        <v>3195</v>
      </c>
      <c r="B128" s="1" t="s">
        <v>8</v>
      </c>
      <c r="C128" s="1" t="s">
        <v>8</v>
      </c>
      <c r="D128" t="s">
        <v>11</v>
      </c>
      <c r="E128" t="s">
        <v>137</v>
      </c>
      <c r="F128" s="2">
        <v>44794.505208333336</v>
      </c>
      <c r="G128" s="3" t="str">
        <f>HYPERLINK("https://twitter.com/cirogomes/status/1561324111137329152")</f>
        <v>https://twitter.com/cirogomes/status/1561324111137329152</v>
      </c>
      <c r="H128">
        <v>725</v>
      </c>
      <c r="I128">
        <v>200</v>
      </c>
    </row>
    <row r="129" spans="1:9" x14ac:dyDescent="0.35">
      <c r="A129" s="15" t="s">
        <v>3196</v>
      </c>
      <c r="B129" s="1" t="s">
        <v>8</v>
      </c>
      <c r="C129" s="1" t="s">
        <v>8</v>
      </c>
      <c r="D129" t="s">
        <v>11</v>
      </c>
      <c r="E129" t="s">
        <v>138</v>
      </c>
      <c r="F129" s="2">
        <v>44794.628865740742</v>
      </c>
      <c r="G129" s="3" t="str">
        <f>HYPERLINK("https://twitter.com/cirogomes/status/1561368921210486784")</f>
        <v>https://twitter.com/cirogomes/status/1561368921210486784</v>
      </c>
      <c r="H129">
        <v>2431</v>
      </c>
      <c r="I129">
        <v>483</v>
      </c>
    </row>
    <row r="130" spans="1:9" x14ac:dyDescent="0.35">
      <c r="A130" s="15" t="s">
        <v>3197</v>
      </c>
      <c r="B130" s="1" t="s">
        <v>8</v>
      </c>
      <c r="C130" s="1" t="s">
        <v>8</v>
      </c>
      <c r="D130" t="s">
        <v>11</v>
      </c>
      <c r="E130" t="s">
        <v>139</v>
      </c>
      <c r="F130" s="2">
        <v>44794.654004629629</v>
      </c>
      <c r="G130" s="3" t="str">
        <f>HYPERLINK("https://twitter.com/cirogomes/status/1561378032811741191")</f>
        <v>https://twitter.com/cirogomes/status/1561378032811741191</v>
      </c>
      <c r="H130">
        <v>1715</v>
      </c>
      <c r="I130">
        <v>362</v>
      </c>
    </row>
    <row r="131" spans="1:9" x14ac:dyDescent="0.35">
      <c r="A131" s="15" t="s">
        <v>3198</v>
      </c>
      <c r="B131" s="1" t="s">
        <v>8</v>
      </c>
      <c r="C131" s="1" t="s">
        <v>8</v>
      </c>
      <c r="D131" t="s">
        <v>11</v>
      </c>
      <c r="E131" t="s">
        <v>140</v>
      </c>
      <c r="F131" s="2">
        <v>44794.659942129627</v>
      </c>
      <c r="G131" s="3" t="str">
        <f>HYPERLINK("https://twitter.com/cirogomes/status/1561380181637578752")</f>
        <v>https://twitter.com/cirogomes/status/1561380181637578752</v>
      </c>
      <c r="H131">
        <v>4568</v>
      </c>
      <c r="I131">
        <v>908</v>
      </c>
    </row>
    <row r="132" spans="1:9" x14ac:dyDescent="0.35">
      <c r="A132" s="15" t="s">
        <v>3199</v>
      </c>
      <c r="B132" s="1" t="s">
        <v>8</v>
      </c>
      <c r="C132" s="1" t="s">
        <v>8</v>
      </c>
      <c r="D132" t="s">
        <v>11</v>
      </c>
      <c r="E132" t="s">
        <v>141</v>
      </c>
      <c r="F132" s="2">
        <v>44794.708472222221</v>
      </c>
      <c r="G132" s="3" t="str">
        <f>HYPERLINK("https://twitter.com/cirogomes/status/1561397768954183680")</f>
        <v>https://twitter.com/cirogomes/status/1561397768954183680</v>
      </c>
      <c r="H132">
        <v>1952</v>
      </c>
      <c r="I132">
        <v>323</v>
      </c>
    </row>
    <row r="133" spans="1:9" x14ac:dyDescent="0.35">
      <c r="A133" s="15" t="s">
        <v>3200</v>
      </c>
      <c r="B133" s="1" t="s">
        <v>8</v>
      </c>
      <c r="C133" s="1" t="s">
        <v>8</v>
      </c>
      <c r="D133" t="s">
        <v>11</v>
      </c>
      <c r="E133" t="s">
        <v>142</v>
      </c>
      <c r="F133" s="2">
        <v>44794.708472222221</v>
      </c>
      <c r="G133" s="3" t="str">
        <f>HYPERLINK("https://twitter.com/cirogomes/status/1561397771185246208")</f>
        <v>https://twitter.com/cirogomes/status/1561397771185246208</v>
      </c>
      <c r="H133">
        <v>2095</v>
      </c>
      <c r="I133">
        <v>346</v>
      </c>
    </row>
    <row r="134" spans="1:9" x14ac:dyDescent="0.35">
      <c r="A134" s="15" t="s">
        <v>3201</v>
      </c>
      <c r="B134" s="1" t="s">
        <v>8</v>
      </c>
      <c r="C134" s="1" t="s">
        <v>8</v>
      </c>
      <c r="D134" t="s">
        <v>11</v>
      </c>
      <c r="E134" t="s">
        <v>143</v>
      </c>
      <c r="F134" s="2">
        <v>44794.708483796298</v>
      </c>
      <c r="G134" s="3" t="str">
        <f>HYPERLINK("https://twitter.com/cirogomes/status/1561397773341282304")</f>
        <v>https://twitter.com/cirogomes/status/1561397773341282304</v>
      </c>
      <c r="H134">
        <v>1963</v>
      </c>
      <c r="I134">
        <v>325</v>
      </c>
    </row>
    <row r="135" spans="1:9" x14ac:dyDescent="0.35">
      <c r="A135" s="15" t="s">
        <v>3202</v>
      </c>
      <c r="B135" s="1" t="s">
        <v>8</v>
      </c>
      <c r="C135" s="1" t="s">
        <v>8</v>
      </c>
      <c r="D135" t="s">
        <v>11</v>
      </c>
      <c r="E135" t="s">
        <v>144</v>
      </c>
      <c r="F135" s="2">
        <v>44794.708483796298</v>
      </c>
      <c r="G135" s="3" t="str">
        <f>HYPERLINK("https://twitter.com/cirogomes/status/1561397775916417025")</f>
        <v>https://twitter.com/cirogomes/status/1561397775916417025</v>
      </c>
      <c r="H135">
        <v>2228</v>
      </c>
      <c r="I135">
        <v>297</v>
      </c>
    </row>
    <row r="136" spans="1:9" x14ac:dyDescent="0.35">
      <c r="A136" s="15" t="s">
        <v>3203</v>
      </c>
      <c r="B136" s="1" t="s">
        <v>8</v>
      </c>
      <c r="C136" s="1" t="s">
        <v>8</v>
      </c>
      <c r="D136" t="s">
        <v>9</v>
      </c>
      <c r="E136" t="s">
        <v>145</v>
      </c>
      <c r="F136" s="2">
        <v>44794.88994212963</v>
      </c>
      <c r="G136" s="3" t="str">
        <f>HYPERLINK("https://twitter.com/cirogomes/status/1561463533895909377")</f>
        <v>https://twitter.com/cirogomes/status/1561463533895909377</v>
      </c>
      <c r="H136">
        <v>2175</v>
      </c>
      <c r="I136">
        <v>143</v>
      </c>
    </row>
    <row r="137" spans="1:9" x14ac:dyDescent="0.35">
      <c r="A137" s="15" t="s">
        <v>3204</v>
      </c>
      <c r="B137" s="1" t="s">
        <v>8</v>
      </c>
      <c r="C137" s="1" t="s">
        <v>8</v>
      </c>
      <c r="D137" t="s">
        <v>146</v>
      </c>
      <c r="E137" t="s">
        <v>147</v>
      </c>
      <c r="F137" s="2">
        <v>44794.890289351853</v>
      </c>
      <c r="G137" s="3" t="str">
        <f>HYPERLINK("https://twitter.com/cirogomes/status/1561463656700854275")</f>
        <v>https://twitter.com/cirogomes/status/1561463656700854275</v>
      </c>
      <c r="H137">
        <v>956</v>
      </c>
      <c r="I137">
        <v>255</v>
      </c>
    </row>
    <row r="138" spans="1:9" x14ac:dyDescent="0.35">
      <c r="A138" s="15" t="s">
        <v>3205</v>
      </c>
      <c r="B138" s="1" t="s">
        <v>8</v>
      </c>
      <c r="C138" s="1" t="s">
        <v>8</v>
      </c>
      <c r="D138" t="s">
        <v>11</v>
      </c>
      <c r="E138" t="s">
        <v>148</v>
      </c>
      <c r="F138" s="2">
        <v>44794.904861111114</v>
      </c>
      <c r="G138" s="3" t="str">
        <f>HYPERLINK("https://twitter.com/cirogomes/status/1561468940508864520")</f>
        <v>https://twitter.com/cirogomes/status/1561468940508864520</v>
      </c>
      <c r="H138">
        <v>2229</v>
      </c>
      <c r="I138">
        <v>404</v>
      </c>
    </row>
    <row r="139" spans="1:9" x14ac:dyDescent="0.35">
      <c r="A139" s="15" t="s">
        <v>3206</v>
      </c>
      <c r="B139" s="1" t="s">
        <v>8</v>
      </c>
      <c r="C139" s="1" t="s">
        <v>8</v>
      </c>
      <c r="D139" t="s">
        <v>11</v>
      </c>
      <c r="E139" t="s">
        <v>149</v>
      </c>
      <c r="F139" s="2">
        <v>44794.959293981483</v>
      </c>
      <c r="G139" s="3" t="str">
        <f>HYPERLINK("https://twitter.com/cirogomes/status/1561488665972543495")</f>
        <v>https://twitter.com/cirogomes/status/1561488665972543495</v>
      </c>
      <c r="H139">
        <v>1585</v>
      </c>
      <c r="I139">
        <v>361</v>
      </c>
    </row>
    <row r="140" spans="1:9" x14ac:dyDescent="0.35">
      <c r="A140" s="15" t="s">
        <v>3207</v>
      </c>
      <c r="B140" s="1" t="s">
        <v>8</v>
      </c>
      <c r="C140" s="1" t="s">
        <v>8</v>
      </c>
      <c r="D140" t="s">
        <v>11</v>
      </c>
      <c r="E140" t="s">
        <v>150</v>
      </c>
      <c r="F140" s="2">
        <v>44794.961863425924</v>
      </c>
      <c r="G140" s="3" t="str">
        <f>HYPERLINK("https://twitter.com/cirogomes/status/1561489597988749312")</f>
        <v>https://twitter.com/cirogomes/status/1561489597988749312</v>
      </c>
      <c r="H140">
        <v>2583</v>
      </c>
      <c r="I140">
        <v>432</v>
      </c>
    </row>
    <row r="141" spans="1:9" x14ac:dyDescent="0.35">
      <c r="A141" s="15" t="s">
        <v>3208</v>
      </c>
      <c r="B141" s="1" t="s">
        <v>8</v>
      </c>
      <c r="C141" s="1" t="s">
        <v>8</v>
      </c>
      <c r="D141" t="s">
        <v>9</v>
      </c>
      <c r="E141" t="s">
        <v>151</v>
      </c>
      <c r="F141" s="2">
        <v>44794.967951388891</v>
      </c>
      <c r="G141" s="3" t="str">
        <f>HYPERLINK("https://twitter.com/cirogomes/status/1561491803915911170")</f>
        <v>https://twitter.com/cirogomes/status/1561491803915911170</v>
      </c>
      <c r="H141">
        <v>2267</v>
      </c>
      <c r="I141">
        <v>476</v>
      </c>
    </row>
    <row r="142" spans="1:9" x14ac:dyDescent="0.35">
      <c r="A142" s="15" t="s">
        <v>3209</v>
      </c>
      <c r="B142" s="1" t="s">
        <v>8</v>
      </c>
      <c r="C142" s="1" t="s">
        <v>8</v>
      </c>
      <c r="D142" t="s">
        <v>11</v>
      </c>
      <c r="E142" t="s">
        <v>152</v>
      </c>
      <c r="F142" s="2">
        <v>44794.975949074076</v>
      </c>
      <c r="G142" s="3" t="str">
        <f>HYPERLINK("https://twitter.com/cirogomes/status/1561494702301519877")</f>
        <v>https://twitter.com/cirogomes/status/1561494702301519877</v>
      </c>
      <c r="H142">
        <v>1438</v>
      </c>
      <c r="I142">
        <v>332</v>
      </c>
    </row>
    <row r="143" spans="1:9" x14ac:dyDescent="0.35">
      <c r="A143" s="15" t="s">
        <v>3210</v>
      </c>
      <c r="B143" s="1" t="s">
        <v>8</v>
      </c>
      <c r="C143" s="1" t="s">
        <v>8</v>
      </c>
      <c r="D143" t="s">
        <v>11</v>
      </c>
      <c r="E143" t="s">
        <v>153</v>
      </c>
      <c r="F143" s="2">
        <v>44795.031400462962</v>
      </c>
      <c r="G143" s="3" t="str">
        <f>HYPERLINK("https://twitter.com/cirogomes/status/1561514794720567296")</f>
        <v>https://twitter.com/cirogomes/status/1561514794720567296</v>
      </c>
      <c r="H143">
        <v>2319</v>
      </c>
      <c r="I143">
        <v>567</v>
      </c>
    </row>
    <row r="144" spans="1:9" x14ac:dyDescent="0.35">
      <c r="A144" s="15" t="s">
        <v>3211</v>
      </c>
      <c r="B144" s="1" t="s">
        <v>8</v>
      </c>
      <c r="C144" s="1" t="s">
        <v>8</v>
      </c>
      <c r="D144" t="s">
        <v>11</v>
      </c>
      <c r="E144" t="s">
        <v>154</v>
      </c>
      <c r="F144" s="2">
        <v>44795.5</v>
      </c>
      <c r="G144" s="3" t="str">
        <f>HYPERLINK("https://twitter.com/cirogomes/status/1561684610034962432")</f>
        <v>https://twitter.com/cirogomes/status/1561684610034962432</v>
      </c>
      <c r="H144">
        <v>1173</v>
      </c>
      <c r="I144">
        <v>338</v>
      </c>
    </row>
    <row r="145" spans="1:9" x14ac:dyDescent="0.35">
      <c r="A145" s="15" t="s">
        <v>3212</v>
      </c>
      <c r="B145" s="1" t="s">
        <v>8</v>
      </c>
      <c r="C145" s="1" t="s">
        <v>8</v>
      </c>
      <c r="D145" t="s">
        <v>11</v>
      </c>
      <c r="E145" t="s">
        <v>155</v>
      </c>
      <c r="F145" s="2">
        <v>44795.561643518522</v>
      </c>
      <c r="G145" s="3" t="str">
        <f>HYPERLINK("https://twitter.com/cirogomes/status/1561706947845537793")</f>
        <v>https://twitter.com/cirogomes/status/1561706947845537793</v>
      </c>
      <c r="H145">
        <v>1759</v>
      </c>
      <c r="I145">
        <v>391</v>
      </c>
    </row>
    <row r="146" spans="1:9" x14ac:dyDescent="0.35">
      <c r="A146" s="15" t="s">
        <v>3213</v>
      </c>
      <c r="B146" s="1" t="s">
        <v>8</v>
      </c>
      <c r="C146" s="1" t="s">
        <v>8</v>
      </c>
      <c r="D146" t="s">
        <v>11</v>
      </c>
      <c r="E146" t="s">
        <v>156</v>
      </c>
      <c r="F146" s="2">
        <v>44795.601747685185</v>
      </c>
      <c r="G146" s="3" t="str">
        <f>HYPERLINK("https://twitter.com/cirogomes/status/1561721482165764096")</f>
        <v>https://twitter.com/cirogomes/status/1561721482165764096</v>
      </c>
      <c r="H146">
        <v>2579</v>
      </c>
      <c r="I146">
        <v>480</v>
      </c>
    </row>
    <row r="147" spans="1:9" x14ac:dyDescent="0.35">
      <c r="A147" s="15" t="s">
        <v>3214</v>
      </c>
      <c r="B147" s="1" t="s">
        <v>8</v>
      </c>
      <c r="C147" s="1" t="s">
        <v>8</v>
      </c>
      <c r="D147" t="s">
        <v>11</v>
      </c>
      <c r="E147" t="s">
        <v>157</v>
      </c>
      <c r="F147" s="2">
        <v>44795.614363425928</v>
      </c>
      <c r="G147" s="3" t="str">
        <f>HYPERLINK("https://twitter.com/cirogomes/status/1561726055718731784")</f>
        <v>https://twitter.com/cirogomes/status/1561726055718731784</v>
      </c>
      <c r="H147">
        <v>7534</v>
      </c>
      <c r="I147">
        <v>1104</v>
      </c>
    </row>
    <row r="148" spans="1:9" x14ac:dyDescent="0.35">
      <c r="A148" s="15" t="s">
        <v>3215</v>
      </c>
      <c r="B148" s="1" t="s">
        <v>8</v>
      </c>
      <c r="C148" s="1" t="s">
        <v>8</v>
      </c>
      <c r="D148" t="s">
        <v>11</v>
      </c>
      <c r="E148" t="s">
        <v>158</v>
      </c>
      <c r="F148" s="2">
        <v>44795.627685185187</v>
      </c>
      <c r="G148" s="3" t="str">
        <f>HYPERLINK("https://twitter.com/cirogomes/status/1561730882058309633")</f>
        <v>https://twitter.com/cirogomes/status/1561730882058309633</v>
      </c>
      <c r="H148">
        <v>3515</v>
      </c>
      <c r="I148">
        <v>563</v>
      </c>
    </row>
    <row r="149" spans="1:9" x14ac:dyDescent="0.35">
      <c r="A149" s="15" t="s">
        <v>3216</v>
      </c>
      <c r="B149" s="1" t="s">
        <v>8</v>
      </c>
      <c r="C149" s="1" t="s">
        <v>8</v>
      </c>
      <c r="D149" t="s">
        <v>11</v>
      </c>
      <c r="E149" t="s">
        <v>159</v>
      </c>
      <c r="F149" s="2">
        <v>44795.627685185187</v>
      </c>
      <c r="G149" s="3" t="str">
        <f>HYPERLINK("https://twitter.com/cirogomes/status/1561730883870400512")</f>
        <v>https://twitter.com/cirogomes/status/1561730883870400512</v>
      </c>
      <c r="H149">
        <v>2780</v>
      </c>
      <c r="I149">
        <v>736</v>
      </c>
    </row>
    <row r="150" spans="1:9" x14ac:dyDescent="0.35">
      <c r="A150" s="15" t="s">
        <v>3217</v>
      </c>
      <c r="B150" s="1" t="s">
        <v>8</v>
      </c>
      <c r="C150" s="1" t="s">
        <v>8</v>
      </c>
      <c r="D150" t="s">
        <v>11</v>
      </c>
      <c r="E150" t="s">
        <v>160</v>
      </c>
      <c r="F150" s="2">
        <v>44795.642974537041</v>
      </c>
      <c r="G150" s="3" t="str">
        <f>HYPERLINK("https://twitter.com/cirogomes/status/1561736422305964033")</f>
        <v>https://twitter.com/cirogomes/status/1561736422305964033</v>
      </c>
      <c r="H150">
        <v>1590</v>
      </c>
      <c r="I150">
        <v>365</v>
      </c>
    </row>
    <row r="151" spans="1:9" x14ac:dyDescent="0.35">
      <c r="A151" s="15" t="s">
        <v>3218</v>
      </c>
      <c r="B151" s="1" t="s">
        <v>8</v>
      </c>
      <c r="C151" s="1" t="s">
        <v>8</v>
      </c>
      <c r="D151" t="s">
        <v>11</v>
      </c>
      <c r="E151" t="s">
        <v>161</v>
      </c>
      <c r="F151" s="2">
        <v>44795.753067129626</v>
      </c>
      <c r="G151" s="3" t="str">
        <f>HYPERLINK("https://twitter.com/cirogomes/status/1561776317267427333")</f>
        <v>https://twitter.com/cirogomes/status/1561776317267427333</v>
      </c>
      <c r="H151">
        <v>1649</v>
      </c>
      <c r="I151">
        <v>369</v>
      </c>
    </row>
    <row r="152" spans="1:9" x14ac:dyDescent="0.35">
      <c r="A152" s="15" t="s">
        <v>3219</v>
      </c>
      <c r="B152" s="1" t="s">
        <v>8</v>
      </c>
      <c r="C152" s="1" t="s">
        <v>8</v>
      </c>
      <c r="D152" t="s">
        <v>9</v>
      </c>
      <c r="E152" t="s">
        <v>162</v>
      </c>
      <c r="F152" s="2">
        <v>44795.879340277781</v>
      </c>
      <c r="G152" s="3" t="str">
        <f>HYPERLINK("https://twitter.com/cirogomes/status/1561822078638211076")</f>
        <v>https://twitter.com/cirogomes/status/1561822078638211076</v>
      </c>
      <c r="H152">
        <v>2656</v>
      </c>
      <c r="I152">
        <v>671</v>
      </c>
    </row>
    <row r="153" spans="1:9" x14ac:dyDescent="0.35">
      <c r="A153" s="15" t="s">
        <v>3220</v>
      </c>
      <c r="B153" s="1" t="s">
        <v>8</v>
      </c>
      <c r="C153" s="1" t="s">
        <v>8</v>
      </c>
      <c r="D153" t="s">
        <v>11</v>
      </c>
      <c r="E153" t="s">
        <v>163</v>
      </c>
      <c r="F153" s="2">
        <v>44795.916724537034</v>
      </c>
      <c r="G153" s="3" t="str">
        <f>HYPERLINK("https://twitter.com/cirogomes/status/1561835627565518851")</f>
        <v>https://twitter.com/cirogomes/status/1561835627565518851</v>
      </c>
      <c r="H153">
        <v>1304</v>
      </c>
      <c r="I153">
        <v>228</v>
      </c>
    </row>
    <row r="154" spans="1:9" x14ac:dyDescent="0.35">
      <c r="A154" s="15" t="s">
        <v>3221</v>
      </c>
      <c r="B154" s="1" t="s">
        <v>8</v>
      </c>
      <c r="C154" s="1" t="s">
        <v>8</v>
      </c>
      <c r="D154" t="s">
        <v>11</v>
      </c>
      <c r="E154" t="s">
        <v>164</v>
      </c>
      <c r="F154" s="2">
        <v>44795.91673611111</v>
      </c>
      <c r="G154" s="3" t="str">
        <f>HYPERLINK("https://twitter.com/cirogomes/status/1561835630514126848")</f>
        <v>https://twitter.com/cirogomes/status/1561835630514126848</v>
      </c>
      <c r="H154">
        <v>1157</v>
      </c>
      <c r="I154">
        <v>218</v>
      </c>
    </row>
    <row r="155" spans="1:9" x14ac:dyDescent="0.35">
      <c r="A155" s="15" t="s">
        <v>3222</v>
      </c>
      <c r="B155" s="1" t="s">
        <v>8</v>
      </c>
      <c r="C155" s="1" t="s">
        <v>8</v>
      </c>
      <c r="D155" t="s">
        <v>11</v>
      </c>
      <c r="E155" t="s">
        <v>165</v>
      </c>
      <c r="F155" s="2">
        <v>44795.916747685187</v>
      </c>
      <c r="G155" s="3" t="str">
        <f>HYPERLINK("https://twitter.com/cirogomes/status/1561835632846327808")</f>
        <v>https://twitter.com/cirogomes/status/1561835632846327808</v>
      </c>
      <c r="H155">
        <v>2945</v>
      </c>
      <c r="I155">
        <v>683</v>
      </c>
    </row>
    <row r="156" spans="1:9" x14ac:dyDescent="0.35">
      <c r="A156" s="15" t="s">
        <v>3223</v>
      </c>
      <c r="B156" s="1" t="s">
        <v>8</v>
      </c>
      <c r="C156" s="1" t="s">
        <v>8</v>
      </c>
      <c r="D156" t="s">
        <v>11</v>
      </c>
      <c r="E156" t="s">
        <v>166</v>
      </c>
      <c r="F156" s="2">
        <v>44795.958344907405</v>
      </c>
      <c r="G156" s="3" t="str">
        <f>HYPERLINK("https://twitter.com/cirogomes/status/1561850710425223168")</f>
        <v>https://twitter.com/cirogomes/status/1561850710425223168</v>
      </c>
      <c r="H156">
        <v>41399</v>
      </c>
      <c r="I156">
        <v>3310</v>
      </c>
    </row>
    <row r="157" spans="1:9" x14ac:dyDescent="0.35">
      <c r="A157" s="15" t="s">
        <v>3224</v>
      </c>
      <c r="B157" s="1" t="s">
        <v>8</v>
      </c>
      <c r="C157" s="1" t="s">
        <v>8</v>
      </c>
      <c r="D157" t="s">
        <v>11</v>
      </c>
      <c r="E157" t="s">
        <v>167</v>
      </c>
      <c r="F157" s="2">
        <v>44796.073333333334</v>
      </c>
      <c r="G157" s="3" t="str">
        <f>HYPERLINK("https://twitter.com/cirogomes/status/1561892381317894145")</f>
        <v>https://twitter.com/cirogomes/status/1561892381317894145</v>
      </c>
      <c r="H157">
        <v>3884</v>
      </c>
      <c r="I157">
        <v>630</v>
      </c>
    </row>
    <row r="158" spans="1:9" x14ac:dyDescent="0.35">
      <c r="A158" s="15" t="s">
        <v>3225</v>
      </c>
      <c r="B158" s="1" t="s">
        <v>8</v>
      </c>
      <c r="C158" s="1" t="s">
        <v>8</v>
      </c>
      <c r="D158" t="s">
        <v>11</v>
      </c>
      <c r="E158" t="s">
        <v>168</v>
      </c>
      <c r="F158" s="2">
        <v>44796.502349537041</v>
      </c>
      <c r="G158" s="3" t="str">
        <f>HYPERLINK("https://twitter.com/cirogomes/status/1562047851542323200")</f>
        <v>https://twitter.com/cirogomes/status/1562047851542323200</v>
      </c>
      <c r="H158">
        <v>1658</v>
      </c>
      <c r="I158">
        <v>228</v>
      </c>
    </row>
    <row r="159" spans="1:9" x14ac:dyDescent="0.35">
      <c r="A159" s="15" t="s">
        <v>3226</v>
      </c>
      <c r="B159" s="1" t="s">
        <v>8</v>
      </c>
      <c r="C159" s="1" t="s">
        <v>8</v>
      </c>
      <c r="D159" t="s">
        <v>11</v>
      </c>
      <c r="E159" t="s">
        <v>169</v>
      </c>
      <c r="F159" s="2">
        <v>44796.502800925926</v>
      </c>
      <c r="G159" s="3" t="str">
        <f>HYPERLINK("https://twitter.com/cirogomes/status/1562048013635289088")</f>
        <v>https://twitter.com/cirogomes/status/1562048013635289088</v>
      </c>
      <c r="H159">
        <v>1610</v>
      </c>
      <c r="I159">
        <v>379</v>
      </c>
    </row>
    <row r="160" spans="1:9" x14ac:dyDescent="0.35">
      <c r="A160" s="15" t="s">
        <v>3227</v>
      </c>
      <c r="B160" s="1" t="s">
        <v>8</v>
      </c>
      <c r="C160" s="1" t="s">
        <v>8</v>
      </c>
      <c r="D160" t="s">
        <v>11</v>
      </c>
      <c r="E160" t="s">
        <v>170</v>
      </c>
      <c r="F160" s="2">
        <v>44796.5625</v>
      </c>
      <c r="G160" s="3" t="str">
        <f>HYPERLINK("https://twitter.com/cirogomes/status/1562069646479605763")</f>
        <v>https://twitter.com/cirogomes/status/1562069646479605763</v>
      </c>
      <c r="H160">
        <v>12732</v>
      </c>
      <c r="I160">
        <v>1858</v>
      </c>
    </row>
    <row r="161" spans="1:9" x14ac:dyDescent="0.35">
      <c r="A161" s="15" t="s">
        <v>3228</v>
      </c>
      <c r="B161" s="1" t="s">
        <v>8</v>
      </c>
      <c r="C161" s="1" t="s">
        <v>8</v>
      </c>
      <c r="D161" t="s">
        <v>9</v>
      </c>
      <c r="E161" t="s">
        <v>171</v>
      </c>
      <c r="F161" s="2">
        <v>44796.625</v>
      </c>
      <c r="G161" s="3" t="str">
        <f>HYPERLINK("https://twitter.com/cirogomes/status/1562092297252179972")</f>
        <v>https://twitter.com/cirogomes/status/1562092297252179972</v>
      </c>
      <c r="H161">
        <v>0</v>
      </c>
      <c r="I161">
        <v>492</v>
      </c>
    </row>
    <row r="162" spans="1:9" x14ac:dyDescent="0.35">
      <c r="A162" s="15" t="s">
        <v>3229</v>
      </c>
      <c r="B162" s="1" t="s">
        <v>8</v>
      </c>
      <c r="C162" s="1" t="s">
        <v>8</v>
      </c>
      <c r="D162" t="s">
        <v>52</v>
      </c>
      <c r="E162" t="s">
        <v>172</v>
      </c>
      <c r="F162" s="2">
        <v>44796.674942129626</v>
      </c>
      <c r="G162" s="3" t="str">
        <f>HYPERLINK("https://twitter.com/cirogomes/status/1562110393312501761")</f>
        <v>https://twitter.com/cirogomes/status/1562110393312501761</v>
      </c>
      <c r="H162">
        <v>1960</v>
      </c>
      <c r="I162">
        <v>472</v>
      </c>
    </row>
    <row r="163" spans="1:9" x14ac:dyDescent="0.35">
      <c r="A163" s="15" t="s">
        <v>3230</v>
      </c>
      <c r="B163" s="1" t="s">
        <v>8</v>
      </c>
      <c r="C163" s="1" t="s">
        <v>8</v>
      </c>
      <c r="D163" t="s">
        <v>11</v>
      </c>
      <c r="E163" t="s">
        <v>173</v>
      </c>
      <c r="F163" s="2">
        <v>44796.75</v>
      </c>
      <c r="G163" s="3" t="str">
        <f>HYPERLINK("https://twitter.com/cirogomes/status/1562137594527264768")</f>
        <v>https://twitter.com/cirogomes/status/1562137594527264768</v>
      </c>
      <c r="H163">
        <v>2868</v>
      </c>
      <c r="I163">
        <v>595</v>
      </c>
    </row>
    <row r="164" spans="1:9" x14ac:dyDescent="0.35">
      <c r="A164" s="15" t="s">
        <v>3231</v>
      </c>
      <c r="B164" s="1" t="s">
        <v>8</v>
      </c>
      <c r="C164" s="1" t="s">
        <v>8</v>
      </c>
      <c r="D164" t="s">
        <v>9</v>
      </c>
      <c r="E164" t="s">
        <v>174</v>
      </c>
      <c r="F164" s="2">
        <v>44796.854502314818</v>
      </c>
      <c r="G164" s="3" t="str">
        <f>HYPERLINK("https://twitter.com/cirogomes/status/1562175466215247873")</f>
        <v>https://twitter.com/cirogomes/status/1562175466215247873</v>
      </c>
      <c r="H164">
        <v>3707</v>
      </c>
      <c r="I164">
        <v>584</v>
      </c>
    </row>
    <row r="165" spans="1:9" x14ac:dyDescent="0.35">
      <c r="A165" s="15" t="s">
        <v>3232</v>
      </c>
      <c r="B165" s="1" t="s">
        <v>8</v>
      </c>
      <c r="C165" s="1" t="s">
        <v>8</v>
      </c>
      <c r="D165" t="s">
        <v>11</v>
      </c>
      <c r="E165" t="s">
        <v>175</v>
      </c>
      <c r="F165" s="2">
        <v>44796.889803240738</v>
      </c>
      <c r="G165" s="3" t="str">
        <f>HYPERLINK("https://twitter.com/cirogomes/status/1562188256678068224")</f>
        <v>https://twitter.com/cirogomes/status/1562188256678068224</v>
      </c>
      <c r="H165">
        <v>4297</v>
      </c>
      <c r="I165">
        <v>635</v>
      </c>
    </row>
    <row r="166" spans="1:9" x14ac:dyDescent="0.35">
      <c r="A166" s="15" t="s">
        <v>3233</v>
      </c>
      <c r="B166" s="1" t="s">
        <v>8</v>
      </c>
      <c r="C166" s="1" t="s">
        <v>8</v>
      </c>
      <c r="D166" t="s">
        <v>9</v>
      </c>
      <c r="E166" t="s">
        <v>176</v>
      </c>
      <c r="F166" s="2">
        <v>44796.970381944448</v>
      </c>
      <c r="G166" s="3" t="str">
        <f>HYPERLINK("https://twitter.com/cirogomes/status/1562217459373031424")</f>
        <v>https://twitter.com/cirogomes/status/1562217459373031424</v>
      </c>
      <c r="H166">
        <v>10436</v>
      </c>
      <c r="I166">
        <v>1067</v>
      </c>
    </row>
    <row r="167" spans="1:9" x14ac:dyDescent="0.35">
      <c r="A167" s="15" t="s">
        <v>3234</v>
      </c>
      <c r="B167" s="1" t="s">
        <v>8</v>
      </c>
      <c r="C167" s="1" t="s">
        <v>8</v>
      </c>
      <c r="D167" t="s">
        <v>11</v>
      </c>
      <c r="E167" t="s">
        <v>177</v>
      </c>
      <c r="F167" s="2">
        <v>44796.994386574072</v>
      </c>
      <c r="G167" s="3" t="str">
        <f>HYPERLINK("https://twitter.com/cirogomes/status/1562226159680643072")</f>
        <v>https://twitter.com/cirogomes/status/1562226159680643072</v>
      </c>
      <c r="H167">
        <v>2487</v>
      </c>
      <c r="I167">
        <v>470</v>
      </c>
    </row>
    <row r="168" spans="1:9" x14ac:dyDescent="0.35">
      <c r="A168" s="15" t="s">
        <v>3235</v>
      </c>
      <c r="B168" s="1" t="s">
        <v>8</v>
      </c>
      <c r="C168" s="1" t="s">
        <v>8</v>
      </c>
      <c r="D168" t="s">
        <v>11</v>
      </c>
      <c r="E168" t="s">
        <v>178</v>
      </c>
      <c r="F168" s="2">
        <v>44796.995092592595</v>
      </c>
      <c r="G168" s="3" t="str">
        <f>HYPERLINK("https://twitter.com/cirogomes/status/1562226413532495872")</f>
        <v>https://twitter.com/cirogomes/status/1562226413532495872</v>
      </c>
      <c r="H168">
        <v>4493</v>
      </c>
      <c r="I168">
        <v>627</v>
      </c>
    </row>
    <row r="169" spans="1:9" x14ac:dyDescent="0.35">
      <c r="A169" s="15" t="s">
        <v>3236</v>
      </c>
      <c r="B169" s="1" t="s">
        <v>8</v>
      </c>
      <c r="C169" s="1" t="s">
        <v>8</v>
      </c>
      <c r="D169" t="s">
        <v>11</v>
      </c>
      <c r="E169" t="s">
        <v>179</v>
      </c>
      <c r="F169" s="2">
        <v>44796.998067129629</v>
      </c>
      <c r="G169" s="3" t="str">
        <f>HYPERLINK("https://twitter.com/cirogomes/status/1562227490495537152")</f>
        <v>https://twitter.com/cirogomes/status/1562227490495537152</v>
      </c>
      <c r="H169">
        <v>5984</v>
      </c>
      <c r="I169">
        <v>912</v>
      </c>
    </row>
    <row r="170" spans="1:9" x14ac:dyDescent="0.35">
      <c r="A170" s="15" t="s">
        <v>3237</v>
      </c>
      <c r="B170" s="1" t="s">
        <v>8</v>
      </c>
      <c r="C170" s="1" t="s">
        <v>8</v>
      </c>
      <c r="D170" t="s">
        <v>11</v>
      </c>
      <c r="E170" t="s">
        <v>180</v>
      </c>
      <c r="F170" s="2">
        <v>44796.999409722222</v>
      </c>
      <c r="G170" s="3" t="str">
        <f>HYPERLINK("https://twitter.com/cirogomes/status/1562227977793859584")</f>
        <v>https://twitter.com/cirogomes/status/1562227977793859584</v>
      </c>
      <c r="H170">
        <v>2728</v>
      </c>
      <c r="I170">
        <v>454</v>
      </c>
    </row>
    <row r="171" spans="1:9" x14ac:dyDescent="0.35">
      <c r="A171" s="15" t="s">
        <v>3238</v>
      </c>
      <c r="B171" s="1" t="s">
        <v>8</v>
      </c>
      <c r="C171" s="1" t="s">
        <v>8</v>
      </c>
      <c r="D171" t="s">
        <v>11</v>
      </c>
      <c r="E171" t="s">
        <v>181</v>
      </c>
      <c r="F171" s="2">
        <v>44797.001493055555</v>
      </c>
      <c r="G171" s="3" t="str">
        <f>HYPERLINK("https://twitter.com/cirogomes/status/1562228733972553728")</f>
        <v>https://twitter.com/cirogomes/status/1562228733972553728</v>
      </c>
      <c r="H171">
        <v>10864</v>
      </c>
      <c r="I171">
        <v>1223</v>
      </c>
    </row>
    <row r="172" spans="1:9" x14ac:dyDescent="0.35">
      <c r="A172" s="15" t="s">
        <v>3239</v>
      </c>
      <c r="B172" s="1" t="s">
        <v>8</v>
      </c>
      <c r="C172" s="1" t="s">
        <v>8</v>
      </c>
      <c r="D172" t="s">
        <v>11</v>
      </c>
      <c r="E172" t="s">
        <v>182</v>
      </c>
      <c r="F172" s="2">
        <v>44797.002245370371</v>
      </c>
      <c r="G172" s="3" t="str">
        <f>HYPERLINK("https://twitter.com/cirogomes/status/1562229007646703617")</f>
        <v>https://twitter.com/cirogomes/status/1562229007646703617</v>
      </c>
      <c r="H172">
        <v>3495</v>
      </c>
      <c r="I172">
        <v>514</v>
      </c>
    </row>
    <row r="173" spans="1:9" x14ac:dyDescent="0.35">
      <c r="A173" s="15" t="s">
        <v>3240</v>
      </c>
      <c r="B173" s="1" t="s">
        <v>8</v>
      </c>
      <c r="C173" s="1" t="s">
        <v>8</v>
      </c>
      <c r="D173" t="s">
        <v>11</v>
      </c>
      <c r="E173" t="s">
        <v>183</v>
      </c>
      <c r="F173" s="2">
        <v>44797.00271990741</v>
      </c>
      <c r="G173" s="3" t="str">
        <f>HYPERLINK("https://twitter.com/cirogomes/status/1562229176962371584")</f>
        <v>https://twitter.com/cirogomes/status/1562229176962371584</v>
      </c>
      <c r="H173">
        <v>2805</v>
      </c>
      <c r="I173">
        <v>469</v>
      </c>
    </row>
    <row r="174" spans="1:9" x14ac:dyDescent="0.35">
      <c r="A174" s="15" t="s">
        <v>3241</v>
      </c>
      <c r="B174" s="1" t="s">
        <v>8</v>
      </c>
      <c r="C174" s="1" t="s">
        <v>8</v>
      </c>
      <c r="D174" t="s">
        <v>11</v>
      </c>
      <c r="E174" t="s">
        <v>184</v>
      </c>
      <c r="F174" s="2">
        <v>44797.002974537034</v>
      </c>
      <c r="G174" s="3" t="str">
        <f>HYPERLINK("https://twitter.com/cirogomes/status/1562229270071721985")</f>
        <v>https://twitter.com/cirogomes/status/1562229270071721985</v>
      </c>
      <c r="H174">
        <v>7032</v>
      </c>
      <c r="I174">
        <v>952</v>
      </c>
    </row>
    <row r="175" spans="1:9" x14ac:dyDescent="0.35">
      <c r="A175" s="15" t="s">
        <v>3242</v>
      </c>
      <c r="B175" s="1" t="s">
        <v>8</v>
      </c>
      <c r="C175" s="1" t="s">
        <v>8</v>
      </c>
      <c r="D175" t="s">
        <v>11</v>
      </c>
      <c r="E175" t="s">
        <v>185</v>
      </c>
      <c r="F175" s="2">
        <v>44797.015740740739</v>
      </c>
      <c r="G175" s="3" t="str">
        <f>HYPERLINK("https://twitter.com/cirogomes/status/1562233896775069697")</f>
        <v>https://twitter.com/cirogomes/status/1562233896775069697</v>
      </c>
      <c r="H175">
        <v>5227</v>
      </c>
      <c r="I175">
        <v>815</v>
      </c>
    </row>
    <row r="176" spans="1:9" x14ac:dyDescent="0.35">
      <c r="A176" s="15" t="s">
        <v>3243</v>
      </c>
      <c r="B176" s="1" t="s">
        <v>8</v>
      </c>
      <c r="C176" s="1" t="s">
        <v>8</v>
      </c>
      <c r="D176" t="s">
        <v>11</v>
      </c>
      <c r="E176" t="s">
        <v>186</v>
      </c>
      <c r="F176" s="2">
        <v>44797.016597222224</v>
      </c>
      <c r="G176" s="3" t="str">
        <f>HYPERLINK("https://twitter.com/cirogomes/status/1562234206297927680")</f>
        <v>https://twitter.com/cirogomes/status/1562234206297927680</v>
      </c>
      <c r="H176">
        <v>3840</v>
      </c>
      <c r="I176">
        <v>619</v>
      </c>
    </row>
    <row r="177" spans="1:9" x14ac:dyDescent="0.35">
      <c r="A177" s="15" t="s">
        <v>3244</v>
      </c>
      <c r="B177" s="1" t="s">
        <v>8</v>
      </c>
      <c r="C177" s="1" t="s">
        <v>8</v>
      </c>
      <c r="D177" t="s">
        <v>11</v>
      </c>
      <c r="E177" t="s">
        <v>187</v>
      </c>
      <c r="F177" s="2">
        <v>44797.024687500001</v>
      </c>
      <c r="G177" s="3" t="str">
        <f>HYPERLINK("https://twitter.com/cirogomes/status/1562237140318175232")</f>
        <v>https://twitter.com/cirogomes/status/1562237140318175232</v>
      </c>
      <c r="H177">
        <v>4136</v>
      </c>
      <c r="I177">
        <v>594</v>
      </c>
    </row>
    <row r="178" spans="1:9" x14ac:dyDescent="0.35">
      <c r="A178" s="15" t="s">
        <v>3245</v>
      </c>
      <c r="B178" s="1" t="s">
        <v>8</v>
      </c>
      <c r="C178" s="1" t="s">
        <v>8</v>
      </c>
      <c r="D178" t="s">
        <v>11</v>
      </c>
      <c r="E178" t="s">
        <v>188</v>
      </c>
      <c r="F178" s="2">
        <v>44797.024988425925</v>
      </c>
      <c r="G178" s="3" t="str">
        <f>HYPERLINK("https://twitter.com/cirogomes/status/1562237248619397121")</f>
        <v>https://twitter.com/cirogomes/status/1562237248619397121</v>
      </c>
      <c r="H178">
        <v>4261</v>
      </c>
      <c r="I178">
        <v>579</v>
      </c>
    </row>
    <row r="179" spans="1:9" x14ac:dyDescent="0.35">
      <c r="A179" s="15" t="s">
        <v>3246</v>
      </c>
      <c r="B179" s="1" t="s">
        <v>8</v>
      </c>
      <c r="C179" s="1" t="s">
        <v>8</v>
      </c>
      <c r="D179" t="s">
        <v>11</v>
      </c>
      <c r="E179" t="s">
        <v>189</v>
      </c>
      <c r="F179" s="2">
        <v>44797.030995370369</v>
      </c>
      <c r="G179" s="3" t="str">
        <f>HYPERLINK("https://twitter.com/cirogomes/status/1562239422611038208")</f>
        <v>https://twitter.com/cirogomes/status/1562239422611038208</v>
      </c>
      <c r="H179">
        <v>6230</v>
      </c>
      <c r="I179">
        <v>720</v>
      </c>
    </row>
    <row r="180" spans="1:9" x14ac:dyDescent="0.35">
      <c r="A180" s="15" t="s">
        <v>3247</v>
      </c>
      <c r="B180" s="1" t="s">
        <v>8</v>
      </c>
      <c r="C180" s="1" t="s">
        <v>8</v>
      </c>
      <c r="D180" t="s">
        <v>11</v>
      </c>
      <c r="E180" t="s">
        <v>190</v>
      </c>
      <c r="F180" s="2">
        <v>44797.032106481478</v>
      </c>
      <c r="G180" s="3" t="str">
        <f>HYPERLINK("https://twitter.com/cirogomes/status/1562239827327713280")</f>
        <v>https://twitter.com/cirogomes/status/1562239827327713280</v>
      </c>
      <c r="H180">
        <v>9915</v>
      </c>
      <c r="I180">
        <v>1290</v>
      </c>
    </row>
    <row r="181" spans="1:9" x14ac:dyDescent="0.35">
      <c r="A181" s="15" t="s">
        <v>3248</v>
      </c>
      <c r="B181" s="1" t="s">
        <v>8</v>
      </c>
      <c r="C181" s="1" t="s">
        <v>8</v>
      </c>
      <c r="D181" t="s">
        <v>11</v>
      </c>
      <c r="E181" t="s">
        <v>191</v>
      </c>
      <c r="F181" s="2">
        <v>44797.033437500002</v>
      </c>
      <c r="G181" s="3" t="str">
        <f>HYPERLINK("https://twitter.com/cirogomes/status/1562240309391761409")</f>
        <v>https://twitter.com/cirogomes/status/1562240309391761409</v>
      </c>
      <c r="H181">
        <v>3242</v>
      </c>
      <c r="I181">
        <v>587</v>
      </c>
    </row>
    <row r="182" spans="1:9" x14ac:dyDescent="0.35">
      <c r="A182" s="15" t="s">
        <v>3249</v>
      </c>
      <c r="B182" s="1" t="s">
        <v>8</v>
      </c>
      <c r="C182" s="1" t="s">
        <v>8</v>
      </c>
      <c r="D182" t="s">
        <v>11</v>
      </c>
      <c r="E182" t="s">
        <v>192</v>
      </c>
      <c r="F182" s="2">
        <v>44797.036087962966</v>
      </c>
      <c r="G182" s="3" t="str">
        <f>HYPERLINK("https://twitter.com/cirogomes/status/1562241270038548480")</f>
        <v>https://twitter.com/cirogomes/status/1562241270038548480</v>
      </c>
      <c r="H182">
        <v>3136</v>
      </c>
      <c r="I182">
        <v>542</v>
      </c>
    </row>
    <row r="183" spans="1:9" x14ac:dyDescent="0.35">
      <c r="A183" s="15" t="s">
        <v>3250</v>
      </c>
      <c r="B183" s="1" t="s">
        <v>8</v>
      </c>
      <c r="C183" s="1" t="s">
        <v>8</v>
      </c>
      <c r="D183" t="s">
        <v>11</v>
      </c>
      <c r="E183" t="s">
        <v>193</v>
      </c>
      <c r="F183" s="2">
        <v>44797.037800925929</v>
      </c>
      <c r="G183" s="3" t="str">
        <f>HYPERLINK("https://twitter.com/cirogomes/status/1562241890413875207")</f>
        <v>https://twitter.com/cirogomes/status/1562241890413875207</v>
      </c>
      <c r="H183">
        <v>2793</v>
      </c>
      <c r="I183">
        <v>463</v>
      </c>
    </row>
    <row r="184" spans="1:9" x14ac:dyDescent="0.35">
      <c r="A184" s="15" t="s">
        <v>3251</v>
      </c>
      <c r="B184" s="1" t="s">
        <v>8</v>
      </c>
      <c r="C184" s="1" t="s">
        <v>8</v>
      </c>
      <c r="D184" t="s">
        <v>11</v>
      </c>
      <c r="E184" t="s">
        <v>194</v>
      </c>
      <c r="F184" s="2">
        <v>44797.039027777777</v>
      </c>
      <c r="G184" s="3" t="str">
        <f>HYPERLINK("https://twitter.com/cirogomes/status/1562242335798448128")</f>
        <v>https://twitter.com/cirogomes/status/1562242335798448128</v>
      </c>
      <c r="H184">
        <v>3770</v>
      </c>
      <c r="I184">
        <v>636</v>
      </c>
    </row>
    <row r="185" spans="1:9" x14ac:dyDescent="0.35">
      <c r="A185" s="15" t="s">
        <v>3252</v>
      </c>
      <c r="B185" s="1" t="s">
        <v>8</v>
      </c>
      <c r="C185" s="1" t="s">
        <v>8</v>
      </c>
      <c r="D185" t="s">
        <v>11</v>
      </c>
      <c r="E185" t="s">
        <v>195</v>
      </c>
      <c r="F185" s="2">
        <v>44797.042800925927</v>
      </c>
      <c r="G185" s="3" t="str">
        <f>HYPERLINK("https://twitter.com/cirogomes/status/1562243702332231686")</f>
        <v>https://twitter.com/cirogomes/status/1562243702332231686</v>
      </c>
      <c r="H185">
        <v>5017</v>
      </c>
      <c r="I185">
        <v>808</v>
      </c>
    </row>
    <row r="186" spans="1:9" x14ac:dyDescent="0.35">
      <c r="A186" s="15" t="s">
        <v>3253</v>
      </c>
      <c r="B186" s="1" t="s">
        <v>8</v>
      </c>
      <c r="C186" s="1" t="s">
        <v>8</v>
      </c>
      <c r="D186" t="s">
        <v>11</v>
      </c>
      <c r="E186" t="s">
        <v>196</v>
      </c>
      <c r="F186" s="2">
        <v>44797.048854166664</v>
      </c>
      <c r="G186" s="3" t="str">
        <f>HYPERLINK("https://twitter.com/cirogomes/status/1562245895839940608")</f>
        <v>https://twitter.com/cirogomes/status/1562245895839940608</v>
      </c>
      <c r="H186">
        <v>29716</v>
      </c>
      <c r="I186">
        <v>2671</v>
      </c>
    </row>
    <row r="187" spans="1:9" x14ac:dyDescent="0.35">
      <c r="A187" s="15" t="s">
        <v>3254</v>
      </c>
      <c r="B187" s="1" t="s">
        <v>8</v>
      </c>
      <c r="C187" s="1" t="s">
        <v>8</v>
      </c>
      <c r="D187" t="s">
        <v>11</v>
      </c>
      <c r="E187" t="s">
        <v>197</v>
      </c>
      <c r="F187" s="2">
        <v>44797.049212962964</v>
      </c>
      <c r="G187" s="3" t="str">
        <f>HYPERLINK("https://twitter.com/cirogomes/status/1562246028442701825")</f>
        <v>https://twitter.com/cirogomes/status/1562246028442701825</v>
      </c>
      <c r="H187">
        <v>10730</v>
      </c>
      <c r="I187">
        <v>843</v>
      </c>
    </row>
    <row r="188" spans="1:9" x14ac:dyDescent="0.35">
      <c r="A188" s="15" t="s">
        <v>3255</v>
      </c>
      <c r="B188" s="1" t="s">
        <v>8</v>
      </c>
      <c r="C188" s="1" t="s">
        <v>8</v>
      </c>
      <c r="D188" t="s">
        <v>9</v>
      </c>
      <c r="E188" t="s">
        <v>198</v>
      </c>
      <c r="F188" s="2">
        <v>44797.396053240744</v>
      </c>
      <c r="G188" s="3" t="str">
        <f>HYPERLINK("https://twitter.com/cirogomes/status/1562371716025819136")</f>
        <v>https://twitter.com/cirogomes/status/1562371716025819136</v>
      </c>
      <c r="H188">
        <v>2336</v>
      </c>
      <c r="I188">
        <v>401</v>
      </c>
    </row>
    <row r="189" spans="1:9" x14ac:dyDescent="0.35">
      <c r="A189" s="15" t="s">
        <v>3256</v>
      </c>
      <c r="B189" s="1" t="s">
        <v>8</v>
      </c>
      <c r="C189" s="1" t="s">
        <v>8</v>
      </c>
      <c r="D189" t="s">
        <v>11</v>
      </c>
      <c r="E189" t="s">
        <v>199</v>
      </c>
      <c r="F189" s="2">
        <v>44797.396053240744</v>
      </c>
      <c r="G189" s="3" t="str">
        <f>HYPERLINK("https://twitter.com/cirogomes/status/1562371718013980673")</f>
        <v>https://twitter.com/cirogomes/status/1562371718013980673</v>
      </c>
      <c r="H189">
        <v>7343</v>
      </c>
      <c r="I189">
        <v>1336</v>
      </c>
    </row>
    <row r="190" spans="1:9" x14ac:dyDescent="0.35">
      <c r="A190" s="15" t="s">
        <v>3257</v>
      </c>
      <c r="B190" s="1" t="s">
        <v>8</v>
      </c>
      <c r="C190" s="1" t="s">
        <v>8</v>
      </c>
      <c r="D190" t="s">
        <v>11</v>
      </c>
      <c r="E190" t="s">
        <v>200</v>
      </c>
      <c r="F190" s="2">
        <v>44797.432812500003</v>
      </c>
      <c r="G190" s="3" t="str">
        <f>HYPERLINK("https://twitter.com/cirogomes/status/1562385039882686464")</f>
        <v>https://twitter.com/cirogomes/status/1562385039882686464</v>
      </c>
      <c r="H190">
        <v>2453</v>
      </c>
      <c r="I190">
        <v>319</v>
      </c>
    </row>
    <row r="191" spans="1:9" x14ac:dyDescent="0.35">
      <c r="A191" s="15" t="s">
        <v>3258</v>
      </c>
      <c r="B191" s="1" t="s">
        <v>8</v>
      </c>
      <c r="C191" s="1" t="s">
        <v>8</v>
      </c>
      <c r="D191" t="s">
        <v>11</v>
      </c>
      <c r="E191" t="s">
        <v>201</v>
      </c>
      <c r="F191" s="2">
        <v>44797.521956018521</v>
      </c>
      <c r="G191" s="3" t="str">
        <f>HYPERLINK("https://twitter.com/cirogomes/status/1562417341991878656")</f>
        <v>https://twitter.com/cirogomes/status/1562417341991878656</v>
      </c>
      <c r="H191">
        <v>1032</v>
      </c>
      <c r="I191">
        <v>235</v>
      </c>
    </row>
    <row r="192" spans="1:9" x14ac:dyDescent="0.35">
      <c r="A192" s="15" t="s">
        <v>3259</v>
      </c>
      <c r="B192" s="1" t="s">
        <v>8</v>
      </c>
      <c r="C192" s="1" t="s">
        <v>8</v>
      </c>
      <c r="D192" t="s">
        <v>11</v>
      </c>
      <c r="E192" t="s">
        <v>202</v>
      </c>
      <c r="F192" s="2">
        <v>44797.561238425929</v>
      </c>
      <c r="G192" s="3" t="str">
        <f>HYPERLINK("https://twitter.com/cirogomes/status/1562431576884973569")</f>
        <v>https://twitter.com/cirogomes/status/1562431576884973569</v>
      </c>
      <c r="H192">
        <v>2995</v>
      </c>
      <c r="I192">
        <v>548</v>
      </c>
    </row>
    <row r="193" spans="1:9" x14ac:dyDescent="0.35">
      <c r="A193" s="15" t="s">
        <v>3260</v>
      </c>
      <c r="B193" s="1" t="s">
        <v>8</v>
      </c>
      <c r="C193" s="1" t="s">
        <v>8</v>
      </c>
      <c r="D193" t="s">
        <v>11</v>
      </c>
      <c r="E193" t="s">
        <v>203</v>
      </c>
      <c r="F193" s="2">
        <v>44797.589224537034</v>
      </c>
      <c r="G193" s="3" t="str">
        <f>HYPERLINK("https://twitter.com/cirogomes/status/1562441721455480834")</f>
        <v>https://twitter.com/cirogomes/status/1562441721455480834</v>
      </c>
      <c r="H193">
        <v>983</v>
      </c>
      <c r="I193">
        <v>227</v>
      </c>
    </row>
    <row r="194" spans="1:9" x14ac:dyDescent="0.35">
      <c r="A194" s="15" t="s">
        <v>3261</v>
      </c>
      <c r="B194" s="1" t="s">
        <v>8</v>
      </c>
      <c r="C194" s="1" t="s">
        <v>8</v>
      </c>
      <c r="D194" t="s">
        <v>11</v>
      </c>
      <c r="E194" t="s">
        <v>204</v>
      </c>
      <c r="F194" s="2">
        <v>44797.626817129632</v>
      </c>
      <c r="G194" s="3" t="str">
        <f>HYPERLINK("https://twitter.com/cirogomes/status/1562455344621572097")</f>
        <v>https://twitter.com/cirogomes/status/1562455344621572097</v>
      </c>
      <c r="H194">
        <v>2715</v>
      </c>
      <c r="I194">
        <v>482</v>
      </c>
    </row>
    <row r="195" spans="1:9" x14ac:dyDescent="0.35">
      <c r="A195" s="15" t="s">
        <v>3262</v>
      </c>
      <c r="B195" s="1" t="s">
        <v>8</v>
      </c>
      <c r="C195" s="1" t="s">
        <v>8</v>
      </c>
      <c r="D195" t="s">
        <v>11</v>
      </c>
      <c r="E195" t="s">
        <v>205</v>
      </c>
      <c r="F195" s="2">
        <v>44797.747037037036</v>
      </c>
      <c r="G195" s="3" t="str">
        <f>HYPERLINK("https://twitter.com/cirogomes/status/1562498910341328897")</f>
        <v>https://twitter.com/cirogomes/status/1562498910341328897</v>
      </c>
      <c r="H195">
        <v>891</v>
      </c>
      <c r="I195">
        <v>154</v>
      </c>
    </row>
    <row r="196" spans="1:9" x14ac:dyDescent="0.35">
      <c r="A196" s="15" t="s">
        <v>3263</v>
      </c>
      <c r="B196" s="1" t="s">
        <v>8</v>
      </c>
      <c r="C196" s="1" t="s">
        <v>8</v>
      </c>
      <c r="D196" t="s">
        <v>11</v>
      </c>
      <c r="E196" t="s">
        <v>206</v>
      </c>
      <c r="F196" s="2">
        <v>44797.747060185182</v>
      </c>
      <c r="G196" s="3" t="str">
        <f>HYPERLINK("https://twitter.com/cirogomes/status/1562498917253558274")</f>
        <v>https://twitter.com/cirogomes/status/1562498917253558274</v>
      </c>
      <c r="H196">
        <v>1124</v>
      </c>
      <c r="I196">
        <v>216</v>
      </c>
    </row>
    <row r="197" spans="1:9" x14ac:dyDescent="0.35">
      <c r="A197" s="15" t="s">
        <v>3264</v>
      </c>
      <c r="B197" s="1" t="s">
        <v>8</v>
      </c>
      <c r="C197" s="1" t="s">
        <v>8</v>
      </c>
      <c r="D197" t="s">
        <v>11</v>
      </c>
      <c r="E197" t="s">
        <v>207</v>
      </c>
      <c r="F197" s="2">
        <v>44797.786909722221</v>
      </c>
      <c r="G197" s="3" t="str">
        <f>HYPERLINK("https://twitter.com/cirogomes/status/1562513356984143872")</f>
        <v>https://twitter.com/cirogomes/status/1562513356984143872</v>
      </c>
      <c r="H197">
        <v>1099</v>
      </c>
      <c r="I197">
        <v>210</v>
      </c>
    </row>
    <row r="198" spans="1:9" x14ac:dyDescent="0.35">
      <c r="A198" s="15" t="s">
        <v>3265</v>
      </c>
      <c r="B198" s="1" t="s">
        <v>8</v>
      </c>
      <c r="C198" s="1" t="s">
        <v>8</v>
      </c>
      <c r="D198" t="s">
        <v>11</v>
      </c>
      <c r="E198" t="s">
        <v>208</v>
      </c>
      <c r="F198" s="2">
        <v>44797.822824074072</v>
      </c>
      <c r="G198" s="3" t="str">
        <f>HYPERLINK("https://twitter.com/cirogomes/status/1562526374388170752")</f>
        <v>https://twitter.com/cirogomes/status/1562526374388170752</v>
      </c>
      <c r="H198">
        <v>2958</v>
      </c>
      <c r="I198">
        <v>761</v>
      </c>
    </row>
    <row r="199" spans="1:9" x14ac:dyDescent="0.35">
      <c r="A199" s="15" t="s">
        <v>3266</v>
      </c>
      <c r="B199" s="1" t="s">
        <v>8</v>
      </c>
      <c r="C199" s="1" t="s">
        <v>8</v>
      </c>
      <c r="D199" t="s">
        <v>11</v>
      </c>
      <c r="E199" t="s">
        <v>209</v>
      </c>
      <c r="F199" s="2">
        <v>44797.84275462963</v>
      </c>
      <c r="G199" s="3" t="str">
        <f>HYPERLINK("https://twitter.com/cirogomes/status/1562533595893403648")</f>
        <v>https://twitter.com/cirogomes/status/1562533595893403648</v>
      </c>
      <c r="H199">
        <v>3028</v>
      </c>
      <c r="I199">
        <v>774</v>
      </c>
    </row>
    <row r="200" spans="1:9" x14ac:dyDescent="0.35">
      <c r="A200" s="15" t="s">
        <v>3267</v>
      </c>
      <c r="B200" s="1" t="s">
        <v>8</v>
      </c>
      <c r="C200" s="1" t="s">
        <v>8</v>
      </c>
      <c r="D200" t="s">
        <v>11</v>
      </c>
      <c r="E200" t="s">
        <v>210</v>
      </c>
      <c r="F200" s="2">
        <v>44797.875636574077</v>
      </c>
      <c r="G200" s="3" t="str">
        <f>HYPERLINK("https://twitter.com/cirogomes/status/1562545511957159936")</f>
        <v>https://twitter.com/cirogomes/status/1562545511957159936</v>
      </c>
      <c r="H200">
        <v>5077</v>
      </c>
      <c r="I200">
        <v>979</v>
      </c>
    </row>
    <row r="201" spans="1:9" x14ac:dyDescent="0.35">
      <c r="A201" s="15" t="s">
        <v>3268</v>
      </c>
      <c r="B201" s="1" t="s">
        <v>8</v>
      </c>
      <c r="C201" s="1" t="s">
        <v>8</v>
      </c>
      <c r="D201" t="s">
        <v>11</v>
      </c>
      <c r="E201" t="s">
        <v>211</v>
      </c>
      <c r="F201" s="2">
        <v>44798.008530092593</v>
      </c>
      <c r="G201" s="3" t="str">
        <f>HYPERLINK("https://twitter.com/cirogomes/status/1562593671954026497")</f>
        <v>https://twitter.com/cirogomes/status/1562593671954026497</v>
      </c>
      <c r="H201">
        <v>3628</v>
      </c>
      <c r="I201">
        <v>582</v>
      </c>
    </row>
    <row r="202" spans="1:9" x14ac:dyDescent="0.35">
      <c r="A202" s="15" t="s">
        <v>3269</v>
      </c>
      <c r="B202" s="1" t="s">
        <v>8</v>
      </c>
      <c r="C202" s="1" t="s">
        <v>8</v>
      </c>
      <c r="D202" t="s">
        <v>11</v>
      </c>
      <c r="E202" t="s">
        <v>212</v>
      </c>
      <c r="F202" s="2">
        <v>44798.043194444443</v>
      </c>
      <c r="G202" s="3" t="str">
        <f>HYPERLINK("https://twitter.com/cirogomes/status/1562606233550393345")</f>
        <v>https://twitter.com/cirogomes/status/1562606233550393345</v>
      </c>
      <c r="H202">
        <v>2635</v>
      </c>
      <c r="I202">
        <v>522</v>
      </c>
    </row>
    <row r="203" spans="1:9" x14ac:dyDescent="0.35">
      <c r="A203" s="15" t="s">
        <v>3270</v>
      </c>
      <c r="B203" s="1" t="s">
        <v>8</v>
      </c>
      <c r="C203" s="1" t="s">
        <v>8</v>
      </c>
      <c r="D203" t="s">
        <v>11</v>
      </c>
      <c r="E203" t="s">
        <v>213</v>
      </c>
      <c r="F203" s="2">
        <v>44798.38480324074</v>
      </c>
      <c r="G203" s="3" t="str">
        <f>HYPERLINK("https://twitter.com/cirogomes/status/1562730027522764800")</f>
        <v>https://twitter.com/cirogomes/status/1562730027522764800</v>
      </c>
      <c r="H203">
        <v>1276</v>
      </c>
      <c r="I203">
        <v>192</v>
      </c>
    </row>
    <row r="204" spans="1:9" x14ac:dyDescent="0.35">
      <c r="A204" s="15" t="s">
        <v>3271</v>
      </c>
      <c r="B204" s="1" t="s">
        <v>8</v>
      </c>
      <c r="C204" s="1" t="s">
        <v>8</v>
      </c>
      <c r="D204" t="s">
        <v>11</v>
      </c>
      <c r="E204" t="s">
        <v>214</v>
      </c>
      <c r="F204" s="2">
        <v>44798.38480324074</v>
      </c>
      <c r="G204" s="3" t="str">
        <f>HYPERLINK("https://twitter.com/cirogomes/status/1562730030018732033")</f>
        <v>https://twitter.com/cirogomes/status/1562730030018732033</v>
      </c>
      <c r="H204">
        <v>1147</v>
      </c>
      <c r="I204">
        <v>180</v>
      </c>
    </row>
    <row r="205" spans="1:9" x14ac:dyDescent="0.35">
      <c r="A205" s="15" t="s">
        <v>3272</v>
      </c>
      <c r="B205" s="1" t="s">
        <v>8</v>
      </c>
      <c r="C205" s="1" t="s">
        <v>8</v>
      </c>
      <c r="D205" t="s">
        <v>11</v>
      </c>
      <c r="E205" t="s">
        <v>215</v>
      </c>
      <c r="F205" s="2">
        <v>44798.384814814817</v>
      </c>
      <c r="G205" s="3" t="str">
        <f>HYPERLINK("https://twitter.com/cirogomes/status/1562730031704510464")</f>
        <v>https://twitter.com/cirogomes/status/1562730031704510464</v>
      </c>
      <c r="H205">
        <v>1071</v>
      </c>
      <c r="I205">
        <v>242</v>
      </c>
    </row>
    <row r="206" spans="1:9" x14ac:dyDescent="0.35">
      <c r="A206" s="15" t="s">
        <v>3273</v>
      </c>
      <c r="B206" s="1" t="s">
        <v>8</v>
      </c>
      <c r="C206" s="1" t="s">
        <v>8</v>
      </c>
      <c r="D206" t="s">
        <v>9</v>
      </c>
      <c r="E206" t="s">
        <v>216</v>
      </c>
      <c r="F206" s="2">
        <v>44798.426574074074</v>
      </c>
      <c r="G206" s="3" t="str">
        <f>HYPERLINK("https://twitter.com/cirogomes/status/1562745165504057345")</f>
        <v>https://twitter.com/cirogomes/status/1562745165504057345</v>
      </c>
      <c r="H206">
        <v>2432</v>
      </c>
      <c r="I206">
        <v>414</v>
      </c>
    </row>
    <row r="207" spans="1:9" x14ac:dyDescent="0.35">
      <c r="A207" s="15" t="s">
        <v>3274</v>
      </c>
      <c r="B207" s="1" t="s">
        <v>8</v>
      </c>
      <c r="C207" s="1" t="s">
        <v>8</v>
      </c>
      <c r="D207" t="s">
        <v>11</v>
      </c>
      <c r="E207" t="s">
        <v>217</v>
      </c>
      <c r="F207" s="2">
        <v>44798.444780092592</v>
      </c>
      <c r="G207" s="3" t="str">
        <f>HYPERLINK("https://twitter.com/cirogomes/status/1562751764226805766")</f>
        <v>https://twitter.com/cirogomes/status/1562751764226805766</v>
      </c>
      <c r="H207">
        <v>8067</v>
      </c>
      <c r="I207">
        <v>834</v>
      </c>
    </row>
    <row r="208" spans="1:9" x14ac:dyDescent="0.35">
      <c r="A208" s="15" t="s">
        <v>3275</v>
      </c>
      <c r="B208" s="1" t="s">
        <v>8</v>
      </c>
      <c r="C208" s="1" t="s">
        <v>8</v>
      </c>
      <c r="D208" t="s">
        <v>11</v>
      </c>
      <c r="E208" t="s">
        <v>218</v>
      </c>
      <c r="F208" s="2">
        <v>44798.452210648145</v>
      </c>
      <c r="G208" s="3" t="str">
        <f>HYPERLINK("https://twitter.com/cirogomes/status/1562754456735076353")</f>
        <v>https://twitter.com/cirogomes/status/1562754456735076353</v>
      </c>
      <c r="H208">
        <v>2034</v>
      </c>
      <c r="I208">
        <v>229</v>
      </c>
    </row>
    <row r="209" spans="1:9" x14ac:dyDescent="0.35">
      <c r="A209" s="15" t="s">
        <v>3276</v>
      </c>
      <c r="B209" s="1" t="s">
        <v>8</v>
      </c>
      <c r="C209" s="1" t="s">
        <v>8</v>
      </c>
      <c r="D209" t="s">
        <v>11</v>
      </c>
      <c r="E209" t="s">
        <v>219</v>
      </c>
      <c r="F209" s="2">
        <v>44798.452222222222</v>
      </c>
      <c r="G209" s="3" t="str">
        <f>HYPERLINK("https://twitter.com/cirogomes/status/1562754458240438272")</f>
        <v>https://twitter.com/cirogomes/status/1562754458240438272</v>
      </c>
      <c r="H209">
        <v>953</v>
      </c>
      <c r="I209">
        <v>221</v>
      </c>
    </row>
    <row r="210" spans="1:9" x14ac:dyDescent="0.35">
      <c r="A210" s="15" t="s">
        <v>3277</v>
      </c>
      <c r="B210" s="1" t="s">
        <v>8</v>
      </c>
      <c r="C210" s="1" t="s">
        <v>8</v>
      </c>
      <c r="D210" t="s">
        <v>11</v>
      </c>
      <c r="E210" t="s">
        <v>220</v>
      </c>
      <c r="F210" s="2">
        <v>44798.461053240739</v>
      </c>
      <c r="G210" s="3" t="str">
        <f>HYPERLINK("https://twitter.com/cirogomes/status/1562757658310250499")</f>
        <v>https://twitter.com/cirogomes/status/1562757658310250499</v>
      </c>
      <c r="H210">
        <v>1667</v>
      </c>
      <c r="I210">
        <v>329</v>
      </c>
    </row>
    <row r="211" spans="1:9" x14ac:dyDescent="0.35">
      <c r="A211" s="15" t="s">
        <v>3278</v>
      </c>
      <c r="B211" s="1" t="s">
        <v>8</v>
      </c>
      <c r="C211" s="1" t="s">
        <v>8</v>
      </c>
      <c r="D211" t="s">
        <v>11</v>
      </c>
      <c r="E211" t="s">
        <v>221</v>
      </c>
      <c r="F211" s="2">
        <v>44798.462326388886</v>
      </c>
      <c r="G211" s="3" t="str">
        <f>HYPERLINK("https://twitter.com/cirogomes/status/1562758119608156161")</f>
        <v>https://twitter.com/cirogomes/status/1562758119608156161</v>
      </c>
      <c r="H211">
        <v>2138</v>
      </c>
      <c r="I211">
        <v>508</v>
      </c>
    </row>
    <row r="212" spans="1:9" x14ac:dyDescent="0.35">
      <c r="A212" s="15" t="s">
        <v>3279</v>
      </c>
      <c r="B212" s="1" t="s">
        <v>8</v>
      </c>
      <c r="C212" s="1" t="s">
        <v>8</v>
      </c>
      <c r="D212" t="s">
        <v>11</v>
      </c>
      <c r="E212" t="s">
        <v>222</v>
      </c>
      <c r="F212" s="2">
        <v>44798.472013888888</v>
      </c>
      <c r="G212" s="3" t="str">
        <f>HYPERLINK("https://twitter.com/cirogomes/status/1562761630638915584")</f>
        <v>https://twitter.com/cirogomes/status/1562761630638915584</v>
      </c>
      <c r="H212">
        <v>1665</v>
      </c>
      <c r="I212">
        <v>341</v>
      </c>
    </row>
    <row r="213" spans="1:9" x14ac:dyDescent="0.35">
      <c r="A213" s="15" t="s">
        <v>3280</v>
      </c>
      <c r="B213" s="1" t="s">
        <v>8</v>
      </c>
      <c r="C213" s="1" t="s">
        <v>8</v>
      </c>
      <c r="D213" t="s">
        <v>11</v>
      </c>
      <c r="E213" t="s">
        <v>223</v>
      </c>
      <c r="F213" s="2">
        <v>44798.476689814815</v>
      </c>
      <c r="G213" s="3" t="str">
        <f>HYPERLINK("https://twitter.com/cirogomes/status/1562763327582785537")</f>
        <v>https://twitter.com/cirogomes/status/1562763327582785537</v>
      </c>
      <c r="H213">
        <v>5412</v>
      </c>
      <c r="I213">
        <v>733</v>
      </c>
    </row>
    <row r="214" spans="1:9" x14ac:dyDescent="0.35">
      <c r="A214" s="15" t="s">
        <v>3281</v>
      </c>
      <c r="B214" s="1" t="s">
        <v>8</v>
      </c>
      <c r="C214" s="1" t="s">
        <v>8</v>
      </c>
      <c r="D214" t="s">
        <v>11</v>
      </c>
      <c r="E214" t="s">
        <v>224</v>
      </c>
      <c r="F214" s="2">
        <v>44798.477453703701</v>
      </c>
      <c r="G214" s="3" t="str">
        <f>HYPERLINK("https://twitter.com/cirogomes/status/1562763602125209607")</f>
        <v>https://twitter.com/cirogomes/status/1562763602125209607</v>
      </c>
      <c r="H214">
        <v>3566</v>
      </c>
      <c r="I214">
        <v>742</v>
      </c>
    </row>
    <row r="215" spans="1:9" x14ac:dyDescent="0.35">
      <c r="A215" s="15" t="s">
        <v>3282</v>
      </c>
      <c r="B215" s="1" t="s">
        <v>8</v>
      </c>
      <c r="C215" s="1" t="s">
        <v>8</v>
      </c>
      <c r="D215" t="s">
        <v>11</v>
      </c>
      <c r="E215" t="s">
        <v>225</v>
      </c>
      <c r="F215" s="2">
        <v>44798.480416666665</v>
      </c>
      <c r="G215" s="3" t="str">
        <f>HYPERLINK("https://twitter.com/cirogomes/status/1562764677213560833")</f>
        <v>https://twitter.com/cirogomes/status/1562764677213560833</v>
      </c>
      <c r="H215">
        <v>1691</v>
      </c>
      <c r="I215">
        <v>418</v>
      </c>
    </row>
    <row r="216" spans="1:9" x14ac:dyDescent="0.35">
      <c r="A216" s="15" t="s">
        <v>3283</v>
      </c>
      <c r="B216" s="1" t="s">
        <v>8</v>
      </c>
      <c r="C216" s="1" t="s">
        <v>8</v>
      </c>
      <c r="D216" t="s">
        <v>11</v>
      </c>
      <c r="E216" t="s">
        <v>226</v>
      </c>
      <c r="F216" s="2">
        <v>44798.5003125</v>
      </c>
      <c r="G216" s="3" t="str">
        <f>HYPERLINK("https://twitter.com/cirogomes/status/1562771888635535361")</f>
        <v>https://twitter.com/cirogomes/status/1562771888635535361</v>
      </c>
      <c r="H216">
        <v>942</v>
      </c>
      <c r="I216">
        <v>252</v>
      </c>
    </row>
    <row r="217" spans="1:9" x14ac:dyDescent="0.35">
      <c r="A217" s="15" t="s">
        <v>3284</v>
      </c>
      <c r="B217" s="1" t="s">
        <v>8</v>
      </c>
      <c r="C217" s="1" t="s">
        <v>8</v>
      </c>
      <c r="D217" t="s">
        <v>11</v>
      </c>
      <c r="E217" t="s">
        <v>227</v>
      </c>
      <c r="F217" s="2">
        <v>44798.503321759257</v>
      </c>
      <c r="G217" s="3" t="str">
        <f>HYPERLINK("https://twitter.com/cirogomes/status/1562772978655453184")</f>
        <v>https://twitter.com/cirogomes/status/1562772978655453184</v>
      </c>
      <c r="H217">
        <v>1807</v>
      </c>
      <c r="I217">
        <v>407</v>
      </c>
    </row>
    <row r="218" spans="1:9" x14ac:dyDescent="0.35">
      <c r="A218" s="15" t="s">
        <v>3285</v>
      </c>
      <c r="B218" s="1" t="s">
        <v>8</v>
      </c>
      <c r="C218" s="1" t="s">
        <v>8</v>
      </c>
      <c r="D218" t="s">
        <v>11</v>
      </c>
      <c r="E218" t="s">
        <v>228</v>
      </c>
      <c r="F218" s="2">
        <v>44798.507592592592</v>
      </c>
      <c r="G218" s="3" t="str">
        <f>HYPERLINK("https://twitter.com/cirogomes/status/1562774525300903937")</f>
        <v>https://twitter.com/cirogomes/status/1562774525300903937</v>
      </c>
      <c r="H218">
        <v>3090</v>
      </c>
      <c r="I218">
        <v>727</v>
      </c>
    </row>
    <row r="219" spans="1:9" x14ac:dyDescent="0.35">
      <c r="A219" s="15" t="s">
        <v>3286</v>
      </c>
      <c r="B219" s="1" t="s">
        <v>8</v>
      </c>
      <c r="C219" s="1" t="s">
        <v>8</v>
      </c>
      <c r="D219" t="s">
        <v>11</v>
      </c>
      <c r="E219" t="s">
        <v>229</v>
      </c>
      <c r="F219" s="2">
        <v>44798.515185185184</v>
      </c>
      <c r="G219" s="3" t="str">
        <f>HYPERLINK("https://twitter.com/cirogomes/status/1562777277238222848")</f>
        <v>https://twitter.com/cirogomes/status/1562777277238222848</v>
      </c>
      <c r="H219">
        <v>6343</v>
      </c>
      <c r="I219">
        <v>820</v>
      </c>
    </row>
    <row r="220" spans="1:9" x14ac:dyDescent="0.35">
      <c r="A220" s="15" t="s">
        <v>3287</v>
      </c>
      <c r="B220" s="1" t="s">
        <v>8</v>
      </c>
      <c r="C220" s="1" t="s">
        <v>8</v>
      </c>
      <c r="D220" t="s">
        <v>11</v>
      </c>
      <c r="E220" t="s">
        <v>230</v>
      </c>
      <c r="F220" s="2">
        <v>44798.517013888886</v>
      </c>
      <c r="G220" s="3" t="str">
        <f>HYPERLINK("https://twitter.com/cirogomes/status/1562777938290180100")</f>
        <v>https://twitter.com/cirogomes/status/1562777938290180100</v>
      </c>
      <c r="H220">
        <v>1150</v>
      </c>
      <c r="I220">
        <v>234</v>
      </c>
    </row>
    <row r="221" spans="1:9" x14ac:dyDescent="0.35">
      <c r="A221" s="15" t="s">
        <v>3288</v>
      </c>
      <c r="B221" s="1" t="s">
        <v>8</v>
      </c>
      <c r="C221" s="1" t="s">
        <v>8</v>
      </c>
      <c r="D221" t="s">
        <v>9</v>
      </c>
      <c r="E221" t="s">
        <v>231</v>
      </c>
      <c r="F221" s="2">
        <v>44798.531261574077</v>
      </c>
      <c r="G221" s="3" t="str">
        <f>HYPERLINK("https://twitter.com/cirogomes/status/1562783102329446402")</f>
        <v>https://twitter.com/cirogomes/status/1562783102329446402</v>
      </c>
      <c r="H221">
        <v>2963</v>
      </c>
      <c r="I221">
        <v>482</v>
      </c>
    </row>
    <row r="222" spans="1:9" x14ac:dyDescent="0.35">
      <c r="A222" s="15" t="s">
        <v>3289</v>
      </c>
      <c r="B222" s="1" t="s">
        <v>8</v>
      </c>
      <c r="C222" s="1" t="s">
        <v>8</v>
      </c>
      <c r="D222" t="s">
        <v>11</v>
      </c>
      <c r="E222" t="s">
        <v>232</v>
      </c>
      <c r="F222" s="2">
        <v>44798.538472222222</v>
      </c>
      <c r="G222" s="3" t="str">
        <f>HYPERLINK("https://twitter.com/cirogomes/status/1562785714638843906")</f>
        <v>https://twitter.com/cirogomes/status/1562785714638843906</v>
      </c>
      <c r="H222">
        <v>1855</v>
      </c>
      <c r="I222">
        <v>396</v>
      </c>
    </row>
    <row r="223" spans="1:9" x14ac:dyDescent="0.35">
      <c r="A223" s="15" t="s">
        <v>3290</v>
      </c>
      <c r="B223" s="1" t="s">
        <v>8</v>
      </c>
      <c r="C223" s="1" t="s">
        <v>8</v>
      </c>
      <c r="D223" t="s">
        <v>11</v>
      </c>
      <c r="E223" t="s">
        <v>233</v>
      </c>
      <c r="F223" s="2">
        <v>44798.5859375</v>
      </c>
      <c r="G223" s="3" t="str">
        <f>HYPERLINK("https://twitter.com/cirogomes/status/1562802916217569280")</f>
        <v>https://twitter.com/cirogomes/status/1562802916217569280</v>
      </c>
      <c r="H223">
        <v>1799</v>
      </c>
      <c r="I223">
        <v>434</v>
      </c>
    </row>
    <row r="224" spans="1:9" x14ac:dyDescent="0.35">
      <c r="A224" s="15" t="s">
        <v>3291</v>
      </c>
      <c r="B224" s="1" t="s">
        <v>8</v>
      </c>
      <c r="C224" s="1" t="s">
        <v>8</v>
      </c>
      <c r="D224" t="s">
        <v>11</v>
      </c>
      <c r="E224" t="s">
        <v>234</v>
      </c>
      <c r="F224" s="2">
        <v>44798.6253125</v>
      </c>
      <c r="G224" s="3" t="str">
        <f>HYPERLINK("https://twitter.com/cirogomes/status/1562817184417681408")</f>
        <v>https://twitter.com/cirogomes/status/1562817184417681408</v>
      </c>
      <c r="H224">
        <v>1829</v>
      </c>
      <c r="I224">
        <v>444</v>
      </c>
    </row>
    <row r="225" spans="1:9" x14ac:dyDescent="0.35">
      <c r="A225" s="15" t="s">
        <v>3292</v>
      </c>
      <c r="B225" s="1" t="s">
        <v>8</v>
      </c>
      <c r="C225" s="1" t="s">
        <v>8</v>
      </c>
      <c r="D225" t="s">
        <v>9</v>
      </c>
      <c r="E225" t="s">
        <v>235</v>
      </c>
      <c r="F225" s="2">
        <v>44798.709629629629</v>
      </c>
      <c r="G225" s="3" t="str">
        <f>HYPERLINK("https://twitter.com/cirogomes/status/1562847743353053185")</f>
        <v>https://twitter.com/cirogomes/status/1562847743353053185</v>
      </c>
      <c r="H225">
        <v>3766</v>
      </c>
      <c r="I225">
        <v>835</v>
      </c>
    </row>
    <row r="226" spans="1:9" x14ac:dyDescent="0.35">
      <c r="A226" s="15" t="s">
        <v>3293</v>
      </c>
      <c r="B226" s="1" t="s">
        <v>8</v>
      </c>
      <c r="C226" s="1" t="s">
        <v>8</v>
      </c>
      <c r="D226" t="s">
        <v>11</v>
      </c>
      <c r="E226" t="s">
        <v>236</v>
      </c>
      <c r="F226" s="2">
        <v>44798.961192129631</v>
      </c>
      <c r="G226" s="3" t="str">
        <f>HYPERLINK("https://twitter.com/cirogomes/status/1562938906127089664")</f>
        <v>https://twitter.com/cirogomes/status/1562938906127089664</v>
      </c>
      <c r="H226">
        <v>3160</v>
      </c>
      <c r="I226">
        <v>881</v>
      </c>
    </row>
    <row r="227" spans="1:9" x14ac:dyDescent="0.35">
      <c r="A227" s="15" t="s">
        <v>3294</v>
      </c>
      <c r="B227" s="1" t="s">
        <v>8</v>
      </c>
      <c r="C227" s="1" t="s">
        <v>8</v>
      </c>
      <c r="D227" t="s">
        <v>9</v>
      </c>
      <c r="E227" t="s">
        <v>237</v>
      </c>
      <c r="F227" s="2">
        <v>44799.500173611108</v>
      </c>
      <c r="G227" s="3" t="str">
        <f>HYPERLINK("https://twitter.com/cirogomes/status/1563134226211299328")</f>
        <v>https://twitter.com/cirogomes/status/1563134226211299328</v>
      </c>
      <c r="H227">
        <v>1383</v>
      </c>
      <c r="I227">
        <v>294</v>
      </c>
    </row>
    <row r="228" spans="1:9" x14ac:dyDescent="0.35">
      <c r="A228" s="15" t="s">
        <v>3295</v>
      </c>
      <c r="B228" s="1" t="s">
        <v>8</v>
      </c>
      <c r="C228" s="1" t="s">
        <v>8</v>
      </c>
      <c r="D228" t="s">
        <v>11</v>
      </c>
      <c r="E228" t="s">
        <v>238</v>
      </c>
      <c r="F228" s="2">
        <v>44799.500185185185</v>
      </c>
      <c r="G228" s="3" t="str">
        <f>HYPERLINK("https://twitter.com/cirogomes/status/1563134231131279360")</f>
        <v>https://twitter.com/cirogomes/status/1563134231131279360</v>
      </c>
      <c r="H228">
        <v>1551</v>
      </c>
      <c r="I228">
        <v>300</v>
      </c>
    </row>
    <row r="229" spans="1:9" x14ac:dyDescent="0.35">
      <c r="A229" s="15" t="s">
        <v>3296</v>
      </c>
      <c r="B229" s="1" t="s">
        <v>8</v>
      </c>
      <c r="C229" s="1" t="s">
        <v>8</v>
      </c>
      <c r="D229" t="s">
        <v>11</v>
      </c>
      <c r="E229" t="s">
        <v>239</v>
      </c>
      <c r="F229" s="2">
        <v>44799.500196759262</v>
      </c>
      <c r="G229" s="3" t="str">
        <f>HYPERLINK("https://twitter.com/cirogomes/status/1563134233920831491")</f>
        <v>https://twitter.com/cirogomes/status/1563134233920831491</v>
      </c>
      <c r="H229">
        <v>1207</v>
      </c>
      <c r="I229">
        <v>310</v>
      </c>
    </row>
    <row r="230" spans="1:9" x14ac:dyDescent="0.35">
      <c r="A230" s="15" t="s">
        <v>3297</v>
      </c>
      <c r="B230" s="1" t="s">
        <v>8</v>
      </c>
      <c r="C230" s="1" t="s">
        <v>8</v>
      </c>
      <c r="D230" t="s">
        <v>11</v>
      </c>
      <c r="E230" t="s">
        <v>240</v>
      </c>
      <c r="F230" s="2">
        <v>44799.500208333331</v>
      </c>
      <c r="G230" s="3" t="str">
        <f>HYPERLINK("https://twitter.com/cirogomes/status/1563134236655484928")</f>
        <v>https://twitter.com/cirogomes/status/1563134236655484928</v>
      </c>
      <c r="H230">
        <v>982</v>
      </c>
      <c r="I230">
        <v>266</v>
      </c>
    </row>
    <row r="231" spans="1:9" x14ac:dyDescent="0.35">
      <c r="A231" s="15" t="s">
        <v>3298</v>
      </c>
      <c r="B231" s="1" t="s">
        <v>8</v>
      </c>
      <c r="C231" s="1" t="s">
        <v>8</v>
      </c>
      <c r="D231" t="s">
        <v>11</v>
      </c>
      <c r="E231" t="s">
        <v>241</v>
      </c>
      <c r="F231" s="2">
        <v>44799.559004629627</v>
      </c>
      <c r="G231" s="3" t="str">
        <f>HYPERLINK("https://twitter.com/cirogomes/status/1563155546215047168")</f>
        <v>https://twitter.com/cirogomes/status/1563155546215047168</v>
      </c>
      <c r="H231">
        <v>9036</v>
      </c>
      <c r="I231">
        <v>1326</v>
      </c>
    </row>
    <row r="232" spans="1:9" x14ac:dyDescent="0.35">
      <c r="A232" s="15" t="s">
        <v>3299</v>
      </c>
      <c r="B232" s="1" t="s">
        <v>8</v>
      </c>
      <c r="C232" s="1" t="s">
        <v>8</v>
      </c>
      <c r="D232" t="s">
        <v>11</v>
      </c>
      <c r="E232" t="s">
        <v>242</v>
      </c>
      <c r="F232" s="2">
        <v>44799.569826388892</v>
      </c>
      <c r="G232" s="3" t="str">
        <f>HYPERLINK("https://twitter.com/cirogomes/status/1563159467575091204")</f>
        <v>https://twitter.com/cirogomes/status/1563159467575091204</v>
      </c>
      <c r="H232">
        <v>1290</v>
      </c>
      <c r="I232">
        <v>281</v>
      </c>
    </row>
    <row r="233" spans="1:9" x14ac:dyDescent="0.35">
      <c r="A233" s="15" t="s">
        <v>3300</v>
      </c>
      <c r="B233" s="1" t="s">
        <v>8</v>
      </c>
      <c r="C233" s="1" t="s">
        <v>8</v>
      </c>
      <c r="D233" t="s">
        <v>11</v>
      </c>
      <c r="E233" t="s">
        <v>243</v>
      </c>
      <c r="F233" s="2">
        <v>44799.579236111109</v>
      </c>
      <c r="G233" s="3" t="str">
        <f>HYPERLINK("https://twitter.com/cirogomes/status/1563162875774255105")</f>
        <v>https://twitter.com/cirogomes/status/1563162875774255105</v>
      </c>
      <c r="H233">
        <v>1752</v>
      </c>
      <c r="I233">
        <v>322</v>
      </c>
    </row>
    <row r="234" spans="1:9" x14ac:dyDescent="0.35">
      <c r="A234" s="15" t="s">
        <v>3301</v>
      </c>
      <c r="B234" s="1" t="s">
        <v>8</v>
      </c>
      <c r="C234" s="1" t="s">
        <v>8</v>
      </c>
      <c r="D234" t="s">
        <v>11</v>
      </c>
      <c r="E234" t="s">
        <v>244</v>
      </c>
      <c r="F234" s="2">
        <v>44799.585555555554</v>
      </c>
      <c r="G234" s="3" t="str">
        <f>HYPERLINK("https://twitter.com/cirogomes/status/1563165165851652096")</f>
        <v>https://twitter.com/cirogomes/status/1563165165851652096</v>
      </c>
      <c r="H234">
        <v>8716</v>
      </c>
      <c r="I234">
        <v>1123</v>
      </c>
    </row>
    <row r="235" spans="1:9" x14ac:dyDescent="0.35">
      <c r="A235" s="15" t="s">
        <v>3302</v>
      </c>
      <c r="B235" s="1" t="s">
        <v>8</v>
      </c>
      <c r="C235" s="1" t="s">
        <v>8</v>
      </c>
      <c r="D235" t="s">
        <v>11</v>
      </c>
      <c r="E235" t="s">
        <v>245</v>
      </c>
      <c r="F235" s="2">
        <v>44799.591597222221</v>
      </c>
      <c r="G235" s="3" t="str">
        <f>HYPERLINK("https://twitter.com/cirogomes/status/1563167354254594048")</f>
        <v>https://twitter.com/cirogomes/status/1563167354254594048</v>
      </c>
      <c r="H235">
        <v>2269</v>
      </c>
      <c r="I235">
        <v>294</v>
      </c>
    </row>
    <row r="236" spans="1:9" x14ac:dyDescent="0.35">
      <c r="A236" s="15" t="s">
        <v>3303</v>
      </c>
      <c r="B236" s="1" t="s">
        <v>8</v>
      </c>
      <c r="C236" s="1" t="s">
        <v>8</v>
      </c>
      <c r="D236" t="s">
        <v>11</v>
      </c>
      <c r="E236" t="s">
        <v>246</v>
      </c>
      <c r="F236" s="2">
        <v>44799.591597222221</v>
      </c>
      <c r="G236" s="3" t="str">
        <f>HYPERLINK("https://twitter.com/cirogomes/status/1563167356330786816")</f>
        <v>https://twitter.com/cirogomes/status/1563167356330786816</v>
      </c>
      <c r="H236">
        <v>2444</v>
      </c>
      <c r="I236">
        <v>455</v>
      </c>
    </row>
    <row r="237" spans="1:9" x14ac:dyDescent="0.35">
      <c r="A237" s="15" t="s">
        <v>3304</v>
      </c>
      <c r="B237" s="1" t="s">
        <v>8</v>
      </c>
      <c r="C237" s="1" t="s">
        <v>8</v>
      </c>
      <c r="D237" t="s">
        <v>11</v>
      </c>
      <c r="E237" t="s">
        <v>247</v>
      </c>
      <c r="F237" s="2">
        <v>44799.59516203704</v>
      </c>
      <c r="G237" s="3" t="str">
        <f>HYPERLINK("https://twitter.com/cirogomes/status/1563168645613637634")</f>
        <v>https://twitter.com/cirogomes/status/1563168645613637634</v>
      </c>
      <c r="H237">
        <v>1355</v>
      </c>
      <c r="I237">
        <v>370</v>
      </c>
    </row>
    <row r="238" spans="1:9" x14ac:dyDescent="0.35">
      <c r="A238" s="15" t="s">
        <v>3305</v>
      </c>
      <c r="B238" s="1" t="s">
        <v>8</v>
      </c>
      <c r="C238" s="1" t="s">
        <v>8</v>
      </c>
      <c r="D238" t="s">
        <v>11</v>
      </c>
      <c r="E238" t="s">
        <v>248</v>
      </c>
      <c r="F238" s="2">
        <v>44799.598194444443</v>
      </c>
      <c r="G238" s="3" t="str">
        <f>HYPERLINK("https://twitter.com/cirogomes/status/1563169744567427072")</f>
        <v>https://twitter.com/cirogomes/status/1563169744567427072</v>
      </c>
      <c r="H238">
        <v>2675</v>
      </c>
      <c r="I238">
        <v>485</v>
      </c>
    </row>
    <row r="239" spans="1:9" x14ac:dyDescent="0.35">
      <c r="A239" s="15" t="s">
        <v>3306</v>
      </c>
      <c r="B239" s="1" t="s">
        <v>8</v>
      </c>
      <c r="C239" s="1" t="s">
        <v>8</v>
      </c>
      <c r="D239" t="s">
        <v>11</v>
      </c>
      <c r="E239" t="s">
        <v>249</v>
      </c>
      <c r="F239" s="2">
        <v>44799.600821759261</v>
      </c>
      <c r="G239" s="3" t="str">
        <f>HYPERLINK("https://twitter.com/cirogomes/status/1563170699174645761")</f>
        <v>https://twitter.com/cirogomes/status/1563170699174645761</v>
      </c>
      <c r="H239">
        <v>7799</v>
      </c>
      <c r="I239">
        <v>1120</v>
      </c>
    </row>
    <row r="240" spans="1:9" x14ac:dyDescent="0.35">
      <c r="A240" s="15" t="s">
        <v>3307</v>
      </c>
      <c r="B240" s="1" t="s">
        <v>8</v>
      </c>
      <c r="C240" s="1" t="s">
        <v>8</v>
      </c>
      <c r="D240" t="s">
        <v>11</v>
      </c>
      <c r="E240" t="s">
        <v>250</v>
      </c>
      <c r="F240" s="2">
        <v>44799.60465277778</v>
      </c>
      <c r="G240" s="3" t="str">
        <f>HYPERLINK("https://twitter.com/cirogomes/status/1563172087338250240")</f>
        <v>https://twitter.com/cirogomes/status/1563172087338250240</v>
      </c>
      <c r="H240">
        <v>1931</v>
      </c>
      <c r="I240">
        <v>361</v>
      </c>
    </row>
    <row r="241" spans="1:9" x14ac:dyDescent="0.35">
      <c r="A241" s="15" t="s">
        <v>3308</v>
      </c>
      <c r="B241" s="1" t="s">
        <v>8</v>
      </c>
      <c r="C241" s="1" t="s">
        <v>8</v>
      </c>
      <c r="D241" t="s">
        <v>11</v>
      </c>
      <c r="E241" t="s">
        <v>251</v>
      </c>
      <c r="F241" s="2">
        <v>44799.605752314812</v>
      </c>
      <c r="G241" s="3" t="str">
        <f>HYPERLINK("https://twitter.com/cirogomes/status/1563172485344169986")</f>
        <v>https://twitter.com/cirogomes/status/1563172485344169986</v>
      </c>
      <c r="H241">
        <v>1694</v>
      </c>
      <c r="I241">
        <v>338</v>
      </c>
    </row>
    <row r="242" spans="1:9" x14ac:dyDescent="0.35">
      <c r="A242" s="15" t="s">
        <v>3309</v>
      </c>
      <c r="B242" s="1" t="s">
        <v>8</v>
      </c>
      <c r="C242" s="1" t="s">
        <v>8</v>
      </c>
      <c r="D242" t="s">
        <v>11</v>
      </c>
      <c r="E242" t="s">
        <v>252</v>
      </c>
      <c r="F242" s="2">
        <v>44799.606736111113</v>
      </c>
      <c r="G242" s="3" t="str">
        <f>HYPERLINK("https://twitter.com/cirogomes/status/1563172840043859972")</f>
        <v>https://twitter.com/cirogomes/status/1563172840043859972</v>
      </c>
      <c r="H242">
        <v>2037</v>
      </c>
      <c r="I242">
        <v>517</v>
      </c>
    </row>
    <row r="243" spans="1:9" x14ac:dyDescent="0.35">
      <c r="A243" s="15" t="s">
        <v>3310</v>
      </c>
      <c r="B243" s="1" t="s">
        <v>8</v>
      </c>
      <c r="C243" s="1" t="s">
        <v>8</v>
      </c>
      <c r="D243" t="s">
        <v>11</v>
      </c>
      <c r="E243" t="s">
        <v>253</v>
      </c>
      <c r="F243" s="2">
        <v>44799.611157407409</v>
      </c>
      <c r="G243" s="3" t="str">
        <f>HYPERLINK("https://twitter.com/cirogomes/status/1563174442443743232")</f>
        <v>https://twitter.com/cirogomes/status/1563174442443743232</v>
      </c>
      <c r="H243">
        <v>2582</v>
      </c>
      <c r="I243">
        <v>471</v>
      </c>
    </row>
    <row r="244" spans="1:9" x14ac:dyDescent="0.35">
      <c r="A244" s="15" t="s">
        <v>3311</v>
      </c>
      <c r="B244" s="1" t="s">
        <v>8</v>
      </c>
      <c r="C244" s="1" t="s">
        <v>8</v>
      </c>
      <c r="D244" t="s">
        <v>11</v>
      </c>
      <c r="E244" t="s">
        <v>254</v>
      </c>
      <c r="F244" s="2">
        <v>44799.615277777775</v>
      </c>
      <c r="G244" s="3" t="str">
        <f>HYPERLINK("https://twitter.com/cirogomes/status/1563175938896334849")</f>
        <v>https://twitter.com/cirogomes/status/1563175938896334849</v>
      </c>
      <c r="H244">
        <v>1137</v>
      </c>
      <c r="I244">
        <v>199</v>
      </c>
    </row>
    <row r="245" spans="1:9" x14ac:dyDescent="0.35">
      <c r="A245" s="15" t="s">
        <v>3312</v>
      </c>
      <c r="B245" s="1" t="s">
        <v>8</v>
      </c>
      <c r="C245" s="1" t="s">
        <v>8</v>
      </c>
      <c r="D245" t="s">
        <v>11</v>
      </c>
      <c r="E245" t="s">
        <v>255</v>
      </c>
      <c r="F245" s="2">
        <v>44799.615289351852</v>
      </c>
      <c r="G245" s="3" t="str">
        <f>HYPERLINK("https://twitter.com/cirogomes/status/1563175941060169728")</f>
        <v>https://twitter.com/cirogomes/status/1563175941060169728</v>
      </c>
      <c r="H245">
        <v>1371</v>
      </c>
      <c r="I245">
        <v>374</v>
      </c>
    </row>
    <row r="246" spans="1:9" x14ac:dyDescent="0.35">
      <c r="A246" s="15" t="s">
        <v>3313</v>
      </c>
      <c r="B246" s="1" t="s">
        <v>8</v>
      </c>
      <c r="C246" s="1" t="s">
        <v>8</v>
      </c>
      <c r="D246" t="s">
        <v>11</v>
      </c>
      <c r="E246" t="s">
        <v>256</v>
      </c>
      <c r="F246" s="2">
        <v>44799.631678240738</v>
      </c>
      <c r="G246" s="3" t="str">
        <f>HYPERLINK("https://twitter.com/cirogomes/status/1563181881616920577")</f>
        <v>https://twitter.com/cirogomes/status/1563181881616920577</v>
      </c>
      <c r="H246">
        <v>1388</v>
      </c>
      <c r="I246">
        <v>397</v>
      </c>
    </row>
    <row r="247" spans="1:9" x14ac:dyDescent="0.35">
      <c r="A247" s="15" t="s">
        <v>3314</v>
      </c>
      <c r="B247" s="1" t="s">
        <v>8</v>
      </c>
      <c r="C247" s="1" t="s">
        <v>8</v>
      </c>
      <c r="D247" t="s">
        <v>11</v>
      </c>
      <c r="E247" t="s">
        <v>257</v>
      </c>
      <c r="F247" s="2">
        <v>44799.646273148152</v>
      </c>
      <c r="G247" s="3" t="str">
        <f>HYPERLINK("https://twitter.com/cirogomes/status/1563187171041103872")</f>
        <v>https://twitter.com/cirogomes/status/1563187171041103872</v>
      </c>
      <c r="H247">
        <v>4088</v>
      </c>
      <c r="I247">
        <v>628</v>
      </c>
    </row>
    <row r="248" spans="1:9" x14ac:dyDescent="0.35">
      <c r="A248" s="15" t="s">
        <v>3315</v>
      </c>
      <c r="B248" s="1" t="s">
        <v>8</v>
      </c>
      <c r="C248" s="1" t="s">
        <v>8</v>
      </c>
      <c r="D248" t="s">
        <v>11</v>
      </c>
      <c r="E248" t="s">
        <v>258</v>
      </c>
      <c r="F248" s="2">
        <v>44799.651319444441</v>
      </c>
      <c r="G248" s="3" t="str">
        <f>HYPERLINK("https://twitter.com/cirogomes/status/1563188999656992769")</f>
        <v>https://twitter.com/cirogomes/status/1563188999656992769</v>
      </c>
      <c r="H248">
        <v>2266</v>
      </c>
      <c r="I248">
        <v>562</v>
      </c>
    </row>
    <row r="249" spans="1:9" x14ac:dyDescent="0.35">
      <c r="A249" s="15" t="s">
        <v>3316</v>
      </c>
      <c r="B249" s="1" t="s">
        <v>8</v>
      </c>
      <c r="C249" s="1" t="s">
        <v>8</v>
      </c>
      <c r="D249" t="s">
        <v>11</v>
      </c>
      <c r="E249" t="s">
        <v>259</v>
      </c>
      <c r="F249" s="2">
        <v>44799.65965277778</v>
      </c>
      <c r="G249" s="3" t="str">
        <f>HYPERLINK("https://twitter.com/cirogomes/status/1563192018922139650")</f>
        <v>https://twitter.com/cirogomes/status/1563192018922139650</v>
      </c>
      <c r="H249">
        <v>25761</v>
      </c>
      <c r="I249">
        <v>2494</v>
      </c>
    </row>
    <row r="250" spans="1:9" x14ac:dyDescent="0.35">
      <c r="A250" s="15" t="s">
        <v>3317</v>
      </c>
      <c r="B250" s="1" t="s">
        <v>8</v>
      </c>
      <c r="C250" s="1" t="s">
        <v>8</v>
      </c>
      <c r="D250" t="s">
        <v>11</v>
      </c>
      <c r="E250" t="s">
        <v>260</v>
      </c>
      <c r="F250" s="2">
        <v>44799.666412037041</v>
      </c>
      <c r="G250" s="3" t="str">
        <f>HYPERLINK("https://twitter.com/cirogomes/status/1563194468131409922")</f>
        <v>https://twitter.com/cirogomes/status/1563194468131409922</v>
      </c>
      <c r="H250">
        <v>1923</v>
      </c>
      <c r="I250">
        <v>568</v>
      </c>
    </row>
    <row r="251" spans="1:9" x14ac:dyDescent="0.35">
      <c r="A251" s="15" t="s">
        <v>3318</v>
      </c>
      <c r="B251" s="1" t="s">
        <v>8</v>
      </c>
      <c r="C251" s="1" t="s">
        <v>8</v>
      </c>
      <c r="D251" t="s">
        <v>9</v>
      </c>
      <c r="E251" t="s">
        <v>261</v>
      </c>
      <c r="F251" s="2">
        <v>44799.750439814816</v>
      </c>
      <c r="G251" s="3" t="str">
        <f>HYPERLINK("https://twitter.com/cirogomes/status/1563224917453438976")</f>
        <v>https://twitter.com/cirogomes/status/1563224917453438976</v>
      </c>
      <c r="H251">
        <v>3866</v>
      </c>
      <c r="I251">
        <v>421</v>
      </c>
    </row>
    <row r="252" spans="1:9" x14ac:dyDescent="0.35">
      <c r="A252" s="15" t="s">
        <v>3319</v>
      </c>
      <c r="B252" s="1" t="s">
        <v>8</v>
      </c>
      <c r="C252" s="1" t="s">
        <v>8</v>
      </c>
      <c r="D252" t="s">
        <v>146</v>
      </c>
      <c r="E252" t="s">
        <v>262</v>
      </c>
      <c r="F252" s="2">
        <v>44799.753344907411</v>
      </c>
      <c r="G252" s="3" t="str">
        <f>HYPERLINK("https://twitter.com/cirogomes/status/1563225972916502529")</f>
        <v>https://twitter.com/cirogomes/status/1563225972916502529</v>
      </c>
      <c r="H252">
        <v>1431</v>
      </c>
      <c r="I252">
        <v>198</v>
      </c>
    </row>
    <row r="253" spans="1:9" x14ac:dyDescent="0.35">
      <c r="A253" s="15" t="s">
        <v>3320</v>
      </c>
      <c r="B253" s="5" t="s">
        <v>8</v>
      </c>
      <c r="C253" s="5" t="s">
        <v>8</v>
      </c>
      <c r="D253" s="6" t="s">
        <v>146</v>
      </c>
      <c r="E253" s="6" t="s">
        <v>263</v>
      </c>
      <c r="F253" s="7">
        <v>44799.806574074071</v>
      </c>
      <c r="G253" s="8" t="str">
        <f>HYPERLINK("https://twitter.com/cirogomes/status/1563245262281183232")</f>
        <v>https://twitter.com/cirogomes/status/1563245262281183232</v>
      </c>
      <c r="H253" s="6">
        <v>1682</v>
      </c>
      <c r="I253" s="6">
        <v>119</v>
      </c>
    </row>
    <row r="254" spans="1:9" x14ac:dyDescent="0.35">
      <c r="A254" s="15" t="s">
        <v>3321</v>
      </c>
      <c r="B254" s="1" t="s">
        <v>8</v>
      </c>
      <c r="C254" s="1" t="s">
        <v>8</v>
      </c>
      <c r="D254" t="s">
        <v>146</v>
      </c>
      <c r="E254" t="s">
        <v>264</v>
      </c>
      <c r="F254" s="2">
        <v>44799.809317129628</v>
      </c>
      <c r="G254" s="3" t="str">
        <f>HYPERLINK("https://twitter.com/cirogomes/status/1563246254204669958")</f>
        <v>https://twitter.com/cirogomes/status/1563246254204669958</v>
      </c>
      <c r="H254">
        <v>2228</v>
      </c>
      <c r="I254">
        <v>527</v>
      </c>
    </row>
    <row r="255" spans="1:9" x14ac:dyDescent="0.35">
      <c r="A255" s="15" t="s">
        <v>3322</v>
      </c>
      <c r="B255" s="1" t="s">
        <v>8</v>
      </c>
      <c r="C255" s="1" t="s">
        <v>8</v>
      </c>
      <c r="D255" t="s">
        <v>11</v>
      </c>
      <c r="E255" t="s">
        <v>265</v>
      </c>
      <c r="F255" s="2">
        <v>44799.886053240742</v>
      </c>
      <c r="G255" s="3" t="str">
        <f>HYPERLINK("https://twitter.com/cirogomes/status/1563274063715663872")</f>
        <v>https://twitter.com/cirogomes/status/1563274063715663872</v>
      </c>
      <c r="H255">
        <v>3037</v>
      </c>
      <c r="I255">
        <v>932</v>
      </c>
    </row>
    <row r="256" spans="1:9" x14ac:dyDescent="0.35">
      <c r="A256" s="15" t="s">
        <v>3323</v>
      </c>
      <c r="B256" s="1" t="s">
        <v>8</v>
      </c>
      <c r="C256" s="1" t="s">
        <v>8</v>
      </c>
      <c r="D256" t="s">
        <v>11</v>
      </c>
      <c r="E256" t="s">
        <v>266</v>
      </c>
      <c r="F256" s="2">
        <v>44800.5</v>
      </c>
      <c r="G256" s="3" t="str">
        <f>HYPERLINK("https://twitter.com/cirogomes/status/1563496549430296576")</f>
        <v>https://twitter.com/cirogomes/status/1563496549430296576</v>
      </c>
      <c r="H256">
        <v>2621</v>
      </c>
      <c r="I256">
        <v>756</v>
      </c>
    </row>
    <row r="257" spans="1:9" x14ac:dyDescent="0.35">
      <c r="A257" s="15" t="s">
        <v>3324</v>
      </c>
      <c r="B257" s="1" t="s">
        <v>8</v>
      </c>
      <c r="C257" s="1" t="s">
        <v>8</v>
      </c>
      <c r="D257" t="s">
        <v>11</v>
      </c>
      <c r="E257" t="s">
        <v>267</v>
      </c>
      <c r="F257" s="2">
        <v>44800.588958333334</v>
      </c>
      <c r="G257" s="3" t="str">
        <f>HYPERLINK("https://twitter.com/cirogomes/status/1563528786402070528")</f>
        <v>https://twitter.com/cirogomes/status/1563528786402070528</v>
      </c>
      <c r="H257">
        <v>6008</v>
      </c>
      <c r="I257">
        <v>440</v>
      </c>
    </row>
    <row r="258" spans="1:9" x14ac:dyDescent="0.35">
      <c r="A258" s="15" t="s">
        <v>3325</v>
      </c>
      <c r="B258" s="1" t="s">
        <v>8</v>
      </c>
      <c r="C258" s="1" t="s">
        <v>8</v>
      </c>
      <c r="D258" t="s">
        <v>9</v>
      </c>
      <c r="E258" t="s">
        <v>268</v>
      </c>
      <c r="F258" s="2">
        <v>44800.634421296294</v>
      </c>
      <c r="G258" s="3" t="str">
        <f>HYPERLINK("https://twitter.com/cirogomes/status/1563545263267987456")</f>
        <v>https://twitter.com/cirogomes/status/1563545263267987456</v>
      </c>
      <c r="H258">
        <v>6008</v>
      </c>
      <c r="I258">
        <v>440</v>
      </c>
    </row>
    <row r="259" spans="1:9" x14ac:dyDescent="0.35">
      <c r="A259" s="15" t="s">
        <v>3326</v>
      </c>
      <c r="B259" s="1" t="s">
        <v>8</v>
      </c>
      <c r="C259" s="1" t="s">
        <v>8</v>
      </c>
      <c r="D259" t="s">
        <v>146</v>
      </c>
      <c r="E259" t="s">
        <v>269</v>
      </c>
      <c r="F259" s="2">
        <v>44800.634421296294</v>
      </c>
      <c r="G259" s="3" t="str">
        <f>HYPERLINK("https://twitter.com/cirogomes/status/1563545263267987456")</f>
        <v>https://twitter.com/cirogomes/status/1563545263267987456</v>
      </c>
      <c r="H259">
        <v>3672</v>
      </c>
      <c r="I259">
        <v>1130</v>
      </c>
    </row>
    <row r="260" spans="1:9" x14ac:dyDescent="0.35">
      <c r="A260" s="15" t="s">
        <v>3327</v>
      </c>
      <c r="B260" s="1" t="s">
        <v>8</v>
      </c>
      <c r="C260" s="1" t="s">
        <v>8</v>
      </c>
      <c r="D260" t="s">
        <v>11</v>
      </c>
      <c r="E260" t="s">
        <v>270</v>
      </c>
      <c r="F260" s="2">
        <v>44800.698483796295</v>
      </c>
      <c r="G260" s="3" t="str">
        <f>HYPERLINK("https://twitter.com/cirogomes/status/1563568479365525504")</f>
        <v>https://twitter.com/cirogomes/status/1563568479365525504</v>
      </c>
      <c r="H260">
        <v>2551</v>
      </c>
      <c r="I260">
        <v>436</v>
      </c>
    </row>
    <row r="261" spans="1:9" x14ac:dyDescent="0.35">
      <c r="A261" s="15" t="s">
        <v>3328</v>
      </c>
      <c r="B261" s="1" t="s">
        <v>8</v>
      </c>
      <c r="C261" s="1" t="s">
        <v>8</v>
      </c>
      <c r="D261" t="s">
        <v>11</v>
      </c>
      <c r="E261" t="s">
        <v>271</v>
      </c>
      <c r="F261" s="2">
        <v>44800.976956018516</v>
      </c>
      <c r="G261" s="3" t="str">
        <f>HYPERLINK("https://twitter.com/cirogomes/status/1563669394542280704")</f>
        <v>https://twitter.com/cirogomes/status/1563669394542280704</v>
      </c>
      <c r="H261">
        <v>3312</v>
      </c>
      <c r="I261">
        <v>538</v>
      </c>
    </row>
    <row r="262" spans="1:9" x14ac:dyDescent="0.35">
      <c r="A262" s="15" t="s">
        <v>3329</v>
      </c>
      <c r="B262" s="1" t="s">
        <v>8</v>
      </c>
      <c r="C262" s="1" t="s">
        <v>8</v>
      </c>
      <c r="D262" t="s">
        <v>11</v>
      </c>
      <c r="E262" t="s">
        <v>272</v>
      </c>
      <c r="F262" s="2">
        <v>44801.007731481484</v>
      </c>
      <c r="G262" s="3" t="str">
        <f>HYPERLINK("https://twitter.com/cirogomes/status/1563680547540443141")</f>
        <v>https://twitter.com/cirogomes/status/1563680547540443141</v>
      </c>
      <c r="H262">
        <v>836</v>
      </c>
      <c r="I262">
        <v>175</v>
      </c>
    </row>
    <row r="263" spans="1:9" x14ac:dyDescent="0.35">
      <c r="A263" s="15" t="s">
        <v>3330</v>
      </c>
      <c r="B263" s="1" t="s">
        <v>8</v>
      </c>
      <c r="C263" s="1" t="s">
        <v>8</v>
      </c>
      <c r="D263" t="s">
        <v>11</v>
      </c>
      <c r="E263" t="s">
        <v>273</v>
      </c>
      <c r="F263" s="2">
        <v>44801.007743055554</v>
      </c>
      <c r="G263" s="3" t="str">
        <f>HYPERLINK("https://twitter.com/cirogomes/status/1563680549709160448")</f>
        <v>https://twitter.com/cirogomes/status/1563680549709160448</v>
      </c>
      <c r="H263">
        <v>782</v>
      </c>
      <c r="I263">
        <v>149</v>
      </c>
    </row>
    <row r="264" spans="1:9" x14ac:dyDescent="0.35">
      <c r="A264" s="15" t="s">
        <v>3331</v>
      </c>
      <c r="B264" s="1" t="s">
        <v>8</v>
      </c>
      <c r="C264" s="1" t="s">
        <v>8</v>
      </c>
      <c r="D264" t="s">
        <v>11</v>
      </c>
      <c r="E264" t="s">
        <v>274</v>
      </c>
      <c r="F264" s="2">
        <v>44801.007754629631</v>
      </c>
      <c r="G264" s="3" t="str">
        <f>HYPERLINK("https://twitter.com/cirogomes/status/1563680552095723520")</f>
        <v>https://twitter.com/cirogomes/status/1563680552095723520</v>
      </c>
      <c r="H264">
        <v>896</v>
      </c>
      <c r="I264">
        <v>155</v>
      </c>
    </row>
    <row r="265" spans="1:9" x14ac:dyDescent="0.35">
      <c r="A265" s="15" t="s">
        <v>3332</v>
      </c>
      <c r="B265" s="1" t="s">
        <v>8</v>
      </c>
      <c r="C265" s="1" t="s">
        <v>8</v>
      </c>
      <c r="D265" t="s">
        <v>11</v>
      </c>
      <c r="E265" t="s">
        <v>275</v>
      </c>
      <c r="F265" s="2">
        <v>44801.007754629631</v>
      </c>
      <c r="G265" s="3" t="str">
        <f>HYPERLINK("https://twitter.com/cirogomes/status/1563680554255532032")</f>
        <v>https://twitter.com/cirogomes/status/1563680554255532032</v>
      </c>
      <c r="H265">
        <v>1226</v>
      </c>
      <c r="I265">
        <v>201</v>
      </c>
    </row>
    <row r="266" spans="1:9" x14ac:dyDescent="0.35">
      <c r="A266" s="15" t="s">
        <v>3333</v>
      </c>
      <c r="B266" s="1" t="s">
        <v>8</v>
      </c>
      <c r="C266" s="1" t="s">
        <v>8</v>
      </c>
      <c r="D266" t="s">
        <v>11</v>
      </c>
      <c r="E266" t="s">
        <v>276</v>
      </c>
      <c r="F266" s="2">
        <v>44801.0077662037</v>
      </c>
      <c r="G266" s="3" t="str">
        <f>HYPERLINK("https://twitter.com/cirogomes/status/1563680556138864641")</f>
        <v>https://twitter.com/cirogomes/status/1563680556138864641</v>
      </c>
      <c r="H266">
        <v>1766</v>
      </c>
      <c r="I266">
        <v>261</v>
      </c>
    </row>
    <row r="267" spans="1:9" x14ac:dyDescent="0.35">
      <c r="A267" s="15" t="s">
        <v>3334</v>
      </c>
      <c r="B267" s="1" t="s">
        <v>8</v>
      </c>
      <c r="C267" s="1" t="s">
        <v>8</v>
      </c>
      <c r="D267" t="s">
        <v>11</v>
      </c>
      <c r="E267" t="s">
        <v>277</v>
      </c>
      <c r="F267" s="2">
        <v>44801.009155092594</v>
      </c>
      <c r="G267" s="3" t="str">
        <f>HYPERLINK("https://twitter.com/cirogomes/status/1563681060784832512")</f>
        <v>https://twitter.com/cirogomes/status/1563681060784832512</v>
      </c>
      <c r="H267">
        <v>10737</v>
      </c>
      <c r="I267">
        <v>1351</v>
      </c>
    </row>
    <row r="268" spans="1:9" x14ac:dyDescent="0.35">
      <c r="A268" s="15" t="s">
        <v>3335</v>
      </c>
      <c r="B268" s="1" t="s">
        <v>8</v>
      </c>
      <c r="C268" s="1" t="s">
        <v>8</v>
      </c>
      <c r="D268" t="s">
        <v>11</v>
      </c>
      <c r="E268" t="s">
        <v>278</v>
      </c>
      <c r="F268" s="2">
        <v>44801.021724537037</v>
      </c>
      <c r="G268" s="3" t="str">
        <f>HYPERLINK("https://twitter.com/cirogomes/status/1563685614700093441")</f>
        <v>https://twitter.com/cirogomes/status/1563685614700093441</v>
      </c>
      <c r="H268">
        <v>1426</v>
      </c>
      <c r="I268">
        <v>303</v>
      </c>
    </row>
    <row r="269" spans="1:9" x14ac:dyDescent="0.35">
      <c r="A269" s="15" t="s">
        <v>3336</v>
      </c>
      <c r="B269" s="1" t="s">
        <v>8</v>
      </c>
      <c r="C269" s="1" t="s">
        <v>8</v>
      </c>
      <c r="D269" t="s">
        <v>11</v>
      </c>
      <c r="E269" t="s">
        <v>279</v>
      </c>
      <c r="F269" s="2">
        <v>44801.022013888891</v>
      </c>
      <c r="G269" s="3" t="str">
        <f>HYPERLINK("https://twitter.com/cirogomes/status/1563685721575235584")</f>
        <v>https://twitter.com/cirogomes/status/1563685721575235584</v>
      </c>
      <c r="H269">
        <v>1743</v>
      </c>
      <c r="I269">
        <v>327</v>
      </c>
    </row>
    <row r="270" spans="1:9" x14ac:dyDescent="0.35">
      <c r="A270" s="15" t="s">
        <v>3337</v>
      </c>
      <c r="B270" s="1" t="s">
        <v>8</v>
      </c>
      <c r="C270" s="1" t="s">
        <v>8</v>
      </c>
      <c r="D270" t="s">
        <v>11</v>
      </c>
      <c r="E270" t="s">
        <v>280</v>
      </c>
      <c r="F270" s="2">
        <v>44801.022303240738</v>
      </c>
      <c r="G270" s="3" t="str">
        <f>HYPERLINK("https://twitter.com/cirogomes/status/1563685827288465408")</f>
        <v>https://twitter.com/cirogomes/status/1563685827288465408</v>
      </c>
      <c r="H270">
        <v>1956</v>
      </c>
      <c r="I270">
        <v>410</v>
      </c>
    </row>
    <row r="271" spans="1:9" x14ac:dyDescent="0.35">
      <c r="A271" s="15" t="s">
        <v>3338</v>
      </c>
      <c r="B271" s="1" t="s">
        <v>8</v>
      </c>
      <c r="C271" s="1" t="s">
        <v>8</v>
      </c>
      <c r="D271" t="s">
        <v>11</v>
      </c>
      <c r="E271" t="s">
        <v>281</v>
      </c>
      <c r="F271" s="2">
        <v>44801.03429398148</v>
      </c>
      <c r="G271" s="3" t="str">
        <f>HYPERLINK("https://twitter.com/cirogomes/status/1563690170918092802")</f>
        <v>https://twitter.com/cirogomes/status/1563690170918092802</v>
      </c>
      <c r="H271">
        <v>3127</v>
      </c>
      <c r="I271">
        <v>474</v>
      </c>
    </row>
    <row r="272" spans="1:9" x14ac:dyDescent="0.35">
      <c r="A272" s="15" t="s">
        <v>3339</v>
      </c>
      <c r="B272" s="1" t="s">
        <v>8</v>
      </c>
      <c r="C272" s="1" t="s">
        <v>8</v>
      </c>
      <c r="D272" t="s">
        <v>11</v>
      </c>
      <c r="E272" t="s">
        <v>282</v>
      </c>
      <c r="F272" s="2">
        <v>44801.0465625</v>
      </c>
      <c r="G272" s="3" t="str">
        <f>HYPERLINK("https://twitter.com/cirogomes/status/1563694617320636417")</f>
        <v>https://twitter.com/cirogomes/status/1563694617320636417</v>
      </c>
      <c r="H272">
        <v>7639</v>
      </c>
      <c r="I272">
        <v>868</v>
      </c>
    </row>
    <row r="273" spans="1:9" x14ac:dyDescent="0.35">
      <c r="A273" s="15" t="s">
        <v>3340</v>
      </c>
      <c r="B273" s="1" t="s">
        <v>8</v>
      </c>
      <c r="C273" s="1" t="s">
        <v>8</v>
      </c>
      <c r="D273" t="s">
        <v>11</v>
      </c>
      <c r="E273" t="s">
        <v>283</v>
      </c>
      <c r="F273" s="2">
        <v>44801.062314814815</v>
      </c>
      <c r="G273" s="3" t="str">
        <f>HYPERLINK("https://twitter.com/cirogomes/status/1563700324602445824")</f>
        <v>https://twitter.com/cirogomes/status/1563700324602445824</v>
      </c>
      <c r="H273">
        <v>1512</v>
      </c>
      <c r="I273">
        <v>384</v>
      </c>
    </row>
    <row r="274" spans="1:9" x14ac:dyDescent="0.35">
      <c r="A274" s="15" t="s">
        <v>3341</v>
      </c>
      <c r="B274" s="1" t="s">
        <v>8</v>
      </c>
      <c r="C274" s="1" t="s">
        <v>8</v>
      </c>
      <c r="D274" t="s">
        <v>11</v>
      </c>
      <c r="E274" t="s">
        <v>284</v>
      </c>
      <c r="F274" s="2">
        <v>44801.074131944442</v>
      </c>
      <c r="G274" s="3" t="str">
        <f>HYPERLINK("https://twitter.com/cirogomes/status/1563704607607504896")</f>
        <v>https://twitter.com/cirogomes/status/1563704607607504896</v>
      </c>
      <c r="H274">
        <v>4176</v>
      </c>
      <c r="I274">
        <v>646</v>
      </c>
    </row>
    <row r="275" spans="1:9" x14ac:dyDescent="0.35">
      <c r="A275" s="15" t="s">
        <v>3342</v>
      </c>
      <c r="B275" s="1" t="s">
        <v>8</v>
      </c>
      <c r="C275" s="1" t="s">
        <v>8</v>
      </c>
      <c r="D275" t="s">
        <v>11</v>
      </c>
      <c r="E275" t="s">
        <v>285</v>
      </c>
      <c r="F275" s="2">
        <v>44801.090729166666</v>
      </c>
      <c r="G275" s="3" t="str">
        <f>HYPERLINK("https://twitter.com/cirogomes/status/1563710623921356803")</f>
        <v>https://twitter.com/cirogomes/status/1563710623921356803</v>
      </c>
      <c r="H275">
        <v>2233</v>
      </c>
      <c r="I275">
        <v>566</v>
      </c>
    </row>
    <row r="276" spans="1:9" x14ac:dyDescent="0.35">
      <c r="A276" s="15" t="s">
        <v>3343</v>
      </c>
      <c r="B276" s="1" t="s">
        <v>8</v>
      </c>
      <c r="C276" s="1" t="s">
        <v>8</v>
      </c>
      <c r="D276" t="s">
        <v>11</v>
      </c>
      <c r="E276" t="s">
        <v>286</v>
      </c>
      <c r="F276" s="2">
        <v>44801.502129629633</v>
      </c>
      <c r="G276" s="3" t="str">
        <f>HYPERLINK("https://twitter.com/cirogomes/status/1563859708439674882")</f>
        <v>https://twitter.com/cirogomes/status/1563859708439674882</v>
      </c>
      <c r="H276">
        <v>4423</v>
      </c>
      <c r="I276">
        <v>791</v>
      </c>
    </row>
    <row r="277" spans="1:9" x14ac:dyDescent="0.35">
      <c r="A277" s="15" t="s">
        <v>3344</v>
      </c>
      <c r="B277" s="1" t="s">
        <v>8</v>
      </c>
      <c r="C277" s="1" t="s">
        <v>8</v>
      </c>
      <c r="D277" t="s">
        <v>11</v>
      </c>
      <c r="E277" t="s">
        <v>287</v>
      </c>
      <c r="F277" s="2">
        <v>44801.62835648148</v>
      </c>
      <c r="G277" s="3" t="str">
        <f>HYPERLINK("https://twitter.com/cirogomes/status/1563905452542402560")</f>
        <v>https://twitter.com/cirogomes/status/1563905452542402560</v>
      </c>
      <c r="H277">
        <v>1725</v>
      </c>
      <c r="I277">
        <v>422</v>
      </c>
    </row>
    <row r="278" spans="1:9" x14ac:dyDescent="0.35">
      <c r="A278" s="15" t="s">
        <v>3345</v>
      </c>
      <c r="B278" s="1" t="s">
        <v>8</v>
      </c>
      <c r="C278" s="1" t="s">
        <v>8</v>
      </c>
      <c r="D278" t="s">
        <v>11</v>
      </c>
      <c r="E278" t="s">
        <v>288</v>
      </c>
      <c r="F278" s="2">
        <v>44801.670231481483</v>
      </c>
      <c r="G278" s="3" t="str">
        <f>HYPERLINK("https://twitter.com/cirogomes/status/1563920627442270209")</f>
        <v>https://twitter.com/cirogomes/status/1563920627442270209</v>
      </c>
      <c r="H278">
        <v>1417</v>
      </c>
      <c r="I278">
        <v>343</v>
      </c>
    </row>
    <row r="279" spans="1:9" x14ac:dyDescent="0.35">
      <c r="A279" s="15" t="s">
        <v>3346</v>
      </c>
      <c r="B279" s="1" t="s">
        <v>8</v>
      </c>
      <c r="C279" s="1" t="s">
        <v>8</v>
      </c>
      <c r="D279" t="s">
        <v>11</v>
      </c>
      <c r="E279" t="s">
        <v>289</v>
      </c>
      <c r="F279" s="2">
        <v>44801.752789351849</v>
      </c>
      <c r="G279" s="3" t="str">
        <f>HYPERLINK("https://twitter.com/cirogomes/status/1563950545882288131")</f>
        <v>https://twitter.com/cirogomes/status/1563950545882288131</v>
      </c>
      <c r="H279">
        <v>1330</v>
      </c>
      <c r="I279">
        <v>261</v>
      </c>
    </row>
    <row r="280" spans="1:9" x14ac:dyDescent="0.35">
      <c r="A280" s="15" t="s">
        <v>3347</v>
      </c>
      <c r="B280" s="1" t="s">
        <v>8</v>
      </c>
      <c r="C280" s="1" t="s">
        <v>8</v>
      </c>
      <c r="D280" t="s">
        <v>9</v>
      </c>
      <c r="E280" t="s">
        <v>290</v>
      </c>
      <c r="F280" s="2">
        <v>44801.839988425927</v>
      </c>
      <c r="G280" s="3" t="str">
        <f>HYPERLINK("https://twitter.com/cirogomes/status/1563982145667866626")</f>
        <v>https://twitter.com/cirogomes/status/1563982145667866626</v>
      </c>
      <c r="H280">
        <v>1669</v>
      </c>
      <c r="I280">
        <v>415</v>
      </c>
    </row>
    <row r="281" spans="1:9" x14ac:dyDescent="0.35">
      <c r="A281" s="15" t="s">
        <v>3348</v>
      </c>
      <c r="B281" s="1" t="s">
        <v>8</v>
      </c>
      <c r="C281" s="1" t="s">
        <v>8</v>
      </c>
      <c r="D281" t="s">
        <v>11</v>
      </c>
      <c r="E281" t="s">
        <v>291</v>
      </c>
      <c r="F281" s="2">
        <v>44801.875</v>
      </c>
      <c r="G281" s="3" t="str">
        <f>HYPERLINK("https://twitter.com/cirogomes/status/1563994834745958400")</f>
        <v>https://twitter.com/cirogomes/status/1563994834745958400</v>
      </c>
      <c r="H281">
        <v>8711</v>
      </c>
      <c r="I281">
        <v>1074</v>
      </c>
    </row>
    <row r="282" spans="1:9" x14ac:dyDescent="0.35">
      <c r="A282" s="15" t="s">
        <v>3349</v>
      </c>
      <c r="B282" s="1" t="s">
        <v>8</v>
      </c>
      <c r="C282" s="1" t="s">
        <v>8</v>
      </c>
      <c r="D282" t="s">
        <v>11</v>
      </c>
      <c r="E282" t="s">
        <v>292</v>
      </c>
      <c r="F282" s="2">
        <v>44801.915706018517</v>
      </c>
      <c r="G282" s="3" t="str">
        <f>HYPERLINK("https://twitter.com/cirogomes/status/1564009583491817474")</f>
        <v>https://twitter.com/cirogomes/status/1564009583491817474</v>
      </c>
      <c r="H282">
        <v>7252</v>
      </c>
      <c r="I282">
        <v>518</v>
      </c>
    </row>
    <row r="283" spans="1:9" x14ac:dyDescent="0.35">
      <c r="A283" s="15" t="s">
        <v>3350</v>
      </c>
      <c r="B283" s="1" t="s">
        <v>8</v>
      </c>
      <c r="C283" s="1" t="s">
        <v>8</v>
      </c>
      <c r="D283" t="s">
        <v>11</v>
      </c>
      <c r="E283" t="s">
        <v>293</v>
      </c>
      <c r="F283" s="2">
        <v>44801.942071759258</v>
      </c>
      <c r="G283" s="3" t="str">
        <f>HYPERLINK("https://twitter.com/cirogomes/status/1564019138489614336")</f>
        <v>https://twitter.com/cirogomes/status/1564019138489614336</v>
      </c>
      <c r="H283">
        <v>1412</v>
      </c>
      <c r="I283">
        <v>274</v>
      </c>
    </row>
    <row r="284" spans="1:9" x14ac:dyDescent="0.35">
      <c r="A284" s="15" t="s">
        <v>3351</v>
      </c>
      <c r="B284" s="1" t="s">
        <v>8</v>
      </c>
      <c r="C284" s="1" t="s">
        <v>8</v>
      </c>
      <c r="D284" t="s">
        <v>11</v>
      </c>
      <c r="E284" t="s">
        <v>294</v>
      </c>
      <c r="F284" s="2">
        <v>44801.996921296297</v>
      </c>
      <c r="G284" s="3" t="str">
        <f>HYPERLINK("https://twitter.com/cirogomes/status/1564039016596611073")</f>
        <v>https://twitter.com/cirogomes/status/1564039016596611073</v>
      </c>
      <c r="H284">
        <v>4751</v>
      </c>
      <c r="I284">
        <v>863</v>
      </c>
    </row>
    <row r="285" spans="1:9" x14ac:dyDescent="0.35">
      <c r="A285" s="15" t="s">
        <v>3352</v>
      </c>
      <c r="B285" s="1" t="s">
        <v>8</v>
      </c>
      <c r="C285" s="1" t="s">
        <v>8</v>
      </c>
      <c r="D285" t="s">
        <v>11</v>
      </c>
      <c r="E285" t="s">
        <v>295</v>
      </c>
      <c r="F285" s="2">
        <v>44802.023564814815</v>
      </c>
      <c r="G285" s="3" t="str">
        <f>HYPERLINK("https://twitter.com/cirogomes/status/1564048670919639040")</f>
        <v>https://twitter.com/cirogomes/status/1564048670919639040</v>
      </c>
      <c r="H285">
        <v>4062</v>
      </c>
      <c r="I285">
        <v>710</v>
      </c>
    </row>
    <row r="286" spans="1:9" x14ac:dyDescent="0.35">
      <c r="A286" s="15" t="s">
        <v>3353</v>
      </c>
      <c r="B286" s="1" t="s">
        <v>8</v>
      </c>
      <c r="C286" s="1" t="s">
        <v>8</v>
      </c>
      <c r="D286" t="s">
        <v>11</v>
      </c>
      <c r="E286" t="s">
        <v>296</v>
      </c>
      <c r="F286" s="2">
        <v>44802.02615740741</v>
      </c>
      <c r="G286" s="3" t="str">
        <f>HYPERLINK("https://twitter.com/cirogomes/status/1564049609772728320")</f>
        <v>https://twitter.com/cirogomes/status/1564049609772728320</v>
      </c>
      <c r="H286">
        <v>1628</v>
      </c>
      <c r="I286">
        <v>268</v>
      </c>
    </row>
    <row r="287" spans="1:9" x14ac:dyDescent="0.35">
      <c r="A287" s="15" t="s">
        <v>3354</v>
      </c>
      <c r="B287" s="1" t="s">
        <v>8</v>
      </c>
      <c r="C287" s="1" t="s">
        <v>8</v>
      </c>
      <c r="D287" t="s">
        <v>11</v>
      </c>
      <c r="E287" t="s">
        <v>297</v>
      </c>
      <c r="F287" s="2">
        <v>44802.02615740741</v>
      </c>
      <c r="G287" s="3" t="str">
        <f>HYPERLINK("https://twitter.com/cirogomes/status/1564049611500789760")</f>
        <v>https://twitter.com/cirogomes/status/1564049611500789760</v>
      </c>
      <c r="H287">
        <v>1223</v>
      </c>
      <c r="I287">
        <v>223</v>
      </c>
    </row>
    <row r="288" spans="1:9" x14ac:dyDescent="0.35">
      <c r="A288" s="15" t="s">
        <v>3355</v>
      </c>
      <c r="B288" s="1" t="s">
        <v>8</v>
      </c>
      <c r="C288" s="1" t="s">
        <v>8</v>
      </c>
      <c r="D288" t="s">
        <v>11</v>
      </c>
      <c r="E288" t="s">
        <v>298</v>
      </c>
      <c r="F288" s="2">
        <v>44802.02616898148</v>
      </c>
      <c r="G288" s="3" t="str">
        <f>HYPERLINK("https://twitter.com/cirogomes/status/1564049614688362498")</f>
        <v>https://twitter.com/cirogomes/status/1564049614688362498</v>
      </c>
      <c r="H288">
        <v>8201</v>
      </c>
      <c r="I288">
        <v>1087</v>
      </c>
    </row>
    <row r="289" spans="1:9" x14ac:dyDescent="0.35">
      <c r="A289" s="15" t="s">
        <v>3356</v>
      </c>
      <c r="B289" s="1" t="s">
        <v>8</v>
      </c>
      <c r="C289" s="1" t="s">
        <v>8</v>
      </c>
      <c r="D289" t="s">
        <v>11</v>
      </c>
      <c r="E289" t="s">
        <v>299</v>
      </c>
      <c r="F289" s="2">
        <v>44802.036770833336</v>
      </c>
      <c r="G289" s="3" t="str">
        <f>HYPERLINK("https://twitter.com/cirogomes/status/1564053457983754240")</f>
        <v>https://twitter.com/cirogomes/status/1564053457983754240</v>
      </c>
      <c r="H289">
        <v>2660</v>
      </c>
      <c r="I289">
        <v>518</v>
      </c>
    </row>
    <row r="290" spans="1:9" x14ac:dyDescent="0.35">
      <c r="A290" s="15" t="s">
        <v>3357</v>
      </c>
      <c r="B290" s="1" t="s">
        <v>8</v>
      </c>
      <c r="C290" s="1" t="s">
        <v>8</v>
      </c>
      <c r="D290" t="s">
        <v>11</v>
      </c>
      <c r="E290" t="s">
        <v>300</v>
      </c>
      <c r="F290" s="2">
        <v>44802.044062499997</v>
      </c>
      <c r="G290" s="3" t="str">
        <f>HYPERLINK("https://twitter.com/cirogomes/status/1564056100063813633")</f>
        <v>https://twitter.com/cirogomes/status/1564056100063813633</v>
      </c>
      <c r="H290">
        <v>1213</v>
      </c>
      <c r="I290">
        <v>236</v>
      </c>
    </row>
    <row r="291" spans="1:9" x14ac:dyDescent="0.35">
      <c r="A291" s="15" t="s">
        <v>3358</v>
      </c>
      <c r="B291" s="1" t="s">
        <v>8</v>
      </c>
      <c r="C291" s="1" t="s">
        <v>8</v>
      </c>
      <c r="D291" t="s">
        <v>11</v>
      </c>
      <c r="E291" t="s">
        <v>301</v>
      </c>
      <c r="F291" s="2">
        <v>44802.044074074074</v>
      </c>
      <c r="G291" s="3" t="str">
        <f>HYPERLINK("https://twitter.com/cirogomes/status/1564056102421073921")</f>
        <v>https://twitter.com/cirogomes/status/1564056102421073921</v>
      </c>
      <c r="H291">
        <v>2229</v>
      </c>
      <c r="I291">
        <v>456</v>
      </c>
    </row>
    <row r="292" spans="1:9" x14ac:dyDescent="0.35">
      <c r="A292" s="15" t="s">
        <v>3359</v>
      </c>
      <c r="B292" s="1" t="s">
        <v>8</v>
      </c>
      <c r="C292" s="1" t="s">
        <v>8</v>
      </c>
      <c r="D292" t="s">
        <v>11</v>
      </c>
      <c r="E292" t="s">
        <v>302</v>
      </c>
      <c r="F292" s="2">
        <v>44802.046157407407</v>
      </c>
      <c r="G292" s="3" t="str">
        <f>HYPERLINK("https://twitter.com/cirogomes/status/1564056856997273600")</f>
        <v>https://twitter.com/cirogomes/status/1564056856997273600</v>
      </c>
      <c r="H292">
        <v>5958</v>
      </c>
      <c r="I292">
        <v>743</v>
      </c>
    </row>
    <row r="293" spans="1:9" x14ac:dyDescent="0.35">
      <c r="A293" s="15" t="s">
        <v>3360</v>
      </c>
      <c r="B293" s="1" t="s">
        <v>8</v>
      </c>
      <c r="C293" s="1" t="s">
        <v>8</v>
      </c>
      <c r="D293" t="s">
        <v>11</v>
      </c>
      <c r="E293" t="s">
        <v>303</v>
      </c>
      <c r="F293" s="2">
        <v>44802.061249999999</v>
      </c>
      <c r="G293" s="3" t="str">
        <f>HYPERLINK("https://twitter.com/cirogomes/status/1564062326889881603")</f>
        <v>https://twitter.com/cirogomes/status/1564062326889881603</v>
      </c>
      <c r="H293">
        <v>2012</v>
      </c>
      <c r="I293">
        <v>426</v>
      </c>
    </row>
    <row r="294" spans="1:9" x14ac:dyDescent="0.35">
      <c r="A294" s="15" t="s">
        <v>3361</v>
      </c>
      <c r="B294" s="1" t="s">
        <v>8</v>
      </c>
      <c r="C294" s="1" t="s">
        <v>8</v>
      </c>
      <c r="D294" t="s">
        <v>11</v>
      </c>
      <c r="E294" t="s">
        <v>304</v>
      </c>
      <c r="F294" s="2">
        <v>44802.062986111108</v>
      </c>
      <c r="G294" s="3" t="str">
        <f>HYPERLINK("https://twitter.com/cirogomes/status/1564062956085723141")</f>
        <v>https://twitter.com/cirogomes/status/1564062956085723141</v>
      </c>
      <c r="H294">
        <v>3720</v>
      </c>
      <c r="I294">
        <v>567</v>
      </c>
    </row>
    <row r="295" spans="1:9" x14ac:dyDescent="0.35">
      <c r="A295" s="15" t="s">
        <v>3362</v>
      </c>
      <c r="B295" s="1" t="s">
        <v>8</v>
      </c>
      <c r="C295" s="1" t="s">
        <v>8</v>
      </c>
      <c r="D295" t="s">
        <v>11</v>
      </c>
      <c r="E295" t="s">
        <v>305</v>
      </c>
      <c r="F295" s="2">
        <v>44802.064131944448</v>
      </c>
      <c r="G295" s="3" t="str">
        <f>HYPERLINK("https://twitter.com/cirogomes/status/1564063373934956544")</f>
        <v>https://twitter.com/cirogomes/status/1564063373934956544</v>
      </c>
      <c r="H295">
        <v>4265</v>
      </c>
      <c r="I295">
        <v>750</v>
      </c>
    </row>
    <row r="296" spans="1:9" x14ac:dyDescent="0.35">
      <c r="A296" s="15" t="s">
        <v>3363</v>
      </c>
      <c r="B296" s="1" t="s">
        <v>8</v>
      </c>
      <c r="C296" s="1" t="s">
        <v>8</v>
      </c>
      <c r="D296" t="s">
        <v>11</v>
      </c>
      <c r="E296" t="s">
        <v>306</v>
      </c>
      <c r="F296" s="2">
        <v>44802.080335648148</v>
      </c>
      <c r="G296" s="3" t="str">
        <f>HYPERLINK("https://twitter.com/cirogomes/status/1564069246136684545")</f>
        <v>https://twitter.com/cirogomes/status/1564069246136684545</v>
      </c>
      <c r="H296">
        <v>3080</v>
      </c>
      <c r="I296">
        <v>880</v>
      </c>
    </row>
    <row r="297" spans="1:9" x14ac:dyDescent="0.35">
      <c r="A297" s="15" t="s">
        <v>3364</v>
      </c>
      <c r="B297" s="1" t="s">
        <v>8</v>
      </c>
      <c r="C297" s="1" t="s">
        <v>8</v>
      </c>
      <c r="D297" t="s">
        <v>11</v>
      </c>
      <c r="E297" t="s">
        <v>307</v>
      </c>
      <c r="F297" s="2">
        <v>44802.086446759262</v>
      </c>
      <c r="G297" s="3" t="str">
        <f>HYPERLINK("https://twitter.com/cirogomes/status/1564071459085062145")</f>
        <v>https://twitter.com/cirogomes/status/1564071459085062145</v>
      </c>
      <c r="H297">
        <v>2847</v>
      </c>
      <c r="I297">
        <v>479</v>
      </c>
    </row>
    <row r="298" spans="1:9" x14ac:dyDescent="0.35">
      <c r="A298" s="15" t="s">
        <v>3365</v>
      </c>
      <c r="B298" s="1" t="s">
        <v>8</v>
      </c>
      <c r="C298" s="1" t="s">
        <v>8</v>
      </c>
      <c r="D298" t="s">
        <v>11</v>
      </c>
      <c r="E298" t="s">
        <v>308</v>
      </c>
      <c r="F298" s="2">
        <v>44802.088773148149</v>
      </c>
      <c r="G298" s="3" t="str">
        <f>HYPERLINK("https://twitter.com/cirogomes/status/1564072300076482565")</f>
        <v>https://twitter.com/cirogomes/status/1564072300076482565</v>
      </c>
      <c r="H298">
        <v>1990</v>
      </c>
      <c r="I298">
        <v>424</v>
      </c>
    </row>
    <row r="299" spans="1:9" x14ac:dyDescent="0.35">
      <c r="A299" s="15" t="s">
        <v>3366</v>
      </c>
      <c r="B299" s="1" t="s">
        <v>8</v>
      </c>
      <c r="C299" s="1" t="s">
        <v>8</v>
      </c>
      <c r="D299" t="s">
        <v>11</v>
      </c>
      <c r="E299" t="s">
        <v>309</v>
      </c>
      <c r="F299" s="2">
        <v>44802.090300925927</v>
      </c>
      <c r="G299" s="3" t="str">
        <f>HYPERLINK("https://twitter.com/cirogomes/status/1564072854311903233")</f>
        <v>https://twitter.com/cirogomes/status/1564072854311903233</v>
      </c>
      <c r="H299">
        <v>1700</v>
      </c>
      <c r="I299">
        <v>372</v>
      </c>
    </row>
    <row r="300" spans="1:9" x14ac:dyDescent="0.35">
      <c r="A300" s="15" t="s">
        <v>3367</v>
      </c>
      <c r="B300" s="1" t="s">
        <v>8</v>
      </c>
      <c r="C300" s="1" t="s">
        <v>8</v>
      </c>
      <c r="D300" t="s">
        <v>11</v>
      </c>
      <c r="E300" t="s">
        <v>310</v>
      </c>
      <c r="F300" s="2">
        <v>44802.091192129628</v>
      </c>
      <c r="G300" s="3" t="str">
        <f>HYPERLINK("https://twitter.com/cirogomes/status/1564073177218781184")</f>
        <v>https://twitter.com/cirogomes/status/1564073177218781184</v>
      </c>
      <c r="H300">
        <v>6100</v>
      </c>
      <c r="I300">
        <v>1000</v>
      </c>
    </row>
    <row r="301" spans="1:9" x14ac:dyDescent="0.35">
      <c r="A301" s="15" t="s">
        <v>3368</v>
      </c>
      <c r="B301" s="1" t="s">
        <v>8</v>
      </c>
      <c r="C301" s="1" t="s">
        <v>8</v>
      </c>
      <c r="D301" t="s">
        <v>11</v>
      </c>
      <c r="E301" t="s">
        <v>311</v>
      </c>
      <c r="F301" s="2">
        <v>44802.092476851853</v>
      </c>
      <c r="G301" s="3" t="str">
        <f>HYPERLINK("https://twitter.com/cirogomes/status/1564073643809857539")</f>
        <v>https://twitter.com/cirogomes/status/1564073643809857539</v>
      </c>
      <c r="H301">
        <v>1938</v>
      </c>
      <c r="I301">
        <v>386</v>
      </c>
    </row>
    <row r="302" spans="1:9" x14ac:dyDescent="0.35">
      <c r="A302" s="15" t="s">
        <v>3369</v>
      </c>
      <c r="B302" s="1" t="s">
        <v>8</v>
      </c>
      <c r="C302" s="1" t="s">
        <v>8</v>
      </c>
      <c r="D302" t="s">
        <v>11</v>
      </c>
      <c r="E302" t="s">
        <v>312</v>
      </c>
      <c r="F302" s="2">
        <v>44802.094722222224</v>
      </c>
      <c r="G302" s="3" t="str">
        <f>HYPERLINK("https://twitter.com/cirogomes/status/1564074457626443778")</f>
        <v>https://twitter.com/cirogomes/status/1564074457626443778</v>
      </c>
      <c r="H302">
        <v>2463</v>
      </c>
      <c r="I302">
        <v>502</v>
      </c>
    </row>
    <row r="303" spans="1:9" x14ac:dyDescent="0.35">
      <c r="A303" s="15" t="s">
        <v>3370</v>
      </c>
      <c r="B303" s="1" t="s">
        <v>8</v>
      </c>
      <c r="C303" s="1" t="s">
        <v>8</v>
      </c>
      <c r="D303" t="s">
        <v>11</v>
      </c>
      <c r="E303" t="s">
        <v>313</v>
      </c>
      <c r="F303" s="2">
        <v>44802.101863425924</v>
      </c>
      <c r="G303" s="3" t="str">
        <f>HYPERLINK("https://twitter.com/cirogomes/status/1564077044211875846")</f>
        <v>https://twitter.com/cirogomes/status/1564077044211875846</v>
      </c>
      <c r="H303">
        <v>1965</v>
      </c>
      <c r="I303">
        <v>386</v>
      </c>
    </row>
    <row r="304" spans="1:9" x14ac:dyDescent="0.35">
      <c r="A304" s="15" t="s">
        <v>3371</v>
      </c>
      <c r="B304" s="1" t="s">
        <v>8</v>
      </c>
      <c r="C304" s="1" t="s">
        <v>8</v>
      </c>
      <c r="D304" t="s">
        <v>11</v>
      </c>
      <c r="E304" t="s">
        <v>314</v>
      </c>
      <c r="F304" s="2">
        <v>44802.105833333335</v>
      </c>
      <c r="G304" s="3" t="str">
        <f>HYPERLINK("https://twitter.com/cirogomes/status/1564078486398160896")</f>
        <v>https://twitter.com/cirogomes/status/1564078486398160896</v>
      </c>
      <c r="H304">
        <v>2173</v>
      </c>
      <c r="I304">
        <v>445</v>
      </c>
    </row>
    <row r="305" spans="1:9" x14ac:dyDescent="0.35">
      <c r="A305" s="15" t="s">
        <v>3372</v>
      </c>
      <c r="B305" s="1" t="s">
        <v>8</v>
      </c>
      <c r="C305" s="1" t="s">
        <v>8</v>
      </c>
      <c r="D305" t="s">
        <v>11</v>
      </c>
      <c r="E305" t="s">
        <v>315</v>
      </c>
      <c r="F305" s="2">
        <v>44802.106319444443</v>
      </c>
      <c r="G305" s="3" t="str">
        <f>HYPERLINK("https://twitter.com/cirogomes/status/1564078660562583552")</f>
        <v>https://twitter.com/cirogomes/status/1564078660562583552</v>
      </c>
      <c r="H305">
        <v>1999</v>
      </c>
      <c r="I305">
        <v>404</v>
      </c>
    </row>
    <row r="306" spans="1:9" x14ac:dyDescent="0.35">
      <c r="A306" s="15" t="s">
        <v>3373</v>
      </c>
      <c r="B306" s="1" t="s">
        <v>8</v>
      </c>
      <c r="C306" s="1" t="s">
        <v>8</v>
      </c>
      <c r="D306" t="s">
        <v>11</v>
      </c>
      <c r="E306" t="s">
        <v>316</v>
      </c>
      <c r="F306" s="2">
        <v>44802.107268518521</v>
      </c>
      <c r="G306" s="3" t="str">
        <f>HYPERLINK("https://twitter.com/cirogomes/status/1564079005606739969")</f>
        <v>https://twitter.com/cirogomes/status/1564079005606739969</v>
      </c>
      <c r="H306">
        <v>2758</v>
      </c>
      <c r="I306">
        <v>500</v>
      </c>
    </row>
    <row r="307" spans="1:9" x14ac:dyDescent="0.35">
      <c r="A307" s="15" t="s">
        <v>3374</v>
      </c>
      <c r="B307" s="1" t="s">
        <v>8</v>
      </c>
      <c r="C307" s="1" t="s">
        <v>8</v>
      </c>
      <c r="D307" t="s">
        <v>11</v>
      </c>
      <c r="E307" t="s">
        <v>317</v>
      </c>
      <c r="F307" s="2">
        <v>44802.108124999999</v>
      </c>
      <c r="G307" s="3" t="str">
        <f>HYPERLINK("https://twitter.com/cirogomes/status/1564079314605334528")</f>
        <v>https://twitter.com/cirogomes/status/1564079314605334528</v>
      </c>
      <c r="H307">
        <v>4744</v>
      </c>
      <c r="I307">
        <v>852</v>
      </c>
    </row>
    <row r="308" spans="1:9" x14ac:dyDescent="0.35">
      <c r="A308" s="15" t="s">
        <v>3375</v>
      </c>
      <c r="B308" s="1" t="s">
        <v>8</v>
      </c>
      <c r="C308" s="1" t="s">
        <v>8</v>
      </c>
      <c r="D308" t="s">
        <v>11</v>
      </c>
      <c r="E308" t="s">
        <v>318</v>
      </c>
      <c r="F308" s="2">
        <v>44802.11577546296</v>
      </c>
      <c r="G308" s="3" t="str">
        <f>HYPERLINK("https://twitter.com/cirogomes/status/1564082089313591303")</f>
        <v>https://twitter.com/cirogomes/status/1564082089313591303</v>
      </c>
      <c r="H308">
        <v>5331</v>
      </c>
      <c r="I308">
        <v>994</v>
      </c>
    </row>
    <row r="309" spans="1:9" x14ac:dyDescent="0.35">
      <c r="A309" s="15" t="s">
        <v>3376</v>
      </c>
      <c r="B309" s="1" t="s">
        <v>8</v>
      </c>
      <c r="C309" s="1" t="s">
        <v>8</v>
      </c>
      <c r="D309" t="s">
        <v>11</v>
      </c>
      <c r="E309" t="s">
        <v>319</v>
      </c>
      <c r="F309" s="2">
        <v>44802.123043981483</v>
      </c>
      <c r="G309" s="3" t="str">
        <f>HYPERLINK("https://twitter.com/cirogomes/status/1564084722044735488")</f>
        <v>https://twitter.com/cirogomes/status/1564084722044735488</v>
      </c>
      <c r="H309">
        <v>4039</v>
      </c>
      <c r="I309">
        <v>594</v>
      </c>
    </row>
    <row r="310" spans="1:9" x14ac:dyDescent="0.35">
      <c r="A310" s="15" t="s">
        <v>3377</v>
      </c>
      <c r="B310" s="1" t="s">
        <v>8</v>
      </c>
      <c r="C310" s="1" t="s">
        <v>8</v>
      </c>
      <c r="D310" t="s">
        <v>11</v>
      </c>
      <c r="E310" t="s">
        <v>320</v>
      </c>
      <c r="F310" s="2">
        <v>44802.132071759261</v>
      </c>
      <c r="G310" s="3" t="str">
        <f>HYPERLINK("https://twitter.com/cirogomes/status/1564087992892915714")</f>
        <v>https://twitter.com/cirogomes/status/1564087992892915714</v>
      </c>
      <c r="H310">
        <v>2245</v>
      </c>
      <c r="I310">
        <v>476</v>
      </c>
    </row>
    <row r="311" spans="1:9" x14ac:dyDescent="0.35">
      <c r="A311" s="15" t="s">
        <v>3378</v>
      </c>
      <c r="B311" s="1" t="s">
        <v>8</v>
      </c>
      <c r="C311" s="1" t="s">
        <v>8</v>
      </c>
      <c r="D311" t="s">
        <v>11</v>
      </c>
      <c r="E311" t="s">
        <v>321</v>
      </c>
      <c r="F311" s="2">
        <v>44802.142083333332</v>
      </c>
      <c r="G311" s="3" t="str">
        <f>HYPERLINK("https://twitter.com/cirogomes/status/1564091619309244418")</f>
        <v>https://twitter.com/cirogomes/status/1564091619309244418</v>
      </c>
      <c r="H311">
        <v>7013</v>
      </c>
      <c r="I311">
        <v>1077</v>
      </c>
    </row>
    <row r="312" spans="1:9" x14ac:dyDescent="0.35">
      <c r="A312" s="15" t="s">
        <v>3379</v>
      </c>
      <c r="B312" s="1" t="s">
        <v>8</v>
      </c>
      <c r="C312" s="1" t="s">
        <v>8</v>
      </c>
      <c r="D312" t="s">
        <v>11</v>
      </c>
      <c r="E312" t="s">
        <v>322</v>
      </c>
      <c r="F312" s="2">
        <v>44802.172627314816</v>
      </c>
      <c r="G312" s="3" t="str">
        <f>HYPERLINK("https://twitter.com/cirogomes/status/1564102688740106242")</f>
        <v>https://twitter.com/cirogomes/status/1564102688740106242</v>
      </c>
      <c r="H312">
        <v>2893</v>
      </c>
      <c r="I312">
        <v>465</v>
      </c>
    </row>
    <row r="313" spans="1:9" x14ac:dyDescent="0.35">
      <c r="A313" s="15" t="s">
        <v>3380</v>
      </c>
      <c r="B313" s="1" t="s">
        <v>8</v>
      </c>
      <c r="C313" s="1" t="s">
        <v>8</v>
      </c>
      <c r="D313" t="s">
        <v>11</v>
      </c>
      <c r="E313" t="s">
        <v>323</v>
      </c>
      <c r="F313" s="2">
        <v>44802.174328703702</v>
      </c>
      <c r="G313" s="3" t="str">
        <f>HYPERLINK("https://twitter.com/cirogomes/status/1564103307886563339")</f>
        <v>https://twitter.com/cirogomes/status/1564103307886563339</v>
      </c>
      <c r="H313">
        <v>7041</v>
      </c>
      <c r="I313">
        <v>847</v>
      </c>
    </row>
    <row r="314" spans="1:9" x14ac:dyDescent="0.35">
      <c r="A314" s="15" t="s">
        <v>3381</v>
      </c>
      <c r="B314" s="1" t="s">
        <v>8</v>
      </c>
      <c r="C314" s="1" t="s">
        <v>8</v>
      </c>
      <c r="D314" t="s">
        <v>11</v>
      </c>
      <c r="E314" t="s">
        <v>324</v>
      </c>
      <c r="F314" s="2">
        <v>44802.175520833334</v>
      </c>
      <c r="G314" s="3" t="str">
        <f>HYPERLINK("https://twitter.com/cirogomes/status/1564103736187912192")</f>
        <v>https://twitter.com/cirogomes/status/1564103736187912192</v>
      </c>
      <c r="H314">
        <v>3569</v>
      </c>
      <c r="I314">
        <v>738</v>
      </c>
    </row>
    <row r="315" spans="1:9" x14ac:dyDescent="0.35">
      <c r="A315" s="15" t="s">
        <v>3382</v>
      </c>
      <c r="B315" s="1" t="s">
        <v>8</v>
      </c>
      <c r="C315" s="1" t="s">
        <v>8</v>
      </c>
      <c r="D315" t="s">
        <v>11</v>
      </c>
      <c r="E315" t="s">
        <v>325</v>
      </c>
      <c r="F315" s="2">
        <v>44802.185914351852</v>
      </c>
      <c r="G315" s="3" t="str">
        <f>HYPERLINK("https://twitter.com/cirogomes/status/1564107503834746880")</f>
        <v>https://twitter.com/cirogomes/status/1564107503834746880</v>
      </c>
      <c r="H315">
        <v>20744</v>
      </c>
      <c r="I315">
        <v>1375</v>
      </c>
    </row>
    <row r="316" spans="1:9" x14ac:dyDescent="0.35">
      <c r="A316" s="15" t="s">
        <v>3383</v>
      </c>
      <c r="B316" s="1" t="s">
        <v>8</v>
      </c>
      <c r="C316" s="1" t="s">
        <v>8</v>
      </c>
      <c r="D316" t="s">
        <v>11</v>
      </c>
      <c r="E316" t="s">
        <v>326</v>
      </c>
      <c r="F316" s="2">
        <v>44802.457858796297</v>
      </c>
      <c r="G316" s="3" t="str">
        <f>HYPERLINK("https://twitter.com/cirogomes/status/1564206052341698563")</f>
        <v>https://twitter.com/cirogomes/status/1564206052341698563</v>
      </c>
      <c r="H316">
        <v>5464</v>
      </c>
      <c r="I316">
        <v>994</v>
      </c>
    </row>
    <row r="317" spans="1:9" x14ac:dyDescent="0.35">
      <c r="A317" s="15" t="s">
        <v>3384</v>
      </c>
      <c r="B317" s="1" t="s">
        <v>8</v>
      </c>
      <c r="C317" s="1" t="s">
        <v>8</v>
      </c>
      <c r="D317" t="s">
        <v>11</v>
      </c>
      <c r="E317" t="s">
        <v>327</v>
      </c>
      <c r="F317" s="2">
        <v>44802.469247685185</v>
      </c>
      <c r="G317" s="3" t="str">
        <f>HYPERLINK("https://twitter.com/cirogomes/status/1564210181797470212")</f>
        <v>https://twitter.com/cirogomes/status/1564210181797470212</v>
      </c>
      <c r="H317">
        <v>0</v>
      </c>
      <c r="I317">
        <v>928</v>
      </c>
    </row>
    <row r="318" spans="1:9" x14ac:dyDescent="0.35">
      <c r="A318" s="15" t="s">
        <v>3385</v>
      </c>
      <c r="B318" s="1" t="s">
        <v>8</v>
      </c>
      <c r="C318" s="1" t="s">
        <v>8</v>
      </c>
      <c r="D318" t="s">
        <v>52</v>
      </c>
      <c r="E318" t="s">
        <v>328</v>
      </c>
      <c r="F318" s="2">
        <v>44802.469872685186</v>
      </c>
      <c r="G318" s="3" t="str">
        <f>HYPERLINK("https://twitter.com/cirogomes/status/1564210407211941888")</f>
        <v>https://twitter.com/cirogomes/status/1564210407211941888</v>
      </c>
      <c r="H318">
        <v>3477</v>
      </c>
      <c r="I318">
        <v>755</v>
      </c>
    </row>
    <row r="319" spans="1:9" x14ac:dyDescent="0.35">
      <c r="A319" s="15" t="s">
        <v>3386</v>
      </c>
      <c r="B319" s="1" t="s">
        <v>8</v>
      </c>
      <c r="C319" s="1" t="s">
        <v>8</v>
      </c>
      <c r="D319" t="s">
        <v>11</v>
      </c>
      <c r="E319" t="s">
        <v>329</v>
      </c>
      <c r="F319" s="2">
        <v>44802.500127314815</v>
      </c>
      <c r="G319" s="3" t="str">
        <f>HYPERLINK("https://twitter.com/cirogomes/status/1564221373022720000")</f>
        <v>https://twitter.com/cirogomes/status/1564221373022720000</v>
      </c>
      <c r="H319">
        <v>1035</v>
      </c>
      <c r="I319">
        <v>221</v>
      </c>
    </row>
    <row r="320" spans="1:9" x14ac:dyDescent="0.35">
      <c r="A320" s="15" t="s">
        <v>3387</v>
      </c>
      <c r="B320" s="1" t="s">
        <v>8</v>
      </c>
      <c r="C320" s="1" t="s">
        <v>8</v>
      </c>
      <c r="D320" t="s">
        <v>11</v>
      </c>
      <c r="E320" t="s">
        <v>330</v>
      </c>
      <c r="F320" s="2">
        <v>44802.500138888892</v>
      </c>
      <c r="G320" s="3" t="str">
        <f>HYPERLINK("https://twitter.com/cirogomes/status/1564221376709419009")</f>
        <v>https://twitter.com/cirogomes/status/1564221376709419009</v>
      </c>
      <c r="H320">
        <v>919</v>
      </c>
      <c r="I320">
        <v>182</v>
      </c>
    </row>
    <row r="321" spans="1:9" x14ac:dyDescent="0.35">
      <c r="A321" s="15" t="s">
        <v>3388</v>
      </c>
      <c r="B321" s="1" t="s">
        <v>8</v>
      </c>
      <c r="C321" s="1" t="s">
        <v>8</v>
      </c>
      <c r="D321" t="s">
        <v>11</v>
      </c>
      <c r="E321" t="s">
        <v>50</v>
      </c>
      <c r="F321" s="2">
        <v>44802.500150462962</v>
      </c>
      <c r="G321" s="3" t="str">
        <f>HYPERLINK("https://twitter.com/cirogomes/status/1564221379091857413")</f>
        <v>https://twitter.com/cirogomes/status/1564221379091857413</v>
      </c>
      <c r="H321">
        <v>1036</v>
      </c>
      <c r="I321">
        <v>193</v>
      </c>
    </row>
    <row r="322" spans="1:9" x14ac:dyDescent="0.35">
      <c r="A322" s="15" t="s">
        <v>3389</v>
      </c>
      <c r="B322" s="1" t="s">
        <v>8</v>
      </c>
      <c r="C322" s="1" t="s">
        <v>8</v>
      </c>
      <c r="D322" t="s">
        <v>11</v>
      </c>
      <c r="E322" t="s">
        <v>331</v>
      </c>
      <c r="F322" s="2">
        <v>44802.500150462962</v>
      </c>
      <c r="G322" s="3" t="str">
        <f>HYPERLINK("https://twitter.com/cirogomes/status/1564221381520330752")</f>
        <v>https://twitter.com/cirogomes/status/1564221381520330752</v>
      </c>
      <c r="H322">
        <v>1604</v>
      </c>
      <c r="I322">
        <v>264</v>
      </c>
    </row>
    <row r="323" spans="1:9" x14ac:dyDescent="0.35">
      <c r="A323" s="15" t="s">
        <v>3390</v>
      </c>
      <c r="B323" s="1" t="s">
        <v>8</v>
      </c>
      <c r="C323" s="1" t="s">
        <v>8</v>
      </c>
      <c r="D323" t="s">
        <v>11</v>
      </c>
      <c r="E323" t="s">
        <v>332</v>
      </c>
      <c r="F323" s="2">
        <v>44802.500162037039</v>
      </c>
      <c r="G323" s="3" t="str">
        <f>HYPERLINK("https://twitter.com/cirogomes/status/1564221383999213568")</f>
        <v>https://twitter.com/cirogomes/status/1564221383999213568</v>
      </c>
      <c r="H323">
        <v>1382</v>
      </c>
      <c r="I323">
        <v>201</v>
      </c>
    </row>
    <row r="324" spans="1:9" x14ac:dyDescent="0.35">
      <c r="A324" s="15" t="s">
        <v>3391</v>
      </c>
      <c r="B324" s="1" t="s">
        <v>8</v>
      </c>
      <c r="C324" s="1" t="s">
        <v>8</v>
      </c>
      <c r="D324" t="s">
        <v>11</v>
      </c>
      <c r="E324" t="s">
        <v>333</v>
      </c>
      <c r="F324" s="2">
        <v>44802.500162037039</v>
      </c>
      <c r="G324" s="3" t="str">
        <f>HYPERLINK("https://twitter.com/cirogomes/status/1564221386318561282")</f>
        <v>https://twitter.com/cirogomes/status/1564221386318561282</v>
      </c>
      <c r="H324">
        <v>985</v>
      </c>
      <c r="I324">
        <v>180</v>
      </c>
    </row>
    <row r="325" spans="1:9" x14ac:dyDescent="0.35">
      <c r="A325" s="15" t="s">
        <v>3392</v>
      </c>
      <c r="B325" s="1" t="s">
        <v>8</v>
      </c>
      <c r="C325" s="1" t="s">
        <v>8</v>
      </c>
      <c r="D325" t="s">
        <v>11</v>
      </c>
      <c r="E325" t="s">
        <v>334</v>
      </c>
      <c r="F325" s="2">
        <v>44802.500173611108</v>
      </c>
      <c r="G325" s="3" t="str">
        <f>HYPERLINK("https://twitter.com/cirogomes/status/1564221388554108930")</f>
        <v>https://twitter.com/cirogomes/status/1564221388554108930</v>
      </c>
      <c r="H325">
        <v>2486</v>
      </c>
      <c r="I325">
        <v>617</v>
      </c>
    </row>
    <row r="326" spans="1:9" x14ac:dyDescent="0.35">
      <c r="A326" s="15" t="s">
        <v>3393</v>
      </c>
      <c r="B326" s="1" t="s">
        <v>8</v>
      </c>
      <c r="C326" s="1" t="s">
        <v>8</v>
      </c>
      <c r="D326" t="s">
        <v>11</v>
      </c>
      <c r="E326" t="s">
        <v>335</v>
      </c>
      <c r="F326" s="2">
        <v>44802.59516203704</v>
      </c>
      <c r="G326" s="3" t="str">
        <f>HYPERLINK("https://twitter.com/cirogomes/status/1564255811307819015")</f>
        <v>https://twitter.com/cirogomes/status/1564255811307819015</v>
      </c>
      <c r="H326">
        <v>0</v>
      </c>
      <c r="I326">
        <v>679</v>
      </c>
    </row>
    <row r="327" spans="1:9" x14ac:dyDescent="0.35">
      <c r="A327" s="15" t="s">
        <v>3394</v>
      </c>
      <c r="B327" s="1" t="s">
        <v>8</v>
      </c>
      <c r="C327" s="1" t="s">
        <v>8</v>
      </c>
      <c r="D327" t="s">
        <v>52</v>
      </c>
      <c r="E327" t="s">
        <v>336</v>
      </c>
      <c r="F327" s="2">
        <v>44802.600300925929</v>
      </c>
      <c r="G327" s="3" t="str">
        <f>HYPERLINK("https://twitter.com/cirogomes/status/1564257672844689408")</f>
        <v>https://twitter.com/cirogomes/status/1564257672844689408</v>
      </c>
      <c r="H327">
        <v>1715</v>
      </c>
      <c r="I327">
        <v>301</v>
      </c>
    </row>
    <row r="328" spans="1:9" x14ac:dyDescent="0.35">
      <c r="A328" s="15" t="s">
        <v>3395</v>
      </c>
      <c r="B328" s="1" t="s">
        <v>8</v>
      </c>
      <c r="C328" s="1" t="s">
        <v>8</v>
      </c>
      <c r="D328" t="s">
        <v>11</v>
      </c>
      <c r="E328" t="s">
        <v>337</v>
      </c>
      <c r="F328" s="2">
        <v>44802.626168981478</v>
      </c>
      <c r="G328" s="3" t="str">
        <f>HYPERLINK("https://twitter.com/cirogomes/status/1564267048938733569")</f>
        <v>https://twitter.com/cirogomes/status/1564267048938733569</v>
      </c>
      <c r="H328">
        <v>1577</v>
      </c>
      <c r="I328">
        <v>380</v>
      </c>
    </row>
    <row r="329" spans="1:9" x14ac:dyDescent="0.35">
      <c r="A329" s="15" t="s">
        <v>3396</v>
      </c>
      <c r="B329" s="1" t="s">
        <v>8</v>
      </c>
      <c r="C329" s="1" t="s">
        <v>8</v>
      </c>
      <c r="D329" t="s">
        <v>11</v>
      </c>
      <c r="E329" t="s">
        <v>338</v>
      </c>
      <c r="F329" s="2">
        <v>44802.627812500003</v>
      </c>
      <c r="G329" s="3" t="str">
        <f>HYPERLINK("https://twitter.com/cirogomes/status/1564267643879800833")</f>
        <v>https://twitter.com/cirogomes/status/1564267643879800833</v>
      </c>
      <c r="H329">
        <v>0</v>
      </c>
      <c r="I329">
        <v>739</v>
      </c>
    </row>
    <row r="330" spans="1:9" x14ac:dyDescent="0.35">
      <c r="A330" s="15" t="s">
        <v>3397</v>
      </c>
      <c r="B330" s="1" t="s">
        <v>8</v>
      </c>
      <c r="C330" s="1" t="s">
        <v>8</v>
      </c>
      <c r="D330" t="s">
        <v>52</v>
      </c>
      <c r="E330" t="s">
        <v>339</v>
      </c>
      <c r="F330" s="2">
        <v>44802.73678240741</v>
      </c>
      <c r="G330" s="3" t="str">
        <f>HYPERLINK("https://twitter.com/cirogomes/status/1564307133130309634")</f>
        <v>https://twitter.com/cirogomes/status/1564307133130309634</v>
      </c>
      <c r="H330">
        <v>2674</v>
      </c>
      <c r="I330">
        <v>610</v>
      </c>
    </row>
    <row r="331" spans="1:9" x14ac:dyDescent="0.35">
      <c r="A331" s="15" t="s">
        <v>3398</v>
      </c>
      <c r="B331" s="1" t="s">
        <v>8</v>
      </c>
      <c r="C331" s="1" t="s">
        <v>8</v>
      </c>
      <c r="D331" t="s">
        <v>11</v>
      </c>
      <c r="E331" t="s">
        <v>340</v>
      </c>
      <c r="F331" s="2">
        <v>44802.799328703702</v>
      </c>
      <c r="G331" s="3" t="str">
        <f>HYPERLINK("https://twitter.com/cirogomes/status/1564329798847139842")</f>
        <v>https://twitter.com/cirogomes/status/1564329798847139842</v>
      </c>
      <c r="H331">
        <v>1728</v>
      </c>
      <c r="I331">
        <v>419</v>
      </c>
    </row>
    <row r="332" spans="1:9" x14ac:dyDescent="0.35">
      <c r="A332" s="15" t="s">
        <v>3399</v>
      </c>
      <c r="B332" s="1" t="s">
        <v>8</v>
      </c>
      <c r="C332" s="1" t="s">
        <v>8</v>
      </c>
      <c r="D332" t="s">
        <v>11</v>
      </c>
      <c r="E332" t="s">
        <v>341</v>
      </c>
      <c r="F332" s="2">
        <v>44802.878923611112</v>
      </c>
      <c r="G332" s="3" t="str">
        <f>HYPERLINK("https://twitter.com/cirogomes/status/1564358643818139650")</f>
        <v>https://twitter.com/cirogomes/status/1564358643818139650</v>
      </c>
      <c r="H332">
        <v>2162</v>
      </c>
      <c r="I332">
        <v>397</v>
      </c>
    </row>
    <row r="333" spans="1:9" x14ac:dyDescent="0.35">
      <c r="A333" s="15" t="s">
        <v>3400</v>
      </c>
      <c r="B333" s="1" t="s">
        <v>8</v>
      </c>
      <c r="C333" s="1" t="s">
        <v>8</v>
      </c>
      <c r="D333" t="s">
        <v>11</v>
      </c>
      <c r="E333" t="s">
        <v>342</v>
      </c>
      <c r="F333" s="2">
        <v>44802.997187499997</v>
      </c>
      <c r="G333" s="3" t="str">
        <f>HYPERLINK("https://twitter.com/cirogomes/status/1564401501526806528")</f>
        <v>https://twitter.com/cirogomes/status/1564401501526806528</v>
      </c>
      <c r="H333">
        <v>1932</v>
      </c>
      <c r="I333">
        <v>364</v>
      </c>
    </row>
    <row r="334" spans="1:9" x14ac:dyDescent="0.35">
      <c r="A334" s="15" t="s">
        <v>3401</v>
      </c>
      <c r="B334" s="1" t="s">
        <v>8</v>
      </c>
      <c r="C334" s="1" t="s">
        <v>8</v>
      </c>
      <c r="D334" t="s">
        <v>11</v>
      </c>
      <c r="E334" t="s">
        <v>343</v>
      </c>
      <c r="F334" s="2">
        <v>44803.502280092594</v>
      </c>
      <c r="G334" s="3" t="str">
        <f>HYPERLINK("https://twitter.com/cirogomes/status/1564584540923957249")</f>
        <v>https://twitter.com/cirogomes/status/1564584540923957249</v>
      </c>
      <c r="H334">
        <v>1324</v>
      </c>
      <c r="I334">
        <v>348</v>
      </c>
    </row>
    <row r="335" spans="1:9" x14ac:dyDescent="0.35">
      <c r="A335" s="15" t="s">
        <v>3402</v>
      </c>
      <c r="B335" s="1" t="s">
        <v>8</v>
      </c>
      <c r="C335" s="1" t="s">
        <v>8</v>
      </c>
      <c r="D335" t="s">
        <v>11</v>
      </c>
      <c r="E335" t="s">
        <v>344</v>
      </c>
      <c r="F335" s="2">
        <v>44803.514490740738</v>
      </c>
      <c r="G335" s="3" t="str">
        <f>HYPERLINK("https://twitter.com/cirogomes/status/1564588964698357762")</f>
        <v>https://twitter.com/cirogomes/status/1564588964698357762</v>
      </c>
      <c r="H335">
        <v>1564</v>
      </c>
      <c r="I335">
        <v>447</v>
      </c>
    </row>
    <row r="336" spans="1:9" x14ac:dyDescent="0.35">
      <c r="A336" s="15" t="s">
        <v>3403</v>
      </c>
      <c r="B336" s="1" t="s">
        <v>8</v>
      </c>
      <c r="C336" s="1" t="s">
        <v>8</v>
      </c>
      <c r="D336" t="s">
        <v>11</v>
      </c>
      <c r="E336" t="s">
        <v>345</v>
      </c>
      <c r="F336" s="2">
        <v>44803.575578703705</v>
      </c>
      <c r="G336" s="3" t="str">
        <f>HYPERLINK("https://twitter.com/cirogomes/status/1564611102838775813")</f>
        <v>https://twitter.com/cirogomes/status/1564611102838775813</v>
      </c>
      <c r="H336">
        <v>1626</v>
      </c>
      <c r="I336">
        <v>458</v>
      </c>
    </row>
    <row r="337" spans="1:9" x14ac:dyDescent="0.35">
      <c r="A337" s="15" t="s">
        <v>3404</v>
      </c>
      <c r="B337" s="1" t="s">
        <v>8</v>
      </c>
      <c r="C337" s="1" t="s">
        <v>8</v>
      </c>
      <c r="D337" t="s">
        <v>11</v>
      </c>
      <c r="E337" t="s">
        <v>346</v>
      </c>
      <c r="F337" s="2">
        <v>44803.629537037035</v>
      </c>
      <c r="G337" s="3" t="str">
        <f>HYPERLINK("https://twitter.com/cirogomes/status/1564630656243605508")</f>
        <v>https://twitter.com/cirogomes/status/1564630656243605508</v>
      </c>
      <c r="H337">
        <v>993</v>
      </c>
      <c r="I337">
        <v>251</v>
      </c>
    </row>
    <row r="338" spans="1:9" x14ac:dyDescent="0.35">
      <c r="A338" s="15" t="s">
        <v>3405</v>
      </c>
      <c r="B338" s="1" t="s">
        <v>8</v>
      </c>
      <c r="C338" s="1" t="s">
        <v>8</v>
      </c>
      <c r="D338" t="s">
        <v>11</v>
      </c>
      <c r="E338" t="s">
        <v>347</v>
      </c>
      <c r="F338" s="2">
        <v>44803.652175925927</v>
      </c>
      <c r="G338" s="3" t="str">
        <f>HYPERLINK("https://twitter.com/cirogomes/status/1564638860474195969")</f>
        <v>https://twitter.com/cirogomes/status/1564638860474195969</v>
      </c>
      <c r="H338">
        <v>2149</v>
      </c>
      <c r="I338">
        <v>575</v>
      </c>
    </row>
    <row r="339" spans="1:9" x14ac:dyDescent="0.35">
      <c r="A339" s="15" t="s">
        <v>3406</v>
      </c>
      <c r="B339" s="1" t="s">
        <v>8</v>
      </c>
      <c r="C339" s="1" t="s">
        <v>8</v>
      </c>
      <c r="D339" t="s">
        <v>11</v>
      </c>
      <c r="E339" t="s">
        <v>348</v>
      </c>
      <c r="F339" s="2">
        <v>44803.66673611111</v>
      </c>
      <c r="G339" s="3" t="str">
        <f>HYPERLINK("https://twitter.com/cirogomes/status/1564644134517968899")</f>
        <v>https://twitter.com/cirogomes/status/1564644134517968899</v>
      </c>
      <c r="H339">
        <v>864</v>
      </c>
      <c r="I339">
        <v>189</v>
      </c>
    </row>
    <row r="340" spans="1:9" x14ac:dyDescent="0.35">
      <c r="A340" s="15" t="s">
        <v>3407</v>
      </c>
      <c r="B340" s="1" t="s">
        <v>8</v>
      </c>
      <c r="C340" s="1" t="s">
        <v>8</v>
      </c>
      <c r="D340" t="s">
        <v>11</v>
      </c>
      <c r="E340" t="s">
        <v>349</v>
      </c>
      <c r="F340" s="2">
        <v>44803.666747685187</v>
      </c>
      <c r="G340" s="3" t="str">
        <f>HYPERLINK("https://twitter.com/cirogomes/status/1564644139131719685")</f>
        <v>https://twitter.com/cirogomes/status/1564644139131719685</v>
      </c>
      <c r="H340">
        <v>1233</v>
      </c>
      <c r="I340">
        <v>311</v>
      </c>
    </row>
    <row r="341" spans="1:9" x14ac:dyDescent="0.35">
      <c r="A341" s="15" t="s">
        <v>3408</v>
      </c>
      <c r="B341" s="1" t="s">
        <v>8</v>
      </c>
      <c r="C341" s="1" t="s">
        <v>8</v>
      </c>
      <c r="D341" t="s">
        <v>11</v>
      </c>
      <c r="E341" t="s">
        <v>350</v>
      </c>
      <c r="F341" s="2">
        <v>44803.708506944444</v>
      </c>
      <c r="G341" s="3" t="str">
        <f>HYPERLINK("https://twitter.com/cirogomes/status/1564659274919415809")</f>
        <v>https://twitter.com/cirogomes/status/1564659274919415809</v>
      </c>
      <c r="H341">
        <v>1613</v>
      </c>
      <c r="I341">
        <v>386</v>
      </c>
    </row>
    <row r="342" spans="1:9" x14ac:dyDescent="0.35">
      <c r="A342" s="15" t="s">
        <v>3409</v>
      </c>
      <c r="B342" s="1" t="s">
        <v>8</v>
      </c>
      <c r="C342" s="1" t="s">
        <v>8</v>
      </c>
      <c r="D342" t="s">
        <v>9</v>
      </c>
      <c r="E342" t="s">
        <v>351</v>
      </c>
      <c r="F342" s="2">
        <v>44803.779583333337</v>
      </c>
      <c r="G342" s="3" t="str">
        <f>HYPERLINK("https://twitter.com/cirogomes/status/1564685030550634496")</f>
        <v>https://twitter.com/cirogomes/status/1564685030550634496</v>
      </c>
      <c r="H342">
        <v>1506</v>
      </c>
      <c r="I342">
        <v>454</v>
      </c>
    </row>
    <row r="343" spans="1:9" x14ac:dyDescent="0.35">
      <c r="A343" s="15" t="s">
        <v>3410</v>
      </c>
      <c r="B343" s="1" t="s">
        <v>8</v>
      </c>
      <c r="C343" s="1" t="s">
        <v>8</v>
      </c>
      <c r="D343" t="s">
        <v>11</v>
      </c>
      <c r="E343" t="s">
        <v>352</v>
      </c>
      <c r="F343" s="2">
        <v>44803.833344907405</v>
      </c>
      <c r="G343" s="3" t="str">
        <f>HYPERLINK("https://twitter.com/cirogomes/status/1564704511813304320")</f>
        <v>https://twitter.com/cirogomes/status/1564704511813304320</v>
      </c>
      <c r="H343">
        <v>2543</v>
      </c>
      <c r="I343">
        <v>475</v>
      </c>
    </row>
    <row r="344" spans="1:9" x14ac:dyDescent="0.35">
      <c r="A344" s="15" t="s">
        <v>3411</v>
      </c>
      <c r="B344" s="1" t="s">
        <v>8</v>
      </c>
      <c r="C344" s="1" t="s">
        <v>8</v>
      </c>
      <c r="D344" t="s">
        <v>11</v>
      </c>
      <c r="E344" t="s">
        <v>353</v>
      </c>
      <c r="F344" s="2">
        <v>44803.875</v>
      </c>
      <c r="G344" s="3" t="str">
        <f>HYPERLINK("https://twitter.com/cirogomes/status/1564719608916877313")</f>
        <v>https://twitter.com/cirogomes/status/1564719608916877313</v>
      </c>
      <c r="H344">
        <v>1780</v>
      </c>
      <c r="I344">
        <v>364</v>
      </c>
    </row>
    <row r="345" spans="1:9" x14ac:dyDescent="0.35">
      <c r="A345" s="15" t="s">
        <v>3412</v>
      </c>
      <c r="B345" s="1" t="s">
        <v>8</v>
      </c>
      <c r="C345" s="1" t="s">
        <v>8</v>
      </c>
      <c r="D345" t="s">
        <v>11</v>
      </c>
      <c r="E345" t="s">
        <v>354</v>
      </c>
      <c r="F345" s="2">
        <v>44803.917974537035</v>
      </c>
      <c r="G345" s="3" t="str">
        <f>HYPERLINK("https://twitter.com/cirogomes/status/1564735181071814657")</f>
        <v>https://twitter.com/cirogomes/status/1564735181071814657</v>
      </c>
      <c r="H345">
        <v>2596</v>
      </c>
      <c r="I345">
        <v>739</v>
      </c>
    </row>
    <row r="346" spans="1:9" x14ac:dyDescent="0.35">
      <c r="A346" s="15" t="s">
        <v>3413</v>
      </c>
      <c r="B346" s="1" t="s">
        <v>8</v>
      </c>
      <c r="C346" s="1" t="s">
        <v>8</v>
      </c>
      <c r="D346" t="s">
        <v>11</v>
      </c>
      <c r="E346" t="s">
        <v>355</v>
      </c>
      <c r="F346" s="2">
        <v>44803.958171296297</v>
      </c>
      <c r="G346" s="3" t="str">
        <f>HYPERLINK("https://twitter.com/cirogomes/status/1564749750846590981")</f>
        <v>https://twitter.com/cirogomes/status/1564749750846590981</v>
      </c>
      <c r="H346">
        <v>959</v>
      </c>
      <c r="I346">
        <v>246</v>
      </c>
    </row>
    <row r="347" spans="1:9" x14ac:dyDescent="0.35">
      <c r="A347" s="15" t="s">
        <v>3414</v>
      </c>
      <c r="B347" s="1" t="s">
        <v>8</v>
      </c>
      <c r="C347" s="1" t="s">
        <v>8</v>
      </c>
      <c r="D347" t="s">
        <v>11</v>
      </c>
      <c r="E347" t="s">
        <v>356</v>
      </c>
      <c r="F347" s="2">
        <v>44803.988807870373</v>
      </c>
      <c r="G347" s="3" t="str">
        <f>HYPERLINK("https://twitter.com/cirogomes/status/1564760852162543616")</f>
        <v>https://twitter.com/cirogomes/status/1564760852162543616</v>
      </c>
      <c r="H347">
        <v>1261</v>
      </c>
      <c r="I347">
        <v>377</v>
      </c>
    </row>
    <row r="348" spans="1:9" x14ac:dyDescent="0.35">
      <c r="A348" s="15" t="s">
        <v>3415</v>
      </c>
      <c r="B348" s="1" t="s">
        <v>8</v>
      </c>
      <c r="C348" s="1" t="s">
        <v>8</v>
      </c>
      <c r="D348" t="s">
        <v>11</v>
      </c>
      <c r="E348" t="s">
        <v>357</v>
      </c>
      <c r="F348" s="2">
        <v>44803.990023148152</v>
      </c>
      <c r="G348" s="3" t="str">
        <f>HYPERLINK("https://twitter.com/cirogomes/status/1564761293151764483")</f>
        <v>https://twitter.com/cirogomes/status/1564761293151764483</v>
      </c>
      <c r="H348">
        <v>1761</v>
      </c>
      <c r="I348">
        <v>353</v>
      </c>
    </row>
    <row r="349" spans="1:9" x14ac:dyDescent="0.35">
      <c r="A349" s="15" t="s">
        <v>3416</v>
      </c>
      <c r="B349" s="1" t="s">
        <v>8</v>
      </c>
      <c r="C349" s="1" t="s">
        <v>8</v>
      </c>
      <c r="D349" t="s">
        <v>11</v>
      </c>
      <c r="E349" t="s">
        <v>358</v>
      </c>
      <c r="F349" s="2">
        <v>44804.003506944442</v>
      </c>
      <c r="G349" s="3" t="str">
        <f>HYPERLINK("https://twitter.com/cirogomes/status/1564766179994046464")</f>
        <v>https://twitter.com/cirogomes/status/1564766179994046464</v>
      </c>
      <c r="H349">
        <v>3620</v>
      </c>
      <c r="I349">
        <v>614</v>
      </c>
    </row>
    <row r="350" spans="1:9" x14ac:dyDescent="0.35">
      <c r="A350" s="15" t="s">
        <v>3417</v>
      </c>
      <c r="B350" s="1" t="s">
        <v>8</v>
      </c>
      <c r="C350" s="1" t="s">
        <v>8</v>
      </c>
      <c r="D350" t="s">
        <v>11</v>
      </c>
      <c r="E350" t="s">
        <v>359</v>
      </c>
      <c r="F350" s="2">
        <v>44804.003807870373</v>
      </c>
      <c r="G350" s="3" t="str">
        <f>HYPERLINK("https://twitter.com/cirogomes/status/1564766287204581377")</f>
        <v>https://twitter.com/cirogomes/status/1564766287204581377</v>
      </c>
      <c r="H350">
        <v>2485</v>
      </c>
      <c r="I350">
        <v>519</v>
      </c>
    </row>
    <row r="351" spans="1:9" x14ac:dyDescent="0.35">
      <c r="A351" s="15" t="s">
        <v>3418</v>
      </c>
      <c r="B351" s="1" t="s">
        <v>8</v>
      </c>
      <c r="C351" s="1" t="s">
        <v>8</v>
      </c>
      <c r="D351" t="s">
        <v>11</v>
      </c>
      <c r="E351" t="s">
        <v>360</v>
      </c>
      <c r="F351" s="2">
        <v>44804.018182870372</v>
      </c>
      <c r="G351" s="3" t="str">
        <f>HYPERLINK("https://twitter.com/cirogomes/status/1564771494579806211")</f>
        <v>https://twitter.com/cirogomes/status/1564771494579806211</v>
      </c>
      <c r="H351">
        <v>1515</v>
      </c>
      <c r="I351">
        <v>296</v>
      </c>
    </row>
    <row r="352" spans="1:9" x14ac:dyDescent="0.35">
      <c r="A352" s="15" t="s">
        <v>3419</v>
      </c>
      <c r="B352" s="1" t="s">
        <v>8</v>
      </c>
      <c r="C352" s="1" t="s">
        <v>8</v>
      </c>
      <c r="D352" t="s">
        <v>11</v>
      </c>
      <c r="E352" t="s">
        <v>361</v>
      </c>
      <c r="F352" s="2">
        <v>44804.018182870372</v>
      </c>
      <c r="G352" s="3" t="str">
        <f>HYPERLINK("https://twitter.com/cirogomes/status/1564771496475639808")</f>
        <v>https://twitter.com/cirogomes/status/1564771496475639808</v>
      </c>
      <c r="H352">
        <v>1325</v>
      </c>
      <c r="I352">
        <v>280</v>
      </c>
    </row>
    <row r="353" spans="1:9" x14ac:dyDescent="0.35">
      <c r="A353" s="15" t="s">
        <v>3420</v>
      </c>
      <c r="B353" s="1" t="s">
        <v>8</v>
      </c>
      <c r="C353" s="1" t="s">
        <v>8</v>
      </c>
      <c r="D353" t="s">
        <v>11</v>
      </c>
      <c r="E353" t="s">
        <v>362</v>
      </c>
      <c r="F353" s="2">
        <v>44804.018182870372</v>
      </c>
      <c r="G353" s="3" t="str">
        <f>HYPERLINK("https://twitter.com/cirogomes/status/1564771498279243776")</f>
        <v>https://twitter.com/cirogomes/status/1564771498279243776</v>
      </c>
      <c r="H353">
        <v>6857</v>
      </c>
      <c r="I353">
        <v>899</v>
      </c>
    </row>
    <row r="354" spans="1:9" x14ac:dyDescent="0.35">
      <c r="A354" s="15" t="s">
        <v>3421</v>
      </c>
      <c r="B354" s="1" t="s">
        <v>8</v>
      </c>
      <c r="C354" s="1" t="s">
        <v>8</v>
      </c>
      <c r="D354" t="s">
        <v>11</v>
      </c>
      <c r="E354" t="s">
        <v>363</v>
      </c>
      <c r="F354" s="2">
        <v>44804.019965277781</v>
      </c>
      <c r="G354" s="3" t="str">
        <f>HYPERLINK("https://twitter.com/cirogomes/status/1564772143916896257")</f>
        <v>https://twitter.com/cirogomes/status/1564772143916896257</v>
      </c>
      <c r="H354">
        <v>2339</v>
      </c>
      <c r="I354">
        <v>308</v>
      </c>
    </row>
    <row r="355" spans="1:9" x14ac:dyDescent="0.35">
      <c r="A355" s="15" t="s">
        <v>3422</v>
      </c>
      <c r="B355" s="1" t="s">
        <v>8</v>
      </c>
      <c r="C355" s="1" t="s">
        <v>8</v>
      </c>
      <c r="D355" t="s">
        <v>11</v>
      </c>
      <c r="E355" t="s">
        <v>364</v>
      </c>
      <c r="F355" s="2">
        <v>44804.019976851851</v>
      </c>
      <c r="G355" s="3" t="str">
        <f>HYPERLINK("https://twitter.com/cirogomes/status/1564772145858838534")</f>
        <v>https://twitter.com/cirogomes/status/1564772145858838534</v>
      </c>
      <c r="H355">
        <v>3066</v>
      </c>
      <c r="I355">
        <v>488</v>
      </c>
    </row>
    <row r="356" spans="1:9" x14ac:dyDescent="0.35">
      <c r="A356" s="15" t="s">
        <v>3423</v>
      </c>
      <c r="B356" s="1" t="s">
        <v>8</v>
      </c>
      <c r="C356" s="1" t="s">
        <v>8</v>
      </c>
      <c r="D356" t="s">
        <v>9</v>
      </c>
      <c r="E356" t="s">
        <v>365</v>
      </c>
      <c r="F356" s="2">
        <v>44804.02103009259</v>
      </c>
      <c r="G356" s="3" t="str">
        <f>HYPERLINK("https://twitter.com/cirogomes/status/1564772530036023297")</f>
        <v>https://twitter.com/cirogomes/status/1564772530036023297</v>
      </c>
      <c r="H356">
        <v>16714</v>
      </c>
      <c r="I356">
        <v>1449</v>
      </c>
    </row>
    <row r="357" spans="1:9" x14ac:dyDescent="0.35">
      <c r="A357" s="15" t="s">
        <v>3424</v>
      </c>
      <c r="B357" s="1" t="s">
        <v>8</v>
      </c>
      <c r="C357" s="1" t="s">
        <v>8</v>
      </c>
      <c r="D357" t="s">
        <v>11</v>
      </c>
      <c r="E357" t="s">
        <v>366</v>
      </c>
      <c r="F357" s="2">
        <v>44804.033854166664</v>
      </c>
      <c r="G357" s="3" t="str">
        <f>HYPERLINK("https://twitter.com/cirogomes/status/1564777176628707329")</f>
        <v>https://twitter.com/cirogomes/status/1564777176628707329</v>
      </c>
      <c r="H357">
        <v>2910</v>
      </c>
      <c r="I357">
        <v>502</v>
      </c>
    </row>
    <row r="358" spans="1:9" x14ac:dyDescent="0.35">
      <c r="A358" s="15" t="s">
        <v>3425</v>
      </c>
      <c r="B358" s="1" t="s">
        <v>8</v>
      </c>
      <c r="C358" s="1" t="s">
        <v>8</v>
      </c>
      <c r="D358" t="s">
        <v>11</v>
      </c>
      <c r="E358" t="s">
        <v>367</v>
      </c>
      <c r="F358" s="2">
        <v>44804.037939814814</v>
      </c>
      <c r="G358" s="3" t="str">
        <f>HYPERLINK("https://twitter.com/cirogomes/status/1564778657486356486")</f>
        <v>https://twitter.com/cirogomes/status/1564778657486356486</v>
      </c>
      <c r="H358">
        <v>1335</v>
      </c>
      <c r="I358">
        <v>258</v>
      </c>
    </row>
    <row r="359" spans="1:9" x14ac:dyDescent="0.35">
      <c r="A359" s="15" t="s">
        <v>3426</v>
      </c>
      <c r="B359" s="1" t="s">
        <v>8</v>
      </c>
      <c r="C359" s="1" t="s">
        <v>8</v>
      </c>
      <c r="D359" t="s">
        <v>11</v>
      </c>
      <c r="E359" t="s">
        <v>368</v>
      </c>
      <c r="F359" s="2">
        <v>44804.037951388891</v>
      </c>
      <c r="G359" s="3" t="str">
        <f>HYPERLINK("https://twitter.com/cirogomes/status/1564778660204122112")</f>
        <v>https://twitter.com/cirogomes/status/1564778660204122112</v>
      </c>
      <c r="H359">
        <v>2004</v>
      </c>
      <c r="I359">
        <v>698</v>
      </c>
    </row>
    <row r="360" spans="1:9" x14ac:dyDescent="0.35">
      <c r="A360" s="15" t="s">
        <v>3427</v>
      </c>
      <c r="B360" s="1" t="s">
        <v>8</v>
      </c>
      <c r="C360" s="1" t="s">
        <v>8</v>
      </c>
      <c r="D360" t="s">
        <v>11</v>
      </c>
      <c r="E360" t="s">
        <v>369</v>
      </c>
      <c r="F360" s="2">
        <v>44804.046249999999</v>
      </c>
      <c r="G360" s="3" t="str">
        <f>HYPERLINK("https://twitter.com/cirogomes/status/1564781666765357062")</f>
        <v>https://twitter.com/cirogomes/status/1564781666765357062</v>
      </c>
      <c r="H360">
        <v>2157</v>
      </c>
      <c r="I360">
        <v>650</v>
      </c>
    </row>
    <row r="361" spans="1:9" x14ac:dyDescent="0.35">
      <c r="A361" s="15" t="s">
        <v>3428</v>
      </c>
      <c r="B361" s="1" t="s">
        <v>8</v>
      </c>
      <c r="C361" s="1" t="s">
        <v>8</v>
      </c>
      <c r="D361" t="s">
        <v>11</v>
      </c>
      <c r="E361" t="s">
        <v>370</v>
      </c>
      <c r="F361" s="2">
        <v>44804.500150462962</v>
      </c>
      <c r="G361" s="3" t="str">
        <f>HYPERLINK("https://twitter.com/cirogomes/status/1564946154638516225")</f>
        <v>https://twitter.com/cirogomes/status/1564946154638516225</v>
      </c>
      <c r="H361">
        <v>710</v>
      </c>
      <c r="I361">
        <v>190</v>
      </c>
    </row>
    <row r="362" spans="1:9" x14ac:dyDescent="0.35">
      <c r="A362" s="15" t="s">
        <v>3429</v>
      </c>
      <c r="B362" s="1" t="s">
        <v>8</v>
      </c>
      <c r="C362" s="1" t="s">
        <v>8</v>
      </c>
      <c r="D362" t="s">
        <v>11</v>
      </c>
      <c r="E362" t="s">
        <v>371</v>
      </c>
      <c r="F362" s="2">
        <v>44804.500162037039</v>
      </c>
      <c r="G362" s="3" t="str">
        <f>HYPERLINK("https://twitter.com/cirogomes/status/1564946159868825606")</f>
        <v>https://twitter.com/cirogomes/status/1564946159868825606</v>
      </c>
      <c r="H362">
        <v>986</v>
      </c>
      <c r="I362">
        <v>76</v>
      </c>
    </row>
    <row r="363" spans="1:9" x14ac:dyDescent="0.35">
      <c r="A363" s="15" t="s">
        <v>3430</v>
      </c>
      <c r="B363" s="1" t="s">
        <v>8</v>
      </c>
      <c r="C363" s="1" t="s">
        <v>8</v>
      </c>
      <c r="D363" t="s">
        <v>146</v>
      </c>
      <c r="E363" t="s">
        <v>372</v>
      </c>
      <c r="F363" s="2">
        <v>44804.547534722224</v>
      </c>
      <c r="G363" s="3" t="str">
        <f>HYPERLINK("https://twitter.com/cirogomes/status/1564963328199360513")</f>
        <v>https://twitter.com/cirogomes/status/1564963328199360513</v>
      </c>
      <c r="H363">
        <v>2978</v>
      </c>
      <c r="I363">
        <v>682</v>
      </c>
    </row>
    <row r="364" spans="1:9" x14ac:dyDescent="0.35">
      <c r="A364" s="15" t="s">
        <v>3431</v>
      </c>
      <c r="B364" s="1" t="s">
        <v>8</v>
      </c>
      <c r="C364" s="1" t="s">
        <v>8</v>
      </c>
      <c r="D364" t="s">
        <v>11</v>
      </c>
      <c r="E364" t="s">
        <v>373</v>
      </c>
      <c r="F364" s="2">
        <v>44804.640300925923</v>
      </c>
      <c r="G364" s="3" t="str">
        <f>HYPERLINK("https://twitter.com/cirogomes/status/1564996943037726721")</f>
        <v>https://twitter.com/cirogomes/status/1564996943037726721</v>
      </c>
      <c r="H364">
        <v>1634</v>
      </c>
      <c r="I364">
        <v>484</v>
      </c>
    </row>
    <row r="365" spans="1:9" x14ac:dyDescent="0.35">
      <c r="A365" s="15" t="s">
        <v>3432</v>
      </c>
      <c r="B365" s="1" t="s">
        <v>8</v>
      </c>
      <c r="C365" s="1" t="s">
        <v>8</v>
      </c>
      <c r="D365" t="s">
        <v>11</v>
      </c>
      <c r="E365" t="s">
        <v>374</v>
      </c>
      <c r="F365" s="2">
        <v>44804.750081018516</v>
      </c>
      <c r="G365" s="3" t="str">
        <f>HYPERLINK("https://twitter.com/cirogomes/status/1565036726736896000")</f>
        <v>https://twitter.com/cirogomes/status/1565036726736896000</v>
      </c>
      <c r="H365">
        <v>1973</v>
      </c>
      <c r="I365">
        <v>409</v>
      </c>
    </row>
    <row r="366" spans="1:9" x14ac:dyDescent="0.35">
      <c r="A366" s="15" t="s">
        <v>3433</v>
      </c>
      <c r="B366" s="1" t="s">
        <v>8</v>
      </c>
      <c r="C366" s="1" t="s">
        <v>8</v>
      </c>
      <c r="D366" t="s">
        <v>11</v>
      </c>
      <c r="E366" t="s">
        <v>375</v>
      </c>
      <c r="F366" s="2">
        <v>44804.770567129628</v>
      </c>
      <c r="G366" s="3" t="str">
        <f>HYPERLINK("https://twitter.com/cirogomes/status/1565044149543370754")</f>
        <v>https://twitter.com/cirogomes/status/1565044149543370754</v>
      </c>
      <c r="H366">
        <v>2021</v>
      </c>
      <c r="I366">
        <v>621</v>
      </c>
    </row>
    <row r="367" spans="1:9" x14ac:dyDescent="0.35">
      <c r="A367" s="15" t="s">
        <v>3434</v>
      </c>
      <c r="B367" s="1" t="s">
        <v>8</v>
      </c>
      <c r="C367" s="1" t="s">
        <v>8</v>
      </c>
      <c r="D367" t="s">
        <v>11</v>
      </c>
      <c r="E367" t="s">
        <v>376</v>
      </c>
      <c r="F367" s="2">
        <v>44804.916805555556</v>
      </c>
      <c r="G367" s="3" t="str">
        <f>HYPERLINK("https://twitter.com/cirogomes/status/1565097148647186434")</f>
        <v>https://twitter.com/cirogomes/status/1565097148647186434</v>
      </c>
      <c r="H367">
        <v>8915</v>
      </c>
      <c r="I367">
        <v>1607</v>
      </c>
    </row>
    <row r="368" spans="1:9" x14ac:dyDescent="0.35">
      <c r="A368" s="15" t="s">
        <v>3435</v>
      </c>
      <c r="B368" s="1" t="s">
        <v>8</v>
      </c>
      <c r="C368" s="1" t="s">
        <v>8</v>
      </c>
      <c r="D368" t="s">
        <v>11</v>
      </c>
      <c r="E368" t="s">
        <v>377</v>
      </c>
      <c r="F368" s="2">
        <v>44804.996527777781</v>
      </c>
      <c r="G368" s="3" t="str">
        <f>HYPERLINK("https://twitter.com/cirogomes/status/1565126036345462785")</f>
        <v>https://twitter.com/cirogomes/status/1565126036345462785</v>
      </c>
      <c r="H368">
        <v>4713</v>
      </c>
      <c r="I368">
        <v>644</v>
      </c>
    </row>
    <row r="369" spans="1:9" x14ac:dyDescent="0.35">
      <c r="A369" s="15" t="s">
        <v>3436</v>
      </c>
      <c r="B369" s="1" t="s">
        <v>8</v>
      </c>
      <c r="C369" s="1" t="s">
        <v>8</v>
      </c>
      <c r="D369" t="s">
        <v>11</v>
      </c>
      <c r="E369" t="s">
        <v>378</v>
      </c>
      <c r="F369" s="2">
        <v>44804.996539351851</v>
      </c>
      <c r="G369" s="3" t="str">
        <f>HYPERLINK("https://twitter.com/cirogomes/status/1565126040585994241")</f>
        <v>https://twitter.com/cirogomes/status/1565126040585994241</v>
      </c>
      <c r="H369">
        <v>4764</v>
      </c>
      <c r="I369">
        <v>714</v>
      </c>
    </row>
    <row r="370" spans="1:9" x14ac:dyDescent="0.35">
      <c r="A370" s="15" t="s">
        <v>3437</v>
      </c>
      <c r="B370" s="1" t="s">
        <v>8</v>
      </c>
      <c r="C370" s="1" t="s">
        <v>8</v>
      </c>
      <c r="D370" t="s">
        <v>11</v>
      </c>
      <c r="E370" t="s">
        <v>379</v>
      </c>
      <c r="F370" s="2">
        <v>44804.996550925927</v>
      </c>
      <c r="G370" s="3" t="str">
        <f>HYPERLINK("https://twitter.com/cirogomes/status/1565126045451304961")</f>
        <v>https://twitter.com/cirogomes/status/1565126045451304961</v>
      </c>
      <c r="H370">
        <v>1940</v>
      </c>
      <c r="I370">
        <v>537</v>
      </c>
    </row>
    <row r="371" spans="1:9" x14ac:dyDescent="0.35">
      <c r="A371" s="15" t="s">
        <v>3438</v>
      </c>
      <c r="B371" s="1" t="s">
        <v>8</v>
      </c>
      <c r="C371" s="1" t="s">
        <v>8</v>
      </c>
      <c r="D371" t="s">
        <v>9</v>
      </c>
      <c r="E371" t="s">
        <v>380</v>
      </c>
      <c r="F371" s="2">
        <v>44805.507210648146</v>
      </c>
      <c r="G371" s="3" t="str">
        <f>HYPERLINK("https://twitter.com/cirogomes/status/1565311102413688833")</f>
        <v>https://twitter.com/cirogomes/status/1565311102413688833</v>
      </c>
      <c r="H371">
        <v>1147</v>
      </c>
      <c r="I371">
        <v>318</v>
      </c>
    </row>
    <row r="372" spans="1:9" x14ac:dyDescent="0.35">
      <c r="A372" s="15" t="s">
        <v>3439</v>
      </c>
      <c r="B372" s="1" t="s">
        <v>8</v>
      </c>
      <c r="C372" s="1" t="s">
        <v>8</v>
      </c>
      <c r="D372" t="s">
        <v>11</v>
      </c>
      <c r="E372" t="s">
        <v>381</v>
      </c>
      <c r="F372" s="2">
        <v>44805.558425925927</v>
      </c>
      <c r="G372" s="3" t="str">
        <f>HYPERLINK("https://twitter.com/cirogomes/status/1565329661281722370")</f>
        <v>https://twitter.com/cirogomes/status/1565329661281722370</v>
      </c>
      <c r="H372">
        <v>3677</v>
      </c>
      <c r="I372">
        <v>1100</v>
      </c>
    </row>
    <row r="373" spans="1:9" x14ac:dyDescent="0.35">
      <c r="A373" s="15" t="s">
        <v>3440</v>
      </c>
      <c r="B373" s="1" t="s">
        <v>8</v>
      </c>
      <c r="C373" s="1" t="s">
        <v>8</v>
      </c>
      <c r="D373" t="s">
        <v>11</v>
      </c>
      <c r="E373" t="s">
        <v>382</v>
      </c>
      <c r="F373" s="2">
        <v>44805.60052083333</v>
      </c>
      <c r="G373" s="3" t="str">
        <f>HYPERLINK("https://twitter.com/cirogomes/status/1565344916166742019")</f>
        <v>https://twitter.com/cirogomes/status/1565344916166742019</v>
      </c>
      <c r="H373">
        <v>1723</v>
      </c>
      <c r="I373">
        <v>535</v>
      </c>
    </row>
    <row r="374" spans="1:9" x14ac:dyDescent="0.35">
      <c r="A374" s="15" t="s">
        <v>3441</v>
      </c>
      <c r="B374" s="1" t="s">
        <v>8</v>
      </c>
      <c r="C374" s="1" t="s">
        <v>8</v>
      </c>
      <c r="D374" t="s">
        <v>11</v>
      </c>
      <c r="E374" t="s">
        <v>383</v>
      </c>
      <c r="F374" s="2">
        <v>44805.666689814818</v>
      </c>
      <c r="G374" s="3" t="str">
        <f>HYPERLINK("https://twitter.com/cirogomes/status/1565368897267572737")</f>
        <v>https://twitter.com/cirogomes/status/1565368897267572737</v>
      </c>
      <c r="H374">
        <v>845</v>
      </c>
      <c r="I374">
        <v>236</v>
      </c>
    </row>
    <row r="375" spans="1:9" x14ac:dyDescent="0.35">
      <c r="A375" s="15" t="s">
        <v>3442</v>
      </c>
      <c r="B375" s="1" t="s">
        <v>8</v>
      </c>
      <c r="C375" s="1" t="s">
        <v>8</v>
      </c>
      <c r="D375" t="s">
        <v>11</v>
      </c>
      <c r="E375" t="s">
        <v>384</v>
      </c>
      <c r="F375" s="2">
        <v>44805.667233796295</v>
      </c>
      <c r="G375" s="3" t="str">
        <f>HYPERLINK("https://twitter.com/cirogomes/status/1565369092638375940")</f>
        <v>https://twitter.com/cirogomes/status/1565369092638375940</v>
      </c>
      <c r="H375">
        <v>1273</v>
      </c>
      <c r="I375">
        <v>385</v>
      </c>
    </row>
    <row r="376" spans="1:9" x14ac:dyDescent="0.35">
      <c r="A376" s="15" t="s">
        <v>3443</v>
      </c>
      <c r="B376" s="1" t="s">
        <v>8</v>
      </c>
      <c r="C376" s="1" t="s">
        <v>8</v>
      </c>
      <c r="D376" t="s">
        <v>11</v>
      </c>
      <c r="E376" t="s">
        <v>385</v>
      </c>
      <c r="F376" s="2">
        <v>44805.733587962961</v>
      </c>
      <c r="G376" s="3" t="str">
        <f>HYPERLINK("https://twitter.com/cirogomes/status/1565393139963236358")</f>
        <v>https://twitter.com/cirogomes/status/1565393139963236358</v>
      </c>
      <c r="H376">
        <v>4765</v>
      </c>
      <c r="I376">
        <v>1406</v>
      </c>
    </row>
    <row r="377" spans="1:9" x14ac:dyDescent="0.35">
      <c r="A377" s="15" t="s">
        <v>3444</v>
      </c>
      <c r="B377" s="1" t="s">
        <v>8</v>
      </c>
      <c r="C377" s="1" t="s">
        <v>8</v>
      </c>
      <c r="D377" t="s">
        <v>11</v>
      </c>
      <c r="E377" t="s">
        <v>386</v>
      </c>
      <c r="F377" s="2">
        <v>44805.75608796296</v>
      </c>
      <c r="G377" s="3" t="str">
        <f>HYPERLINK("https://twitter.com/cirogomes/status/1565401290355736579")</f>
        <v>https://twitter.com/cirogomes/status/1565401290355736579</v>
      </c>
      <c r="H377">
        <v>912</v>
      </c>
      <c r="I377">
        <v>235</v>
      </c>
    </row>
    <row r="378" spans="1:9" x14ac:dyDescent="0.35">
      <c r="A378" s="15" t="s">
        <v>3445</v>
      </c>
      <c r="B378" s="1" t="s">
        <v>8</v>
      </c>
      <c r="C378" s="1" t="s">
        <v>8</v>
      </c>
      <c r="D378" t="s">
        <v>11</v>
      </c>
      <c r="E378" t="s">
        <v>387</v>
      </c>
      <c r="F378" s="2">
        <v>44805.768576388888</v>
      </c>
      <c r="G378" s="3" t="str">
        <f>HYPERLINK("https://twitter.com/cirogomes/status/1565405819348422657")</f>
        <v>https://twitter.com/cirogomes/status/1565405819348422657</v>
      </c>
      <c r="H378">
        <v>2817</v>
      </c>
      <c r="I378">
        <v>688</v>
      </c>
    </row>
    <row r="379" spans="1:9" x14ac:dyDescent="0.35">
      <c r="A379" s="15" t="s">
        <v>3446</v>
      </c>
      <c r="B379" s="1" t="s">
        <v>8</v>
      </c>
      <c r="C379" s="1" t="s">
        <v>8</v>
      </c>
      <c r="D379" t="s">
        <v>9</v>
      </c>
      <c r="E379" t="s">
        <v>388</v>
      </c>
      <c r="F379" s="2">
        <v>44805.797731481478</v>
      </c>
      <c r="G379" s="3" t="str">
        <f>HYPERLINK("https://twitter.com/cirogomes/status/1565416383587942401")</f>
        <v>https://twitter.com/cirogomes/status/1565416383587942401</v>
      </c>
      <c r="H379">
        <v>1497</v>
      </c>
      <c r="I379">
        <v>371</v>
      </c>
    </row>
    <row r="380" spans="1:9" x14ac:dyDescent="0.35">
      <c r="A380" s="15" t="s">
        <v>3447</v>
      </c>
      <c r="B380" s="1" t="s">
        <v>8</v>
      </c>
      <c r="C380" s="1" t="s">
        <v>8</v>
      </c>
      <c r="D380" t="s">
        <v>9</v>
      </c>
      <c r="E380" t="s">
        <v>389</v>
      </c>
      <c r="F380" s="2">
        <v>44805.838900462964</v>
      </c>
      <c r="G380" s="3" t="str">
        <f>HYPERLINK("https://twitter.com/cirogomes/status/1565431301318098946")</f>
        <v>https://twitter.com/cirogomes/status/1565431301318098946</v>
      </c>
      <c r="H380">
        <v>1431</v>
      </c>
      <c r="I380">
        <v>424</v>
      </c>
    </row>
    <row r="381" spans="1:9" x14ac:dyDescent="0.35">
      <c r="A381" s="15" t="s">
        <v>3448</v>
      </c>
      <c r="B381" s="1" t="s">
        <v>8</v>
      </c>
      <c r="C381" s="1" t="s">
        <v>8</v>
      </c>
      <c r="D381" t="s">
        <v>11</v>
      </c>
      <c r="E381" t="s">
        <v>390</v>
      </c>
      <c r="F381" s="2">
        <v>44805.894768518519</v>
      </c>
      <c r="G381" s="3" t="str">
        <f>HYPERLINK("https://twitter.com/cirogomes/status/1565451546812420101")</f>
        <v>https://twitter.com/cirogomes/status/1565451546812420101</v>
      </c>
      <c r="H381">
        <v>1118</v>
      </c>
      <c r="I381">
        <v>313</v>
      </c>
    </row>
    <row r="382" spans="1:9" x14ac:dyDescent="0.35">
      <c r="A382" s="15" t="s">
        <v>3449</v>
      </c>
      <c r="B382" s="1" t="s">
        <v>8</v>
      </c>
      <c r="C382" s="1" t="s">
        <v>8</v>
      </c>
      <c r="D382" t="s">
        <v>9</v>
      </c>
      <c r="E382" t="s">
        <v>391</v>
      </c>
      <c r="F382" s="2">
        <v>44805.958414351851</v>
      </c>
      <c r="G382" s="3" t="str">
        <f>HYPERLINK("https://twitter.com/cirogomes/status/1565474611940270083")</f>
        <v>https://twitter.com/cirogomes/status/1565474611940270083</v>
      </c>
      <c r="H382">
        <v>2245</v>
      </c>
      <c r="I382">
        <v>411</v>
      </c>
    </row>
    <row r="383" spans="1:9" x14ac:dyDescent="0.35">
      <c r="A383" s="15" t="s">
        <v>3450</v>
      </c>
      <c r="B383" s="1" t="s">
        <v>8</v>
      </c>
      <c r="C383" s="1" t="s">
        <v>8</v>
      </c>
      <c r="D383" t="s">
        <v>11</v>
      </c>
      <c r="E383" t="s">
        <v>392</v>
      </c>
      <c r="F383" s="2">
        <v>44805.971377314818</v>
      </c>
      <c r="G383" s="3" t="str">
        <f>HYPERLINK("https://twitter.com/cirogomes/status/1565479310496043012")</f>
        <v>https://twitter.com/cirogomes/status/1565479310496043012</v>
      </c>
      <c r="H383">
        <v>1060</v>
      </c>
      <c r="I383">
        <v>225</v>
      </c>
    </row>
    <row r="384" spans="1:9" x14ac:dyDescent="0.35">
      <c r="A384" s="15" t="s">
        <v>3451</v>
      </c>
      <c r="B384" s="1" t="s">
        <v>8</v>
      </c>
      <c r="C384" s="1" t="s">
        <v>8</v>
      </c>
      <c r="D384" t="s">
        <v>11</v>
      </c>
      <c r="E384" t="s">
        <v>393</v>
      </c>
      <c r="F384" s="2">
        <v>44805.971388888887</v>
      </c>
      <c r="G384" s="3" t="str">
        <f>HYPERLINK("https://twitter.com/cirogomes/status/1565479312702201857")</f>
        <v>https://twitter.com/cirogomes/status/1565479312702201857</v>
      </c>
      <c r="H384">
        <v>2484</v>
      </c>
      <c r="I384">
        <v>494</v>
      </c>
    </row>
    <row r="385" spans="1:9" x14ac:dyDescent="0.35">
      <c r="A385" s="15" t="s">
        <v>3452</v>
      </c>
      <c r="B385" s="1" t="s">
        <v>8</v>
      </c>
      <c r="C385" s="1" t="s">
        <v>8</v>
      </c>
      <c r="D385" t="s">
        <v>11</v>
      </c>
      <c r="E385" t="s">
        <v>394</v>
      </c>
      <c r="F385" s="2">
        <v>44805.984305555554</v>
      </c>
      <c r="G385" s="3" t="str">
        <f>HYPERLINK("https://twitter.com/cirogomes/status/1565483993931386882")</f>
        <v>https://twitter.com/cirogomes/status/1565483993931386882</v>
      </c>
      <c r="H385">
        <v>1429</v>
      </c>
      <c r="I385">
        <v>299</v>
      </c>
    </row>
    <row r="386" spans="1:9" x14ac:dyDescent="0.35">
      <c r="A386" s="15" t="s">
        <v>3453</v>
      </c>
      <c r="B386" s="1" t="s">
        <v>8</v>
      </c>
      <c r="C386" s="1" t="s">
        <v>8</v>
      </c>
      <c r="D386" t="s">
        <v>11</v>
      </c>
      <c r="E386" t="s">
        <v>395</v>
      </c>
      <c r="F386" s="2">
        <v>44805.984305555554</v>
      </c>
      <c r="G386" s="3" t="str">
        <f>HYPERLINK("https://twitter.com/cirogomes/status/1565483995613347842")</f>
        <v>https://twitter.com/cirogomes/status/1565483995613347842</v>
      </c>
      <c r="H386">
        <v>2581</v>
      </c>
      <c r="I386">
        <v>638</v>
      </c>
    </row>
    <row r="387" spans="1:9" x14ac:dyDescent="0.35">
      <c r="A387" s="15" t="s">
        <v>3454</v>
      </c>
      <c r="B387" s="1" t="s">
        <v>8</v>
      </c>
      <c r="C387" s="1" t="s">
        <v>8</v>
      </c>
      <c r="D387" t="s">
        <v>11</v>
      </c>
      <c r="E387" t="s">
        <v>396</v>
      </c>
      <c r="F387" s="2">
        <v>44805.991828703707</v>
      </c>
      <c r="G387" s="3" t="str">
        <f>HYPERLINK("https://twitter.com/cirogomes/status/1565486721105645569")</f>
        <v>https://twitter.com/cirogomes/status/1565486721105645569</v>
      </c>
      <c r="H387">
        <v>889</v>
      </c>
      <c r="I387">
        <v>261</v>
      </c>
    </row>
    <row r="388" spans="1:9" x14ac:dyDescent="0.35">
      <c r="A388" s="15" t="s">
        <v>3455</v>
      </c>
      <c r="B388" s="1" t="s">
        <v>8</v>
      </c>
      <c r="C388" s="1" t="s">
        <v>8</v>
      </c>
      <c r="D388" t="s">
        <v>11</v>
      </c>
      <c r="E388" t="s">
        <v>397</v>
      </c>
      <c r="F388" s="2">
        <v>44805.994375000002</v>
      </c>
      <c r="G388" s="3" t="str">
        <f>HYPERLINK("https://twitter.com/cirogomes/status/1565487645748346881")</f>
        <v>https://twitter.com/cirogomes/status/1565487645748346881</v>
      </c>
      <c r="H388">
        <v>2824</v>
      </c>
      <c r="I388">
        <v>452</v>
      </c>
    </row>
    <row r="389" spans="1:9" x14ac:dyDescent="0.35">
      <c r="A389" s="15" t="s">
        <v>3456</v>
      </c>
      <c r="B389" s="1" t="s">
        <v>8</v>
      </c>
      <c r="C389" s="1" t="s">
        <v>8</v>
      </c>
      <c r="D389" t="s">
        <v>11</v>
      </c>
      <c r="E389" t="s">
        <v>398</v>
      </c>
      <c r="F389" s="2">
        <v>44805.998981481483</v>
      </c>
      <c r="G389" s="3" t="str">
        <f>HYPERLINK("https://twitter.com/cirogomes/status/1565489315483877385")</f>
        <v>https://twitter.com/cirogomes/status/1565489315483877385</v>
      </c>
      <c r="H389">
        <v>2726</v>
      </c>
      <c r="I389">
        <v>570</v>
      </c>
    </row>
    <row r="390" spans="1:9" x14ac:dyDescent="0.35">
      <c r="A390" s="15" t="s">
        <v>3457</v>
      </c>
      <c r="B390" s="1" t="s">
        <v>8</v>
      </c>
      <c r="C390" s="1" t="s">
        <v>8</v>
      </c>
      <c r="D390" t="s">
        <v>11</v>
      </c>
      <c r="E390" t="s">
        <v>399</v>
      </c>
      <c r="F390" s="2">
        <v>44806.003310185188</v>
      </c>
      <c r="G390" s="3" t="str">
        <f>HYPERLINK("https://twitter.com/cirogomes/status/1565490882958295041")</f>
        <v>https://twitter.com/cirogomes/status/1565490882958295041</v>
      </c>
      <c r="H390">
        <v>2061</v>
      </c>
      <c r="I390">
        <v>403</v>
      </c>
    </row>
    <row r="391" spans="1:9" x14ac:dyDescent="0.35">
      <c r="A391" s="15" t="s">
        <v>3458</v>
      </c>
      <c r="B391" s="1" t="s">
        <v>8</v>
      </c>
      <c r="C391" s="1" t="s">
        <v>8</v>
      </c>
      <c r="D391" t="s">
        <v>11</v>
      </c>
      <c r="E391" t="s">
        <v>400</v>
      </c>
      <c r="F391" s="2">
        <v>44806.007997685185</v>
      </c>
      <c r="G391" s="3" t="str">
        <f>HYPERLINK("https://twitter.com/cirogomes/status/1565492580376346624")</f>
        <v>https://twitter.com/cirogomes/status/1565492580376346624</v>
      </c>
      <c r="H391">
        <v>931</v>
      </c>
      <c r="I391">
        <v>184</v>
      </c>
    </row>
    <row r="392" spans="1:9" x14ac:dyDescent="0.35">
      <c r="A392" s="15" t="s">
        <v>3459</v>
      </c>
      <c r="B392" s="1" t="s">
        <v>8</v>
      </c>
      <c r="C392" s="1" t="s">
        <v>8</v>
      </c>
      <c r="D392" t="s">
        <v>11</v>
      </c>
      <c r="E392" t="s">
        <v>401</v>
      </c>
      <c r="F392" s="2">
        <v>44806.007997685185</v>
      </c>
      <c r="G392" s="3" t="str">
        <f>HYPERLINK("https://twitter.com/cirogomes/status/1565492582058172420")</f>
        <v>https://twitter.com/cirogomes/status/1565492582058172420</v>
      </c>
      <c r="H392">
        <v>5654</v>
      </c>
      <c r="I392">
        <v>740</v>
      </c>
    </row>
    <row r="393" spans="1:9" x14ac:dyDescent="0.35">
      <c r="A393" s="15" t="s">
        <v>3460</v>
      </c>
      <c r="B393" s="1" t="s">
        <v>8</v>
      </c>
      <c r="C393" s="1" t="s">
        <v>8</v>
      </c>
      <c r="D393" t="s">
        <v>11</v>
      </c>
      <c r="E393" t="s">
        <v>402</v>
      </c>
      <c r="F393" s="2">
        <v>44806.008773148147</v>
      </c>
      <c r="G393" s="3" t="str">
        <f>HYPERLINK("https://twitter.com/cirogomes/status/1565492860794900481")</f>
        <v>https://twitter.com/cirogomes/status/1565492860794900481</v>
      </c>
      <c r="H393">
        <v>1268</v>
      </c>
      <c r="I393">
        <v>342</v>
      </c>
    </row>
    <row r="394" spans="1:9" x14ac:dyDescent="0.35">
      <c r="A394" s="15" t="s">
        <v>3461</v>
      </c>
      <c r="B394" s="1" t="s">
        <v>8</v>
      </c>
      <c r="C394" s="1" t="s">
        <v>8</v>
      </c>
      <c r="D394" t="s">
        <v>9</v>
      </c>
      <c r="E394" t="s">
        <v>403</v>
      </c>
      <c r="F394" s="2">
        <v>44806.011481481481</v>
      </c>
      <c r="G394" s="3" t="str">
        <f>HYPERLINK("https://twitter.com/cirogomes/status/1565493843264503815")</f>
        <v>https://twitter.com/cirogomes/status/1565493843264503815</v>
      </c>
      <c r="H394">
        <v>1316</v>
      </c>
      <c r="I394">
        <v>334</v>
      </c>
    </row>
    <row r="395" spans="1:9" x14ac:dyDescent="0.35">
      <c r="A395" s="15" t="s">
        <v>3462</v>
      </c>
      <c r="B395" s="1" t="s">
        <v>8</v>
      </c>
      <c r="C395" s="1" t="s">
        <v>8</v>
      </c>
      <c r="D395" t="s">
        <v>11</v>
      </c>
      <c r="E395" t="s">
        <v>404</v>
      </c>
      <c r="F395" s="2">
        <v>44806.020902777775</v>
      </c>
      <c r="G395" s="3" t="str">
        <f>HYPERLINK("https://twitter.com/cirogomes/status/1565497257922805760")</f>
        <v>https://twitter.com/cirogomes/status/1565497257922805760</v>
      </c>
      <c r="H395">
        <v>1719</v>
      </c>
      <c r="I395">
        <v>415</v>
      </c>
    </row>
    <row r="396" spans="1:9" x14ac:dyDescent="0.35">
      <c r="A396" s="15" t="s">
        <v>3463</v>
      </c>
      <c r="B396" s="1" t="s">
        <v>8</v>
      </c>
      <c r="C396" s="1" t="s">
        <v>8</v>
      </c>
      <c r="D396" t="s">
        <v>11</v>
      </c>
      <c r="E396" t="s">
        <v>405</v>
      </c>
      <c r="F396" s="2">
        <v>44806.032060185185</v>
      </c>
      <c r="G396" s="3" t="str">
        <f>HYPERLINK("https://twitter.com/cirogomes/status/1565501301026349056")</f>
        <v>https://twitter.com/cirogomes/status/1565501301026349056</v>
      </c>
      <c r="H396">
        <v>1442</v>
      </c>
      <c r="I396">
        <v>377</v>
      </c>
    </row>
    <row r="397" spans="1:9" x14ac:dyDescent="0.35">
      <c r="A397" s="15" t="s">
        <v>3464</v>
      </c>
      <c r="B397" s="1" t="s">
        <v>8</v>
      </c>
      <c r="C397" s="1" t="s">
        <v>8</v>
      </c>
      <c r="D397" t="s">
        <v>9</v>
      </c>
      <c r="E397" t="s">
        <v>406</v>
      </c>
      <c r="F397" s="2">
        <v>44806.037418981483</v>
      </c>
      <c r="G397" s="3" t="str">
        <f>HYPERLINK("https://twitter.com/cirogomes/status/1565503241349210115")</f>
        <v>https://twitter.com/cirogomes/status/1565503241349210115</v>
      </c>
      <c r="H397">
        <v>1392</v>
      </c>
      <c r="I397">
        <v>453</v>
      </c>
    </row>
    <row r="398" spans="1:9" x14ac:dyDescent="0.35">
      <c r="A398" s="15" t="s">
        <v>3465</v>
      </c>
      <c r="B398" s="1" t="s">
        <v>8</v>
      </c>
      <c r="C398" s="1" t="s">
        <v>8</v>
      </c>
      <c r="D398" t="s">
        <v>11</v>
      </c>
      <c r="E398" t="s">
        <v>407</v>
      </c>
      <c r="F398" s="2">
        <v>44806.042800925927</v>
      </c>
      <c r="G398" s="3" t="str">
        <f>HYPERLINK("https://twitter.com/cirogomes/status/1565505192560312320")</f>
        <v>https://twitter.com/cirogomes/status/1565505192560312320</v>
      </c>
      <c r="H398">
        <v>6523</v>
      </c>
      <c r="I398">
        <v>734</v>
      </c>
    </row>
    <row r="399" spans="1:9" x14ac:dyDescent="0.35">
      <c r="A399" s="15" t="s">
        <v>3466</v>
      </c>
      <c r="B399" s="1" t="s">
        <v>8</v>
      </c>
      <c r="C399" s="1" t="s">
        <v>8</v>
      </c>
      <c r="D399" t="s">
        <v>11</v>
      </c>
      <c r="E399" t="s">
        <v>408</v>
      </c>
      <c r="F399" s="2">
        <v>44806.427997685183</v>
      </c>
      <c r="G399" s="3" t="str">
        <f>HYPERLINK("https://twitter.com/cirogomes/status/1565644782352961538")</f>
        <v>https://twitter.com/cirogomes/status/1565644782352961538</v>
      </c>
      <c r="H399">
        <v>3447</v>
      </c>
      <c r="I399">
        <v>395</v>
      </c>
    </row>
    <row r="400" spans="1:9" x14ac:dyDescent="0.35">
      <c r="A400" s="15" t="s">
        <v>3467</v>
      </c>
      <c r="B400" s="1" t="s">
        <v>8</v>
      </c>
      <c r="C400" s="1" t="s">
        <v>8</v>
      </c>
      <c r="D400" t="s">
        <v>11</v>
      </c>
      <c r="E400" t="s">
        <v>409</v>
      </c>
      <c r="F400" s="2">
        <v>44806.427997685183</v>
      </c>
      <c r="G400" s="3" t="str">
        <f>HYPERLINK("https://twitter.com/cirogomes/status/1565644784097759232")</f>
        <v>https://twitter.com/cirogomes/status/1565644784097759232</v>
      </c>
      <c r="H400">
        <v>2223</v>
      </c>
      <c r="I400">
        <v>674</v>
      </c>
    </row>
    <row r="401" spans="1:9" x14ac:dyDescent="0.35">
      <c r="A401" s="15" t="s">
        <v>3468</v>
      </c>
      <c r="B401" s="1" t="s">
        <v>8</v>
      </c>
      <c r="C401" s="1" t="s">
        <v>8</v>
      </c>
      <c r="D401" t="s">
        <v>11</v>
      </c>
      <c r="E401" t="s">
        <v>410</v>
      </c>
      <c r="F401" s="2">
        <v>44806.5</v>
      </c>
      <c r="G401" s="3" t="str">
        <f>HYPERLINK("https://twitter.com/cirogomes/status/1565670879106932740")</f>
        <v>https://twitter.com/cirogomes/status/1565670879106932740</v>
      </c>
      <c r="H401">
        <v>4326</v>
      </c>
      <c r="I401">
        <v>1126</v>
      </c>
    </row>
    <row r="402" spans="1:9" x14ac:dyDescent="0.35">
      <c r="A402" s="15" t="s">
        <v>3469</v>
      </c>
      <c r="B402" s="1" t="s">
        <v>8</v>
      </c>
      <c r="C402" s="1" t="s">
        <v>8</v>
      </c>
      <c r="D402" t="s">
        <v>11</v>
      </c>
      <c r="E402" t="s">
        <v>411</v>
      </c>
      <c r="F402" s="2">
        <v>44806.526354166665</v>
      </c>
      <c r="G402" s="3" t="str">
        <f>HYPERLINK("https://twitter.com/cirogomes/status/1565680428484362242")</f>
        <v>https://twitter.com/cirogomes/status/1565680428484362242</v>
      </c>
      <c r="H402">
        <v>1787</v>
      </c>
      <c r="I402">
        <v>301</v>
      </c>
    </row>
    <row r="403" spans="1:9" x14ac:dyDescent="0.35">
      <c r="A403" s="15" t="s">
        <v>3470</v>
      </c>
      <c r="B403" s="1" t="s">
        <v>8</v>
      </c>
      <c r="C403" s="1" t="s">
        <v>8</v>
      </c>
      <c r="D403" t="s">
        <v>11</v>
      </c>
      <c r="E403" t="s">
        <v>412</v>
      </c>
      <c r="F403" s="2">
        <v>44806.526365740741</v>
      </c>
      <c r="G403" s="3" t="str">
        <f>HYPERLINK("https://twitter.com/cirogomes/status/1565680430858354689")</f>
        <v>https://twitter.com/cirogomes/status/1565680430858354689</v>
      </c>
      <c r="H403">
        <v>1017</v>
      </c>
      <c r="I403">
        <v>287</v>
      </c>
    </row>
    <row r="404" spans="1:9" x14ac:dyDescent="0.35">
      <c r="A404" s="15" t="s">
        <v>3471</v>
      </c>
      <c r="B404" s="1" t="s">
        <v>8</v>
      </c>
      <c r="C404" s="1" t="s">
        <v>8</v>
      </c>
      <c r="D404" t="s">
        <v>11</v>
      </c>
      <c r="E404" t="s">
        <v>413</v>
      </c>
      <c r="F404" s="2">
        <v>44806.558958333335</v>
      </c>
      <c r="G404" s="3" t="str">
        <f>HYPERLINK("https://twitter.com/cirogomes/status/1565692241636720640")</f>
        <v>https://twitter.com/cirogomes/status/1565692241636720640</v>
      </c>
      <c r="H404">
        <v>1001</v>
      </c>
      <c r="I404">
        <v>230</v>
      </c>
    </row>
    <row r="405" spans="1:9" x14ac:dyDescent="0.35">
      <c r="A405" s="15" t="s">
        <v>3472</v>
      </c>
      <c r="B405" s="1" t="s">
        <v>8</v>
      </c>
      <c r="C405" s="1" t="s">
        <v>8</v>
      </c>
      <c r="D405" t="s">
        <v>11</v>
      </c>
      <c r="E405" t="s">
        <v>414</v>
      </c>
      <c r="F405" s="2">
        <v>44806.571481481478</v>
      </c>
      <c r="G405" s="3" t="str">
        <f>HYPERLINK("https://twitter.com/cirogomes/status/1565696780427313153")</f>
        <v>https://twitter.com/cirogomes/status/1565696780427313153</v>
      </c>
      <c r="H405">
        <v>2384</v>
      </c>
      <c r="I405">
        <v>481</v>
      </c>
    </row>
    <row r="406" spans="1:9" x14ac:dyDescent="0.35">
      <c r="A406" s="15" t="s">
        <v>3473</v>
      </c>
      <c r="B406" s="1" t="s">
        <v>8</v>
      </c>
      <c r="C406" s="1" t="s">
        <v>8</v>
      </c>
      <c r="D406" t="s">
        <v>11</v>
      </c>
      <c r="E406" t="s">
        <v>415</v>
      </c>
      <c r="F406" s="2">
        <v>44806.598738425928</v>
      </c>
      <c r="G406" s="3" t="str">
        <f>HYPERLINK("https://twitter.com/cirogomes/status/1565706660504559617")</f>
        <v>https://twitter.com/cirogomes/status/1565706660504559617</v>
      </c>
      <c r="H406">
        <v>1652</v>
      </c>
      <c r="I406">
        <v>499</v>
      </c>
    </row>
    <row r="407" spans="1:9" x14ac:dyDescent="0.35">
      <c r="A407" s="15" t="s">
        <v>3474</v>
      </c>
      <c r="B407" s="1" t="s">
        <v>8</v>
      </c>
      <c r="C407" s="1" t="s">
        <v>8</v>
      </c>
      <c r="D407" t="s">
        <v>11</v>
      </c>
      <c r="E407" t="s">
        <v>416</v>
      </c>
      <c r="F407" s="2">
        <v>44806.646898148145</v>
      </c>
      <c r="G407" s="3" t="str">
        <f>HYPERLINK("https://twitter.com/cirogomes/status/1565724112290463745")</f>
        <v>https://twitter.com/cirogomes/status/1565724112290463745</v>
      </c>
      <c r="H407">
        <v>560</v>
      </c>
      <c r="I407">
        <v>140</v>
      </c>
    </row>
    <row r="408" spans="1:9" x14ac:dyDescent="0.35">
      <c r="A408" s="15" t="s">
        <v>3475</v>
      </c>
      <c r="B408" s="1" t="s">
        <v>8</v>
      </c>
      <c r="C408" s="1" t="s">
        <v>8</v>
      </c>
      <c r="D408" t="s">
        <v>11</v>
      </c>
      <c r="E408" t="s">
        <v>417</v>
      </c>
      <c r="F408" s="2">
        <v>44806.647187499999</v>
      </c>
      <c r="G408" s="3" t="str">
        <f>HYPERLINK("https://twitter.com/cirogomes/status/1565724215378149379")</f>
        <v>https://twitter.com/cirogomes/status/1565724215378149379</v>
      </c>
      <c r="H408">
        <v>1513</v>
      </c>
      <c r="I408">
        <v>441</v>
      </c>
    </row>
    <row r="409" spans="1:9" x14ac:dyDescent="0.35">
      <c r="A409" s="15" t="s">
        <v>3476</v>
      </c>
      <c r="B409" s="1" t="s">
        <v>8</v>
      </c>
      <c r="C409" s="1" t="s">
        <v>8</v>
      </c>
      <c r="D409" t="s">
        <v>11</v>
      </c>
      <c r="E409" t="s">
        <v>418</v>
      </c>
      <c r="F409" s="2">
        <v>44806.791678240741</v>
      </c>
      <c r="G409" s="3" t="str">
        <f>HYPERLINK("https://twitter.com/cirogomes/status/1565776577467535362")</f>
        <v>https://twitter.com/cirogomes/status/1565776577467535362</v>
      </c>
      <c r="H409">
        <v>4118</v>
      </c>
      <c r="I409">
        <v>728</v>
      </c>
    </row>
    <row r="410" spans="1:9" x14ac:dyDescent="0.35">
      <c r="A410" s="15" t="s">
        <v>3477</v>
      </c>
      <c r="B410" s="1" t="s">
        <v>8</v>
      </c>
      <c r="C410" s="1" t="s">
        <v>8</v>
      </c>
      <c r="D410" t="s">
        <v>11</v>
      </c>
      <c r="E410" t="s">
        <v>419</v>
      </c>
      <c r="F410" s="2">
        <v>44806.803703703707</v>
      </c>
      <c r="G410" s="3" t="str">
        <f>HYPERLINK("https://twitter.com/cirogomes/status/1565780935106248706")</f>
        <v>https://twitter.com/cirogomes/status/1565780935106248706</v>
      </c>
      <c r="H410">
        <v>1503</v>
      </c>
      <c r="I410">
        <v>259</v>
      </c>
    </row>
    <row r="411" spans="1:9" x14ac:dyDescent="0.35">
      <c r="A411" s="15" t="s">
        <v>3478</v>
      </c>
      <c r="B411" s="1" t="s">
        <v>8</v>
      </c>
      <c r="C411" s="1" t="s">
        <v>8</v>
      </c>
      <c r="D411" t="s">
        <v>11</v>
      </c>
      <c r="E411" t="s">
        <v>420</v>
      </c>
      <c r="F411" s="2">
        <v>44806.803715277776</v>
      </c>
      <c r="G411" s="3" t="str">
        <f>HYPERLINK("https://twitter.com/cirogomes/status/1565780937794895873")</f>
        <v>https://twitter.com/cirogomes/status/1565780937794895873</v>
      </c>
      <c r="H411">
        <v>1293</v>
      </c>
      <c r="I411">
        <v>226</v>
      </c>
    </row>
    <row r="412" spans="1:9" x14ac:dyDescent="0.35">
      <c r="A412" s="15" t="s">
        <v>3479</v>
      </c>
      <c r="B412" s="1" t="s">
        <v>8</v>
      </c>
      <c r="C412" s="1" t="s">
        <v>8</v>
      </c>
      <c r="D412" t="s">
        <v>11</v>
      </c>
      <c r="E412" t="s">
        <v>421</v>
      </c>
      <c r="F412" s="2">
        <v>44806.803715277776</v>
      </c>
      <c r="G412" s="3" t="str">
        <f>HYPERLINK("https://twitter.com/cirogomes/status/1565780939464212481")</f>
        <v>https://twitter.com/cirogomes/status/1565780939464212481</v>
      </c>
      <c r="H412">
        <v>1408</v>
      </c>
      <c r="I412">
        <v>271</v>
      </c>
    </row>
    <row r="413" spans="1:9" x14ac:dyDescent="0.35">
      <c r="A413" s="15" t="s">
        <v>3480</v>
      </c>
      <c r="B413" s="1" t="s">
        <v>8</v>
      </c>
      <c r="C413" s="1" t="s">
        <v>8</v>
      </c>
      <c r="D413" t="s">
        <v>11</v>
      </c>
      <c r="E413" t="s">
        <v>422</v>
      </c>
      <c r="F413" s="2">
        <v>44806.803715277776</v>
      </c>
      <c r="G413" s="3" t="str">
        <f>HYPERLINK("https://twitter.com/cirogomes/status/1565780941305483264")</f>
        <v>https://twitter.com/cirogomes/status/1565780941305483264</v>
      </c>
      <c r="H413">
        <v>9906</v>
      </c>
      <c r="I413">
        <v>842</v>
      </c>
    </row>
    <row r="414" spans="1:9" x14ac:dyDescent="0.35">
      <c r="A414" s="15" t="s">
        <v>3481</v>
      </c>
      <c r="B414" s="1" t="s">
        <v>8</v>
      </c>
      <c r="C414" s="1" t="s">
        <v>8</v>
      </c>
      <c r="D414" t="s">
        <v>9</v>
      </c>
      <c r="E414" t="s">
        <v>423</v>
      </c>
      <c r="F414" s="2">
        <v>44806.852662037039</v>
      </c>
      <c r="G414" s="3" t="str">
        <f>HYPERLINK("https://twitter.com/cirogomes/status/1565798678346010625")</f>
        <v>https://twitter.com/cirogomes/status/1565798678346010625</v>
      </c>
      <c r="H414">
        <v>2332</v>
      </c>
      <c r="I414">
        <v>729</v>
      </c>
    </row>
    <row r="415" spans="1:9" x14ac:dyDescent="0.35">
      <c r="A415" s="15" t="s">
        <v>3482</v>
      </c>
      <c r="B415" s="1" t="s">
        <v>8</v>
      </c>
      <c r="C415" s="1" t="s">
        <v>8</v>
      </c>
      <c r="D415" t="s">
        <v>11</v>
      </c>
      <c r="E415" t="s">
        <v>424</v>
      </c>
      <c r="F415" s="2">
        <v>44806.968692129631</v>
      </c>
      <c r="G415" s="3" t="str">
        <f>HYPERLINK("https://twitter.com/cirogomes/status/1565840724138102789")</f>
        <v>https://twitter.com/cirogomes/status/1565840724138102789</v>
      </c>
      <c r="H415">
        <v>1386</v>
      </c>
      <c r="I415">
        <v>258</v>
      </c>
    </row>
    <row r="416" spans="1:9" x14ac:dyDescent="0.35">
      <c r="A416" s="15" t="s">
        <v>3483</v>
      </c>
      <c r="B416" s="1" t="s">
        <v>8</v>
      </c>
      <c r="C416" s="1" t="s">
        <v>8</v>
      </c>
      <c r="D416" t="s">
        <v>11</v>
      </c>
      <c r="E416" t="s">
        <v>425</v>
      </c>
      <c r="F416" s="2">
        <v>44807.000925925924</v>
      </c>
      <c r="G416" s="3" t="str">
        <f>HYPERLINK("https://twitter.com/cirogomes/status/1565852408454029313")</f>
        <v>https://twitter.com/cirogomes/status/1565852408454029313</v>
      </c>
      <c r="H416">
        <v>4031</v>
      </c>
      <c r="I416">
        <v>733</v>
      </c>
    </row>
    <row r="417" spans="1:9" x14ac:dyDescent="0.35">
      <c r="A417" s="15" t="s">
        <v>3484</v>
      </c>
      <c r="B417" s="1" t="s">
        <v>8</v>
      </c>
      <c r="C417" s="1" t="s">
        <v>8</v>
      </c>
      <c r="D417" t="s">
        <v>11</v>
      </c>
      <c r="E417" t="s">
        <v>426</v>
      </c>
      <c r="F417" s="2">
        <v>44807.509340277778</v>
      </c>
      <c r="G417" s="3" t="str">
        <f>HYPERLINK("https://twitter.com/cirogomes/status/1566036647782846465")</f>
        <v>https://twitter.com/cirogomes/status/1566036647782846465</v>
      </c>
      <c r="H417">
        <v>1693</v>
      </c>
      <c r="I417">
        <v>310</v>
      </c>
    </row>
    <row r="418" spans="1:9" x14ac:dyDescent="0.35">
      <c r="A418" s="15" t="s">
        <v>3485</v>
      </c>
      <c r="B418" s="1" t="s">
        <v>8</v>
      </c>
      <c r="C418" s="1" t="s">
        <v>8</v>
      </c>
      <c r="D418" t="s">
        <v>11</v>
      </c>
      <c r="E418" t="s">
        <v>427</v>
      </c>
      <c r="F418" s="2">
        <v>44807.509571759256</v>
      </c>
      <c r="G418" s="3" t="str">
        <f>HYPERLINK("https://twitter.com/cirogomes/status/1566036733799563265")</f>
        <v>https://twitter.com/cirogomes/status/1566036733799563265</v>
      </c>
      <c r="H418">
        <v>1400</v>
      </c>
      <c r="I418">
        <v>231</v>
      </c>
    </row>
    <row r="419" spans="1:9" x14ac:dyDescent="0.35">
      <c r="A419" s="15" t="s">
        <v>3486</v>
      </c>
      <c r="B419" s="1" t="s">
        <v>8</v>
      </c>
      <c r="C419" s="1" t="s">
        <v>8</v>
      </c>
      <c r="D419" t="s">
        <v>11</v>
      </c>
      <c r="E419" t="s">
        <v>428</v>
      </c>
      <c r="F419" s="2">
        <v>44807.554699074077</v>
      </c>
      <c r="G419" s="3" t="str">
        <f>HYPERLINK("https://twitter.com/cirogomes/status/1566053085566345217")</f>
        <v>https://twitter.com/cirogomes/status/1566053085566345217</v>
      </c>
      <c r="H419">
        <v>1212</v>
      </c>
      <c r="I419">
        <v>174</v>
      </c>
    </row>
    <row r="420" spans="1:9" x14ac:dyDescent="0.35">
      <c r="A420" s="15" t="s">
        <v>3487</v>
      </c>
      <c r="B420" s="1" t="s">
        <v>8</v>
      </c>
      <c r="C420" s="1" t="s">
        <v>8</v>
      </c>
      <c r="D420" t="s">
        <v>11</v>
      </c>
      <c r="E420" t="s">
        <v>429</v>
      </c>
      <c r="F420" s="2">
        <v>44807.554699074077</v>
      </c>
      <c r="G420" s="3" t="str">
        <f>HYPERLINK("https://twitter.com/cirogomes/status/1566053088955629568")</f>
        <v>https://twitter.com/cirogomes/status/1566053088955629568</v>
      </c>
      <c r="H420">
        <v>1271</v>
      </c>
      <c r="I420">
        <v>323</v>
      </c>
    </row>
    <row r="421" spans="1:9" x14ac:dyDescent="0.35">
      <c r="A421" s="15" t="s">
        <v>3488</v>
      </c>
      <c r="B421" s="1" t="s">
        <v>8</v>
      </c>
      <c r="C421" s="1" t="s">
        <v>8</v>
      </c>
      <c r="D421" t="s">
        <v>11</v>
      </c>
      <c r="E421" t="s">
        <v>430</v>
      </c>
      <c r="F421" s="2">
        <v>44807.581458333334</v>
      </c>
      <c r="G421" s="3" t="str">
        <f>HYPERLINK("https://twitter.com/cirogomes/status/1566062783325773826")</f>
        <v>https://twitter.com/cirogomes/status/1566062783325773826</v>
      </c>
      <c r="H421">
        <v>1728</v>
      </c>
      <c r="I421">
        <v>514</v>
      </c>
    </row>
    <row r="422" spans="1:9" x14ac:dyDescent="0.35">
      <c r="A422" s="15" t="s">
        <v>3489</v>
      </c>
      <c r="B422" s="1" t="s">
        <v>8</v>
      </c>
      <c r="C422" s="1" t="s">
        <v>8</v>
      </c>
      <c r="D422" t="s">
        <v>11</v>
      </c>
      <c r="E422" t="s">
        <v>431</v>
      </c>
      <c r="F422" s="2">
        <v>44807.667916666665</v>
      </c>
      <c r="G422" s="3" t="str">
        <f>HYPERLINK("https://twitter.com/cirogomes/status/1566094114189451265")</f>
        <v>https://twitter.com/cirogomes/status/1566094114189451265</v>
      </c>
      <c r="H422">
        <v>480</v>
      </c>
      <c r="I422">
        <v>110</v>
      </c>
    </row>
    <row r="423" spans="1:9" x14ac:dyDescent="0.35">
      <c r="A423" s="15" t="s">
        <v>3490</v>
      </c>
      <c r="B423" s="1" t="s">
        <v>8</v>
      </c>
      <c r="C423" s="1" t="s">
        <v>8</v>
      </c>
      <c r="D423" t="s">
        <v>11</v>
      </c>
      <c r="E423" t="s">
        <v>432</v>
      </c>
      <c r="F423" s="2">
        <v>44807.669918981483</v>
      </c>
      <c r="G423" s="3" t="str">
        <f>HYPERLINK("https://twitter.com/cirogomes/status/1566094839791370240")</f>
        <v>https://twitter.com/cirogomes/status/1566094839791370240</v>
      </c>
      <c r="H423">
        <v>3994</v>
      </c>
      <c r="I423">
        <v>758</v>
      </c>
    </row>
    <row r="424" spans="1:9" x14ac:dyDescent="0.35">
      <c r="A424" s="15" t="s">
        <v>3491</v>
      </c>
      <c r="B424" s="1" t="s">
        <v>8</v>
      </c>
      <c r="C424" s="1" t="s">
        <v>8</v>
      </c>
      <c r="D424" t="s">
        <v>11</v>
      </c>
      <c r="E424" t="s">
        <v>433</v>
      </c>
      <c r="F424" s="2">
        <v>44807.751226851855</v>
      </c>
      <c r="G424" s="3" t="str">
        <f>HYPERLINK("https://twitter.com/cirogomes/status/1566124305116794881")</f>
        <v>https://twitter.com/cirogomes/status/1566124305116794881</v>
      </c>
      <c r="H424">
        <v>1375</v>
      </c>
      <c r="I424">
        <v>247</v>
      </c>
    </row>
    <row r="425" spans="1:9" x14ac:dyDescent="0.35">
      <c r="A425" s="15" t="s">
        <v>3492</v>
      </c>
      <c r="B425" s="1" t="s">
        <v>8</v>
      </c>
      <c r="C425" s="1" t="s">
        <v>8</v>
      </c>
      <c r="D425" t="s">
        <v>11</v>
      </c>
      <c r="E425" t="s">
        <v>434</v>
      </c>
      <c r="F425" s="2">
        <v>44807.751226851855</v>
      </c>
      <c r="G425" s="3" t="str">
        <f>HYPERLINK("https://twitter.com/cirogomes/status/1566124307582959619")</f>
        <v>https://twitter.com/cirogomes/status/1566124307582959619</v>
      </c>
      <c r="H425">
        <v>1662</v>
      </c>
      <c r="I425">
        <v>293</v>
      </c>
    </row>
    <row r="426" spans="1:9" x14ac:dyDescent="0.35">
      <c r="A426" s="15" t="s">
        <v>3493</v>
      </c>
      <c r="B426" s="1" t="s">
        <v>8</v>
      </c>
      <c r="C426" s="1" t="s">
        <v>8</v>
      </c>
      <c r="D426" t="s">
        <v>11</v>
      </c>
      <c r="E426" t="s">
        <v>435</v>
      </c>
      <c r="F426" s="2">
        <v>44807.751238425924</v>
      </c>
      <c r="G426" s="3" t="str">
        <f>HYPERLINK("https://twitter.com/cirogomes/status/1566124309789249536")</f>
        <v>https://twitter.com/cirogomes/status/1566124309789249536</v>
      </c>
      <c r="H426">
        <v>1253</v>
      </c>
      <c r="I426">
        <v>237</v>
      </c>
    </row>
    <row r="427" spans="1:9" x14ac:dyDescent="0.35">
      <c r="A427" s="15" t="s">
        <v>3494</v>
      </c>
      <c r="B427" s="1" t="s">
        <v>8</v>
      </c>
      <c r="C427" s="1" t="s">
        <v>8</v>
      </c>
      <c r="D427" t="s">
        <v>11</v>
      </c>
      <c r="E427" t="s">
        <v>436</v>
      </c>
      <c r="F427" s="2">
        <v>44807.751238425924</v>
      </c>
      <c r="G427" s="3" t="str">
        <f>HYPERLINK("https://twitter.com/cirogomes/status/1566124312049876993")</f>
        <v>https://twitter.com/cirogomes/status/1566124312049876993</v>
      </c>
      <c r="H427">
        <v>1253</v>
      </c>
      <c r="I427">
        <v>206</v>
      </c>
    </row>
    <row r="428" spans="1:9" x14ac:dyDescent="0.35">
      <c r="A428" s="15" t="s">
        <v>3495</v>
      </c>
      <c r="B428" s="1" t="s">
        <v>8</v>
      </c>
      <c r="C428" s="1" t="s">
        <v>8</v>
      </c>
      <c r="D428" t="s">
        <v>11</v>
      </c>
      <c r="E428" t="s">
        <v>437</v>
      </c>
      <c r="F428" s="2">
        <v>44807.751250000001</v>
      </c>
      <c r="G428" s="3" t="str">
        <f>HYPERLINK("https://twitter.com/cirogomes/status/1566124313807392770")</f>
        <v>https://twitter.com/cirogomes/status/1566124313807392770</v>
      </c>
      <c r="H428">
        <v>2898</v>
      </c>
      <c r="I428">
        <v>580</v>
      </c>
    </row>
    <row r="429" spans="1:9" x14ac:dyDescent="0.35">
      <c r="A429" s="15" t="s">
        <v>3496</v>
      </c>
      <c r="B429" s="1" t="s">
        <v>8</v>
      </c>
      <c r="C429" s="1" t="s">
        <v>8</v>
      </c>
      <c r="D429" t="s">
        <v>11</v>
      </c>
      <c r="E429" t="s">
        <v>438</v>
      </c>
      <c r="F429" s="2">
        <v>44807.79583333333</v>
      </c>
      <c r="G429" s="3" t="str">
        <f>HYPERLINK("https://twitter.com/cirogomes/status/1566140469893120002")</f>
        <v>https://twitter.com/cirogomes/status/1566140469893120002</v>
      </c>
      <c r="H429">
        <v>1071</v>
      </c>
      <c r="I429">
        <v>177</v>
      </c>
    </row>
    <row r="430" spans="1:9" x14ac:dyDescent="0.35">
      <c r="A430" s="15" t="s">
        <v>3497</v>
      </c>
      <c r="B430" s="1" t="s">
        <v>8</v>
      </c>
      <c r="C430" s="1" t="s">
        <v>8</v>
      </c>
      <c r="D430" t="s">
        <v>11</v>
      </c>
      <c r="E430" t="s">
        <v>439</v>
      </c>
      <c r="F430" s="2">
        <v>44807.79583333333</v>
      </c>
      <c r="G430" s="3" t="str">
        <f>HYPERLINK("https://twitter.com/cirogomes/status/1566140471474274304")</f>
        <v>https://twitter.com/cirogomes/status/1566140471474274304</v>
      </c>
      <c r="H430">
        <v>883</v>
      </c>
      <c r="I430">
        <v>179</v>
      </c>
    </row>
    <row r="431" spans="1:9" x14ac:dyDescent="0.35">
      <c r="A431" s="15" t="s">
        <v>3498</v>
      </c>
      <c r="B431" s="1" t="s">
        <v>8</v>
      </c>
      <c r="C431" s="1" t="s">
        <v>8</v>
      </c>
      <c r="D431" t="s">
        <v>11</v>
      </c>
      <c r="E431" t="s">
        <v>440</v>
      </c>
      <c r="F431" s="2">
        <v>44807.795844907407</v>
      </c>
      <c r="G431" s="3" t="str">
        <f>HYPERLINK("https://twitter.com/cirogomes/status/1566140473596678147")</f>
        <v>https://twitter.com/cirogomes/status/1566140473596678147</v>
      </c>
      <c r="H431">
        <v>916</v>
      </c>
      <c r="I431">
        <v>165</v>
      </c>
    </row>
    <row r="432" spans="1:9" x14ac:dyDescent="0.35">
      <c r="A432" s="15" t="s">
        <v>3499</v>
      </c>
      <c r="B432" s="1" t="s">
        <v>8</v>
      </c>
      <c r="C432" s="1" t="s">
        <v>8</v>
      </c>
      <c r="D432" t="s">
        <v>11</v>
      </c>
      <c r="E432" t="s">
        <v>441</v>
      </c>
      <c r="F432" s="2">
        <v>44807.795844907407</v>
      </c>
      <c r="G432" s="3" t="str">
        <f>HYPERLINK("https://twitter.com/cirogomes/status/1566140475693826051")</f>
        <v>https://twitter.com/cirogomes/status/1566140475693826051</v>
      </c>
      <c r="H432">
        <v>1077</v>
      </c>
      <c r="I432">
        <v>206</v>
      </c>
    </row>
    <row r="433" spans="1:9" x14ac:dyDescent="0.35">
      <c r="A433" s="15" t="s">
        <v>3500</v>
      </c>
      <c r="B433" s="1" t="s">
        <v>8</v>
      </c>
      <c r="C433" s="1" t="s">
        <v>8</v>
      </c>
      <c r="D433" t="s">
        <v>11</v>
      </c>
      <c r="E433" t="s">
        <v>442</v>
      </c>
      <c r="F433" s="2">
        <v>44807.795856481483</v>
      </c>
      <c r="G433" s="3" t="str">
        <f>HYPERLINK("https://twitter.com/cirogomes/status/1566140477820264452")</f>
        <v>https://twitter.com/cirogomes/status/1566140477820264452</v>
      </c>
      <c r="H433">
        <v>1131</v>
      </c>
      <c r="I433">
        <v>212</v>
      </c>
    </row>
    <row r="434" spans="1:9" x14ac:dyDescent="0.35">
      <c r="A434" s="15" t="s">
        <v>3501</v>
      </c>
      <c r="B434" s="1" t="s">
        <v>8</v>
      </c>
      <c r="C434" s="1" t="s">
        <v>8</v>
      </c>
      <c r="D434" t="s">
        <v>11</v>
      </c>
      <c r="E434" t="s">
        <v>443</v>
      </c>
      <c r="F434" s="2">
        <v>44807.795856481483</v>
      </c>
      <c r="G434" s="3" t="str">
        <f>HYPERLINK("https://twitter.com/cirogomes/status/1566140480001380358")</f>
        <v>https://twitter.com/cirogomes/status/1566140480001380358</v>
      </c>
      <c r="H434">
        <v>1142</v>
      </c>
      <c r="I434">
        <v>232</v>
      </c>
    </row>
    <row r="435" spans="1:9" x14ac:dyDescent="0.35">
      <c r="A435" s="15" t="s">
        <v>3502</v>
      </c>
      <c r="B435" s="1" t="s">
        <v>8</v>
      </c>
      <c r="C435" s="1" t="s">
        <v>8</v>
      </c>
      <c r="D435" t="s">
        <v>11</v>
      </c>
      <c r="E435" t="s">
        <v>444</v>
      </c>
      <c r="F435" s="2">
        <v>44807.795868055553</v>
      </c>
      <c r="G435" s="3" t="str">
        <f>HYPERLINK("https://twitter.com/cirogomes/status/1566140482094342147")</f>
        <v>https://twitter.com/cirogomes/status/1566140482094342147</v>
      </c>
      <c r="H435">
        <v>878</v>
      </c>
      <c r="I435">
        <v>253</v>
      </c>
    </row>
    <row r="436" spans="1:9" x14ac:dyDescent="0.35">
      <c r="A436" s="15" t="s">
        <v>3503</v>
      </c>
      <c r="B436" s="1" t="s">
        <v>8</v>
      </c>
      <c r="C436" s="1" t="s">
        <v>8</v>
      </c>
      <c r="D436" t="s">
        <v>11</v>
      </c>
      <c r="E436" t="s">
        <v>445</v>
      </c>
      <c r="F436" s="2">
        <v>44807.848599537036</v>
      </c>
      <c r="G436" s="3" t="str">
        <f>HYPERLINK("https://twitter.com/cirogomes/status/1566159593796952064")</f>
        <v>https://twitter.com/cirogomes/status/1566159593796952064</v>
      </c>
      <c r="H436">
        <v>4584</v>
      </c>
      <c r="I436">
        <v>762</v>
      </c>
    </row>
    <row r="437" spans="1:9" x14ac:dyDescent="0.35">
      <c r="A437" s="15" t="s">
        <v>3504</v>
      </c>
      <c r="B437" s="1" t="s">
        <v>8</v>
      </c>
      <c r="C437" s="1" t="s">
        <v>8</v>
      </c>
      <c r="D437" t="s">
        <v>11</v>
      </c>
      <c r="E437" t="s">
        <v>446</v>
      </c>
      <c r="F437" s="2">
        <v>44807.878900462965</v>
      </c>
      <c r="G437" s="3" t="str">
        <f>HYPERLINK("https://twitter.com/cirogomes/status/1566170572739977221")</f>
        <v>https://twitter.com/cirogomes/status/1566170572739977221</v>
      </c>
      <c r="H437">
        <v>916</v>
      </c>
      <c r="I437">
        <v>227</v>
      </c>
    </row>
    <row r="438" spans="1:9" x14ac:dyDescent="0.35">
      <c r="A438" s="15" t="s">
        <v>3505</v>
      </c>
      <c r="B438" s="1" t="s">
        <v>8</v>
      </c>
      <c r="C438" s="1" t="s">
        <v>8</v>
      </c>
      <c r="D438" t="s">
        <v>9</v>
      </c>
      <c r="E438" t="s">
        <v>446</v>
      </c>
      <c r="F438" s="2">
        <v>44807.930891203701</v>
      </c>
      <c r="G438" s="3" t="str">
        <f>HYPERLINK("https://twitter.com/cirogomes/status/1566189415575293953")</f>
        <v>https://twitter.com/cirogomes/status/1566189415575293953</v>
      </c>
      <c r="H438">
        <v>916</v>
      </c>
      <c r="I438">
        <v>227</v>
      </c>
    </row>
    <row r="439" spans="1:9" x14ac:dyDescent="0.35">
      <c r="A439" s="15" t="s">
        <v>3506</v>
      </c>
      <c r="B439" s="1" t="s">
        <v>8</v>
      </c>
      <c r="C439" s="1" t="s">
        <v>8</v>
      </c>
      <c r="D439" t="s">
        <v>9</v>
      </c>
      <c r="E439" t="s">
        <v>447</v>
      </c>
      <c r="F439" s="2">
        <v>44807.930891203701</v>
      </c>
      <c r="G439" s="3" t="str">
        <f>HYPERLINK("https://twitter.com/cirogomes/status/1566189415575293953")</f>
        <v>https://twitter.com/cirogomes/status/1566189415575293953</v>
      </c>
      <c r="H439">
        <v>1167</v>
      </c>
      <c r="I439">
        <v>360</v>
      </c>
    </row>
    <row r="440" spans="1:9" x14ac:dyDescent="0.35">
      <c r="A440" s="15" t="s">
        <v>3507</v>
      </c>
      <c r="B440" s="1" t="s">
        <v>8</v>
      </c>
      <c r="C440" s="1" t="s">
        <v>8</v>
      </c>
      <c r="D440" t="s">
        <v>11</v>
      </c>
      <c r="E440" t="s">
        <v>448</v>
      </c>
      <c r="F440" s="2">
        <v>44807.980844907404</v>
      </c>
      <c r="G440" s="3" t="str">
        <f>HYPERLINK("https://twitter.com/cirogomes/status/1566207517306281984")</f>
        <v>https://twitter.com/cirogomes/status/1566207517306281984</v>
      </c>
      <c r="H440">
        <v>1987</v>
      </c>
      <c r="I440">
        <v>351</v>
      </c>
    </row>
    <row r="441" spans="1:9" x14ac:dyDescent="0.35">
      <c r="A441" s="15" t="s">
        <v>3508</v>
      </c>
      <c r="B441" s="1" t="s">
        <v>8</v>
      </c>
      <c r="C441" s="1" t="s">
        <v>8</v>
      </c>
      <c r="D441" t="s">
        <v>11</v>
      </c>
      <c r="E441" t="s">
        <v>449</v>
      </c>
      <c r="F441" s="2">
        <v>44808.006793981483</v>
      </c>
      <c r="G441" s="3" t="str">
        <f>HYPERLINK("https://twitter.com/cirogomes/status/1566216921648975877")</f>
        <v>https://twitter.com/cirogomes/status/1566216921648975877</v>
      </c>
      <c r="H441">
        <v>1444</v>
      </c>
      <c r="I441">
        <v>502</v>
      </c>
    </row>
    <row r="442" spans="1:9" x14ac:dyDescent="0.35">
      <c r="A442" s="15" t="s">
        <v>3509</v>
      </c>
      <c r="B442" s="1" t="s">
        <v>8</v>
      </c>
      <c r="C442" s="1" t="s">
        <v>8</v>
      </c>
      <c r="D442" t="s">
        <v>11</v>
      </c>
      <c r="E442" t="s">
        <v>450</v>
      </c>
      <c r="F442" s="2">
        <v>44808.062592592592</v>
      </c>
      <c r="G442" s="3" t="str">
        <f>HYPERLINK("https://twitter.com/cirogomes/status/1566237143328083969")</f>
        <v>https://twitter.com/cirogomes/status/1566237143328083969</v>
      </c>
      <c r="H442">
        <v>9021</v>
      </c>
      <c r="I442">
        <v>1087</v>
      </c>
    </row>
    <row r="443" spans="1:9" x14ac:dyDescent="0.35">
      <c r="A443" s="15" t="s">
        <v>3510</v>
      </c>
      <c r="B443" s="1" t="s">
        <v>8</v>
      </c>
      <c r="C443" s="1" t="s">
        <v>8</v>
      </c>
      <c r="D443" t="s">
        <v>11</v>
      </c>
      <c r="E443" t="s">
        <v>451</v>
      </c>
      <c r="F443" s="2">
        <v>44808.503032407411</v>
      </c>
      <c r="G443" s="3" t="str">
        <f>HYPERLINK("https://twitter.com/cirogomes/status/1566396753317957637")</f>
        <v>https://twitter.com/cirogomes/status/1566396753317957637</v>
      </c>
      <c r="H443">
        <v>2442</v>
      </c>
      <c r="I443">
        <v>332</v>
      </c>
    </row>
    <row r="444" spans="1:9" x14ac:dyDescent="0.35">
      <c r="A444" s="15" t="s">
        <v>3511</v>
      </c>
      <c r="B444" s="1" t="s">
        <v>8</v>
      </c>
      <c r="C444" s="1" t="s">
        <v>8</v>
      </c>
      <c r="D444" t="s">
        <v>11</v>
      </c>
      <c r="E444" t="s">
        <v>452</v>
      </c>
      <c r="F444" s="2">
        <v>44808.50304398148</v>
      </c>
      <c r="G444" s="3" t="str">
        <f>HYPERLINK("https://twitter.com/cirogomes/status/1566396755624824834")</f>
        <v>https://twitter.com/cirogomes/status/1566396755624824834</v>
      </c>
      <c r="H444">
        <v>1806</v>
      </c>
      <c r="I444">
        <v>240</v>
      </c>
    </row>
    <row r="445" spans="1:9" x14ac:dyDescent="0.35">
      <c r="A445" s="15" t="s">
        <v>3512</v>
      </c>
      <c r="B445" s="1" t="s">
        <v>8</v>
      </c>
      <c r="C445" s="1" t="s">
        <v>8</v>
      </c>
      <c r="D445" t="s">
        <v>11</v>
      </c>
      <c r="E445" t="s">
        <v>453</v>
      </c>
      <c r="F445" s="2">
        <v>44808.50304398148</v>
      </c>
      <c r="G445" s="3" t="str">
        <f>HYPERLINK("https://twitter.com/cirogomes/status/1566396757583486981")</f>
        <v>https://twitter.com/cirogomes/status/1566396757583486981</v>
      </c>
      <c r="H445">
        <v>1848</v>
      </c>
      <c r="I445">
        <v>285</v>
      </c>
    </row>
    <row r="446" spans="1:9" x14ac:dyDescent="0.35">
      <c r="A446" s="15" t="s">
        <v>3513</v>
      </c>
      <c r="B446" s="1" t="s">
        <v>8</v>
      </c>
      <c r="C446" s="1" t="s">
        <v>8</v>
      </c>
      <c r="D446" t="s">
        <v>11</v>
      </c>
      <c r="E446" t="s">
        <v>454</v>
      </c>
      <c r="F446" s="2">
        <v>44808.503055555557</v>
      </c>
      <c r="G446" s="3" t="str">
        <f>HYPERLINK("https://twitter.com/cirogomes/status/1566396759848501248")</f>
        <v>https://twitter.com/cirogomes/status/1566396759848501248</v>
      </c>
      <c r="H446">
        <v>1834</v>
      </c>
      <c r="I446">
        <v>292</v>
      </c>
    </row>
    <row r="447" spans="1:9" x14ac:dyDescent="0.35">
      <c r="A447" s="15" t="s">
        <v>3514</v>
      </c>
      <c r="B447" s="1" t="s">
        <v>8</v>
      </c>
      <c r="C447" s="1" t="s">
        <v>8</v>
      </c>
      <c r="D447" t="s">
        <v>11</v>
      </c>
      <c r="E447" t="s">
        <v>455</v>
      </c>
      <c r="F447" s="2">
        <v>44808.503067129626</v>
      </c>
      <c r="G447" s="3" t="str">
        <f>HYPERLINK("https://twitter.com/cirogomes/status/1566396762205585414")</f>
        <v>https://twitter.com/cirogomes/status/1566396762205585414</v>
      </c>
      <c r="H447">
        <v>1209</v>
      </c>
      <c r="I447">
        <v>321</v>
      </c>
    </row>
    <row r="448" spans="1:9" x14ac:dyDescent="0.35">
      <c r="A448" s="15" t="s">
        <v>3515</v>
      </c>
      <c r="B448" s="1" t="s">
        <v>8</v>
      </c>
      <c r="C448" s="1" t="s">
        <v>8</v>
      </c>
      <c r="D448" t="s">
        <v>11</v>
      </c>
      <c r="E448" t="s">
        <v>456</v>
      </c>
      <c r="F448" s="2">
        <v>44808.58730324074</v>
      </c>
      <c r="G448" s="3" t="str">
        <f>HYPERLINK("https://twitter.com/cirogomes/status/1566427289570738179")</f>
        <v>https://twitter.com/cirogomes/status/1566427289570738179</v>
      </c>
      <c r="H448">
        <v>1929</v>
      </c>
      <c r="I448">
        <v>538</v>
      </c>
    </row>
    <row r="449" spans="1:9" x14ac:dyDescent="0.35">
      <c r="A449" s="15" t="s">
        <v>3516</v>
      </c>
      <c r="B449" s="1" t="s">
        <v>8</v>
      </c>
      <c r="C449" s="1" t="s">
        <v>8</v>
      </c>
      <c r="D449" t="s">
        <v>11</v>
      </c>
      <c r="E449" t="s">
        <v>457</v>
      </c>
      <c r="F449" s="2">
        <v>44808.631145833337</v>
      </c>
      <c r="G449" s="3" t="str">
        <f>HYPERLINK("https://twitter.com/cirogomes/status/1566443176570798080")</f>
        <v>https://twitter.com/cirogomes/status/1566443176570798080</v>
      </c>
      <c r="H449">
        <v>704</v>
      </c>
      <c r="I449">
        <v>173</v>
      </c>
    </row>
    <row r="450" spans="1:9" x14ac:dyDescent="0.35">
      <c r="A450" s="15" t="s">
        <v>3517</v>
      </c>
      <c r="B450" s="1" t="s">
        <v>8</v>
      </c>
      <c r="C450" s="1" t="s">
        <v>8</v>
      </c>
      <c r="D450" t="s">
        <v>11</v>
      </c>
      <c r="E450" t="s">
        <v>458</v>
      </c>
      <c r="F450" s="2">
        <v>44808.631493055553</v>
      </c>
      <c r="G450" s="3" t="str">
        <f>HYPERLINK("https://twitter.com/cirogomes/status/1566443304094515204")</f>
        <v>https://twitter.com/cirogomes/status/1566443304094515204</v>
      </c>
      <c r="H450">
        <v>1684</v>
      </c>
      <c r="I450">
        <v>463</v>
      </c>
    </row>
    <row r="451" spans="1:9" x14ac:dyDescent="0.35">
      <c r="A451" s="15" t="s">
        <v>3518</v>
      </c>
      <c r="B451" s="1" t="s">
        <v>8</v>
      </c>
      <c r="C451" s="1" t="s">
        <v>8</v>
      </c>
      <c r="D451" t="s">
        <v>11</v>
      </c>
      <c r="E451" t="s">
        <v>459</v>
      </c>
      <c r="F451" s="2">
        <v>44808.697511574072</v>
      </c>
      <c r="G451" s="3" t="str">
        <f>HYPERLINK("https://twitter.com/cirogomes/status/1566467228219985927")</f>
        <v>https://twitter.com/cirogomes/status/1566467228219985927</v>
      </c>
      <c r="H451">
        <v>922</v>
      </c>
      <c r="I451">
        <v>261</v>
      </c>
    </row>
    <row r="452" spans="1:9" x14ac:dyDescent="0.35">
      <c r="A452" s="15" t="s">
        <v>3519</v>
      </c>
      <c r="B452" s="9" t="s">
        <v>8</v>
      </c>
      <c r="C452" s="9" t="s">
        <v>8</v>
      </c>
      <c r="D452" s="10" t="s">
        <v>11</v>
      </c>
      <c r="E452" s="10" t="s">
        <v>460</v>
      </c>
      <c r="F452" s="11">
        <v>44808.736562500002</v>
      </c>
      <c r="G452" s="12" t="str">
        <f>HYPERLINK("https://twitter.com/cirogomes/status/1566481381068259329")</f>
        <v>https://twitter.com/cirogomes/status/1566481381068259329</v>
      </c>
      <c r="H452" s="10">
        <v>2888</v>
      </c>
      <c r="I452" s="10">
        <v>430</v>
      </c>
    </row>
    <row r="453" spans="1:9" x14ac:dyDescent="0.35">
      <c r="A453" s="15" t="s">
        <v>3520</v>
      </c>
      <c r="B453" s="1" t="s">
        <v>8</v>
      </c>
      <c r="C453" s="1" t="s">
        <v>8</v>
      </c>
      <c r="D453" t="s">
        <v>11</v>
      </c>
      <c r="E453" t="s">
        <v>461</v>
      </c>
      <c r="F453" s="2">
        <v>44808.757557870369</v>
      </c>
      <c r="G453" s="3" t="str">
        <f>HYPERLINK("https://twitter.com/cirogomes/status/1566488986725531651")</f>
        <v>https://twitter.com/cirogomes/status/1566488986725531651</v>
      </c>
      <c r="H453">
        <v>1747</v>
      </c>
      <c r="I453">
        <v>576</v>
      </c>
    </row>
    <row r="454" spans="1:9" x14ac:dyDescent="0.35">
      <c r="A454" s="15" t="s">
        <v>3521</v>
      </c>
      <c r="B454" s="1" t="s">
        <v>8</v>
      </c>
      <c r="C454" s="1" t="s">
        <v>8</v>
      </c>
      <c r="D454" t="s">
        <v>11</v>
      </c>
      <c r="E454" t="s">
        <v>462</v>
      </c>
      <c r="F454" s="2">
        <v>44808.814710648148</v>
      </c>
      <c r="G454" s="3" t="str">
        <f>HYPERLINK("https://twitter.com/cirogomes/status/1566509698005831680")</f>
        <v>https://twitter.com/cirogomes/status/1566509698005831680</v>
      </c>
      <c r="H454">
        <v>2470</v>
      </c>
      <c r="I454">
        <v>460</v>
      </c>
    </row>
    <row r="455" spans="1:9" x14ac:dyDescent="0.35">
      <c r="A455" s="15" t="s">
        <v>3522</v>
      </c>
      <c r="B455" s="1" t="s">
        <v>8</v>
      </c>
      <c r="C455" s="1" t="s">
        <v>8</v>
      </c>
      <c r="D455" t="s">
        <v>11</v>
      </c>
      <c r="E455" t="s">
        <v>463</v>
      </c>
      <c r="F455" s="2">
        <v>44808.825162037036</v>
      </c>
      <c r="G455" s="3" t="str">
        <f>HYPERLINK("https://twitter.com/cirogomes/status/1566513488968785921")</f>
        <v>https://twitter.com/cirogomes/status/1566513488968785921</v>
      </c>
      <c r="H455">
        <v>1180</v>
      </c>
      <c r="I455">
        <v>203</v>
      </c>
    </row>
    <row r="456" spans="1:9" x14ac:dyDescent="0.35">
      <c r="A456" s="15" t="s">
        <v>3523</v>
      </c>
      <c r="B456" s="1" t="s">
        <v>8</v>
      </c>
      <c r="C456" s="1" t="s">
        <v>8</v>
      </c>
      <c r="D456" t="s">
        <v>11</v>
      </c>
      <c r="E456" t="s">
        <v>464</v>
      </c>
      <c r="F456" s="2">
        <v>44808.825173611112</v>
      </c>
      <c r="G456" s="3" t="str">
        <f>HYPERLINK("https://twitter.com/cirogomes/status/1566513490826858497")</f>
        <v>https://twitter.com/cirogomes/status/1566513490826858497</v>
      </c>
      <c r="H456">
        <v>937</v>
      </c>
      <c r="I456">
        <v>200</v>
      </c>
    </row>
    <row r="457" spans="1:9" x14ac:dyDescent="0.35">
      <c r="A457" s="15" t="s">
        <v>3524</v>
      </c>
      <c r="B457" s="1" t="s">
        <v>8</v>
      </c>
      <c r="C457" s="1" t="s">
        <v>8</v>
      </c>
      <c r="D457" t="s">
        <v>11</v>
      </c>
      <c r="E457" t="s">
        <v>465</v>
      </c>
      <c r="F457" s="2">
        <v>44808.825173611112</v>
      </c>
      <c r="G457" s="3" t="str">
        <f>HYPERLINK("https://twitter.com/cirogomes/status/1566513492324139013")</f>
        <v>https://twitter.com/cirogomes/status/1566513492324139013</v>
      </c>
      <c r="H457">
        <v>1094</v>
      </c>
      <c r="I457">
        <v>282</v>
      </c>
    </row>
    <row r="458" spans="1:9" x14ac:dyDescent="0.35">
      <c r="A458" s="15" t="s">
        <v>3525</v>
      </c>
      <c r="B458" s="1" t="s">
        <v>8</v>
      </c>
      <c r="C458" s="1" t="s">
        <v>8</v>
      </c>
      <c r="D458" t="s">
        <v>11</v>
      </c>
      <c r="E458" t="s">
        <v>466</v>
      </c>
      <c r="F458" s="2">
        <v>44808.889548611114</v>
      </c>
      <c r="G458" s="3" t="str">
        <f>HYPERLINK("https://twitter.com/cirogomes/status/1566536822527868929")</f>
        <v>https://twitter.com/cirogomes/status/1566536822527868929</v>
      </c>
      <c r="H458">
        <v>1179</v>
      </c>
      <c r="I458">
        <v>265</v>
      </c>
    </row>
    <row r="459" spans="1:9" x14ac:dyDescent="0.35">
      <c r="A459" s="15" t="s">
        <v>3526</v>
      </c>
      <c r="B459" s="1" t="s">
        <v>8</v>
      </c>
      <c r="C459" s="1" t="s">
        <v>8</v>
      </c>
      <c r="D459" t="s">
        <v>11</v>
      </c>
      <c r="E459" t="s">
        <v>467</v>
      </c>
      <c r="F459" s="2">
        <v>44808.889791666668</v>
      </c>
      <c r="G459" s="3" t="str">
        <f>HYPERLINK("https://twitter.com/cirogomes/status/1566536908787879936")</f>
        <v>https://twitter.com/cirogomes/status/1566536908787879936</v>
      </c>
      <c r="H459">
        <v>0</v>
      </c>
      <c r="I459">
        <v>309</v>
      </c>
    </row>
    <row r="460" spans="1:9" x14ac:dyDescent="0.35">
      <c r="A460" s="15" t="s">
        <v>3527</v>
      </c>
      <c r="B460" s="1" t="s">
        <v>8</v>
      </c>
      <c r="C460" s="1" t="s">
        <v>8</v>
      </c>
      <c r="D460" t="s">
        <v>52</v>
      </c>
      <c r="E460" t="s">
        <v>468</v>
      </c>
      <c r="F460" s="2">
        <v>44808.970185185186</v>
      </c>
      <c r="G460" s="3" t="str">
        <f>HYPERLINK("https://twitter.com/cirogomes/status/1566566040347320320")</f>
        <v>https://twitter.com/cirogomes/status/1566566040347320320</v>
      </c>
      <c r="H460">
        <v>2141</v>
      </c>
      <c r="I460">
        <v>485</v>
      </c>
    </row>
    <row r="461" spans="1:9" x14ac:dyDescent="0.35">
      <c r="A461" s="15" t="s">
        <v>3528</v>
      </c>
      <c r="B461" s="1" t="s">
        <v>8</v>
      </c>
      <c r="C461" s="1" t="s">
        <v>8</v>
      </c>
      <c r="D461" t="s">
        <v>11</v>
      </c>
      <c r="E461" t="s">
        <v>469</v>
      </c>
      <c r="F461" s="2">
        <v>44809.416770833333</v>
      </c>
      <c r="G461" s="3" t="str">
        <f>HYPERLINK("https://twitter.com/cirogomes/status/1566727879626457088")</f>
        <v>https://twitter.com/cirogomes/status/1566727879626457088</v>
      </c>
      <c r="H461">
        <v>1654</v>
      </c>
      <c r="I461">
        <v>454</v>
      </c>
    </row>
    <row r="462" spans="1:9" x14ac:dyDescent="0.35">
      <c r="A462" s="15" t="s">
        <v>3529</v>
      </c>
      <c r="B462" s="1" t="s">
        <v>8</v>
      </c>
      <c r="C462" s="1" t="s">
        <v>8</v>
      </c>
      <c r="D462" t="s">
        <v>11</v>
      </c>
      <c r="E462" t="s">
        <v>470</v>
      </c>
      <c r="F462" s="2">
        <v>44809.493761574071</v>
      </c>
      <c r="G462" s="3" t="str">
        <f>HYPERLINK("https://twitter.com/cirogomes/status/1566755779453091840")</f>
        <v>https://twitter.com/cirogomes/status/1566755779453091840</v>
      </c>
      <c r="H462">
        <v>765</v>
      </c>
      <c r="I462">
        <v>148</v>
      </c>
    </row>
    <row r="463" spans="1:9" x14ac:dyDescent="0.35">
      <c r="A463" s="15" t="s">
        <v>3530</v>
      </c>
      <c r="B463" s="1" t="s">
        <v>8</v>
      </c>
      <c r="C463" s="1" t="s">
        <v>8</v>
      </c>
      <c r="D463" t="s">
        <v>9</v>
      </c>
      <c r="E463" t="s">
        <v>471</v>
      </c>
      <c r="F463" s="2">
        <v>44809.494421296295</v>
      </c>
      <c r="G463" s="3" t="str">
        <f>HYPERLINK("https://twitter.com/cirogomes/status/1566756018226446336")</f>
        <v>https://twitter.com/cirogomes/status/1566756018226446336</v>
      </c>
      <c r="H463">
        <v>516</v>
      </c>
      <c r="I463">
        <v>127</v>
      </c>
    </row>
    <row r="464" spans="1:9" x14ac:dyDescent="0.35">
      <c r="A464" s="15" t="s">
        <v>3531</v>
      </c>
      <c r="B464" s="1" t="s">
        <v>8</v>
      </c>
      <c r="C464" s="1" t="s">
        <v>8</v>
      </c>
      <c r="D464" t="s">
        <v>11</v>
      </c>
      <c r="E464" t="s">
        <v>472</v>
      </c>
      <c r="F464" s="2">
        <v>44809.495486111111</v>
      </c>
      <c r="G464" s="3" t="str">
        <f>HYPERLINK("https://twitter.com/cirogomes/status/1566756405683568645")</f>
        <v>https://twitter.com/cirogomes/status/1566756405683568645</v>
      </c>
      <c r="H464">
        <v>2098</v>
      </c>
      <c r="I464">
        <v>443</v>
      </c>
    </row>
    <row r="465" spans="1:9" x14ac:dyDescent="0.35">
      <c r="A465" s="15" t="s">
        <v>3532</v>
      </c>
      <c r="B465" s="1" t="s">
        <v>8</v>
      </c>
      <c r="C465" s="1" t="s">
        <v>8</v>
      </c>
      <c r="D465" t="s">
        <v>9</v>
      </c>
      <c r="E465" t="s">
        <v>473</v>
      </c>
      <c r="F465" s="2">
        <v>44809.562777777777</v>
      </c>
      <c r="G465" s="3" t="str">
        <f>HYPERLINK("https://twitter.com/cirogomes/status/1566780791568449536")</f>
        <v>https://twitter.com/cirogomes/status/1566780791568449536</v>
      </c>
      <c r="H465">
        <v>799</v>
      </c>
      <c r="I465">
        <v>231</v>
      </c>
    </row>
    <row r="466" spans="1:9" x14ac:dyDescent="0.35">
      <c r="A466" s="15" t="s">
        <v>3533</v>
      </c>
      <c r="B466" s="1" t="s">
        <v>8</v>
      </c>
      <c r="C466" s="1" t="s">
        <v>8</v>
      </c>
      <c r="D466" t="s">
        <v>9</v>
      </c>
      <c r="E466" t="s">
        <v>474</v>
      </c>
      <c r="F466" s="2">
        <v>44809.598101851851</v>
      </c>
      <c r="G466" s="3" t="str">
        <f>HYPERLINK("https://twitter.com/cirogomes/status/1566793593519497218")</f>
        <v>https://twitter.com/cirogomes/status/1566793593519497218</v>
      </c>
      <c r="H466">
        <v>330</v>
      </c>
      <c r="I466">
        <v>93</v>
      </c>
    </row>
    <row r="467" spans="1:9" ht="43.5" x14ac:dyDescent="0.35">
      <c r="A467" s="15" t="s">
        <v>3534</v>
      </c>
      <c r="B467" s="1" t="s">
        <v>8</v>
      </c>
      <c r="C467" s="1" t="s">
        <v>8</v>
      </c>
      <c r="D467" t="s">
        <v>11</v>
      </c>
      <c r="E467" s="4" t="s">
        <v>475</v>
      </c>
      <c r="F467" s="2">
        <v>44809.598113425927</v>
      </c>
      <c r="G467" s="3" t="str">
        <f>HYPERLINK("https://twitter.com/cirogomes/status/1566793595960557568")</f>
        <v>https://twitter.com/cirogomes/status/1566793595960557568</v>
      </c>
      <c r="H467">
        <v>1147</v>
      </c>
      <c r="I467">
        <v>251</v>
      </c>
    </row>
    <row r="468" spans="1:9" x14ac:dyDescent="0.35">
      <c r="A468" s="15" t="s">
        <v>3535</v>
      </c>
      <c r="B468" s="1" t="s">
        <v>8</v>
      </c>
      <c r="C468" s="1" t="s">
        <v>8</v>
      </c>
      <c r="D468" t="s">
        <v>9</v>
      </c>
      <c r="E468" t="s">
        <v>476</v>
      </c>
      <c r="F468" s="2">
        <v>44809.628275462965</v>
      </c>
      <c r="G468" s="3" t="str">
        <f>HYPERLINK("https://twitter.com/cirogomes/status/1566804527818444802")</f>
        <v>https://twitter.com/cirogomes/status/1566804527818444802</v>
      </c>
      <c r="H468">
        <v>2134</v>
      </c>
      <c r="I468">
        <v>410</v>
      </c>
    </row>
    <row r="469" spans="1:9" x14ac:dyDescent="0.35">
      <c r="A469" s="15" t="s">
        <v>3536</v>
      </c>
      <c r="B469" s="1" t="s">
        <v>8</v>
      </c>
      <c r="C469" s="1" t="s">
        <v>8</v>
      </c>
      <c r="D469" t="s">
        <v>11</v>
      </c>
      <c r="E469" t="s">
        <v>477</v>
      </c>
      <c r="F469" s="2">
        <v>44809.635347222225</v>
      </c>
      <c r="G469" s="3" t="str">
        <f>HYPERLINK("https://twitter.com/cirogomes/status/1566807088411582465")</f>
        <v>https://twitter.com/cirogomes/status/1566807088411582465</v>
      </c>
      <c r="H469">
        <v>926</v>
      </c>
      <c r="I469">
        <v>204</v>
      </c>
    </row>
    <row r="470" spans="1:9" x14ac:dyDescent="0.35">
      <c r="A470" s="15" t="s">
        <v>3537</v>
      </c>
      <c r="B470" s="1" t="s">
        <v>8</v>
      </c>
      <c r="C470" s="1" t="s">
        <v>8</v>
      </c>
      <c r="D470" t="s">
        <v>11</v>
      </c>
      <c r="E470" t="s">
        <v>478</v>
      </c>
      <c r="F470" s="2">
        <v>44809.635347222225</v>
      </c>
      <c r="G470" s="3" t="str">
        <f>HYPERLINK("https://twitter.com/cirogomes/status/1566807090106073088")</f>
        <v>https://twitter.com/cirogomes/status/1566807090106073088</v>
      </c>
      <c r="H470">
        <v>2343</v>
      </c>
      <c r="I470">
        <v>383</v>
      </c>
    </row>
    <row r="471" spans="1:9" x14ac:dyDescent="0.35">
      <c r="A471" s="15" t="s">
        <v>3538</v>
      </c>
      <c r="B471" s="1" t="s">
        <v>8</v>
      </c>
      <c r="C471" s="1" t="s">
        <v>8</v>
      </c>
      <c r="D471" t="s">
        <v>11</v>
      </c>
      <c r="E471" t="s">
        <v>479</v>
      </c>
      <c r="F471" s="2">
        <v>44809.645208333335</v>
      </c>
      <c r="G471" s="3" t="str">
        <f>HYPERLINK("https://twitter.com/cirogomes/status/1566810660738056194")</f>
        <v>https://twitter.com/cirogomes/status/1566810660738056194</v>
      </c>
      <c r="H471">
        <v>2163</v>
      </c>
      <c r="I471">
        <v>470</v>
      </c>
    </row>
    <row r="472" spans="1:9" x14ac:dyDescent="0.35">
      <c r="A472" s="15" t="s">
        <v>3539</v>
      </c>
      <c r="B472" s="1" t="s">
        <v>8</v>
      </c>
      <c r="C472" s="1" t="s">
        <v>8</v>
      </c>
      <c r="D472" t="s">
        <v>11</v>
      </c>
      <c r="E472" t="s">
        <v>480</v>
      </c>
      <c r="F472" s="2">
        <v>44809.648518518516</v>
      </c>
      <c r="G472" s="3" t="str">
        <f>HYPERLINK("https://twitter.com/cirogomes/status/1566811860552368128")</f>
        <v>https://twitter.com/cirogomes/status/1566811860552368128</v>
      </c>
      <c r="H472">
        <v>1515</v>
      </c>
      <c r="I472">
        <v>338</v>
      </c>
    </row>
    <row r="473" spans="1:9" x14ac:dyDescent="0.35">
      <c r="A473" s="15" t="s">
        <v>3540</v>
      </c>
      <c r="B473" s="1" t="s">
        <v>8</v>
      </c>
      <c r="C473" s="1" t="s">
        <v>8</v>
      </c>
      <c r="D473" t="s">
        <v>11</v>
      </c>
      <c r="E473" t="s">
        <v>481</v>
      </c>
      <c r="F473" s="2">
        <v>44809.651006944441</v>
      </c>
      <c r="G473" s="3" t="str">
        <f>HYPERLINK("https://twitter.com/cirogomes/status/1566812762944278528")</f>
        <v>https://twitter.com/cirogomes/status/1566812762944278528</v>
      </c>
      <c r="H473">
        <v>837</v>
      </c>
      <c r="I473">
        <v>183</v>
      </c>
    </row>
    <row r="474" spans="1:9" x14ac:dyDescent="0.35">
      <c r="A474" s="15" t="s">
        <v>3541</v>
      </c>
      <c r="B474" s="1" t="s">
        <v>8</v>
      </c>
      <c r="C474" s="1" t="s">
        <v>8</v>
      </c>
      <c r="D474" t="s">
        <v>11</v>
      </c>
      <c r="E474" t="s">
        <v>482</v>
      </c>
      <c r="F474" s="2">
        <v>44809.651006944441</v>
      </c>
      <c r="G474" s="3" t="str">
        <f>HYPERLINK("https://twitter.com/cirogomes/status/1566812764903014401")</f>
        <v>https://twitter.com/cirogomes/status/1566812764903014401</v>
      </c>
      <c r="H474">
        <v>2364</v>
      </c>
      <c r="I474">
        <v>403</v>
      </c>
    </row>
    <row r="475" spans="1:9" x14ac:dyDescent="0.35">
      <c r="A475" s="15" t="s">
        <v>3542</v>
      </c>
      <c r="B475" s="1" t="s">
        <v>8</v>
      </c>
      <c r="C475" s="1" t="s">
        <v>8</v>
      </c>
      <c r="D475" t="s">
        <v>11</v>
      </c>
      <c r="E475" t="s">
        <v>483</v>
      </c>
      <c r="F475" s="2">
        <v>44809.658472222225</v>
      </c>
      <c r="G475" s="3" t="str">
        <f>HYPERLINK("https://twitter.com/cirogomes/status/1566815469478322178")</f>
        <v>https://twitter.com/cirogomes/status/1566815469478322178</v>
      </c>
      <c r="H475">
        <v>2461</v>
      </c>
      <c r="I475">
        <v>539</v>
      </c>
    </row>
    <row r="476" spans="1:9" x14ac:dyDescent="0.35">
      <c r="A476" s="15" t="s">
        <v>3543</v>
      </c>
      <c r="B476" s="1" t="s">
        <v>8</v>
      </c>
      <c r="C476" s="1" t="s">
        <v>8</v>
      </c>
      <c r="D476" t="s">
        <v>11</v>
      </c>
      <c r="E476" t="s">
        <v>484</v>
      </c>
      <c r="F476" s="2">
        <v>44809.66269675926</v>
      </c>
      <c r="G476" s="3" t="str">
        <f>HYPERLINK("https://twitter.com/cirogomes/status/1566817000210456576")</f>
        <v>https://twitter.com/cirogomes/status/1566817000210456576</v>
      </c>
      <c r="H476">
        <v>2038</v>
      </c>
      <c r="I476">
        <v>483</v>
      </c>
    </row>
    <row r="477" spans="1:9" x14ac:dyDescent="0.35">
      <c r="A477" s="15" t="s">
        <v>3544</v>
      </c>
      <c r="B477" s="1" t="s">
        <v>8</v>
      </c>
      <c r="C477" s="1" t="s">
        <v>8</v>
      </c>
      <c r="D477" t="s">
        <v>11</v>
      </c>
      <c r="E477" t="s">
        <v>485</v>
      </c>
      <c r="F477" s="2">
        <v>44809.665613425925</v>
      </c>
      <c r="G477" s="3" t="str">
        <f>HYPERLINK("https://twitter.com/cirogomes/status/1566818058089500672")</f>
        <v>https://twitter.com/cirogomes/status/1566818058089500672</v>
      </c>
      <c r="H477">
        <v>1710</v>
      </c>
      <c r="I477">
        <v>358</v>
      </c>
    </row>
    <row r="478" spans="1:9" x14ac:dyDescent="0.35">
      <c r="A478" s="15" t="s">
        <v>3545</v>
      </c>
      <c r="B478" s="1" t="s">
        <v>8</v>
      </c>
      <c r="C478" s="1" t="s">
        <v>8</v>
      </c>
      <c r="D478" t="s">
        <v>11</v>
      </c>
      <c r="E478" t="s">
        <v>486</v>
      </c>
      <c r="F478" s="2">
        <v>44809.671238425923</v>
      </c>
      <c r="G478" s="3" t="str">
        <f>HYPERLINK("https://twitter.com/cirogomes/status/1566820095191666693")</f>
        <v>https://twitter.com/cirogomes/status/1566820095191666693</v>
      </c>
      <c r="H478">
        <v>1725</v>
      </c>
      <c r="I478">
        <v>390</v>
      </c>
    </row>
    <row r="479" spans="1:9" x14ac:dyDescent="0.35">
      <c r="A479" s="15" t="s">
        <v>3546</v>
      </c>
      <c r="B479" s="1" t="s">
        <v>8</v>
      </c>
      <c r="C479" s="1" t="s">
        <v>8</v>
      </c>
      <c r="D479" t="s">
        <v>11</v>
      </c>
      <c r="E479" t="s">
        <v>487</v>
      </c>
      <c r="F479" s="2">
        <v>44809.683483796296</v>
      </c>
      <c r="G479" s="3" t="str">
        <f>HYPERLINK("https://twitter.com/cirogomes/status/1566824533922922497")</f>
        <v>https://twitter.com/cirogomes/status/1566824533922922497</v>
      </c>
      <c r="H479">
        <v>791</v>
      </c>
      <c r="I479">
        <v>173</v>
      </c>
    </row>
    <row r="480" spans="1:9" x14ac:dyDescent="0.35">
      <c r="A480" s="15" t="s">
        <v>3547</v>
      </c>
      <c r="B480" s="1" t="s">
        <v>8</v>
      </c>
      <c r="C480" s="1" t="s">
        <v>8</v>
      </c>
      <c r="D480" t="s">
        <v>11</v>
      </c>
      <c r="E480" t="s">
        <v>488</v>
      </c>
      <c r="F480" s="2">
        <v>44809.683495370373</v>
      </c>
      <c r="G480" s="3" t="str">
        <f>HYPERLINK("https://twitter.com/cirogomes/status/1566824535705387008")</f>
        <v>https://twitter.com/cirogomes/status/1566824535705387008</v>
      </c>
      <c r="H480">
        <v>2979</v>
      </c>
      <c r="I480">
        <v>666</v>
      </c>
    </row>
    <row r="481" spans="1:9" x14ac:dyDescent="0.35">
      <c r="A481" s="15" t="s">
        <v>3548</v>
      </c>
      <c r="B481" s="1" t="s">
        <v>8</v>
      </c>
      <c r="C481" s="1" t="s">
        <v>8</v>
      </c>
      <c r="D481" t="s">
        <v>11</v>
      </c>
      <c r="E481" t="s">
        <v>489</v>
      </c>
      <c r="F481" s="2">
        <v>44809.690925925926</v>
      </c>
      <c r="G481" s="3" t="str">
        <f>HYPERLINK("https://twitter.com/cirogomes/status/1566827230466039809")</f>
        <v>https://twitter.com/cirogomes/status/1566827230466039809</v>
      </c>
      <c r="H481">
        <v>1819</v>
      </c>
      <c r="I481">
        <v>424</v>
      </c>
    </row>
    <row r="482" spans="1:9" x14ac:dyDescent="0.35">
      <c r="A482" s="15" t="s">
        <v>3549</v>
      </c>
      <c r="B482" s="1" t="s">
        <v>8</v>
      </c>
      <c r="C482" s="1" t="s">
        <v>8</v>
      </c>
      <c r="D482" t="s">
        <v>11</v>
      </c>
      <c r="E482" t="s">
        <v>490</v>
      </c>
      <c r="F482" s="2">
        <v>44809.69363425926</v>
      </c>
      <c r="G482" s="3" t="str">
        <f>HYPERLINK("https://twitter.com/cirogomes/status/1566828212545519616")</f>
        <v>https://twitter.com/cirogomes/status/1566828212545519616</v>
      </c>
      <c r="H482">
        <v>2891</v>
      </c>
      <c r="I482">
        <v>541</v>
      </c>
    </row>
    <row r="483" spans="1:9" x14ac:dyDescent="0.35">
      <c r="A483" s="15" t="s">
        <v>3550</v>
      </c>
      <c r="B483" s="1" t="s">
        <v>8</v>
      </c>
      <c r="C483" s="1" t="s">
        <v>8</v>
      </c>
      <c r="D483" t="s">
        <v>11</v>
      </c>
      <c r="E483" t="s">
        <v>491</v>
      </c>
      <c r="F483" s="2">
        <v>44809.694988425923</v>
      </c>
      <c r="G483" s="3" t="str">
        <f>HYPERLINK("https://twitter.com/cirogomes/status/1566828701538549760")</f>
        <v>https://twitter.com/cirogomes/status/1566828701538549760</v>
      </c>
      <c r="H483">
        <v>1604</v>
      </c>
      <c r="I483">
        <v>398</v>
      </c>
    </row>
    <row r="484" spans="1:9" x14ac:dyDescent="0.35">
      <c r="A484" s="15" t="s">
        <v>3551</v>
      </c>
      <c r="B484" s="1" t="s">
        <v>8</v>
      </c>
      <c r="C484" s="1" t="s">
        <v>8</v>
      </c>
      <c r="D484" t="s">
        <v>11</v>
      </c>
      <c r="E484" t="s">
        <v>492</v>
      </c>
      <c r="F484" s="2">
        <v>44809.701516203706</v>
      </c>
      <c r="G484" s="3" t="str">
        <f>HYPERLINK("https://twitter.com/cirogomes/status/1566831068531015689")</f>
        <v>https://twitter.com/cirogomes/status/1566831068531015689</v>
      </c>
      <c r="H484">
        <v>1289</v>
      </c>
      <c r="I484">
        <v>318</v>
      </c>
    </row>
    <row r="485" spans="1:9" x14ac:dyDescent="0.35">
      <c r="A485" s="15" t="s">
        <v>3552</v>
      </c>
      <c r="B485" s="1" t="s">
        <v>8</v>
      </c>
      <c r="C485" s="1" t="s">
        <v>8</v>
      </c>
      <c r="D485" t="s">
        <v>9</v>
      </c>
      <c r="E485" t="s">
        <v>493</v>
      </c>
      <c r="F485" s="2">
        <v>44809.703692129631</v>
      </c>
      <c r="G485" s="3" t="str">
        <f>HYPERLINK("https://twitter.com/cirogomes/status/1566831856699457537")</f>
        <v>https://twitter.com/cirogomes/status/1566831856699457537</v>
      </c>
      <c r="H485">
        <v>1571</v>
      </c>
      <c r="I485">
        <v>328</v>
      </c>
    </row>
    <row r="486" spans="1:9" x14ac:dyDescent="0.35">
      <c r="A486" s="15" t="s">
        <v>3553</v>
      </c>
      <c r="B486" s="1" t="s">
        <v>8</v>
      </c>
      <c r="C486" s="1" t="s">
        <v>8</v>
      </c>
      <c r="D486" t="s">
        <v>11</v>
      </c>
      <c r="E486" t="s">
        <v>494</v>
      </c>
      <c r="F486" s="2">
        <v>44809.705289351848</v>
      </c>
      <c r="G486" s="3" t="str">
        <f>HYPERLINK("https://twitter.com/cirogomes/status/1566832434452258819")</f>
        <v>https://twitter.com/cirogomes/status/1566832434452258819</v>
      </c>
      <c r="H486">
        <v>847</v>
      </c>
      <c r="I486">
        <v>176</v>
      </c>
    </row>
    <row r="487" spans="1:9" x14ac:dyDescent="0.35">
      <c r="A487" s="15" t="s">
        <v>3554</v>
      </c>
      <c r="B487" s="1" t="s">
        <v>8</v>
      </c>
      <c r="C487" s="1" t="s">
        <v>8</v>
      </c>
      <c r="D487" t="s">
        <v>11</v>
      </c>
      <c r="E487" t="s">
        <v>495</v>
      </c>
      <c r="F487" s="2">
        <v>44809.705289351848</v>
      </c>
      <c r="G487" s="3" t="str">
        <f>HYPERLINK("https://twitter.com/cirogomes/status/1566832436213944320")</f>
        <v>https://twitter.com/cirogomes/status/1566832436213944320</v>
      </c>
      <c r="H487">
        <v>1673</v>
      </c>
      <c r="I487">
        <v>427</v>
      </c>
    </row>
    <row r="488" spans="1:9" x14ac:dyDescent="0.35">
      <c r="A488" s="15" t="s">
        <v>3555</v>
      </c>
      <c r="B488" s="1" t="s">
        <v>8</v>
      </c>
      <c r="C488" s="1" t="s">
        <v>8</v>
      </c>
      <c r="D488" t="s">
        <v>11</v>
      </c>
      <c r="E488" t="s">
        <v>496</v>
      </c>
      <c r="F488" s="2">
        <v>44809.716249999998</v>
      </c>
      <c r="G488" s="3" t="str">
        <f>HYPERLINK("https://twitter.com/cirogomes/status/1566836405917171723")</f>
        <v>https://twitter.com/cirogomes/status/1566836405917171723</v>
      </c>
      <c r="H488">
        <v>1982</v>
      </c>
      <c r="I488">
        <v>471</v>
      </c>
    </row>
    <row r="489" spans="1:9" x14ac:dyDescent="0.35">
      <c r="A489" s="15" t="s">
        <v>3556</v>
      </c>
      <c r="B489" s="1" t="s">
        <v>8</v>
      </c>
      <c r="C489" s="1" t="s">
        <v>8</v>
      </c>
      <c r="D489" t="s">
        <v>11</v>
      </c>
      <c r="E489" t="s">
        <v>497</v>
      </c>
      <c r="F489" s="2">
        <v>44809.780289351853</v>
      </c>
      <c r="G489" s="3" t="str">
        <f>HYPERLINK("https://twitter.com/cirogomes/status/1566859614485979136")</f>
        <v>https://twitter.com/cirogomes/status/1566859614485979136</v>
      </c>
      <c r="H489">
        <v>1879</v>
      </c>
      <c r="I489">
        <v>404</v>
      </c>
    </row>
    <row r="490" spans="1:9" x14ac:dyDescent="0.35">
      <c r="A490" s="15" t="s">
        <v>3557</v>
      </c>
      <c r="B490" s="1" t="s">
        <v>8</v>
      </c>
      <c r="C490" s="1" t="s">
        <v>8</v>
      </c>
      <c r="D490" t="s">
        <v>11</v>
      </c>
      <c r="E490" t="s">
        <v>498</v>
      </c>
      <c r="F490" s="2">
        <v>44809.786400462966</v>
      </c>
      <c r="G490" s="3" t="str">
        <f>HYPERLINK("https://twitter.com/cirogomes/status/1566861828965154823")</f>
        <v>https://twitter.com/cirogomes/status/1566861828965154823</v>
      </c>
      <c r="H490">
        <v>8179</v>
      </c>
      <c r="I490">
        <v>655</v>
      </c>
    </row>
    <row r="491" spans="1:9" x14ac:dyDescent="0.35">
      <c r="A491" s="15" t="s">
        <v>3558</v>
      </c>
      <c r="B491" s="1" t="s">
        <v>8</v>
      </c>
      <c r="C491" s="1" t="s">
        <v>8</v>
      </c>
      <c r="D491" t="s">
        <v>9</v>
      </c>
      <c r="E491" t="s">
        <v>499</v>
      </c>
      <c r="F491" s="2">
        <v>44809.799513888887</v>
      </c>
      <c r="G491" s="3" t="str">
        <f>HYPERLINK("https://twitter.com/cirogomes/status/1566866579748429824")</f>
        <v>https://twitter.com/cirogomes/status/1566866579748429824</v>
      </c>
      <c r="H491">
        <v>661</v>
      </c>
      <c r="I491">
        <v>169</v>
      </c>
    </row>
    <row r="492" spans="1:9" x14ac:dyDescent="0.35">
      <c r="A492" s="15" t="s">
        <v>3559</v>
      </c>
      <c r="B492" s="1" t="s">
        <v>8</v>
      </c>
      <c r="C492" s="1" t="s">
        <v>8</v>
      </c>
      <c r="D492" t="s">
        <v>11</v>
      </c>
      <c r="E492" t="s">
        <v>500</v>
      </c>
      <c r="F492" s="2">
        <v>44809.808321759258</v>
      </c>
      <c r="G492" s="3" t="str">
        <f>HYPERLINK("https://twitter.com/cirogomes/status/1566869772532436995")</f>
        <v>https://twitter.com/cirogomes/status/1566869772532436995</v>
      </c>
      <c r="H492">
        <v>6742</v>
      </c>
      <c r="I492">
        <v>1152</v>
      </c>
    </row>
    <row r="493" spans="1:9" x14ac:dyDescent="0.35">
      <c r="A493" s="15" t="s">
        <v>3560</v>
      </c>
      <c r="B493" s="1" t="s">
        <v>8</v>
      </c>
      <c r="C493" s="1" t="s">
        <v>8</v>
      </c>
      <c r="D493" t="s">
        <v>11</v>
      </c>
      <c r="E493" t="s">
        <v>501</v>
      </c>
      <c r="F493" s="2">
        <v>44809.85565972222</v>
      </c>
      <c r="G493" s="3" t="str">
        <f>HYPERLINK("https://twitter.com/cirogomes/status/1566886925859962880")</f>
        <v>https://twitter.com/cirogomes/status/1566886925859962880</v>
      </c>
      <c r="H493">
        <v>2954</v>
      </c>
      <c r="I493">
        <v>380</v>
      </c>
    </row>
    <row r="494" spans="1:9" x14ac:dyDescent="0.35">
      <c r="A494" s="15" t="s">
        <v>3561</v>
      </c>
      <c r="B494" s="1" t="s">
        <v>8</v>
      </c>
      <c r="C494" s="1" t="s">
        <v>8</v>
      </c>
      <c r="D494" t="s">
        <v>11</v>
      </c>
      <c r="E494" t="s">
        <v>502</v>
      </c>
      <c r="F494" s="2">
        <v>44809.85565972222</v>
      </c>
      <c r="G494" s="3" t="str">
        <f>HYPERLINK("https://twitter.com/cirogomes/status/1566886927881703424")</f>
        <v>https://twitter.com/cirogomes/status/1566886927881703424</v>
      </c>
      <c r="H494">
        <v>2675</v>
      </c>
      <c r="I494">
        <v>368</v>
      </c>
    </row>
    <row r="495" spans="1:9" x14ac:dyDescent="0.35">
      <c r="A495" s="15" t="s">
        <v>3562</v>
      </c>
      <c r="B495" s="1" t="s">
        <v>8</v>
      </c>
      <c r="C495" s="1" t="s">
        <v>8</v>
      </c>
      <c r="D495" t="s">
        <v>11</v>
      </c>
      <c r="E495" t="s">
        <v>503</v>
      </c>
      <c r="F495" s="2">
        <v>44809.855671296296</v>
      </c>
      <c r="G495" s="3" t="str">
        <f>HYPERLINK("https://twitter.com/cirogomes/status/1566886929873997830")</f>
        <v>https://twitter.com/cirogomes/status/1566886929873997830</v>
      </c>
      <c r="H495">
        <v>849</v>
      </c>
      <c r="I495">
        <v>216</v>
      </c>
    </row>
    <row r="496" spans="1:9" x14ac:dyDescent="0.35">
      <c r="A496" s="15" t="s">
        <v>3563</v>
      </c>
      <c r="B496" s="1" t="s">
        <v>8</v>
      </c>
      <c r="C496" s="1" t="s">
        <v>8</v>
      </c>
      <c r="D496" t="s">
        <v>11</v>
      </c>
      <c r="E496" t="s">
        <v>504</v>
      </c>
      <c r="F496" s="2">
        <v>44809.917141203703</v>
      </c>
      <c r="G496" s="3" t="str">
        <f>HYPERLINK("https://twitter.com/cirogomes/status/1566909208909545476")</f>
        <v>https://twitter.com/cirogomes/status/1566909208909545476</v>
      </c>
      <c r="H496">
        <v>1352</v>
      </c>
      <c r="I496">
        <v>202</v>
      </c>
    </row>
    <row r="497" spans="1:9" x14ac:dyDescent="0.35">
      <c r="A497" s="15" t="s">
        <v>3564</v>
      </c>
      <c r="B497" s="1" t="s">
        <v>8</v>
      </c>
      <c r="C497" s="1" t="s">
        <v>8</v>
      </c>
      <c r="D497" t="s">
        <v>146</v>
      </c>
      <c r="E497" t="s">
        <v>505</v>
      </c>
      <c r="F497" s="2">
        <v>44809.940254629626</v>
      </c>
      <c r="G497" s="3" t="str">
        <f>HYPERLINK("https://twitter.com/cirogomes/status/1566917583303049216")</f>
        <v>https://twitter.com/cirogomes/status/1566917583303049216</v>
      </c>
      <c r="H497">
        <v>810</v>
      </c>
      <c r="I497">
        <v>187</v>
      </c>
    </row>
    <row r="498" spans="1:9" x14ac:dyDescent="0.35">
      <c r="A498" s="15" t="s">
        <v>3565</v>
      </c>
      <c r="B498" s="1" t="s">
        <v>8</v>
      </c>
      <c r="C498" s="1" t="s">
        <v>8</v>
      </c>
      <c r="D498" t="s">
        <v>11</v>
      </c>
      <c r="E498" t="s">
        <v>506</v>
      </c>
      <c r="F498" s="2">
        <v>44810.000439814816</v>
      </c>
      <c r="G498" s="3" t="str">
        <f>HYPERLINK("https://twitter.com/cirogomes/status/1566939394287828993")</f>
        <v>https://twitter.com/cirogomes/status/1566939394287828993</v>
      </c>
      <c r="H498">
        <v>6627</v>
      </c>
      <c r="I498">
        <v>1368</v>
      </c>
    </row>
    <row r="499" spans="1:9" x14ac:dyDescent="0.35">
      <c r="A499" s="15" t="s">
        <v>3566</v>
      </c>
      <c r="B499" s="1" t="s">
        <v>8</v>
      </c>
      <c r="C499" s="1" t="s">
        <v>8</v>
      </c>
      <c r="D499" t="s">
        <v>11</v>
      </c>
      <c r="E499" t="s">
        <v>507</v>
      </c>
      <c r="F499" s="2">
        <v>44810.462685185186</v>
      </c>
      <c r="G499" s="3" t="str">
        <f>HYPERLINK("https://twitter.com/cirogomes/status/1567106904370864128")</f>
        <v>https://twitter.com/cirogomes/status/1567106904370864128</v>
      </c>
      <c r="H499">
        <v>2373</v>
      </c>
      <c r="I499">
        <v>370</v>
      </c>
    </row>
    <row r="500" spans="1:9" x14ac:dyDescent="0.35">
      <c r="A500" s="15" t="s">
        <v>3567</v>
      </c>
      <c r="B500" s="1" t="s">
        <v>8</v>
      </c>
      <c r="C500" s="1" t="s">
        <v>8</v>
      </c>
      <c r="D500" t="s">
        <v>11</v>
      </c>
      <c r="E500" t="s">
        <v>508</v>
      </c>
      <c r="F500" s="2">
        <v>44810.462685185186</v>
      </c>
      <c r="G500" s="3" t="str">
        <f>HYPERLINK("https://twitter.com/cirogomes/status/1567106907348901889")</f>
        <v>https://twitter.com/cirogomes/status/1567106907348901889</v>
      </c>
      <c r="H500">
        <v>2278</v>
      </c>
      <c r="I500">
        <v>335</v>
      </c>
    </row>
    <row r="501" spans="1:9" x14ac:dyDescent="0.35">
      <c r="A501" s="15" t="s">
        <v>3568</v>
      </c>
      <c r="B501" s="1" t="s">
        <v>8</v>
      </c>
      <c r="C501" s="1" t="s">
        <v>8</v>
      </c>
      <c r="D501" t="s">
        <v>11</v>
      </c>
      <c r="E501" t="s">
        <v>509</v>
      </c>
      <c r="F501" s="2">
        <v>44810.462696759256</v>
      </c>
      <c r="G501" s="3" t="str">
        <f>HYPERLINK("https://twitter.com/cirogomes/status/1567106909819310083")</f>
        <v>https://twitter.com/cirogomes/status/1567106909819310083</v>
      </c>
      <c r="H501">
        <v>2472</v>
      </c>
      <c r="I501">
        <v>375</v>
      </c>
    </row>
    <row r="502" spans="1:9" x14ac:dyDescent="0.35">
      <c r="A502" s="15" t="s">
        <v>3569</v>
      </c>
      <c r="B502" s="1" t="s">
        <v>8</v>
      </c>
      <c r="C502" s="1" t="s">
        <v>8</v>
      </c>
      <c r="D502" t="s">
        <v>11</v>
      </c>
      <c r="E502" t="s">
        <v>510</v>
      </c>
      <c r="F502" s="2">
        <v>44810.462696759256</v>
      </c>
      <c r="G502" s="3" t="str">
        <f>HYPERLINK("https://twitter.com/cirogomes/status/1567106912293949440")</f>
        <v>https://twitter.com/cirogomes/status/1567106912293949440</v>
      </c>
      <c r="H502">
        <v>2157</v>
      </c>
      <c r="I502">
        <v>340</v>
      </c>
    </row>
    <row r="503" spans="1:9" x14ac:dyDescent="0.35">
      <c r="A503" s="15" t="s">
        <v>3570</v>
      </c>
      <c r="B503" s="1" t="s">
        <v>8</v>
      </c>
      <c r="C503" s="1" t="s">
        <v>8</v>
      </c>
      <c r="D503" t="s">
        <v>11</v>
      </c>
      <c r="E503" t="s">
        <v>511</v>
      </c>
      <c r="F503" s="2">
        <v>44810.462708333333</v>
      </c>
      <c r="G503" s="3" t="str">
        <f>HYPERLINK("https://twitter.com/cirogomes/status/1567106914542125056")</f>
        <v>https://twitter.com/cirogomes/status/1567106914542125056</v>
      </c>
      <c r="H503">
        <v>2333</v>
      </c>
      <c r="I503">
        <v>349</v>
      </c>
    </row>
    <row r="504" spans="1:9" x14ac:dyDescent="0.35">
      <c r="A504" s="15" t="s">
        <v>3571</v>
      </c>
      <c r="B504" s="1" t="s">
        <v>8</v>
      </c>
      <c r="C504" s="1" t="s">
        <v>8</v>
      </c>
      <c r="D504" t="s">
        <v>11</v>
      </c>
      <c r="E504" t="s">
        <v>512</v>
      </c>
      <c r="F504" s="2">
        <v>44810.462719907409</v>
      </c>
      <c r="G504" s="3" t="str">
        <f>HYPERLINK("https://twitter.com/cirogomes/status/1567106916932898822")</f>
        <v>https://twitter.com/cirogomes/status/1567106916932898822</v>
      </c>
      <c r="H504">
        <v>2531</v>
      </c>
      <c r="I504">
        <v>388</v>
      </c>
    </row>
    <row r="505" spans="1:9" x14ac:dyDescent="0.35">
      <c r="A505" s="15" t="s">
        <v>3572</v>
      </c>
      <c r="B505" s="1" t="s">
        <v>8</v>
      </c>
      <c r="C505" s="1" t="s">
        <v>8</v>
      </c>
      <c r="D505" t="s">
        <v>11</v>
      </c>
      <c r="E505" t="s">
        <v>513</v>
      </c>
      <c r="F505" s="2">
        <v>44810.462719907409</v>
      </c>
      <c r="G505" s="3" t="str">
        <f>HYPERLINK("https://twitter.com/cirogomes/status/1567106919340318722")</f>
        <v>https://twitter.com/cirogomes/status/1567106919340318722</v>
      </c>
      <c r="H505">
        <v>2396</v>
      </c>
      <c r="I505">
        <v>380</v>
      </c>
    </row>
    <row r="506" spans="1:9" x14ac:dyDescent="0.35">
      <c r="A506" s="15" t="s">
        <v>3573</v>
      </c>
      <c r="B506" s="1" t="s">
        <v>8</v>
      </c>
      <c r="C506" s="1" t="s">
        <v>8</v>
      </c>
      <c r="D506" t="s">
        <v>11</v>
      </c>
      <c r="E506" t="s">
        <v>514</v>
      </c>
      <c r="F506" s="2">
        <v>44810.462731481479</v>
      </c>
      <c r="G506" s="3" t="str">
        <f>HYPERLINK("https://twitter.com/cirogomes/status/1567106921777319936")</f>
        <v>https://twitter.com/cirogomes/status/1567106921777319936</v>
      </c>
      <c r="H506">
        <v>2440</v>
      </c>
      <c r="I506">
        <v>364</v>
      </c>
    </row>
    <row r="507" spans="1:9" x14ac:dyDescent="0.35">
      <c r="A507" s="15" t="s">
        <v>3574</v>
      </c>
      <c r="B507" s="1" t="s">
        <v>8</v>
      </c>
      <c r="C507" s="1" t="s">
        <v>8</v>
      </c>
      <c r="D507" t="s">
        <v>11</v>
      </c>
      <c r="E507" t="s">
        <v>515</v>
      </c>
      <c r="F507" s="2">
        <v>44810.462731481479</v>
      </c>
      <c r="G507" s="3" t="str">
        <f>HYPERLINK("https://twitter.com/cirogomes/status/1567106924868403202")</f>
        <v>https://twitter.com/cirogomes/status/1567106924868403202</v>
      </c>
      <c r="H507">
        <v>4540</v>
      </c>
      <c r="I507">
        <v>1331</v>
      </c>
    </row>
    <row r="508" spans="1:9" x14ac:dyDescent="0.35">
      <c r="A508" s="15" t="s">
        <v>3575</v>
      </c>
      <c r="B508" s="1" t="s">
        <v>8</v>
      </c>
      <c r="C508" s="1" t="s">
        <v>8</v>
      </c>
      <c r="D508" t="s">
        <v>11</v>
      </c>
      <c r="E508" t="s">
        <v>516</v>
      </c>
      <c r="F508" s="2">
        <v>44810.462939814817</v>
      </c>
      <c r="G508" s="3" t="str">
        <f>HYPERLINK("https://twitter.com/cirogomes/status/1567107000164651008")</f>
        <v>https://twitter.com/cirogomes/status/1567107000164651008</v>
      </c>
      <c r="H508">
        <v>1661</v>
      </c>
      <c r="I508">
        <v>540</v>
      </c>
    </row>
    <row r="509" spans="1:9" x14ac:dyDescent="0.35">
      <c r="A509" s="15" t="s">
        <v>3576</v>
      </c>
      <c r="B509" s="1" t="s">
        <v>8</v>
      </c>
      <c r="C509" s="1" t="s">
        <v>8</v>
      </c>
      <c r="D509" t="s">
        <v>11</v>
      </c>
      <c r="E509" t="s">
        <v>517</v>
      </c>
      <c r="F509" s="2">
        <v>44810.541365740741</v>
      </c>
      <c r="G509" s="3" t="str">
        <f>HYPERLINK("https://twitter.com/cirogomes/status/1567135416855273472")</f>
        <v>https://twitter.com/cirogomes/status/1567135416855273472</v>
      </c>
      <c r="H509">
        <v>1260</v>
      </c>
      <c r="I509">
        <v>389</v>
      </c>
    </row>
    <row r="510" spans="1:9" x14ac:dyDescent="0.35">
      <c r="A510" s="15" t="s">
        <v>3577</v>
      </c>
      <c r="B510" s="1" t="s">
        <v>8</v>
      </c>
      <c r="C510" s="1" t="s">
        <v>8</v>
      </c>
      <c r="D510" t="s">
        <v>11</v>
      </c>
      <c r="E510" t="s">
        <v>518</v>
      </c>
      <c r="F510" s="2">
        <v>44810.574895833335</v>
      </c>
      <c r="G510" s="3" t="str">
        <f>HYPERLINK("https://twitter.com/cirogomes/status/1567147570568249347")</f>
        <v>https://twitter.com/cirogomes/status/1567147570568249347</v>
      </c>
      <c r="H510">
        <v>1120</v>
      </c>
      <c r="I510">
        <v>306</v>
      </c>
    </row>
    <row r="511" spans="1:9" x14ac:dyDescent="0.35">
      <c r="A511" s="15" t="s">
        <v>3578</v>
      </c>
      <c r="B511" s="1" t="s">
        <v>8</v>
      </c>
      <c r="C511" s="1" t="s">
        <v>8</v>
      </c>
      <c r="D511" t="s">
        <v>11</v>
      </c>
      <c r="E511" t="s">
        <v>519</v>
      </c>
      <c r="F511" s="2">
        <v>44810.607511574075</v>
      </c>
      <c r="G511" s="3" t="str">
        <f>HYPERLINK("https://twitter.com/cirogomes/status/1567159391102664705")</f>
        <v>https://twitter.com/cirogomes/status/1567159391102664705</v>
      </c>
      <c r="H511">
        <v>1006</v>
      </c>
      <c r="I511">
        <v>308</v>
      </c>
    </row>
    <row r="512" spans="1:9" x14ac:dyDescent="0.35">
      <c r="A512" s="15" t="s">
        <v>3579</v>
      </c>
      <c r="B512" s="1" t="s">
        <v>8</v>
      </c>
      <c r="C512" s="1" t="s">
        <v>8</v>
      </c>
      <c r="D512" t="s">
        <v>11</v>
      </c>
      <c r="E512" t="s">
        <v>520</v>
      </c>
      <c r="F512" s="2">
        <v>44810.651354166665</v>
      </c>
      <c r="G512" s="3" t="str">
        <f>HYPERLINK("https://twitter.com/cirogomes/status/1567175277909889027")</f>
        <v>https://twitter.com/cirogomes/status/1567175277909889027</v>
      </c>
      <c r="H512">
        <v>1267</v>
      </c>
      <c r="I512">
        <v>293</v>
      </c>
    </row>
    <row r="513" spans="1:9" x14ac:dyDescent="0.35">
      <c r="A513" s="15" t="s">
        <v>3580</v>
      </c>
      <c r="B513" s="1" t="s">
        <v>8</v>
      </c>
      <c r="C513" s="1" t="s">
        <v>8</v>
      </c>
      <c r="D513" t="s">
        <v>11</v>
      </c>
      <c r="E513" t="s">
        <v>521</v>
      </c>
      <c r="F513" s="2">
        <v>44810.658159722225</v>
      </c>
      <c r="G513" s="3" t="str">
        <f>HYPERLINK("https://twitter.com/cirogomes/status/1567177742822555649")</f>
        <v>https://twitter.com/cirogomes/status/1567177742822555649</v>
      </c>
      <c r="H513">
        <v>1151</v>
      </c>
      <c r="I513">
        <v>303</v>
      </c>
    </row>
    <row r="514" spans="1:9" x14ac:dyDescent="0.35">
      <c r="A514" s="15" t="s">
        <v>3581</v>
      </c>
      <c r="B514" s="1" t="s">
        <v>8</v>
      </c>
      <c r="C514" s="1" t="s">
        <v>8</v>
      </c>
      <c r="D514" t="s">
        <v>11</v>
      </c>
      <c r="E514" t="s">
        <v>522</v>
      </c>
      <c r="F514" s="2">
        <v>44810.668078703704</v>
      </c>
      <c r="G514" s="3" t="str">
        <f>HYPERLINK("https://twitter.com/cirogomes/status/1567181336523296769")</f>
        <v>https://twitter.com/cirogomes/status/1567181336523296769</v>
      </c>
      <c r="H514">
        <v>1389</v>
      </c>
      <c r="I514">
        <v>349</v>
      </c>
    </row>
    <row r="515" spans="1:9" x14ac:dyDescent="0.35">
      <c r="A515" s="15" t="s">
        <v>3582</v>
      </c>
      <c r="B515" s="1" t="s">
        <v>8</v>
      </c>
      <c r="C515" s="1" t="s">
        <v>8</v>
      </c>
      <c r="D515" t="s">
        <v>11</v>
      </c>
      <c r="E515" t="s">
        <v>523</v>
      </c>
      <c r="F515" s="2">
        <v>44810.671203703707</v>
      </c>
      <c r="G515" s="3" t="str">
        <f>HYPERLINK("https://twitter.com/cirogomes/status/1567182468951818242")</f>
        <v>https://twitter.com/cirogomes/status/1567182468951818242</v>
      </c>
      <c r="H515">
        <v>1248</v>
      </c>
      <c r="I515">
        <v>296</v>
      </c>
    </row>
    <row r="516" spans="1:9" x14ac:dyDescent="0.35">
      <c r="A516" s="15" t="s">
        <v>3583</v>
      </c>
      <c r="B516" s="1" t="s">
        <v>8</v>
      </c>
      <c r="C516" s="1" t="s">
        <v>8</v>
      </c>
      <c r="D516" t="s">
        <v>11</v>
      </c>
      <c r="E516" t="s">
        <v>524</v>
      </c>
      <c r="F516" s="2">
        <v>44810.683680555558</v>
      </c>
      <c r="G516" s="3" t="str">
        <f>HYPERLINK("https://twitter.com/cirogomes/status/1567186993129426945")</f>
        <v>https://twitter.com/cirogomes/status/1567186993129426945</v>
      </c>
      <c r="H516">
        <v>2606</v>
      </c>
      <c r="I516">
        <v>513</v>
      </c>
    </row>
    <row r="517" spans="1:9" x14ac:dyDescent="0.35">
      <c r="A517" s="15" t="s">
        <v>3584</v>
      </c>
      <c r="B517" s="1" t="s">
        <v>8</v>
      </c>
      <c r="C517" s="1" t="s">
        <v>8</v>
      </c>
      <c r="D517" t="s">
        <v>11</v>
      </c>
      <c r="E517" t="s">
        <v>525</v>
      </c>
      <c r="F517" s="2">
        <v>44810.691400462965</v>
      </c>
      <c r="G517" s="3" t="str">
        <f>HYPERLINK("https://twitter.com/cirogomes/status/1567189791657041920")</f>
        <v>https://twitter.com/cirogomes/status/1567189791657041920</v>
      </c>
      <c r="H517">
        <v>1003</v>
      </c>
      <c r="I517">
        <v>290</v>
      </c>
    </row>
    <row r="518" spans="1:9" x14ac:dyDescent="0.35">
      <c r="A518" s="15" t="s">
        <v>3585</v>
      </c>
      <c r="B518" s="1" t="s">
        <v>8</v>
      </c>
      <c r="C518" s="1" t="s">
        <v>8</v>
      </c>
      <c r="D518" t="s">
        <v>11</v>
      </c>
      <c r="E518" t="s">
        <v>526</v>
      </c>
      <c r="F518" s="2">
        <v>44810.709768518522</v>
      </c>
      <c r="G518" s="3" t="str">
        <f>HYPERLINK("https://twitter.com/cirogomes/status/1567196446507651075")</f>
        <v>https://twitter.com/cirogomes/status/1567196446507651075</v>
      </c>
      <c r="H518">
        <v>1319</v>
      </c>
      <c r="I518">
        <v>343</v>
      </c>
    </row>
    <row r="519" spans="1:9" x14ac:dyDescent="0.35">
      <c r="A519" s="15" t="s">
        <v>3586</v>
      </c>
      <c r="B519" s="1" t="s">
        <v>8</v>
      </c>
      <c r="C519" s="1" t="s">
        <v>8</v>
      </c>
      <c r="D519" t="s">
        <v>11</v>
      </c>
      <c r="E519" t="s">
        <v>527</v>
      </c>
      <c r="F519" s="2">
        <v>44810.72383101852</v>
      </c>
      <c r="G519" s="3" t="str">
        <f>HYPERLINK("https://twitter.com/cirogomes/status/1567201543308427265")</f>
        <v>https://twitter.com/cirogomes/status/1567201543308427265</v>
      </c>
      <c r="H519">
        <v>840</v>
      </c>
      <c r="I519">
        <v>220</v>
      </c>
    </row>
    <row r="520" spans="1:9" x14ac:dyDescent="0.35">
      <c r="A520" s="15" t="s">
        <v>3587</v>
      </c>
      <c r="B520" s="1" t="s">
        <v>8</v>
      </c>
      <c r="C520" s="1" t="s">
        <v>8</v>
      </c>
      <c r="D520" t="s">
        <v>11</v>
      </c>
      <c r="E520" t="s">
        <v>528</v>
      </c>
      <c r="F520" s="2">
        <v>44810.737337962964</v>
      </c>
      <c r="G520" s="3" t="str">
        <f>HYPERLINK("https://twitter.com/cirogomes/status/1567206436114993153")</f>
        <v>https://twitter.com/cirogomes/status/1567206436114993153</v>
      </c>
      <c r="H520">
        <v>4199</v>
      </c>
      <c r="I520">
        <v>650</v>
      </c>
    </row>
    <row r="521" spans="1:9" x14ac:dyDescent="0.35">
      <c r="A521" s="15" t="s">
        <v>3588</v>
      </c>
      <c r="B521" s="1" t="s">
        <v>8</v>
      </c>
      <c r="C521" s="1" t="s">
        <v>8</v>
      </c>
      <c r="D521" t="s">
        <v>11</v>
      </c>
      <c r="E521" t="s">
        <v>529</v>
      </c>
      <c r="F521" s="2">
        <v>44810.742407407408</v>
      </c>
      <c r="G521" s="3" t="str">
        <f>HYPERLINK("https://twitter.com/cirogomes/status/1567208274688081922")</f>
        <v>https://twitter.com/cirogomes/status/1567208274688081922</v>
      </c>
      <c r="H521">
        <v>1784</v>
      </c>
      <c r="I521">
        <v>633</v>
      </c>
    </row>
    <row r="522" spans="1:9" x14ac:dyDescent="0.35">
      <c r="A522" s="15" t="s">
        <v>3589</v>
      </c>
      <c r="B522" s="1" t="s">
        <v>8</v>
      </c>
      <c r="C522" s="1" t="s">
        <v>8</v>
      </c>
      <c r="D522" t="s">
        <v>11</v>
      </c>
      <c r="E522" t="s">
        <v>530</v>
      </c>
      <c r="F522" s="2">
        <v>44810.743379629632</v>
      </c>
      <c r="G522" s="3" t="str">
        <f>HYPERLINK("https://twitter.com/cirogomes/status/1567208628276297729")</f>
        <v>https://twitter.com/cirogomes/status/1567208628276297729</v>
      </c>
      <c r="H522">
        <v>972</v>
      </c>
      <c r="I522">
        <v>304</v>
      </c>
    </row>
    <row r="523" spans="1:9" x14ac:dyDescent="0.35">
      <c r="A523" s="15" t="s">
        <v>3590</v>
      </c>
      <c r="B523" s="1" t="s">
        <v>8</v>
      </c>
      <c r="C523" s="1" t="s">
        <v>8</v>
      </c>
      <c r="D523" t="s">
        <v>11</v>
      </c>
      <c r="E523" t="s">
        <v>531</v>
      </c>
      <c r="F523" s="2">
        <v>44810.859675925924</v>
      </c>
      <c r="G523" s="3" t="str">
        <f>HYPERLINK("https://twitter.com/cirogomes/status/1567250771892207616")</f>
        <v>https://twitter.com/cirogomes/status/1567250771892207616</v>
      </c>
      <c r="H523">
        <v>850</v>
      </c>
      <c r="I523">
        <v>235</v>
      </c>
    </row>
    <row r="524" spans="1:9" x14ac:dyDescent="0.35">
      <c r="A524" s="15" t="s">
        <v>3591</v>
      </c>
      <c r="B524" s="1" t="s">
        <v>8</v>
      </c>
      <c r="C524" s="1" t="s">
        <v>8</v>
      </c>
      <c r="D524" t="s">
        <v>11</v>
      </c>
      <c r="E524" t="s">
        <v>532</v>
      </c>
      <c r="F524" s="2">
        <v>44810.920694444445</v>
      </c>
      <c r="G524" s="3" t="str">
        <f>HYPERLINK("https://twitter.com/cirogomes/status/1567272884589953024")</f>
        <v>https://twitter.com/cirogomes/status/1567272884589953024</v>
      </c>
      <c r="H524">
        <v>951</v>
      </c>
      <c r="I524">
        <v>266</v>
      </c>
    </row>
    <row r="525" spans="1:9" x14ac:dyDescent="0.35">
      <c r="A525" s="15" t="s">
        <v>3592</v>
      </c>
      <c r="B525" s="1" t="s">
        <v>8</v>
      </c>
      <c r="C525" s="1" t="s">
        <v>8</v>
      </c>
      <c r="D525" t="s">
        <v>9</v>
      </c>
      <c r="E525" t="s">
        <v>533</v>
      </c>
      <c r="F525" s="2">
        <v>44810.932708333334</v>
      </c>
      <c r="G525" s="3" t="str">
        <f>HYPERLINK("https://twitter.com/cirogomes/status/1567277238348824583")</f>
        <v>https://twitter.com/cirogomes/status/1567277238348824583</v>
      </c>
      <c r="H525">
        <v>1439</v>
      </c>
      <c r="I525">
        <v>357</v>
      </c>
    </row>
    <row r="526" spans="1:9" x14ac:dyDescent="0.35">
      <c r="A526" s="15" t="s">
        <v>3593</v>
      </c>
      <c r="B526" s="1" t="s">
        <v>8</v>
      </c>
      <c r="C526" s="1" t="s">
        <v>8</v>
      </c>
      <c r="D526" t="s">
        <v>11</v>
      </c>
      <c r="E526" t="s">
        <v>534</v>
      </c>
      <c r="F526" s="2">
        <v>44810.935949074075</v>
      </c>
      <c r="G526" s="3" t="str">
        <f>HYPERLINK("https://twitter.com/cirogomes/status/1567278411181170689")</f>
        <v>https://twitter.com/cirogomes/status/1567278411181170689</v>
      </c>
      <c r="H526">
        <v>1547</v>
      </c>
      <c r="I526">
        <v>407</v>
      </c>
    </row>
    <row r="527" spans="1:9" x14ac:dyDescent="0.35">
      <c r="A527" s="15" t="s">
        <v>3594</v>
      </c>
      <c r="B527" s="1" t="s">
        <v>8</v>
      </c>
      <c r="C527" s="1" t="s">
        <v>8</v>
      </c>
      <c r="D527" t="s">
        <v>11</v>
      </c>
      <c r="E527" t="s">
        <v>535</v>
      </c>
      <c r="F527" s="2">
        <v>44810.950266203705</v>
      </c>
      <c r="G527" s="3" t="str">
        <f>HYPERLINK("https://twitter.com/cirogomes/status/1567283599078002690")</f>
        <v>https://twitter.com/cirogomes/status/1567283599078002690</v>
      </c>
      <c r="H527">
        <v>1818</v>
      </c>
      <c r="I527">
        <v>389</v>
      </c>
    </row>
    <row r="528" spans="1:9" x14ac:dyDescent="0.35">
      <c r="A528" s="15" t="s">
        <v>3595</v>
      </c>
      <c r="B528" s="1" t="s">
        <v>8</v>
      </c>
      <c r="C528" s="1" t="s">
        <v>8</v>
      </c>
      <c r="D528" t="s">
        <v>11</v>
      </c>
      <c r="E528" t="s">
        <v>536</v>
      </c>
      <c r="F528" s="2">
        <v>44810.950659722221</v>
      </c>
      <c r="G528" s="3" t="str">
        <f>HYPERLINK("https://twitter.com/cirogomes/status/1567283740379955202")</f>
        <v>https://twitter.com/cirogomes/status/1567283740379955202</v>
      </c>
      <c r="H528">
        <v>1205</v>
      </c>
      <c r="I528">
        <v>337</v>
      </c>
    </row>
    <row r="529" spans="1:9" x14ac:dyDescent="0.35">
      <c r="A529" s="15" t="s">
        <v>3596</v>
      </c>
      <c r="B529" s="1" t="s">
        <v>8</v>
      </c>
      <c r="C529" s="1" t="s">
        <v>8</v>
      </c>
      <c r="D529" t="s">
        <v>11</v>
      </c>
      <c r="E529" t="s">
        <v>537</v>
      </c>
      <c r="F529" s="2">
        <v>44810.958483796298</v>
      </c>
      <c r="G529" s="3" t="str">
        <f>HYPERLINK("https://twitter.com/cirogomes/status/1567286578606755840")</f>
        <v>https://twitter.com/cirogomes/status/1567286578606755840</v>
      </c>
      <c r="H529">
        <v>1946</v>
      </c>
      <c r="I529">
        <v>520</v>
      </c>
    </row>
    <row r="530" spans="1:9" x14ac:dyDescent="0.35">
      <c r="A530" s="15" t="s">
        <v>3597</v>
      </c>
      <c r="B530" s="1" t="s">
        <v>8</v>
      </c>
      <c r="C530" s="1" t="s">
        <v>8</v>
      </c>
      <c r="D530" t="s">
        <v>11</v>
      </c>
      <c r="E530" t="s">
        <v>538</v>
      </c>
      <c r="F530" s="2">
        <v>44810.967118055552</v>
      </c>
      <c r="G530" s="3" t="str">
        <f>HYPERLINK("https://twitter.com/cirogomes/status/1567289705896591361")</f>
        <v>https://twitter.com/cirogomes/status/1567289705896591361</v>
      </c>
      <c r="H530">
        <v>1164</v>
      </c>
      <c r="I530">
        <v>335</v>
      </c>
    </row>
    <row r="531" spans="1:9" x14ac:dyDescent="0.35">
      <c r="A531" s="15" t="s">
        <v>3598</v>
      </c>
      <c r="B531" s="1" t="s">
        <v>8</v>
      </c>
      <c r="C531" s="1" t="s">
        <v>8</v>
      </c>
      <c r="D531" t="s">
        <v>11</v>
      </c>
      <c r="E531" t="s">
        <v>539</v>
      </c>
      <c r="F531" s="2">
        <v>44810.977962962963</v>
      </c>
      <c r="G531" s="3" t="str">
        <f>HYPERLINK("https://twitter.com/cirogomes/status/1567293635464413185")</f>
        <v>https://twitter.com/cirogomes/status/1567293635464413185</v>
      </c>
      <c r="H531">
        <v>722</v>
      </c>
      <c r="I531">
        <v>239</v>
      </c>
    </row>
    <row r="532" spans="1:9" x14ac:dyDescent="0.35">
      <c r="A532" s="15" t="s">
        <v>3599</v>
      </c>
      <c r="B532" s="1" t="s">
        <v>8</v>
      </c>
      <c r="C532" s="1" t="s">
        <v>8</v>
      </c>
      <c r="D532" t="s">
        <v>11</v>
      </c>
      <c r="E532" t="s">
        <v>540</v>
      </c>
      <c r="F532" s="2">
        <v>44810.980196759258</v>
      </c>
      <c r="G532" s="3" t="str">
        <f>HYPERLINK("https://twitter.com/cirogomes/status/1567294444054921218")</f>
        <v>https://twitter.com/cirogomes/status/1567294444054921218</v>
      </c>
      <c r="H532">
        <v>988</v>
      </c>
      <c r="I532">
        <v>240</v>
      </c>
    </row>
    <row r="533" spans="1:9" x14ac:dyDescent="0.35">
      <c r="A533" s="15" t="s">
        <v>3600</v>
      </c>
      <c r="B533" s="1" t="s">
        <v>8</v>
      </c>
      <c r="C533" s="1" t="s">
        <v>8</v>
      </c>
      <c r="D533" t="s">
        <v>11</v>
      </c>
      <c r="E533" t="s">
        <v>541</v>
      </c>
      <c r="F533" s="2">
        <v>44810.984178240738</v>
      </c>
      <c r="G533" s="3" t="str">
        <f>HYPERLINK("https://twitter.com/cirogomes/status/1567295889714061312")</f>
        <v>https://twitter.com/cirogomes/status/1567295889714061312</v>
      </c>
      <c r="H533">
        <v>2639</v>
      </c>
      <c r="I533">
        <v>438</v>
      </c>
    </row>
    <row r="534" spans="1:9" x14ac:dyDescent="0.35">
      <c r="A534" s="15" t="s">
        <v>3601</v>
      </c>
      <c r="B534" s="1" t="s">
        <v>8</v>
      </c>
      <c r="C534" s="1" t="s">
        <v>8</v>
      </c>
      <c r="D534" t="s">
        <v>11</v>
      </c>
      <c r="E534" t="s">
        <v>542</v>
      </c>
      <c r="F534" s="2">
        <v>44810.98574074074</v>
      </c>
      <c r="G534" s="3" t="str">
        <f>HYPERLINK("https://twitter.com/cirogomes/status/1567296453420191744")</f>
        <v>https://twitter.com/cirogomes/status/1567296453420191744</v>
      </c>
      <c r="H534">
        <v>737</v>
      </c>
      <c r="I534">
        <v>194</v>
      </c>
    </row>
    <row r="535" spans="1:9" x14ac:dyDescent="0.35">
      <c r="A535" s="15" t="s">
        <v>3602</v>
      </c>
      <c r="B535" s="1" t="s">
        <v>8</v>
      </c>
      <c r="C535" s="1" t="s">
        <v>8</v>
      </c>
      <c r="D535" t="s">
        <v>11</v>
      </c>
      <c r="E535" t="s">
        <v>543</v>
      </c>
      <c r="F535" s="2">
        <v>44810.992280092592</v>
      </c>
      <c r="G535" s="3" t="str">
        <f>HYPERLINK("https://twitter.com/cirogomes/status/1567298826028867584")</f>
        <v>https://twitter.com/cirogomes/status/1567298826028867584</v>
      </c>
      <c r="H535">
        <v>1232</v>
      </c>
      <c r="I535">
        <v>364</v>
      </c>
    </row>
    <row r="536" spans="1:9" x14ac:dyDescent="0.35">
      <c r="A536" s="15" t="s">
        <v>3603</v>
      </c>
      <c r="B536" s="1" t="s">
        <v>8</v>
      </c>
      <c r="C536" s="1" t="s">
        <v>8</v>
      </c>
      <c r="D536" t="s">
        <v>11</v>
      </c>
      <c r="E536" t="s">
        <v>544</v>
      </c>
      <c r="F536" s="2">
        <v>44810.992812500001</v>
      </c>
      <c r="G536" s="3" t="str">
        <f>HYPERLINK("https://twitter.com/cirogomes/status/1567299016853016577")</f>
        <v>https://twitter.com/cirogomes/status/1567299016853016577</v>
      </c>
      <c r="H536">
        <v>1381</v>
      </c>
      <c r="I536">
        <v>408</v>
      </c>
    </row>
    <row r="537" spans="1:9" x14ac:dyDescent="0.35">
      <c r="A537" s="15" t="s">
        <v>3604</v>
      </c>
      <c r="B537" s="1" t="s">
        <v>8</v>
      </c>
      <c r="C537" s="1" t="s">
        <v>8</v>
      </c>
      <c r="D537" t="s">
        <v>11</v>
      </c>
      <c r="E537" t="s">
        <v>545</v>
      </c>
      <c r="F537" s="2">
        <v>44811.005844907406</v>
      </c>
      <c r="G537" s="3" t="str">
        <f>HYPERLINK("https://twitter.com/cirogomes/status/1567303740016803842")</f>
        <v>https://twitter.com/cirogomes/status/1567303740016803842</v>
      </c>
      <c r="H537">
        <v>2635</v>
      </c>
      <c r="I537">
        <v>713</v>
      </c>
    </row>
    <row r="538" spans="1:9" x14ac:dyDescent="0.35">
      <c r="A538" s="15" t="s">
        <v>3605</v>
      </c>
      <c r="B538" s="1" t="s">
        <v>8</v>
      </c>
      <c r="C538" s="1" t="s">
        <v>8</v>
      </c>
      <c r="D538" t="s">
        <v>11</v>
      </c>
      <c r="E538" t="s">
        <v>546</v>
      </c>
      <c r="F538" s="2">
        <v>44811.009884259256</v>
      </c>
      <c r="G538" s="3" t="str">
        <f>HYPERLINK("https://twitter.com/cirogomes/status/1567305204810260480")</f>
        <v>https://twitter.com/cirogomes/status/1567305204810260480</v>
      </c>
      <c r="H538">
        <v>6460</v>
      </c>
      <c r="I538">
        <v>968</v>
      </c>
    </row>
    <row r="539" spans="1:9" x14ac:dyDescent="0.35">
      <c r="A539" s="15" t="s">
        <v>3606</v>
      </c>
      <c r="B539" s="1" t="s">
        <v>8</v>
      </c>
      <c r="C539" s="1" t="s">
        <v>8</v>
      </c>
      <c r="D539" t="s">
        <v>11</v>
      </c>
      <c r="E539" t="s">
        <v>547</v>
      </c>
      <c r="F539" s="2">
        <v>44811.01357638889</v>
      </c>
      <c r="G539" s="3" t="str">
        <f>HYPERLINK("https://twitter.com/cirogomes/status/1567306541585268737")</f>
        <v>https://twitter.com/cirogomes/status/1567306541585268737</v>
      </c>
      <c r="H539">
        <v>1478</v>
      </c>
      <c r="I539">
        <v>482</v>
      </c>
    </row>
    <row r="540" spans="1:9" x14ac:dyDescent="0.35">
      <c r="A540" s="15" t="s">
        <v>3607</v>
      </c>
      <c r="B540" s="1" t="s">
        <v>8</v>
      </c>
      <c r="C540" s="1" t="s">
        <v>8</v>
      </c>
      <c r="D540" t="s">
        <v>11</v>
      </c>
      <c r="E540" t="s">
        <v>548</v>
      </c>
      <c r="F540" s="2">
        <v>44811.0625</v>
      </c>
      <c r="G540" s="3" t="str">
        <f>HYPERLINK("https://twitter.com/cirogomes/status/1567324272615477248")</f>
        <v>https://twitter.com/cirogomes/status/1567324272615477248</v>
      </c>
      <c r="H540">
        <v>4410</v>
      </c>
      <c r="I540">
        <v>1110</v>
      </c>
    </row>
    <row r="541" spans="1:9" x14ac:dyDescent="0.35">
      <c r="A541" s="15" t="s">
        <v>3608</v>
      </c>
      <c r="B541" s="1" t="s">
        <v>8</v>
      </c>
      <c r="C541" s="1" t="s">
        <v>8</v>
      </c>
      <c r="D541" t="s">
        <v>11</v>
      </c>
      <c r="E541" t="s">
        <v>549</v>
      </c>
      <c r="F541" s="2">
        <v>44811.456944444442</v>
      </c>
      <c r="G541" s="3" t="str">
        <f>HYPERLINK("https://twitter.com/cirogomes/status/1567467212574756865")</f>
        <v>https://twitter.com/cirogomes/status/1567467212574756865</v>
      </c>
      <c r="H541">
        <v>1592</v>
      </c>
      <c r="I541">
        <v>341</v>
      </c>
    </row>
    <row r="542" spans="1:9" x14ac:dyDescent="0.35">
      <c r="A542" s="15" t="s">
        <v>3609</v>
      </c>
      <c r="B542" s="1" t="s">
        <v>8</v>
      </c>
      <c r="C542" s="1" t="s">
        <v>8</v>
      </c>
      <c r="D542" t="s">
        <v>11</v>
      </c>
      <c r="E542" t="s">
        <v>550</v>
      </c>
      <c r="F542" s="2">
        <v>44811.590520833335</v>
      </c>
      <c r="G542" s="3" t="str">
        <f>HYPERLINK("https://twitter.com/cirogomes/status/1567515621448876032")</f>
        <v>https://twitter.com/cirogomes/status/1567515621448876032</v>
      </c>
      <c r="H542">
        <v>3986</v>
      </c>
      <c r="I542">
        <v>1147</v>
      </c>
    </row>
    <row r="543" spans="1:9" x14ac:dyDescent="0.35">
      <c r="A543" s="15" t="s">
        <v>3610</v>
      </c>
      <c r="B543" s="1" t="s">
        <v>8</v>
      </c>
      <c r="C543" s="1" t="s">
        <v>8</v>
      </c>
      <c r="D543" t="s">
        <v>11</v>
      </c>
      <c r="E543" t="s">
        <v>551</v>
      </c>
      <c r="F543" s="2">
        <v>44811.625173611108</v>
      </c>
      <c r="G543" s="3" t="str">
        <f>HYPERLINK("https://twitter.com/cirogomes/status/1567528178159128580")</f>
        <v>https://twitter.com/cirogomes/status/1567528178159128580</v>
      </c>
      <c r="H543">
        <v>2816</v>
      </c>
      <c r="I543">
        <v>548</v>
      </c>
    </row>
    <row r="544" spans="1:9" x14ac:dyDescent="0.35">
      <c r="A544" s="15" t="s">
        <v>3611</v>
      </c>
      <c r="B544" s="1" t="s">
        <v>8</v>
      </c>
      <c r="C544" s="1" t="s">
        <v>8</v>
      </c>
      <c r="D544" t="s">
        <v>11</v>
      </c>
      <c r="E544" t="s">
        <v>552</v>
      </c>
      <c r="F544" s="2">
        <v>44811.718449074076</v>
      </c>
      <c r="G544" s="3" t="str">
        <f>HYPERLINK("https://twitter.com/cirogomes/status/1567561978045947905")</f>
        <v>https://twitter.com/cirogomes/status/1567561978045947905</v>
      </c>
      <c r="H544">
        <v>740</v>
      </c>
      <c r="I544">
        <v>204</v>
      </c>
    </row>
    <row r="545" spans="1:9" x14ac:dyDescent="0.35">
      <c r="A545" s="15" t="s">
        <v>3612</v>
      </c>
      <c r="B545" s="1" t="s">
        <v>8</v>
      </c>
      <c r="C545" s="1" t="s">
        <v>8</v>
      </c>
      <c r="D545" t="s">
        <v>11</v>
      </c>
      <c r="E545" t="s">
        <v>553</v>
      </c>
      <c r="F545" s="2">
        <v>44811.726238425923</v>
      </c>
      <c r="G545" s="3" t="str">
        <f>HYPERLINK("https://twitter.com/cirogomes/status/1567564800707760132")</f>
        <v>https://twitter.com/cirogomes/status/1567564800707760132</v>
      </c>
      <c r="H545">
        <v>1205</v>
      </c>
      <c r="I545">
        <v>220</v>
      </c>
    </row>
    <row r="546" spans="1:9" x14ac:dyDescent="0.35">
      <c r="A546" s="15" t="s">
        <v>3613</v>
      </c>
      <c r="B546" s="1" t="s">
        <v>8</v>
      </c>
      <c r="C546" s="1" t="s">
        <v>8</v>
      </c>
      <c r="D546" t="s">
        <v>11</v>
      </c>
      <c r="E546" t="s">
        <v>554</v>
      </c>
      <c r="F546" s="2">
        <v>44811.741990740738</v>
      </c>
      <c r="G546" s="3" t="str">
        <f>HYPERLINK("https://twitter.com/cirogomes/status/1567570512028524544")</f>
        <v>https://twitter.com/cirogomes/status/1567570512028524544</v>
      </c>
      <c r="H546">
        <v>692</v>
      </c>
      <c r="I546">
        <v>171</v>
      </c>
    </row>
    <row r="547" spans="1:9" x14ac:dyDescent="0.35">
      <c r="A547" s="15" t="s">
        <v>3614</v>
      </c>
      <c r="B547" s="1" t="s">
        <v>8</v>
      </c>
      <c r="C547" s="1" t="s">
        <v>8</v>
      </c>
      <c r="D547" t="s">
        <v>11</v>
      </c>
      <c r="E547" t="s">
        <v>555</v>
      </c>
      <c r="F547" s="2">
        <v>44811.83525462963</v>
      </c>
      <c r="G547" s="3" t="str">
        <f>HYPERLINK("https://twitter.com/cirogomes/status/1567604308144787461")</f>
        <v>https://twitter.com/cirogomes/status/1567604308144787461</v>
      </c>
      <c r="H547">
        <v>1239</v>
      </c>
      <c r="I547">
        <v>340</v>
      </c>
    </row>
    <row r="548" spans="1:9" x14ac:dyDescent="0.35">
      <c r="A548" s="15" t="s">
        <v>3615</v>
      </c>
      <c r="B548" s="1" t="s">
        <v>8</v>
      </c>
      <c r="C548" s="1" t="s">
        <v>8</v>
      </c>
      <c r="D548" t="s">
        <v>11</v>
      </c>
      <c r="E548" t="s">
        <v>556</v>
      </c>
      <c r="F548" s="2">
        <v>44811.836319444446</v>
      </c>
      <c r="G548" s="3" t="str">
        <f>HYPERLINK("https://twitter.com/cirogomes/status/1567604695690100737")</f>
        <v>https://twitter.com/cirogomes/status/1567604695690100737</v>
      </c>
      <c r="H548">
        <v>14586</v>
      </c>
      <c r="I548">
        <v>1570</v>
      </c>
    </row>
    <row r="549" spans="1:9" x14ac:dyDescent="0.35">
      <c r="A549" s="15" t="s">
        <v>3616</v>
      </c>
      <c r="B549" s="1" t="s">
        <v>8</v>
      </c>
      <c r="C549" s="1" t="s">
        <v>8</v>
      </c>
      <c r="D549" t="s">
        <v>11</v>
      </c>
      <c r="E549" t="s">
        <v>557</v>
      </c>
      <c r="F549" s="2">
        <v>44811.845416666663</v>
      </c>
      <c r="G549" s="3" t="str">
        <f>HYPERLINK("https://twitter.com/cirogomes/status/1567607990462586882")</f>
        <v>https://twitter.com/cirogomes/status/1567607990462586882</v>
      </c>
      <c r="H549">
        <v>3338</v>
      </c>
      <c r="I549">
        <v>560</v>
      </c>
    </row>
    <row r="550" spans="1:9" x14ac:dyDescent="0.35">
      <c r="A550" s="15" t="s">
        <v>3617</v>
      </c>
      <c r="B550" s="1" t="s">
        <v>8</v>
      </c>
      <c r="C550" s="1" t="s">
        <v>8</v>
      </c>
      <c r="D550" t="s">
        <v>11</v>
      </c>
      <c r="E550" t="s">
        <v>558</v>
      </c>
      <c r="F550" s="2">
        <v>44811.888148148151</v>
      </c>
      <c r="G550" s="3" t="str">
        <f>HYPERLINK("https://twitter.com/cirogomes/status/1567623477040914433")</f>
        <v>https://twitter.com/cirogomes/status/1567623477040914433</v>
      </c>
      <c r="H550">
        <v>6075</v>
      </c>
      <c r="I550">
        <v>859</v>
      </c>
    </row>
    <row r="551" spans="1:9" x14ac:dyDescent="0.35">
      <c r="A551" s="15" t="s">
        <v>3618</v>
      </c>
      <c r="B551" s="1" t="s">
        <v>8</v>
      </c>
      <c r="C551" s="1" t="s">
        <v>8</v>
      </c>
      <c r="D551" t="s">
        <v>11</v>
      </c>
      <c r="E551" t="s">
        <v>559</v>
      </c>
      <c r="F551" s="2">
        <v>44811.88890046296</v>
      </c>
      <c r="G551" s="3" t="str">
        <f>HYPERLINK("https://twitter.com/cirogomes/status/1567623751012868097")</f>
        <v>https://twitter.com/cirogomes/status/1567623751012868097</v>
      </c>
      <c r="H551">
        <v>1941</v>
      </c>
      <c r="I551">
        <v>482</v>
      </c>
    </row>
    <row r="552" spans="1:9" x14ac:dyDescent="0.35">
      <c r="A552" s="15" t="s">
        <v>3619</v>
      </c>
      <c r="B552" s="1" t="s">
        <v>8</v>
      </c>
      <c r="C552" s="1" t="s">
        <v>8</v>
      </c>
      <c r="D552" t="s">
        <v>11</v>
      </c>
      <c r="E552" t="s">
        <v>560</v>
      </c>
      <c r="F552" s="2">
        <v>44811.96702546296</v>
      </c>
      <c r="G552" s="3" t="str">
        <f>HYPERLINK("https://twitter.com/cirogomes/status/1567652060484583424")</f>
        <v>https://twitter.com/cirogomes/status/1567652060484583424</v>
      </c>
      <c r="H552">
        <v>883</v>
      </c>
      <c r="I552">
        <v>196</v>
      </c>
    </row>
    <row r="553" spans="1:9" x14ac:dyDescent="0.35">
      <c r="A553" s="15" t="s">
        <v>3620</v>
      </c>
      <c r="B553" s="1" t="s">
        <v>8</v>
      </c>
      <c r="C553" s="1" t="s">
        <v>8</v>
      </c>
      <c r="D553" t="s">
        <v>9</v>
      </c>
      <c r="E553" t="s">
        <v>560</v>
      </c>
      <c r="F553" s="2">
        <v>44812.004502314812</v>
      </c>
      <c r="G553" s="3" t="str">
        <f>HYPERLINK("https://twitter.com/cirogomes/status/1567665643146682368")</f>
        <v>https://twitter.com/cirogomes/status/1567665643146682368</v>
      </c>
      <c r="H553">
        <v>883</v>
      </c>
      <c r="I553">
        <v>196</v>
      </c>
    </row>
    <row r="554" spans="1:9" x14ac:dyDescent="0.35">
      <c r="A554" s="15" t="s">
        <v>3621</v>
      </c>
      <c r="B554" s="1" t="s">
        <v>8</v>
      </c>
      <c r="C554" s="1" t="s">
        <v>8</v>
      </c>
      <c r="D554" t="s">
        <v>9</v>
      </c>
      <c r="E554" t="s">
        <v>560</v>
      </c>
      <c r="F554" s="2">
        <v>44812.004502314812</v>
      </c>
      <c r="G554" s="3" t="str">
        <f>HYPERLINK("https://twitter.com/cirogomes/status/1567665643146682368")</f>
        <v>https://twitter.com/cirogomes/status/1567665643146682368</v>
      </c>
      <c r="H554">
        <v>883</v>
      </c>
      <c r="I554">
        <v>196</v>
      </c>
    </row>
    <row r="555" spans="1:9" x14ac:dyDescent="0.35">
      <c r="A555" s="15" t="s">
        <v>3622</v>
      </c>
      <c r="B555" s="1" t="s">
        <v>8</v>
      </c>
      <c r="C555" s="1" t="s">
        <v>8</v>
      </c>
      <c r="D555" t="s">
        <v>9</v>
      </c>
      <c r="E555" t="s">
        <v>561</v>
      </c>
      <c r="F555" s="2">
        <v>44812.004502314812</v>
      </c>
      <c r="G555" s="3" t="str">
        <f>HYPERLINK("https://twitter.com/cirogomes/status/1567665643146682368")</f>
        <v>https://twitter.com/cirogomes/status/1567665643146682368</v>
      </c>
      <c r="H555">
        <v>2966</v>
      </c>
      <c r="I555">
        <v>560</v>
      </c>
    </row>
    <row r="556" spans="1:9" x14ac:dyDescent="0.35">
      <c r="A556" s="15" t="s">
        <v>3623</v>
      </c>
      <c r="B556" s="1" t="s">
        <v>8</v>
      </c>
      <c r="C556" s="1" t="s">
        <v>8</v>
      </c>
      <c r="D556" t="s">
        <v>11</v>
      </c>
      <c r="E556" t="s">
        <v>562</v>
      </c>
      <c r="F556" s="2">
        <v>44812.044745370367</v>
      </c>
      <c r="G556" s="3" t="str">
        <f>HYPERLINK("https://twitter.com/cirogomes/status/1567680225428885506")</f>
        <v>https://twitter.com/cirogomes/status/1567680225428885506</v>
      </c>
      <c r="H556">
        <v>2307</v>
      </c>
      <c r="I556">
        <v>512</v>
      </c>
    </row>
    <row r="557" spans="1:9" x14ac:dyDescent="0.35">
      <c r="A557" s="15" t="s">
        <v>3624</v>
      </c>
      <c r="B557" s="1" t="s">
        <v>8</v>
      </c>
      <c r="C557" s="1" t="s">
        <v>8</v>
      </c>
      <c r="D557" t="s">
        <v>11</v>
      </c>
      <c r="E557" t="s">
        <v>563</v>
      </c>
      <c r="F557" s="2">
        <v>44812.458425925928</v>
      </c>
      <c r="G557" s="3" t="str">
        <f>HYPERLINK("https://twitter.com/cirogomes/status/1567830140310142977")</f>
        <v>https://twitter.com/cirogomes/status/1567830140310142977</v>
      </c>
      <c r="H557">
        <v>1223</v>
      </c>
      <c r="I557">
        <v>225</v>
      </c>
    </row>
    <row r="558" spans="1:9" x14ac:dyDescent="0.35">
      <c r="A558" s="15" t="s">
        <v>3625</v>
      </c>
      <c r="B558" s="1" t="s">
        <v>8</v>
      </c>
      <c r="C558" s="1" t="s">
        <v>8</v>
      </c>
      <c r="D558" t="s">
        <v>11</v>
      </c>
      <c r="E558" t="s">
        <v>564</v>
      </c>
      <c r="F558" s="2">
        <v>44812.458437499998</v>
      </c>
      <c r="G558" s="3" t="str">
        <f>HYPERLINK("https://twitter.com/cirogomes/status/1567830142986199042")</f>
        <v>https://twitter.com/cirogomes/status/1567830142986199042</v>
      </c>
      <c r="H558">
        <v>1140</v>
      </c>
      <c r="I558">
        <v>214</v>
      </c>
    </row>
    <row r="559" spans="1:9" x14ac:dyDescent="0.35">
      <c r="A559" s="15" t="s">
        <v>3626</v>
      </c>
      <c r="B559" s="1" t="s">
        <v>8</v>
      </c>
      <c r="C559" s="1" t="s">
        <v>8</v>
      </c>
      <c r="D559" t="s">
        <v>11</v>
      </c>
      <c r="E559" t="s">
        <v>565</v>
      </c>
      <c r="F559" s="2">
        <v>44812.458449074074</v>
      </c>
      <c r="G559" s="3" t="str">
        <f>HYPERLINK("https://twitter.com/cirogomes/status/1567830145892843520")</f>
        <v>https://twitter.com/cirogomes/status/1567830145892843520</v>
      </c>
      <c r="H559">
        <v>1598</v>
      </c>
      <c r="I559">
        <v>488</v>
      </c>
    </row>
    <row r="560" spans="1:9" x14ac:dyDescent="0.35">
      <c r="A560" s="15" t="s">
        <v>3627</v>
      </c>
      <c r="B560" s="1" t="s">
        <v>8</v>
      </c>
      <c r="C560" s="1" t="s">
        <v>8</v>
      </c>
      <c r="D560" t="s">
        <v>11</v>
      </c>
      <c r="E560" t="s">
        <v>566</v>
      </c>
      <c r="F560" s="2">
        <v>44812.500081018516</v>
      </c>
      <c r="G560" s="3" t="str">
        <f>HYPERLINK("https://twitter.com/cirogomes/status/1567845235593543680")</f>
        <v>https://twitter.com/cirogomes/status/1567845235593543680</v>
      </c>
      <c r="H560">
        <v>4479</v>
      </c>
      <c r="I560">
        <v>1238</v>
      </c>
    </row>
    <row r="561" spans="1:9" x14ac:dyDescent="0.35">
      <c r="A561" s="15" t="s">
        <v>3628</v>
      </c>
      <c r="B561" s="1" t="s">
        <v>8</v>
      </c>
      <c r="C561" s="1" t="s">
        <v>8</v>
      </c>
      <c r="D561" t="s">
        <v>11</v>
      </c>
      <c r="E561" t="s">
        <v>567</v>
      </c>
      <c r="F561" s="2">
        <v>44812.588969907411</v>
      </c>
      <c r="G561" s="3" t="str">
        <f>HYPERLINK("https://twitter.com/cirogomes/status/1567877447395278848")</f>
        <v>https://twitter.com/cirogomes/status/1567877447395278848</v>
      </c>
      <c r="H561">
        <v>1820</v>
      </c>
      <c r="I561">
        <v>588</v>
      </c>
    </row>
    <row r="562" spans="1:9" x14ac:dyDescent="0.35">
      <c r="A562" s="15" t="s">
        <v>3629</v>
      </c>
      <c r="B562" s="1" t="s">
        <v>8</v>
      </c>
      <c r="C562" s="1" t="s">
        <v>8</v>
      </c>
      <c r="D562" t="s">
        <v>11</v>
      </c>
      <c r="E562" t="s">
        <v>568</v>
      </c>
      <c r="F562" s="2">
        <v>44812.666956018518</v>
      </c>
      <c r="G562" s="3" t="str">
        <f>HYPERLINK("https://twitter.com/cirogomes/status/1567905707172798465")</f>
        <v>https://twitter.com/cirogomes/status/1567905707172798465</v>
      </c>
      <c r="H562">
        <v>560</v>
      </c>
      <c r="I562">
        <v>143</v>
      </c>
    </row>
    <row r="563" spans="1:9" x14ac:dyDescent="0.35">
      <c r="A563" s="15" t="s">
        <v>3630</v>
      </c>
      <c r="B563" s="1" t="s">
        <v>8</v>
      </c>
      <c r="C563" s="1" t="s">
        <v>8</v>
      </c>
      <c r="D563" t="s">
        <v>11</v>
      </c>
      <c r="E563" t="s">
        <v>569</v>
      </c>
      <c r="F563" s="2">
        <v>44812.666967592595</v>
      </c>
      <c r="G563" s="3" t="str">
        <f>HYPERLINK("https://twitter.com/cirogomes/status/1567905712742735873")</f>
        <v>https://twitter.com/cirogomes/status/1567905712742735873</v>
      </c>
      <c r="H563">
        <v>1009</v>
      </c>
      <c r="I563">
        <v>316</v>
      </c>
    </row>
    <row r="564" spans="1:9" x14ac:dyDescent="0.35">
      <c r="A564" s="15" t="s">
        <v>3631</v>
      </c>
      <c r="B564" s="1" t="s">
        <v>8</v>
      </c>
      <c r="C564" s="1" t="s">
        <v>8</v>
      </c>
      <c r="D564" t="s">
        <v>11</v>
      </c>
      <c r="E564" t="s">
        <v>570</v>
      </c>
      <c r="F564" s="2">
        <v>44812.708495370367</v>
      </c>
      <c r="G564" s="3" t="str">
        <f>HYPERLINK("https://twitter.com/cirogomes/status/1567920761041559556")</f>
        <v>https://twitter.com/cirogomes/status/1567920761041559556</v>
      </c>
      <c r="H564">
        <v>4312</v>
      </c>
      <c r="I564">
        <v>746</v>
      </c>
    </row>
    <row r="565" spans="1:9" x14ac:dyDescent="0.35">
      <c r="A565" s="15" t="s">
        <v>3632</v>
      </c>
      <c r="B565" s="1" t="s">
        <v>8</v>
      </c>
      <c r="C565" s="1" t="s">
        <v>8</v>
      </c>
      <c r="D565" t="s">
        <v>9</v>
      </c>
      <c r="E565" t="s">
        <v>571</v>
      </c>
      <c r="F565" s="2">
        <v>44812.729351851849</v>
      </c>
      <c r="G565" s="3" t="str">
        <f>HYPERLINK("https://twitter.com/cirogomes/status/1567928317667430401")</f>
        <v>https://twitter.com/cirogomes/status/1567928317667430401</v>
      </c>
      <c r="H565">
        <v>1235</v>
      </c>
      <c r="I565">
        <v>189</v>
      </c>
    </row>
    <row r="566" spans="1:9" x14ac:dyDescent="0.35">
      <c r="A566" s="15" t="s">
        <v>3633</v>
      </c>
      <c r="B566" s="1" t="s">
        <v>8</v>
      </c>
      <c r="C566" s="1" t="s">
        <v>8</v>
      </c>
      <c r="D566" t="s">
        <v>11</v>
      </c>
      <c r="E566" t="s">
        <v>572</v>
      </c>
      <c r="F566" s="2">
        <v>44812.729363425926</v>
      </c>
      <c r="G566" s="3" t="str">
        <f>HYPERLINK("https://twitter.com/cirogomes/status/1567928321232576518")</f>
        <v>https://twitter.com/cirogomes/status/1567928321232576518</v>
      </c>
      <c r="H566">
        <v>9782</v>
      </c>
      <c r="I566">
        <v>833</v>
      </c>
    </row>
    <row r="567" spans="1:9" x14ac:dyDescent="0.35">
      <c r="A567" s="15" t="s">
        <v>3634</v>
      </c>
      <c r="B567" s="1" t="s">
        <v>8</v>
      </c>
      <c r="C567" s="1" t="s">
        <v>8</v>
      </c>
      <c r="D567" t="s">
        <v>11</v>
      </c>
      <c r="E567" t="s">
        <v>573</v>
      </c>
      <c r="F567" s="2">
        <v>44812.732002314813</v>
      </c>
      <c r="G567" s="3" t="str">
        <f>HYPERLINK("https://twitter.com/cirogomes/status/1567929279085772803")</f>
        <v>https://twitter.com/cirogomes/status/1567929279085772803</v>
      </c>
      <c r="H567">
        <v>1020</v>
      </c>
      <c r="I567">
        <v>240</v>
      </c>
    </row>
    <row r="568" spans="1:9" x14ac:dyDescent="0.35">
      <c r="A568" s="15" t="s">
        <v>3635</v>
      </c>
      <c r="B568" s="1" t="s">
        <v>8</v>
      </c>
      <c r="C568" s="1" t="s">
        <v>8</v>
      </c>
      <c r="D568" t="s">
        <v>11</v>
      </c>
      <c r="E568" t="s">
        <v>574</v>
      </c>
      <c r="F568" s="2">
        <v>44812.811192129629</v>
      </c>
      <c r="G568" s="3" t="str">
        <f>HYPERLINK("https://twitter.com/cirogomes/status/1567957975037353984")</f>
        <v>https://twitter.com/cirogomes/status/1567957975037353984</v>
      </c>
      <c r="H568">
        <v>1886</v>
      </c>
      <c r="I568">
        <v>265</v>
      </c>
    </row>
    <row r="569" spans="1:9" x14ac:dyDescent="0.35">
      <c r="A569" s="15" t="s">
        <v>3636</v>
      </c>
      <c r="B569" s="1" t="s">
        <v>8</v>
      </c>
      <c r="C569" s="1" t="s">
        <v>8</v>
      </c>
      <c r="D569" t="s">
        <v>9</v>
      </c>
      <c r="E569" t="s">
        <v>268</v>
      </c>
      <c r="F569" s="2">
        <v>44812.945254629631</v>
      </c>
      <c r="G569" s="3" t="str">
        <f>HYPERLINK("https://twitter.com/cirogomes/status/1568006560055697408")</f>
        <v>https://twitter.com/cirogomes/status/1568006560055697408</v>
      </c>
      <c r="H569">
        <v>1886</v>
      </c>
      <c r="I569">
        <v>265</v>
      </c>
    </row>
    <row r="570" spans="1:9" x14ac:dyDescent="0.35">
      <c r="A570" s="15" t="s">
        <v>3637</v>
      </c>
      <c r="B570" s="1" t="s">
        <v>8</v>
      </c>
      <c r="C570" s="1" t="s">
        <v>8</v>
      </c>
      <c r="D570" t="s">
        <v>9</v>
      </c>
      <c r="E570" t="s">
        <v>575</v>
      </c>
      <c r="F570" s="2">
        <v>44812.945254629631</v>
      </c>
      <c r="G570" s="3" t="str">
        <f>HYPERLINK("https://twitter.com/cirogomes/status/1568006560055697408")</f>
        <v>https://twitter.com/cirogomes/status/1568006560055697408</v>
      </c>
      <c r="H570">
        <v>800</v>
      </c>
      <c r="I570">
        <v>113</v>
      </c>
    </row>
    <row r="571" spans="1:9" x14ac:dyDescent="0.35">
      <c r="A571" s="15" t="s">
        <v>3638</v>
      </c>
      <c r="B571" s="1" t="s">
        <v>8</v>
      </c>
      <c r="C571" s="1" t="s">
        <v>8</v>
      </c>
      <c r="D571" t="s">
        <v>9</v>
      </c>
      <c r="E571" t="s">
        <v>268</v>
      </c>
      <c r="F571" s="2">
        <v>44812.9452662037</v>
      </c>
      <c r="G571" s="3" t="str">
        <f>HYPERLINK("https://twitter.com/cirogomes/status/1568006563797045248")</f>
        <v>https://twitter.com/cirogomes/status/1568006563797045248</v>
      </c>
      <c r="H571">
        <v>800</v>
      </c>
      <c r="I571">
        <v>113</v>
      </c>
    </row>
    <row r="572" spans="1:9" x14ac:dyDescent="0.35">
      <c r="A572" s="15" t="s">
        <v>3639</v>
      </c>
      <c r="B572" s="1" t="s">
        <v>8</v>
      </c>
      <c r="C572" s="1" t="s">
        <v>8</v>
      </c>
      <c r="D572" t="s">
        <v>9</v>
      </c>
      <c r="E572" t="s">
        <v>576</v>
      </c>
      <c r="F572" s="2">
        <v>44812.9452662037</v>
      </c>
      <c r="G572" s="3" t="str">
        <f>HYPERLINK("https://twitter.com/cirogomes/status/1568006563797045248")</f>
        <v>https://twitter.com/cirogomes/status/1568006563797045248</v>
      </c>
      <c r="H572">
        <v>937</v>
      </c>
      <c r="I572">
        <v>262</v>
      </c>
    </row>
    <row r="573" spans="1:9" x14ac:dyDescent="0.35">
      <c r="A573" s="15" t="s">
        <v>3640</v>
      </c>
      <c r="B573" s="1" t="s">
        <v>8</v>
      </c>
      <c r="C573" s="1" t="s">
        <v>8</v>
      </c>
      <c r="D573" t="s">
        <v>11</v>
      </c>
      <c r="E573" t="s">
        <v>577</v>
      </c>
      <c r="F573" s="2">
        <v>44812.984722222223</v>
      </c>
      <c r="G573" s="3" t="str">
        <f>HYPERLINK("https://twitter.com/cirogomes/status/1568020861046738945")</f>
        <v>https://twitter.com/cirogomes/status/1568020861046738945</v>
      </c>
      <c r="H573">
        <v>1295</v>
      </c>
      <c r="I573">
        <v>278</v>
      </c>
    </row>
    <row r="574" spans="1:9" x14ac:dyDescent="0.35">
      <c r="A574" s="15" t="s">
        <v>3641</v>
      </c>
      <c r="B574" s="1" t="s">
        <v>8</v>
      </c>
      <c r="C574" s="1" t="s">
        <v>8</v>
      </c>
      <c r="D574" t="s">
        <v>11</v>
      </c>
      <c r="E574" t="s">
        <v>578</v>
      </c>
      <c r="F574" s="2">
        <v>44812.993217592593</v>
      </c>
      <c r="G574" s="3" t="str">
        <f>HYPERLINK("https://twitter.com/cirogomes/status/1568023939473108992")</f>
        <v>https://twitter.com/cirogomes/status/1568023939473108992</v>
      </c>
      <c r="H574">
        <v>3892</v>
      </c>
      <c r="I574">
        <v>760</v>
      </c>
    </row>
    <row r="575" spans="1:9" x14ac:dyDescent="0.35">
      <c r="A575" s="15" t="s">
        <v>3642</v>
      </c>
      <c r="B575" s="1" t="s">
        <v>8</v>
      </c>
      <c r="C575" s="1" t="s">
        <v>8</v>
      </c>
      <c r="D575" t="s">
        <v>11</v>
      </c>
      <c r="E575" t="s">
        <v>579</v>
      </c>
      <c r="F575" s="2">
        <v>44813.025601851848</v>
      </c>
      <c r="G575" s="3" t="str">
        <f>HYPERLINK("https://twitter.com/cirogomes/status/1568035676981010432")</f>
        <v>https://twitter.com/cirogomes/status/1568035676981010432</v>
      </c>
      <c r="H575">
        <v>3136</v>
      </c>
      <c r="I575">
        <v>596</v>
      </c>
    </row>
    <row r="576" spans="1:9" x14ac:dyDescent="0.35">
      <c r="A576" s="15" t="s">
        <v>3643</v>
      </c>
      <c r="B576" s="1" t="s">
        <v>8</v>
      </c>
      <c r="C576" s="1" t="s">
        <v>8</v>
      </c>
      <c r="D576" t="s">
        <v>11</v>
      </c>
      <c r="E576" t="s">
        <v>580</v>
      </c>
      <c r="F576" s="2">
        <v>44813.061273148145</v>
      </c>
      <c r="G576" s="3" t="str">
        <f>HYPERLINK("https://twitter.com/cirogomes/status/1568048603590950914")</f>
        <v>https://twitter.com/cirogomes/status/1568048603590950914</v>
      </c>
      <c r="H576">
        <v>2128</v>
      </c>
      <c r="I576">
        <v>655</v>
      </c>
    </row>
    <row r="577" spans="1:9" x14ac:dyDescent="0.35">
      <c r="A577" s="15" t="s">
        <v>3644</v>
      </c>
      <c r="B577" s="1" t="s">
        <v>8</v>
      </c>
      <c r="C577" s="1" t="s">
        <v>8</v>
      </c>
      <c r="D577" t="s">
        <v>11</v>
      </c>
      <c r="E577" t="s">
        <v>581</v>
      </c>
      <c r="F577" s="2">
        <v>44813.067175925928</v>
      </c>
      <c r="G577" s="3" t="str">
        <f>HYPERLINK("https://twitter.com/cirogomes/status/1568050742048456705")</f>
        <v>https://twitter.com/cirogomes/status/1568050742048456705</v>
      </c>
      <c r="H577">
        <v>6970</v>
      </c>
      <c r="I577">
        <v>985</v>
      </c>
    </row>
    <row r="578" spans="1:9" x14ac:dyDescent="0.35">
      <c r="A578" s="15" t="s">
        <v>3645</v>
      </c>
      <c r="B578" s="1" t="s">
        <v>8</v>
      </c>
      <c r="C578" s="1" t="s">
        <v>8</v>
      </c>
      <c r="D578" t="s">
        <v>11</v>
      </c>
      <c r="E578" t="s">
        <v>582</v>
      </c>
      <c r="F578" s="2">
        <v>44813.491111111114</v>
      </c>
      <c r="G578" s="3" t="str">
        <f>HYPERLINK("https://twitter.com/cirogomes/status/1568204369421557760")</f>
        <v>https://twitter.com/cirogomes/status/1568204369421557760</v>
      </c>
      <c r="H578">
        <v>3181</v>
      </c>
      <c r="I578">
        <v>380</v>
      </c>
    </row>
    <row r="579" spans="1:9" x14ac:dyDescent="0.35">
      <c r="A579" s="15" t="s">
        <v>3646</v>
      </c>
      <c r="B579" s="1" t="s">
        <v>8</v>
      </c>
      <c r="C579" s="1" t="s">
        <v>8</v>
      </c>
      <c r="D579" t="s">
        <v>11</v>
      </c>
      <c r="E579" t="s">
        <v>583</v>
      </c>
      <c r="F579" s="2">
        <v>44813.491111111114</v>
      </c>
      <c r="G579" s="3" t="str">
        <f>HYPERLINK("https://twitter.com/cirogomes/status/1568204371342532609")</f>
        <v>https://twitter.com/cirogomes/status/1568204371342532609</v>
      </c>
      <c r="H579">
        <v>3785</v>
      </c>
      <c r="I579">
        <v>504</v>
      </c>
    </row>
    <row r="580" spans="1:9" x14ac:dyDescent="0.35">
      <c r="A580" s="15" t="s">
        <v>3647</v>
      </c>
      <c r="B580" s="1" t="s">
        <v>8</v>
      </c>
      <c r="C580" s="1" t="s">
        <v>8</v>
      </c>
      <c r="D580" t="s">
        <v>11</v>
      </c>
      <c r="E580" t="s">
        <v>584</v>
      </c>
      <c r="F580" s="2">
        <v>44813.491111111114</v>
      </c>
      <c r="G580" s="3" t="str">
        <f>HYPERLINK("https://twitter.com/cirogomes/status/1568204372911292418")</f>
        <v>https://twitter.com/cirogomes/status/1568204372911292418</v>
      </c>
      <c r="H580">
        <v>3162</v>
      </c>
      <c r="I580">
        <v>690</v>
      </c>
    </row>
    <row r="581" spans="1:9" x14ac:dyDescent="0.35">
      <c r="A581" s="15" t="s">
        <v>3648</v>
      </c>
      <c r="B581" s="1" t="s">
        <v>8</v>
      </c>
      <c r="C581" s="1" t="s">
        <v>8</v>
      </c>
      <c r="D581" t="s">
        <v>11</v>
      </c>
      <c r="E581" t="s">
        <v>585</v>
      </c>
      <c r="F581" s="2">
        <v>44813.510763888888</v>
      </c>
      <c r="G581" s="3" t="str">
        <f>HYPERLINK("https://twitter.com/cirogomes/status/1568211491874082828")</f>
        <v>https://twitter.com/cirogomes/status/1568211491874082828</v>
      </c>
      <c r="H581">
        <v>6538</v>
      </c>
      <c r="I581">
        <v>1834</v>
      </c>
    </row>
    <row r="582" spans="1:9" x14ac:dyDescent="0.35">
      <c r="A582" s="15" t="s">
        <v>3649</v>
      </c>
      <c r="B582" s="1" t="s">
        <v>8</v>
      </c>
      <c r="C582" s="1" t="s">
        <v>8</v>
      </c>
      <c r="D582" t="s">
        <v>11</v>
      </c>
      <c r="E582" t="s">
        <v>586</v>
      </c>
      <c r="F582" s="2">
        <v>44813.546423611115</v>
      </c>
      <c r="G582" s="3" t="str">
        <f>HYPERLINK("https://twitter.com/cirogomes/status/1568224416818991106")</f>
        <v>https://twitter.com/cirogomes/status/1568224416818991106</v>
      </c>
      <c r="H582">
        <v>2335</v>
      </c>
      <c r="I582">
        <v>451</v>
      </c>
    </row>
    <row r="583" spans="1:9" x14ac:dyDescent="0.35">
      <c r="A583" s="15" t="s">
        <v>3650</v>
      </c>
      <c r="B583" s="1" t="s">
        <v>8</v>
      </c>
      <c r="C583" s="1" t="s">
        <v>8</v>
      </c>
      <c r="D583" t="s">
        <v>11</v>
      </c>
      <c r="E583" t="s">
        <v>587</v>
      </c>
      <c r="F583" s="2">
        <v>44813.583495370367</v>
      </c>
      <c r="G583" s="3" t="str">
        <f>HYPERLINK("https://twitter.com/cirogomes/status/1568237850105188354")</f>
        <v>https://twitter.com/cirogomes/status/1568237850105188354</v>
      </c>
      <c r="H583">
        <v>5151</v>
      </c>
      <c r="I583">
        <v>1348</v>
      </c>
    </row>
    <row r="584" spans="1:9" x14ac:dyDescent="0.35">
      <c r="A584" s="15" t="s">
        <v>3651</v>
      </c>
      <c r="B584" s="1" t="s">
        <v>8</v>
      </c>
      <c r="C584" s="1" t="s">
        <v>8</v>
      </c>
      <c r="D584" t="s">
        <v>11</v>
      </c>
      <c r="E584" t="s">
        <v>588</v>
      </c>
      <c r="F584" s="2">
        <v>44813.623923611114</v>
      </c>
      <c r="G584" s="3" t="str">
        <f>HYPERLINK("https://twitter.com/cirogomes/status/1568252500586668033")</f>
        <v>https://twitter.com/cirogomes/status/1568252500586668033</v>
      </c>
      <c r="H584">
        <v>4994</v>
      </c>
      <c r="I584">
        <v>828</v>
      </c>
    </row>
    <row r="585" spans="1:9" x14ac:dyDescent="0.35">
      <c r="A585" s="15" t="s">
        <v>3652</v>
      </c>
      <c r="B585" s="1" t="s">
        <v>8</v>
      </c>
      <c r="C585" s="1" t="s">
        <v>8</v>
      </c>
      <c r="D585" t="s">
        <v>11</v>
      </c>
      <c r="E585" t="s">
        <v>589</v>
      </c>
      <c r="F585" s="2">
        <v>44813.644317129627</v>
      </c>
      <c r="G585" s="3" t="str">
        <f>HYPERLINK("https://twitter.com/cirogomes/status/1568259889054588932")</f>
        <v>https://twitter.com/cirogomes/status/1568259889054588932</v>
      </c>
      <c r="H585">
        <v>1199</v>
      </c>
      <c r="I585">
        <v>297</v>
      </c>
    </row>
    <row r="586" spans="1:9" x14ac:dyDescent="0.35">
      <c r="A586" s="15" t="s">
        <v>3653</v>
      </c>
      <c r="B586" s="1" t="s">
        <v>8</v>
      </c>
      <c r="C586" s="1" t="s">
        <v>8</v>
      </c>
      <c r="D586" t="s">
        <v>11</v>
      </c>
      <c r="E586" t="s">
        <v>590</v>
      </c>
      <c r="F586" s="2">
        <v>44813.776365740741</v>
      </c>
      <c r="G586" s="3" t="str">
        <f>HYPERLINK("https://twitter.com/cirogomes/status/1568307745245257729")</f>
        <v>https://twitter.com/cirogomes/status/1568307745245257729</v>
      </c>
      <c r="H586">
        <v>1338</v>
      </c>
      <c r="I586">
        <v>342</v>
      </c>
    </row>
    <row r="587" spans="1:9" x14ac:dyDescent="0.35">
      <c r="A587" s="15" t="s">
        <v>3654</v>
      </c>
      <c r="B587" s="1" t="s">
        <v>8</v>
      </c>
      <c r="C587" s="1" t="s">
        <v>8</v>
      </c>
      <c r="D587" t="s">
        <v>11</v>
      </c>
      <c r="E587" t="s">
        <v>591</v>
      </c>
      <c r="F587" s="2">
        <v>44813.817731481482</v>
      </c>
      <c r="G587" s="3" t="str">
        <f>HYPERLINK("https://twitter.com/cirogomes/status/1568322736006565889")</f>
        <v>https://twitter.com/cirogomes/status/1568322736006565889</v>
      </c>
      <c r="H587">
        <v>8317</v>
      </c>
      <c r="I587">
        <v>1170</v>
      </c>
    </row>
    <row r="588" spans="1:9" x14ac:dyDescent="0.35">
      <c r="A588" s="15" t="s">
        <v>3655</v>
      </c>
      <c r="B588" s="1" t="s">
        <v>8</v>
      </c>
      <c r="C588" s="1" t="s">
        <v>8</v>
      </c>
      <c r="D588" t="s">
        <v>11</v>
      </c>
      <c r="E588" t="s">
        <v>592</v>
      </c>
      <c r="F588" s="2">
        <v>44813.840682870374</v>
      </c>
      <c r="G588" s="3" t="str">
        <f>HYPERLINK("https://twitter.com/cirogomes/status/1568331050773790728")</f>
        <v>https://twitter.com/cirogomes/status/1568331050773790728</v>
      </c>
      <c r="H588">
        <v>4002</v>
      </c>
      <c r="I588">
        <v>822</v>
      </c>
    </row>
    <row r="589" spans="1:9" x14ac:dyDescent="0.35">
      <c r="A589" s="15" t="s">
        <v>3656</v>
      </c>
      <c r="B589" s="1" t="s">
        <v>8</v>
      </c>
      <c r="C589" s="1" t="s">
        <v>8</v>
      </c>
      <c r="D589" t="s">
        <v>11</v>
      </c>
      <c r="E589" t="s">
        <v>593</v>
      </c>
      <c r="F589" s="2">
        <v>44813.878784722219</v>
      </c>
      <c r="G589" s="3" t="str">
        <f>HYPERLINK("https://twitter.com/cirogomes/status/1568344859206893570")</f>
        <v>https://twitter.com/cirogomes/status/1568344859206893570</v>
      </c>
      <c r="H589">
        <v>4822</v>
      </c>
      <c r="I589">
        <v>389</v>
      </c>
    </row>
    <row r="590" spans="1:9" x14ac:dyDescent="0.35">
      <c r="A590" s="15" t="s">
        <v>3657</v>
      </c>
      <c r="B590" s="1" t="s">
        <v>8</v>
      </c>
      <c r="C590" s="1" t="s">
        <v>8</v>
      </c>
      <c r="D590" t="s">
        <v>146</v>
      </c>
      <c r="E590" t="s">
        <v>594</v>
      </c>
      <c r="F590" s="2">
        <v>44813.888043981482</v>
      </c>
      <c r="G590" s="3" t="str">
        <f>HYPERLINK("https://twitter.com/cirogomes/status/1568348213735743492")</f>
        <v>https://twitter.com/cirogomes/status/1568348213735743492</v>
      </c>
      <c r="H590">
        <v>1905</v>
      </c>
      <c r="I590">
        <v>424</v>
      </c>
    </row>
    <row r="591" spans="1:9" x14ac:dyDescent="0.35">
      <c r="A591" s="15" t="s">
        <v>3658</v>
      </c>
      <c r="B591" s="1" t="s">
        <v>8</v>
      </c>
      <c r="C591" s="1" t="s">
        <v>8</v>
      </c>
      <c r="D591" t="s">
        <v>11</v>
      </c>
      <c r="E591" t="s">
        <v>595</v>
      </c>
      <c r="F591" s="2">
        <v>44813.934432870374</v>
      </c>
      <c r="G591" s="3" t="str">
        <f>HYPERLINK("https://twitter.com/cirogomes/status/1568365024061579266")</f>
        <v>https://twitter.com/cirogomes/status/1568365024061579266</v>
      </c>
      <c r="H591">
        <v>1254</v>
      </c>
      <c r="I591">
        <v>257</v>
      </c>
    </row>
    <row r="592" spans="1:9" x14ac:dyDescent="0.35">
      <c r="A592" s="15" t="s">
        <v>3659</v>
      </c>
      <c r="B592" s="1" t="s">
        <v>8</v>
      </c>
      <c r="C592" s="1" t="s">
        <v>8</v>
      </c>
      <c r="D592" t="s">
        <v>11</v>
      </c>
      <c r="E592" t="s">
        <v>596</v>
      </c>
      <c r="F592" s="2">
        <v>44813.985972222225</v>
      </c>
      <c r="G592" s="3" t="str">
        <f>HYPERLINK("https://twitter.com/cirogomes/status/1568383703738351617")</f>
        <v>https://twitter.com/cirogomes/status/1568383703738351617</v>
      </c>
      <c r="H592">
        <v>1966</v>
      </c>
      <c r="I592">
        <v>573</v>
      </c>
    </row>
    <row r="593" spans="1:9" x14ac:dyDescent="0.35">
      <c r="A593" s="15" t="s">
        <v>3660</v>
      </c>
      <c r="B593" s="1" t="s">
        <v>8</v>
      </c>
      <c r="C593" s="1" t="s">
        <v>8</v>
      </c>
      <c r="D593" t="s">
        <v>11</v>
      </c>
      <c r="E593" t="s">
        <v>597</v>
      </c>
      <c r="F593" s="2">
        <v>44814.500358796293</v>
      </c>
      <c r="G593" s="3" t="str">
        <f>HYPERLINK("https://twitter.com/cirogomes/status/1568570108280176640")</f>
        <v>https://twitter.com/cirogomes/status/1568570108280176640</v>
      </c>
      <c r="H593">
        <v>1007</v>
      </c>
      <c r="I593">
        <v>241</v>
      </c>
    </row>
    <row r="594" spans="1:9" x14ac:dyDescent="0.35">
      <c r="A594" s="15" t="s">
        <v>3661</v>
      </c>
      <c r="B594" s="1" t="s">
        <v>8</v>
      </c>
      <c r="C594" s="1" t="s">
        <v>8</v>
      </c>
      <c r="D594" t="s">
        <v>11</v>
      </c>
      <c r="E594" t="s">
        <v>598</v>
      </c>
      <c r="F594" s="2">
        <v>44814.629918981482</v>
      </c>
      <c r="G594" s="3" t="str">
        <f>HYPERLINK("https://twitter.com/cirogomes/status/1568617059499524096")</f>
        <v>https://twitter.com/cirogomes/status/1568617059499524096</v>
      </c>
      <c r="H594">
        <v>2230</v>
      </c>
      <c r="I594">
        <v>623</v>
      </c>
    </row>
    <row r="595" spans="1:9" x14ac:dyDescent="0.35">
      <c r="A595" s="15" t="s">
        <v>3662</v>
      </c>
      <c r="B595" s="1" t="s">
        <v>8</v>
      </c>
      <c r="C595" s="1" t="s">
        <v>8</v>
      </c>
      <c r="D595" t="s">
        <v>11</v>
      </c>
      <c r="E595" t="s">
        <v>599</v>
      </c>
      <c r="F595" s="2">
        <v>44814.703888888886</v>
      </c>
      <c r="G595" s="3" t="str">
        <f>HYPERLINK("https://twitter.com/cirogomes/status/1568643867825537025")</f>
        <v>https://twitter.com/cirogomes/status/1568643867825537025</v>
      </c>
      <c r="H595">
        <v>753</v>
      </c>
      <c r="I595">
        <v>156</v>
      </c>
    </row>
    <row r="596" spans="1:9" x14ac:dyDescent="0.35">
      <c r="A596" s="15" t="s">
        <v>3663</v>
      </c>
      <c r="B596" s="1" t="s">
        <v>8</v>
      </c>
      <c r="C596" s="1" t="s">
        <v>8</v>
      </c>
      <c r="D596" t="s">
        <v>11</v>
      </c>
      <c r="E596" t="s">
        <v>600</v>
      </c>
      <c r="F596" s="2">
        <v>44814.703912037039</v>
      </c>
      <c r="G596" s="3" t="str">
        <f>HYPERLINK("https://twitter.com/cirogomes/status/1568643873815277570")</f>
        <v>https://twitter.com/cirogomes/status/1568643873815277570</v>
      </c>
      <c r="H596">
        <v>821</v>
      </c>
      <c r="I596">
        <v>166</v>
      </c>
    </row>
    <row r="597" spans="1:9" x14ac:dyDescent="0.35">
      <c r="A597" s="15" t="s">
        <v>3664</v>
      </c>
      <c r="B597" s="1" t="s">
        <v>8</v>
      </c>
      <c r="C597" s="1" t="s">
        <v>8</v>
      </c>
      <c r="D597" t="s">
        <v>11</v>
      </c>
      <c r="E597" t="s">
        <v>601</v>
      </c>
      <c r="F597" s="2">
        <v>44814.703912037039</v>
      </c>
      <c r="G597" s="3" t="str">
        <f>HYPERLINK("https://twitter.com/cirogomes/status/1568643877128511495")</f>
        <v>https://twitter.com/cirogomes/status/1568643877128511495</v>
      </c>
      <c r="H597">
        <v>956</v>
      </c>
      <c r="I597">
        <v>211</v>
      </c>
    </row>
    <row r="598" spans="1:9" x14ac:dyDescent="0.35">
      <c r="A598" s="15" t="s">
        <v>3665</v>
      </c>
      <c r="B598" s="1" t="s">
        <v>8</v>
      </c>
      <c r="C598" s="1" t="s">
        <v>8</v>
      </c>
      <c r="D598" t="s">
        <v>11</v>
      </c>
      <c r="E598" t="s">
        <v>602</v>
      </c>
      <c r="F598" s="2">
        <v>44814.703923611109</v>
      </c>
      <c r="G598" s="3" t="str">
        <f>HYPERLINK("https://twitter.com/cirogomes/status/1568643881431961600")</f>
        <v>https://twitter.com/cirogomes/status/1568643881431961600</v>
      </c>
      <c r="H598">
        <v>660</v>
      </c>
      <c r="I598">
        <v>178</v>
      </c>
    </row>
    <row r="599" spans="1:9" x14ac:dyDescent="0.35">
      <c r="A599" s="15" t="s">
        <v>3666</v>
      </c>
      <c r="B599" s="1" t="s">
        <v>8</v>
      </c>
      <c r="C599" s="1" t="s">
        <v>8</v>
      </c>
      <c r="D599" t="s">
        <v>11</v>
      </c>
      <c r="E599" t="s">
        <v>603</v>
      </c>
      <c r="F599" s="2">
        <v>44814.703935185185</v>
      </c>
      <c r="G599" s="3" t="str">
        <f>HYPERLINK("https://twitter.com/cirogomes/status/1568643885383192576")</f>
        <v>https://twitter.com/cirogomes/status/1568643885383192576</v>
      </c>
      <c r="H599">
        <v>4038</v>
      </c>
      <c r="I599">
        <v>718</v>
      </c>
    </row>
    <row r="600" spans="1:9" x14ac:dyDescent="0.35">
      <c r="A600" s="15" t="s">
        <v>3667</v>
      </c>
      <c r="B600" s="1" t="s">
        <v>8</v>
      </c>
      <c r="C600" s="1" t="s">
        <v>8</v>
      </c>
      <c r="D600" t="s">
        <v>11</v>
      </c>
      <c r="E600" t="s">
        <v>604</v>
      </c>
      <c r="F600" s="2">
        <v>44814.751145833332</v>
      </c>
      <c r="G600" s="3" t="str">
        <f>HYPERLINK("https://twitter.com/cirogomes/status/1568660993542131713")</f>
        <v>https://twitter.com/cirogomes/status/1568660993542131713</v>
      </c>
      <c r="H600">
        <v>979</v>
      </c>
      <c r="I600">
        <v>282</v>
      </c>
    </row>
    <row r="601" spans="1:9" x14ac:dyDescent="0.35">
      <c r="A601" s="15" t="s">
        <v>3668</v>
      </c>
      <c r="B601" s="1" t="s">
        <v>8</v>
      </c>
      <c r="C601" s="1" t="s">
        <v>8</v>
      </c>
      <c r="D601" t="s">
        <v>11</v>
      </c>
      <c r="E601" s="3" t="str">
        <f>HYPERLINK("https://t.co/ostypgTCMA")</f>
        <v>https://t.co/ostypgTCMA</v>
      </c>
      <c r="F601" s="2">
        <v>44814.791666666664</v>
      </c>
      <c r="G601" s="3" t="str">
        <f>HYPERLINK("https://twitter.com/cirogomes/status/1568675678085578752")</f>
        <v>https://twitter.com/cirogomes/status/1568675678085578752</v>
      </c>
      <c r="H601">
        <v>3406</v>
      </c>
      <c r="I601">
        <v>831</v>
      </c>
    </row>
    <row r="602" spans="1:9" x14ac:dyDescent="0.35">
      <c r="A602" s="15" t="s">
        <v>3669</v>
      </c>
      <c r="B602" s="1" t="s">
        <v>8</v>
      </c>
      <c r="C602" s="1" t="s">
        <v>8</v>
      </c>
      <c r="D602" t="s">
        <v>11</v>
      </c>
      <c r="E602" t="s">
        <v>605</v>
      </c>
      <c r="F602" s="2">
        <v>44814.832141203704</v>
      </c>
      <c r="G602" s="3" t="str">
        <f>HYPERLINK("https://twitter.com/cirogomes/status/1568690345504026624")</f>
        <v>https://twitter.com/cirogomes/status/1568690345504026624</v>
      </c>
      <c r="H602">
        <v>1865</v>
      </c>
      <c r="I602">
        <v>320</v>
      </c>
    </row>
    <row r="603" spans="1:9" x14ac:dyDescent="0.35">
      <c r="A603" s="15" t="s">
        <v>3670</v>
      </c>
      <c r="B603" s="1" t="s">
        <v>8</v>
      </c>
      <c r="C603" s="1" t="s">
        <v>8</v>
      </c>
      <c r="D603" t="s">
        <v>11</v>
      </c>
      <c r="E603" t="s">
        <v>606</v>
      </c>
      <c r="F603" s="2">
        <v>44814.832152777781</v>
      </c>
      <c r="G603" s="3" t="str">
        <f>HYPERLINK("https://twitter.com/cirogomes/status/1568690348456820737")</f>
        <v>https://twitter.com/cirogomes/status/1568690348456820737</v>
      </c>
      <c r="H603">
        <v>1697</v>
      </c>
      <c r="I603">
        <v>260</v>
      </c>
    </row>
    <row r="604" spans="1:9" x14ac:dyDescent="0.35">
      <c r="A604" s="15" t="s">
        <v>3671</v>
      </c>
      <c r="B604" s="1" t="s">
        <v>8</v>
      </c>
      <c r="C604" s="1" t="s">
        <v>8</v>
      </c>
      <c r="D604" t="s">
        <v>11</v>
      </c>
      <c r="E604" t="s">
        <v>607</v>
      </c>
      <c r="F604" s="2">
        <v>44814.83216435185</v>
      </c>
      <c r="G604" s="3" t="str">
        <f>HYPERLINK("https://twitter.com/cirogomes/status/1568690350197202945")</f>
        <v>https://twitter.com/cirogomes/status/1568690350197202945</v>
      </c>
      <c r="H604">
        <v>1730</v>
      </c>
      <c r="I604">
        <v>303</v>
      </c>
    </row>
    <row r="605" spans="1:9" x14ac:dyDescent="0.35">
      <c r="A605" s="15" t="s">
        <v>3672</v>
      </c>
      <c r="B605" s="1" t="s">
        <v>8</v>
      </c>
      <c r="C605" s="1" t="s">
        <v>8</v>
      </c>
      <c r="D605" t="s">
        <v>11</v>
      </c>
      <c r="E605" t="s">
        <v>608</v>
      </c>
      <c r="F605" s="2">
        <v>44814.83216435185</v>
      </c>
      <c r="G605" s="3" t="str">
        <f>HYPERLINK("https://twitter.com/cirogomes/status/1568690352768565250")</f>
        <v>https://twitter.com/cirogomes/status/1568690352768565250</v>
      </c>
      <c r="H605">
        <v>1737</v>
      </c>
      <c r="I605">
        <v>290</v>
      </c>
    </row>
    <row r="606" spans="1:9" x14ac:dyDescent="0.35">
      <c r="A606" s="15" t="s">
        <v>3673</v>
      </c>
      <c r="B606" s="1" t="s">
        <v>8</v>
      </c>
      <c r="C606" s="1" t="s">
        <v>8</v>
      </c>
      <c r="D606" t="s">
        <v>11</v>
      </c>
      <c r="E606" t="s">
        <v>609</v>
      </c>
      <c r="F606" s="2">
        <v>44814.832175925927</v>
      </c>
      <c r="G606" s="3" t="str">
        <f>HYPERLINK("https://twitter.com/cirogomes/status/1568690354458591237")</f>
        <v>https://twitter.com/cirogomes/status/1568690354458591237</v>
      </c>
      <c r="H606">
        <v>1872</v>
      </c>
      <c r="I606">
        <v>304</v>
      </c>
    </row>
    <row r="607" spans="1:9" x14ac:dyDescent="0.35">
      <c r="A607" s="15" t="s">
        <v>3674</v>
      </c>
      <c r="B607" s="1" t="s">
        <v>8</v>
      </c>
      <c r="C607" s="1" t="s">
        <v>8</v>
      </c>
      <c r="D607" t="s">
        <v>11</v>
      </c>
      <c r="E607" t="s">
        <v>610</v>
      </c>
      <c r="F607" s="2">
        <v>44814.832175925927</v>
      </c>
      <c r="G607" s="3" t="str">
        <f>HYPERLINK("https://twitter.com/cirogomes/status/1568690358346981377")</f>
        <v>https://twitter.com/cirogomes/status/1568690358346981377</v>
      </c>
      <c r="H607">
        <v>2197</v>
      </c>
      <c r="I607">
        <v>434</v>
      </c>
    </row>
    <row r="608" spans="1:9" x14ac:dyDescent="0.35">
      <c r="A608" s="15" t="s">
        <v>3675</v>
      </c>
      <c r="B608" s="1" t="s">
        <v>8</v>
      </c>
      <c r="C608" s="1" t="s">
        <v>8</v>
      </c>
      <c r="D608" t="s">
        <v>11</v>
      </c>
      <c r="E608" t="s">
        <v>611</v>
      </c>
      <c r="F608" s="2">
        <v>44814.832187499997</v>
      </c>
      <c r="G608" s="3" t="str">
        <f>HYPERLINK("https://twitter.com/cirogomes/status/1568690361391882243")</f>
        <v>https://twitter.com/cirogomes/status/1568690361391882243</v>
      </c>
      <c r="H608">
        <v>1666</v>
      </c>
      <c r="I608">
        <v>290</v>
      </c>
    </row>
    <row r="609" spans="1:9" x14ac:dyDescent="0.35">
      <c r="A609" s="15" t="s">
        <v>3676</v>
      </c>
      <c r="B609" s="1" t="s">
        <v>8</v>
      </c>
      <c r="C609" s="1" t="s">
        <v>8</v>
      </c>
      <c r="D609" t="s">
        <v>11</v>
      </c>
      <c r="E609" t="s">
        <v>612</v>
      </c>
      <c r="F609" s="2">
        <v>44814.832199074073</v>
      </c>
      <c r="G609" s="3" t="str">
        <f>HYPERLINK("https://twitter.com/cirogomes/status/1568690363505983490")</f>
        <v>https://twitter.com/cirogomes/status/1568690363505983490</v>
      </c>
      <c r="H609">
        <v>1750</v>
      </c>
      <c r="I609">
        <v>292</v>
      </c>
    </row>
    <row r="610" spans="1:9" x14ac:dyDescent="0.35">
      <c r="A610" s="15" t="s">
        <v>3677</v>
      </c>
      <c r="B610" s="1" t="s">
        <v>8</v>
      </c>
      <c r="C610" s="1" t="s">
        <v>8</v>
      </c>
      <c r="D610" t="s">
        <v>11</v>
      </c>
      <c r="E610" t="s">
        <v>613</v>
      </c>
      <c r="F610" s="2">
        <v>44814.832199074073</v>
      </c>
      <c r="G610" s="3" t="str">
        <f>HYPERLINK("https://twitter.com/cirogomes/status/1568690366093864961")</f>
        <v>https://twitter.com/cirogomes/status/1568690366093864961</v>
      </c>
      <c r="H610">
        <v>1791</v>
      </c>
      <c r="I610">
        <v>382</v>
      </c>
    </row>
    <row r="611" spans="1:9" x14ac:dyDescent="0.35">
      <c r="A611" s="15" t="s">
        <v>3678</v>
      </c>
      <c r="B611" s="1" t="s">
        <v>8</v>
      </c>
      <c r="C611" s="1" t="s">
        <v>8</v>
      </c>
      <c r="D611" t="s">
        <v>11</v>
      </c>
      <c r="E611" t="s">
        <v>614</v>
      </c>
      <c r="F611" s="2">
        <v>44814.83221064815</v>
      </c>
      <c r="G611" s="3" t="str">
        <f>HYPERLINK("https://twitter.com/cirogomes/status/1568690367905808384")</f>
        <v>https://twitter.com/cirogomes/status/1568690367905808384</v>
      </c>
      <c r="H611">
        <v>1436</v>
      </c>
      <c r="I611">
        <v>305</v>
      </c>
    </row>
    <row r="612" spans="1:9" x14ac:dyDescent="0.35">
      <c r="A612" s="15" t="s">
        <v>3679</v>
      </c>
      <c r="B612" s="1" t="s">
        <v>8</v>
      </c>
      <c r="C612" s="1" t="s">
        <v>8</v>
      </c>
      <c r="D612" t="s">
        <v>11</v>
      </c>
      <c r="E612" t="s">
        <v>615</v>
      </c>
      <c r="F612" s="2">
        <v>44814.991701388892</v>
      </c>
      <c r="G612" s="3" t="str">
        <f>HYPERLINK("https://twitter.com/cirogomes/status/1568748166882770948")</f>
        <v>https://twitter.com/cirogomes/status/1568748166882770948</v>
      </c>
      <c r="H612">
        <v>6572</v>
      </c>
      <c r="I612">
        <v>727</v>
      </c>
    </row>
    <row r="613" spans="1:9" x14ac:dyDescent="0.35">
      <c r="A613" s="15" t="s">
        <v>3680</v>
      </c>
      <c r="B613" s="1" t="s">
        <v>8</v>
      </c>
      <c r="C613" s="1" t="s">
        <v>8</v>
      </c>
      <c r="D613" t="s">
        <v>11</v>
      </c>
      <c r="E613" t="s">
        <v>616</v>
      </c>
      <c r="F613" s="2">
        <v>44815.0309375</v>
      </c>
      <c r="G613" s="3" t="str">
        <f>HYPERLINK("https://twitter.com/cirogomes/status/1568762385221001217")</f>
        <v>https://twitter.com/cirogomes/status/1568762385221001217</v>
      </c>
      <c r="H613">
        <v>2960</v>
      </c>
      <c r="I613">
        <v>315</v>
      </c>
    </row>
    <row r="614" spans="1:9" x14ac:dyDescent="0.35">
      <c r="A614" s="15" t="s">
        <v>3681</v>
      </c>
      <c r="B614" s="1" t="s">
        <v>8</v>
      </c>
      <c r="C614" s="1" t="s">
        <v>8</v>
      </c>
      <c r="D614" t="s">
        <v>11</v>
      </c>
      <c r="E614" t="s">
        <v>617</v>
      </c>
      <c r="F614" s="2">
        <v>44815.0309375</v>
      </c>
      <c r="G614" s="3" t="str">
        <f>HYPERLINK("https://twitter.com/cirogomes/status/1568762386592440320")</f>
        <v>https://twitter.com/cirogomes/status/1568762386592440320</v>
      </c>
      <c r="H614">
        <v>3332</v>
      </c>
      <c r="I614">
        <v>315</v>
      </c>
    </row>
    <row r="615" spans="1:9" x14ac:dyDescent="0.35">
      <c r="A615" s="15" t="s">
        <v>3682</v>
      </c>
      <c r="B615" s="1" t="s">
        <v>8</v>
      </c>
      <c r="C615" s="1" t="s">
        <v>8</v>
      </c>
      <c r="D615" t="s">
        <v>11</v>
      </c>
      <c r="E615" t="s">
        <v>618</v>
      </c>
      <c r="F615" s="2">
        <v>44815.030949074076</v>
      </c>
      <c r="G615" s="3" t="str">
        <f>HYPERLINK("https://twitter.com/cirogomes/status/1568762388006027267")</f>
        <v>https://twitter.com/cirogomes/status/1568762388006027267</v>
      </c>
      <c r="H615">
        <v>1626</v>
      </c>
      <c r="I615">
        <v>480</v>
      </c>
    </row>
    <row r="616" spans="1:9" x14ac:dyDescent="0.35">
      <c r="A616" s="15" t="s">
        <v>3683</v>
      </c>
      <c r="B616" s="1" t="s">
        <v>8</v>
      </c>
      <c r="C616" s="1" t="s">
        <v>8</v>
      </c>
      <c r="D616" t="s">
        <v>11</v>
      </c>
      <c r="E616" t="s">
        <v>619</v>
      </c>
      <c r="F616" s="2">
        <v>44815.05641203704</v>
      </c>
      <c r="G616" s="3" t="str">
        <f>HYPERLINK("https://twitter.com/cirogomes/status/1568771617806815232")</f>
        <v>https://twitter.com/cirogomes/status/1568771617806815232</v>
      </c>
      <c r="H616">
        <v>4387</v>
      </c>
      <c r="I616">
        <v>1225</v>
      </c>
    </row>
    <row r="617" spans="1:9" x14ac:dyDescent="0.35">
      <c r="A617" s="15" t="s">
        <v>3684</v>
      </c>
      <c r="B617" s="1" t="s">
        <v>8</v>
      </c>
      <c r="C617" s="1" t="s">
        <v>8</v>
      </c>
      <c r="D617" t="s">
        <v>11</v>
      </c>
      <c r="E617" t="s">
        <v>620</v>
      </c>
      <c r="F617" s="2">
        <v>44815.500347222223</v>
      </c>
      <c r="G617" s="3" t="str">
        <f>HYPERLINK("https://twitter.com/cirogomes/status/1568932495168520193")</f>
        <v>https://twitter.com/cirogomes/status/1568932495168520193</v>
      </c>
      <c r="H617">
        <v>1188</v>
      </c>
      <c r="I617">
        <v>311</v>
      </c>
    </row>
    <row r="618" spans="1:9" x14ac:dyDescent="0.35">
      <c r="A618" s="15" t="s">
        <v>3685</v>
      </c>
      <c r="B618" s="1" t="s">
        <v>8</v>
      </c>
      <c r="C618" s="1" t="s">
        <v>8</v>
      </c>
      <c r="D618" t="s">
        <v>11</v>
      </c>
      <c r="E618" t="s">
        <v>621</v>
      </c>
      <c r="F618" s="2">
        <v>44815.613495370373</v>
      </c>
      <c r="G618" s="3" t="str">
        <f>HYPERLINK("https://twitter.com/cirogomes/status/1568973495442329600")</f>
        <v>https://twitter.com/cirogomes/status/1568973495442329600</v>
      </c>
      <c r="H618">
        <v>2353</v>
      </c>
      <c r="I618">
        <v>415</v>
      </c>
    </row>
    <row r="619" spans="1:9" x14ac:dyDescent="0.35">
      <c r="A619" s="15" t="s">
        <v>3686</v>
      </c>
      <c r="B619" s="1" t="s">
        <v>8</v>
      </c>
      <c r="C619" s="1" t="s">
        <v>8</v>
      </c>
      <c r="D619" t="s">
        <v>11</v>
      </c>
      <c r="E619" t="s">
        <v>622</v>
      </c>
      <c r="F619" s="2">
        <v>44815.645960648151</v>
      </c>
      <c r="G619" s="3" t="str">
        <f>HYPERLINK("https://twitter.com/cirogomes/status/1568985263400951809")</f>
        <v>https://twitter.com/cirogomes/status/1568985263400951809</v>
      </c>
      <c r="H619">
        <v>2264</v>
      </c>
      <c r="I619">
        <v>630</v>
      </c>
    </row>
    <row r="620" spans="1:9" x14ac:dyDescent="0.35">
      <c r="A620" s="15" t="s">
        <v>3687</v>
      </c>
      <c r="B620" s="1" t="s">
        <v>8</v>
      </c>
      <c r="C620" s="1" t="s">
        <v>8</v>
      </c>
      <c r="D620" t="s">
        <v>11</v>
      </c>
      <c r="E620" t="s">
        <v>623</v>
      </c>
      <c r="F620" s="2">
        <v>44815.792013888888</v>
      </c>
      <c r="G620" s="3" t="str">
        <f>HYPERLINK("https://twitter.com/cirogomes/status/1569038191432171522")</f>
        <v>https://twitter.com/cirogomes/status/1569038191432171522</v>
      </c>
      <c r="H620">
        <v>3835</v>
      </c>
      <c r="I620">
        <v>979</v>
      </c>
    </row>
    <row r="621" spans="1:9" x14ac:dyDescent="0.35">
      <c r="A621" s="15" t="s">
        <v>3688</v>
      </c>
      <c r="B621" s="1" t="s">
        <v>8</v>
      </c>
      <c r="C621" s="1" t="s">
        <v>8</v>
      </c>
      <c r="D621" t="s">
        <v>9</v>
      </c>
      <c r="E621" t="s">
        <v>624</v>
      </c>
      <c r="F621" s="2">
        <v>44815.883553240739</v>
      </c>
      <c r="G621" s="3" t="str">
        <f>HYPERLINK("https://twitter.com/cirogomes/status/1569071361603125248")</f>
        <v>https://twitter.com/cirogomes/status/1569071361603125248</v>
      </c>
      <c r="H621">
        <v>2431</v>
      </c>
      <c r="I621">
        <v>601</v>
      </c>
    </row>
    <row r="622" spans="1:9" x14ac:dyDescent="0.35">
      <c r="A622" s="15" t="s">
        <v>3689</v>
      </c>
      <c r="B622" s="1" t="s">
        <v>8</v>
      </c>
      <c r="C622" s="1" t="s">
        <v>8</v>
      </c>
      <c r="D622" t="s">
        <v>11</v>
      </c>
      <c r="E622" t="s">
        <v>625</v>
      </c>
      <c r="F622" s="2">
        <v>44815.958692129629</v>
      </c>
      <c r="G622" s="3" t="str">
        <f>HYPERLINK("https://twitter.com/cirogomes/status/1569098590546436098")</f>
        <v>https://twitter.com/cirogomes/status/1569098590546436098</v>
      </c>
      <c r="H622">
        <v>4546</v>
      </c>
      <c r="I622">
        <v>870</v>
      </c>
    </row>
    <row r="623" spans="1:9" x14ac:dyDescent="0.35">
      <c r="A623" s="15" t="s">
        <v>3690</v>
      </c>
      <c r="B623" s="1" t="s">
        <v>8</v>
      </c>
      <c r="C623" s="1" t="s">
        <v>8</v>
      </c>
      <c r="D623" t="s">
        <v>11</v>
      </c>
      <c r="E623" t="s">
        <v>626</v>
      </c>
      <c r="F623" s="2">
        <v>44816.458425925928</v>
      </c>
      <c r="G623" s="3" t="str">
        <f>HYPERLINK("https://twitter.com/cirogomes/status/1569279689012682760")</f>
        <v>https://twitter.com/cirogomes/status/1569279689012682760</v>
      </c>
      <c r="H623">
        <v>2516</v>
      </c>
      <c r="I623">
        <v>391</v>
      </c>
    </row>
    <row r="624" spans="1:9" x14ac:dyDescent="0.35">
      <c r="A624" s="15" t="s">
        <v>3691</v>
      </c>
      <c r="B624" s="1" t="s">
        <v>8</v>
      </c>
      <c r="C624" s="1" t="s">
        <v>8</v>
      </c>
      <c r="D624" t="s">
        <v>11</v>
      </c>
      <c r="E624" t="s">
        <v>627</v>
      </c>
      <c r="F624" s="2">
        <v>44816.48810185185</v>
      </c>
      <c r="G624" s="3" t="str">
        <f>HYPERLINK("https://twitter.com/cirogomes/status/1569290444781064192")</f>
        <v>https://twitter.com/cirogomes/status/1569290444781064192</v>
      </c>
      <c r="H624">
        <v>1982</v>
      </c>
      <c r="I624">
        <v>647</v>
      </c>
    </row>
    <row r="625" spans="1:9" x14ac:dyDescent="0.35">
      <c r="A625" s="15" t="s">
        <v>3692</v>
      </c>
      <c r="B625" s="1" t="s">
        <v>8</v>
      </c>
      <c r="C625" s="1" t="s">
        <v>8</v>
      </c>
      <c r="D625" t="s">
        <v>11</v>
      </c>
      <c r="E625" t="s">
        <v>628</v>
      </c>
      <c r="F625" s="2">
        <v>44816.5</v>
      </c>
      <c r="G625" s="3" t="str">
        <f>HYPERLINK("https://twitter.com/cirogomes/status/1569294755292405762")</f>
        <v>https://twitter.com/cirogomes/status/1569294755292405762</v>
      </c>
      <c r="H625">
        <v>1014</v>
      </c>
      <c r="I625">
        <v>285</v>
      </c>
    </row>
    <row r="626" spans="1:9" x14ac:dyDescent="0.35">
      <c r="A626" s="15" t="s">
        <v>3693</v>
      </c>
      <c r="B626" s="1" t="s">
        <v>8</v>
      </c>
      <c r="C626" s="1" t="s">
        <v>8</v>
      </c>
      <c r="D626" t="s">
        <v>11</v>
      </c>
      <c r="E626" s="3" t="str">
        <f>HYPERLINK("https://t.co/t1Gqdh2Gdx")</f>
        <v>https://t.co/t1Gqdh2Gdx</v>
      </c>
      <c r="F626" s="2">
        <v>44816.54587962963</v>
      </c>
      <c r="G626" s="3" t="str">
        <f>HYPERLINK("https://twitter.com/cirogomes/status/1569311379999309824")</f>
        <v>https://twitter.com/cirogomes/status/1569311379999309824</v>
      </c>
      <c r="H626">
        <v>4107</v>
      </c>
      <c r="I626">
        <v>832</v>
      </c>
    </row>
    <row r="627" spans="1:9" x14ac:dyDescent="0.35">
      <c r="A627" s="15" t="s">
        <v>3694</v>
      </c>
      <c r="B627" s="1" t="s">
        <v>8</v>
      </c>
      <c r="C627" s="1" t="s">
        <v>8</v>
      </c>
      <c r="D627" t="s">
        <v>11</v>
      </c>
      <c r="E627" t="s">
        <v>629</v>
      </c>
      <c r="F627" s="2">
        <v>44816.631967592592</v>
      </c>
      <c r="G627" s="3" t="str">
        <f>HYPERLINK("https://twitter.com/cirogomes/status/1569342579250184192")</f>
        <v>https://twitter.com/cirogomes/status/1569342579250184192</v>
      </c>
      <c r="H627">
        <v>3022</v>
      </c>
      <c r="I627">
        <v>544</v>
      </c>
    </row>
    <row r="628" spans="1:9" x14ac:dyDescent="0.35">
      <c r="A628" s="15" t="s">
        <v>3695</v>
      </c>
      <c r="B628" s="1" t="s">
        <v>8</v>
      </c>
      <c r="C628" s="1" t="s">
        <v>8</v>
      </c>
      <c r="D628" t="s">
        <v>11</v>
      </c>
      <c r="E628" t="s">
        <v>630</v>
      </c>
      <c r="F628" s="2">
        <v>44816.631979166668</v>
      </c>
      <c r="G628" s="3" t="str">
        <f>HYPERLINK("https://twitter.com/cirogomes/status/1569342582160752640")</f>
        <v>https://twitter.com/cirogomes/status/1569342582160752640</v>
      </c>
      <c r="H628">
        <v>2204</v>
      </c>
      <c r="I628">
        <v>400</v>
      </c>
    </row>
    <row r="629" spans="1:9" x14ac:dyDescent="0.35">
      <c r="A629" s="15" t="s">
        <v>3696</v>
      </c>
      <c r="B629" s="1" t="s">
        <v>8</v>
      </c>
      <c r="C629" s="1" t="s">
        <v>8</v>
      </c>
      <c r="D629" t="s">
        <v>11</v>
      </c>
      <c r="E629" t="s">
        <v>631</v>
      </c>
      <c r="F629" s="2">
        <v>44816.631979166668</v>
      </c>
      <c r="G629" s="3" t="str">
        <f>HYPERLINK("https://twitter.com/cirogomes/status/1569342584358637568")</f>
        <v>https://twitter.com/cirogomes/status/1569342584358637568</v>
      </c>
      <c r="H629">
        <v>2308</v>
      </c>
      <c r="I629">
        <v>455</v>
      </c>
    </row>
    <row r="630" spans="1:9" x14ac:dyDescent="0.35">
      <c r="A630" s="15" t="s">
        <v>3697</v>
      </c>
      <c r="B630" s="1" t="s">
        <v>8</v>
      </c>
      <c r="C630" s="1" t="s">
        <v>8</v>
      </c>
      <c r="D630" t="s">
        <v>11</v>
      </c>
      <c r="E630" t="s">
        <v>632</v>
      </c>
      <c r="F630" s="2">
        <v>44816.631990740738</v>
      </c>
      <c r="G630" s="3" t="str">
        <f>HYPERLINK("https://twitter.com/cirogomes/status/1569342586451795969")</f>
        <v>https://twitter.com/cirogomes/status/1569342586451795969</v>
      </c>
      <c r="H630">
        <v>2044</v>
      </c>
      <c r="I630">
        <v>357</v>
      </c>
    </row>
    <row r="631" spans="1:9" x14ac:dyDescent="0.35">
      <c r="A631" s="15" t="s">
        <v>3698</v>
      </c>
      <c r="B631" s="1" t="s">
        <v>8</v>
      </c>
      <c r="C631" s="1" t="s">
        <v>8</v>
      </c>
      <c r="D631" t="s">
        <v>11</v>
      </c>
      <c r="E631" t="s">
        <v>633</v>
      </c>
      <c r="F631" s="2">
        <v>44816.631990740738</v>
      </c>
      <c r="G631" s="3" t="str">
        <f>HYPERLINK("https://twitter.com/cirogomes/status/1569342588934578178")</f>
        <v>https://twitter.com/cirogomes/status/1569342588934578178</v>
      </c>
      <c r="H631">
        <v>2211</v>
      </c>
      <c r="I631">
        <v>412</v>
      </c>
    </row>
    <row r="632" spans="1:9" x14ac:dyDescent="0.35">
      <c r="A632" s="15" t="s">
        <v>3699</v>
      </c>
      <c r="B632" s="1" t="s">
        <v>8</v>
      </c>
      <c r="C632" s="1" t="s">
        <v>8</v>
      </c>
      <c r="D632" t="s">
        <v>11</v>
      </c>
      <c r="E632" t="s">
        <v>634</v>
      </c>
      <c r="F632" s="2">
        <v>44816.632002314815</v>
      </c>
      <c r="G632" s="3" t="str">
        <f>HYPERLINK("https://twitter.com/cirogomes/status/1569342590969085952")</f>
        <v>https://twitter.com/cirogomes/status/1569342590969085952</v>
      </c>
      <c r="H632">
        <v>2035</v>
      </c>
      <c r="I632">
        <v>371</v>
      </c>
    </row>
    <row r="633" spans="1:9" x14ac:dyDescent="0.35">
      <c r="A633" s="15" t="s">
        <v>3700</v>
      </c>
      <c r="B633" s="1" t="s">
        <v>8</v>
      </c>
      <c r="C633" s="1" t="s">
        <v>8</v>
      </c>
      <c r="D633" t="s">
        <v>11</v>
      </c>
      <c r="E633" t="s">
        <v>635</v>
      </c>
      <c r="F633" s="2">
        <v>44816.632002314815</v>
      </c>
      <c r="G633" s="3" t="str">
        <f>HYPERLINK("https://twitter.com/cirogomes/status/1569342593166897152")</f>
        <v>https://twitter.com/cirogomes/status/1569342593166897152</v>
      </c>
      <c r="H633">
        <v>2440</v>
      </c>
      <c r="I633">
        <v>491</v>
      </c>
    </row>
    <row r="634" spans="1:9" x14ac:dyDescent="0.35">
      <c r="A634" s="15" t="s">
        <v>3701</v>
      </c>
      <c r="B634" s="1" t="s">
        <v>8</v>
      </c>
      <c r="C634" s="1" t="s">
        <v>8</v>
      </c>
      <c r="D634" t="s">
        <v>11</v>
      </c>
      <c r="E634" t="s">
        <v>636</v>
      </c>
      <c r="F634" s="2">
        <v>44816.632013888891</v>
      </c>
      <c r="G634" s="3" t="str">
        <f>HYPERLINK("https://twitter.com/cirogomes/status/1569342595062534144")</f>
        <v>https://twitter.com/cirogomes/status/1569342595062534144</v>
      </c>
      <c r="H634">
        <v>2516</v>
      </c>
      <c r="I634">
        <v>446</v>
      </c>
    </row>
    <row r="635" spans="1:9" x14ac:dyDescent="0.35">
      <c r="A635" s="15" t="s">
        <v>3702</v>
      </c>
      <c r="B635" s="1" t="s">
        <v>8</v>
      </c>
      <c r="C635" s="1" t="s">
        <v>8</v>
      </c>
      <c r="D635" t="s">
        <v>11</v>
      </c>
      <c r="E635" t="s">
        <v>637</v>
      </c>
      <c r="F635" s="2">
        <v>44816.632013888891</v>
      </c>
      <c r="G635" s="3" t="str">
        <f>HYPERLINK("https://twitter.com/cirogomes/status/1569342597675507712")</f>
        <v>https://twitter.com/cirogomes/status/1569342597675507712</v>
      </c>
      <c r="H635">
        <v>2705</v>
      </c>
      <c r="I635">
        <v>485</v>
      </c>
    </row>
    <row r="636" spans="1:9" x14ac:dyDescent="0.35">
      <c r="A636" s="15" t="s">
        <v>3703</v>
      </c>
      <c r="B636" s="1" t="s">
        <v>8</v>
      </c>
      <c r="C636" s="1" t="s">
        <v>8</v>
      </c>
      <c r="D636" t="s">
        <v>11</v>
      </c>
      <c r="E636" t="s">
        <v>638</v>
      </c>
      <c r="F636" s="2">
        <v>44816.632025462961</v>
      </c>
      <c r="G636" s="3" t="str">
        <f>HYPERLINK("https://twitter.com/cirogomes/status/1569342599520993282")</f>
        <v>https://twitter.com/cirogomes/status/1569342599520993282</v>
      </c>
      <c r="H636">
        <v>2525</v>
      </c>
      <c r="I636">
        <v>525</v>
      </c>
    </row>
    <row r="637" spans="1:9" x14ac:dyDescent="0.35">
      <c r="A637" s="15" t="s">
        <v>3704</v>
      </c>
      <c r="B637" s="1" t="s">
        <v>8</v>
      </c>
      <c r="C637" s="1" t="s">
        <v>8</v>
      </c>
      <c r="D637" t="s">
        <v>11</v>
      </c>
      <c r="E637" t="s">
        <v>639</v>
      </c>
      <c r="F637" s="2">
        <v>44816.632025462961</v>
      </c>
      <c r="G637" s="3" t="str">
        <f>HYPERLINK("https://twitter.com/cirogomes/status/1569342601433604102")</f>
        <v>https://twitter.com/cirogomes/status/1569342601433604102</v>
      </c>
      <c r="H637">
        <v>2613</v>
      </c>
      <c r="I637">
        <v>612</v>
      </c>
    </row>
    <row r="638" spans="1:9" ht="43.5" x14ac:dyDescent="0.35">
      <c r="A638" s="15" t="s">
        <v>3705</v>
      </c>
      <c r="B638" s="1" t="s">
        <v>8</v>
      </c>
      <c r="C638" s="1" t="s">
        <v>8</v>
      </c>
      <c r="D638" t="s">
        <v>11</v>
      </c>
      <c r="E638" s="4" t="s">
        <v>640</v>
      </c>
      <c r="F638" s="2">
        <v>44816.928993055553</v>
      </c>
      <c r="G638" s="3" t="str">
        <f>HYPERLINK("https://twitter.com/cirogomes/status/1569450218198016002")</f>
        <v>https://twitter.com/cirogomes/status/1569450218198016002</v>
      </c>
      <c r="H638">
        <v>847</v>
      </c>
      <c r="I638">
        <v>241</v>
      </c>
    </row>
    <row r="639" spans="1:9" x14ac:dyDescent="0.35">
      <c r="A639" s="15" t="s">
        <v>3706</v>
      </c>
      <c r="B639" s="1" t="s">
        <v>8</v>
      </c>
      <c r="C639" s="1" t="s">
        <v>8</v>
      </c>
      <c r="D639" t="s">
        <v>11</v>
      </c>
      <c r="E639" t="s">
        <v>641</v>
      </c>
      <c r="F639" s="2">
        <v>44816.929016203707</v>
      </c>
      <c r="G639" s="3" t="str">
        <f>HYPERLINK("https://twitter.com/cirogomes/status/1569450225017958400")</f>
        <v>https://twitter.com/cirogomes/status/1569450225017958400</v>
      </c>
      <c r="H639">
        <v>784</v>
      </c>
      <c r="I639">
        <v>210</v>
      </c>
    </row>
    <row r="640" spans="1:9" x14ac:dyDescent="0.35">
      <c r="A640" s="15" t="s">
        <v>3707</v>
      </c>
      <c r="B640" s="1" t="s">
        <v>8</v>
      </c>
      <c r="C640" s="1" t="s">
        <v>8</v>
      </c>
      <c r="D640" t="s">
        <v>11</v>
      </c>
      <c r="E640" t="s">
        <v>642</v>
      </c>
      <c r="F640" s="2">
        <v>44816.929039351853</v>
      </c>
      <c r="G640" s="3" t="str">
        <f>HYPERLINK("https://twitter.com/cirogomes/status/1569450234107015168")</f>
        <v>https://twitter.com/cirogomes/status/1569450234107015168</v>
      </c>
      <c r="H640">
        <v>572</v>
      </c>
      <c r="I640">
        <v>168</v>
      </c>
    </row>
    <row r="641" spans="1:9" x14ac:dyDescent="0.35">
      <c r="A641" s="15" t="s">
        <v>3708</v>
      </c>
      <c r="B641" s="1" t="s">
        <v>8</v>
      </c>
      <c r="C641" s="1" t="s">
        <v>8</v>
      </c>
      <c r="D641" t="s">
        <v>11</v>
      </c>
      <c r="E641" t="s">
        <v>643</v>
      </c>
      <c r="F641" s="2">
        <v>44816.929062499999</v>
      </c>
      <c r="G641" s="3" t="str">
        <f>HYPERLINK("https://twitter.com/cirogomes/status/1569450241077682177")</f>
        <v>https://twitter.com/cirogomes/status/1569450241077682177</v>
      </c>
      <c r="H641">
        <v>629</v>
      </c>
      <c r="I641">
        <v>183</v>
      </c>
    </row>
    <row r="642" spans="1:9" x14ac:dyDescent="0.35">
      <c r="A642" s="15" t="s">
        <v>3709</v>
      </c>
      <c r="B642" s="1" t="s">
        <v>8</v>
      </c>
      <c r="C642" s="1" t="s">
        <v>8</v>
      </c>
      <c r="D642" t="s">
        <v>11</v>
      </c>
      <c r="E642" t="s">
        <v>644</v>
      </c>
      <c r="F642" s="2">
        <v>44816.929074074076</v>
      </c>
      <c r="G642" s="3" t="str">
        <f>HYPERLINK("https://twitter.com/cirogomes/status/1569450248010866689")</f>
        <v>https://twitter.com/cirogomes/status/1569450248010866689</v>
      </c>
      <c r="H642">
        <v>926</v>
      </c>
      <c r="I642">
        <v>236</v>
      </c>
    </row>
    <row r="643" spans="1:9" x14ac:dyDescent="0.35">
      <c r="A643" s="15" t="s">
        <v>3710</v>
      </c>
      <c r="B643" s="1" t="s">
        <v>8</v>
      </c>
      <c r="C643" s="1" t="s">
        <v>8</v>
      </c>
      <c r="D643" t="s">
        <v>11</v>
      </c>
      <c r="E643" t="s">
        <v>645</v>
      </c>
      <c r="F643" s="2">
        <v>44816.929097222222</v>
      </c>
      <c r="G643" s="3" t="str">
        <f>HYPERLINK("https://twitter.com/cirogomes/status/1569450254105456640")</f>
        <v>https://twitter.com/cirogomes/status/1569450254105456640</v>
      </c>
      <c r="H643">
        <v>874</v>
      </c>
      <c r="I643">
        <v>235</v>
      </c>
    </row>
    <row r="644" spans="1:9" x14ac:dyDescent="0.35">
      <c r="A644" s="15" t="s">
        <v>3711</v>
      </c>
      <c r="B644" s="1" t="s">
        <v>8</v>
      </c>
      <c r="C644" s="1" t="s">
        <v>8</v>
      </c>
      <c r="D644" t="s">
        <v>11</v>
      </c>
      <c r="E644" t="s">
        <v>646</v>
      </c>
      <c r="F644" s="2">
        <v>44816.929120370369</v>
      </c>
      <c r="G644" s="3" t="str">
        <f>HYPERLINK("https://twitter.com/cirogomes/status/1569450263353741313")</f>
        <v>https://twitter.com/cirogomes/status/1569450263353741313</v>
      </c>
      <c r="H644">
        <v>2123</v>
      </c>
      <c r="I644">
        <v>569</v>
      </c>
    </row>
    <row r="645" spans="1:9" x14ac:dyDescent="0.35">
      <c r="A645" s="15" t="s">
        <v>3712</v>
      </c>
      <c r="B645" s="1" t="s">
        <v>8</v>
      </c>
      <c r="C645" s="1" t="s">
        <v>8</v>
      </c>
      <c r="D645" t="s">
        <v>9</v>
      </c>
      <c r="E645" t="s">
        <v>647</v>
      </c>
      <c r="F645" s="2">
        <v>44816.947118055556</v>
      </c>
      <c r="G645" s="3" t="str">
        <f>HYPERLINK("https://twitter.com/cirogomes/status/1569456786477817857")</f>
        <v>https://twitter.com/cirogomes/status/1569456786477817857</v>
      </c>
      <c r="H645">
        <v>2849</v>
      </c>
      <c r="I645">
        <v>554</v>
      </c>
    </row>
    <row r="646" spans="1:9" x14ac:dyDescent="0.35">
      <c r="A646" s="15" t="s">
        <v>3713</v>
      </c>
      <c r="B646" s="1" t="s">
        <v>8</v>
      </c>
      <c r="C646" s="1" t="s">
        <v>8</v>
      </c>
      <c r="D646" t="s">
        <v>11</v>
      </c>
      <c r="E646" t="s">
        <v>648</v>
      </c>
      <c r="F646" s="2">
        <v>44817.401145833333</v>
      </c>
      <c r="G646" s="3" t="str">
        <f>HYPERLINK("https://twitter.com/cirogomes/status/1569621319767195654")</f>
        <v>https://twitter.com/cirogomes/status/1569621319767195654</v>
      </c>
      <c r="H646">
        <v>2779</v>
      </c>
      <c r="I646">
        <v>606</v>
      </c>
    </row>
    <row r="647" spans="1:9" x14ac:dyDescent="0.35">
      <c r="A647" s="15" t="s">
        <v>3714</v>
      </c>
      <c r="B647" s="1" t="s">
        <v>8</v>
      </c>
      <c r="C647" s="1" t="s">
        <v>8</v>
      </c>
      <c r="D647" t="s">
        <v>9</v>
      </c>
      <c r="E647" t="s">
        <v>649</v>
      </c>
      <c r="F647" s="2">
        <v>44817.500358796293</v>
      </c>
      <c r="G647" s="3" t="str">
        <f>HYPERLINK("https://twitter.com/cirogomes/status/1569657273286262785")</f>
        <v>https://twitter.com/cirogomes/status/1569657273286262785</v>
      </c>
      <c r="H647">
        <v>0</v>
      </c>
      <c r="I647">
        <v>499</v>
      </c>
    </row>
    <row r="648" spans="1:9" x14ac:dyDescent="0.35">
      <c r="A648" s="15" t="s">
        <v>3715</v>
      </c>
      <c r="B648" s="1" t="s">
        <v>8</v>
      </c>
      <c r="C648" s="1" t="s">
        <v>8</v>
      </c>
      <c r="D648" t="s">
        <v>52</v>
      </c>
      <c r="E648" t="s">
        <v>650</v>
      </c>
      <c r="F648" s="2">
        <v>44817.575335648151</v>
      </c>
      <c r="G648" s="3" t="str">
        <f>HYPERLINK("https://twitter.com/cirogomes/status/1569684444356792329")</f>
        <v>https://twitter.com/cirogomes/status/1569684444356792329</v>
      </c>
      <c r="H648">
        <v>2004</v>
      </c>
      <c r="I648">
        <v>432</v>
      </c>
    </row>
    <row r="649" spans="1:9" x14ac:dyDescent="0.35">
      <c r="A649" s="15" t="s">
        <v>3716</v>
      </c>
      <c r="B649" s="1" t="s">
        <v>8</v>
      </c>
      <c r="C649" s="1" t="s">
        <v>8</v>
      </c>
      <c r="D649" t="s">
        <v>11</v>
      </c>
      <c r="E649" t="s">
        <v>651</v>
      </c>
      <c r="F649" s="2">
        <v>44817.618310185186</v>
      </c>
      <c r="G649" s="3" t="str">
        <f>HYPERLINK("https://twitter.com/cirogomes/status/1569700016364875783")</f>
        <v>https://twitter.com/cirogomes/status/1569700016364875783</v>
      </c>
      <c r="H649">
        <v>566</v>
      </c>
      <c r="I649">
        <v>158</v>
      </c>
    </row>
    <row r="650" spans="1:9" x14ac:dyDescent="0.35">
      <c r="A650" s="15" t="s">
        <v>3717</v>
      </c>
      <c r="B650" s="1" t="s">
        <v>8</v>
      </c>
      <c r="C650" s="1" t="s">
        <v>8</v>
      </c>
      <c r="D650" t="s">
        <v>11</v>
      </c>
      <c r="E650" t="s">
        <v>652</v>
      </c>
      <c r="F650" s="2">
        <v>44817.618321759262</v>
      </c>
      <c r="G650" s="3" t="str">
        <f>HYPERLINK("https://twitter.com/cirogomes/status/1569700020303036419")</f>
        <v>https://twitter.com/cirogomes/status/1569700020303036419</v>
      </c>
      <c r="H650">
        <v>2105</v>
      </c>
      <c r="I650">
        <v>669</v>
      </c>
    </row>
    <row r="651" spans="1:9" x14ac:dyDescent="0.35">
      <c r="A651" s="15" t="s">
        <v>3718</v>
      </c>
      <c r="B651" s="1" t="s">
        <v>8</v>
      </c>
      <c r="C651" s="1" t="s">
        <v>8</v>
      </c>
      <c r="D651" t="s">
        <v>11</v>
      </c>
      <c r="E651" t="s">
        <v>653</v>
      </c>
      <c r="F651" s="2">
        <v>44817.664930555555</v>
      </c>
      <c r="G651" s="3" t="str">
        <f>HYPERLINK("https://twitter.com/cirogomes/status/1569716914410102786")</f>
        <v>https://twitter.com/cirogomes/status/1569716914410102786</v>
      </c>
      <c r="H651">
        <v>1708</v>
      </c>
      <c r="I651">
        <v>540</v>
      </c>
    </row>
    <row r="652" spans="1:9" x14ac:dyDescent="0.35">
      <c r="A652" s="15" t="s">
        <v>3719</v>
      </c>
      <c r="B652" s="1" t="s">
        <v>8</v>
      </c>
      <c r="C652" s="1" t="s">
        <v>8</v>
      </c>
      <c r="D652" t="s">
        <v>11</v>
      </c>
      <c r="E652" t="s">
        <v>654</v>
      </c>
      <c r="F652" s="2">
        <v>44817.708518518521</v>
      </c>
      <c r="G652" s="3" t="str">
        <f>HYPERLINK("https://twitter.com/cirogomes/status/1569732708573528064")</f>
        <v>https://twitter.com/cirogomes/status/1569732708573528064</v>
      </c>
      <c r="H652">
        <v>1871</v>
      </c>
      <c r="I652">
        <v>651</v>
      </c>
    </row>
    <row r="653" spans="1:9" x14ac:dyDescent="0.35">
      <c r="A653" s="15" t="s">
        <v>3720</v>
      </c>
      <c r="B653" s="1" t="s">
        <v>8</v>
      </c>
      <c r="C653" s="1" t="s">
        <v>8</v>
      </c>
      <c r="D653" t="s">
        <v>11</v>
      </c>
      <c r="E653" t="s">
        <v>655</v>
      </c>
      <c r="F653" s="2">
        <v>44817.791909722226</v>
      </c>
      <c r="G653" s="3" t="str">
        <f>HYPERLINK("https://twitter.com/cirogomes/status/1569762927493750784")</f>
        <v>https://twitter.com/cirogomes/status/1569762927493750784</v>
      </c>
      <c r="H653">
        <v>892</v>
      </c>
      <c r="I653">
        <v>253</v>
      </c>
    </row>
    <row r="654" spans="1:9" x14ac:dyDescent="0.35">
      <c r="A654" s="15" t="s">
        <v>3721</v>
      </c>
      <c r="B654" s="1" t="s">
        <v>8</v>
      </c>
      <c r="C654" s="1" t="s">
        <v>8</v>
      </c>
      <c r="D654" t="s">
        <v>11</v>
      </c>
      <c r="E654" t="s">
        <v>656</v>
      </c>
      <c r="F654" s="2">
        <v>44817.797569444447</v>
      </c>
      <c r="G654" s="3" t="str">
        <f>HYPERLINK("https://twitter.com/cirogomes/status/1569764979368251393")</f>
        <v>https://twitter.com/cirogomes/status/1569764979368251393</v>
      </c>
      <c r="H654">
        <v>799</v>
      </c>
      <c r="I654">
        <v>100</v>
      </c>
    </row>
    <row r="655" spans="1:9" x14ac:dyDescent="0.35">
      <c r="A655" s="15" t="s">
        <v>3722</v>
      </c>
      <c r="B655" s="1" t="s">
        <v>8</v>
      </c>
      <c r="C655" s="1" t="s">
        <v>8</v>
      </c>
      <c r="D655" t="s">
        <v>146</v>
      </c>
      <c r="E655" t="s">
        <v>657</v>
      </c>
      <c r="F655" s="2">
        <v>44817.83525462963</v>
      </c>
      <c r="G655" s="3" t="str">
        <f>HYPERLINK("https://twitter.com/cirogomes/status/1569778633731985413")</f>
        <v>https://twitter.com/cirogomes/status/1569778633731985413</v>
      </c>
      <c r="H655">
        <v>1085</v>
      </c>
      <c r="I655">
        <v>323</v>
      </c>
    </row>
    <row r="656" spans="1:9" x14ac:dyDescent="0.35">
      <c r="A656" s="15" t="s">
        <v>3723</v>
      </c>
      <c r="B656" s="1" t="s">
        <v>8</v>
      </c>
      <c r="C656" s="1" t="s">
        <v>8</v>
      </c>
      <c r="D656" t="s">
        <v>11</v>
      </c>
      <c r="E656" t="s">
        <v>658</v>
      </c>
      <c r="F656" s="2">
        <v>44817.845231481479</v>
      </c>
      <c r="G656" s="3" t="str">
        <f>HYPERLINK("https://twitter.com/cirogomes/status/1569782252778684417")</f>
        <v>https://twitter.com/cirogomes/status/1569782252778684417</v>
      </c>
      <c r="H656">
        <v>3541</v>
      </c>
      <c r="I656">
        <v>1088</v>
      </c>
    </row>
    <row r="657" spans="1:9" x14ac:dyDescent="0.35">
      <c r="A657" s="15" t="s">
        <v>3724</v>
      </c>
      <c r="B657" s="1" t="s">
        <v>8</v>
      </c>
      <c r="C657" s="1" t="s">
        <v>8</v>
      </c>
      <c r="D657" t="s">
        <v>11</v>
      </c>
      <c r="E657" t="s">
        <v>659</v>
      </c>
      <c r="F657" s="2">
        <v>44817.922314814816</v>
      </c>
      <c r="G657" s="3" t="str">
        <f>HYPERLINK("https://twitter.com/cirogomes/status/1569810186746953730")</f>
        <v>https://twitter.com/cirogomes/status/1569810186746953730</v>
      </c>
      <c r="H657">
        <v>1013</v>
      </c>
      <c r="I657">
        <v>247</v>
      </c>
    </row>
    <row r="658" spans="1:9" x14ac:dyDescent="0.35">
      <c r="A658" s="15" t="s">
        <v>3725</v>
      </c>
      <c r="B658" s="1" t="s">
        <v>8</v>
      </c>
      <c r="C658" s="1" t="s">
        <v>8</v>
      </c>
      <c r="D658" t="s">
        <v>9</v>
      </c>
      <c r="E658" t="s">
        <v>660</v>
      </c>
      <c r="F658" s="2">
        <v>44817.962361111109</v>
      </c>
      <c r="G658" s="3" t="str">
        <f>HYPERLINK("https://twitter.com/cirogomes/status/1569824696069398529")</f>
        <v>https://twitter.com/cirogomes/status/1569824696069398529</v>
      </c>
      <c r="H658">
        <v>1034</v>
      </c>
      <c r="I658">
        <v>293</v>
      </c>
    </row>
    <row r="659" spans="1:9" x14ac:dyDescent="0.35">
      <c r="A659" s="15" t="s">
        <v>3726</v>
      </c>
      <c r="B659" s="1" t="s">
        <v>8</v>
      </c>
      <c r="C659" s="1" t="s">
        <v>8</v>
      </c>
      <c r="D659" t="s">
        <v>11</v>
      </c>
      <c r="E659" t="s">
        <v>661</v>
      </c>
      <c r="F659" s="2">
        <v>44817.985601851855</v>
      </c>
      <c r="G659" s="3" t="str">
        <f>HYPERLINK("https://twitter.com/cirogomes/status/1569833119133360128")</f>
        <v>https://twitter.com/cirogomes/status/1569833119133360128</v>
      </c>
      <c r="H659">
        <v>755</v>
      </c>
      <c r="I659">
        <v>177</v>
      </c>
    </row>
    <row r="660" spans="1:9" x14ac:dyDescent="0.35">
      <c r="A660" s="15" t="s">
        <v>3727</v>
      </c>
      <c r="B660" s="1" t="s">
        <v>8</v>
      </c>
      <c r="C660" s="1" t="s">
        <v>8</v>
      </c>
      <c r="D660" t="s">
        <v>11</v>
      </c>
      <c r="E660" t="s">
        <v>662</v>
      </c>
      <c r="F660" s="2">
        <v>44817.989976851852</v>
      </c>
      <c r="G660" s="3" t="str">
        <f>HYPERLINK("https://twitter.com/cirogomes/status/1569834706648158208")</f>
        <v>https://twitter.com/cirogomes/status/1569834706648158208</v>
      </c>
      <c r="H660">
        <v>1089</v>
      </c>
      <c r="I660">
        <v>324</v>
      </c>
    </row>
    <row r="661" spans="1:9" x14ac:dyDescent="0.35">
      <c r="A661" s="15" t="s">
        <v>3728</v>
      </c>
      <c r="B661" s="1" t="s">
        <v>8</v>
      </c>
      <c r="C661" s="1" t="s">
        <v>8</v>
      </c>
      <c r="D661" t="s">
        <v>11</v>
      </c>
      <c r="E661" t="s">
        <v>663</v>
      </c>
      <c r="F661" s="2">
        <v>44818.013032407405</v>
      </c>
      <c r="G661" s="3" t="str">
        <f>HYPERLINK("https://twitter.com/cirogomes/status/1569843060778975232")</f>
        <v>https://twitter.com/cirogomes/status/1569843060778975232</v>
      </c>
      <c r="H661">
        <v>3523</v>
      </c>
      <c r="I661">
        <v>468</v>
      </c>
    </row>
    <row r="662" spans="1:9" x14ac:dyDescent="0.35">
      <c r="A662" s="15" t="s">
        <v>3729</v>
      </c>
      <c r="B662" s="1" t="s">
        <v>8</v>
      </c>
      <c r="C662" s="1" t="s">
        <v>8</v>
      </c>
      <c r="D662" t="s">
        <v>11</v>
      </c>
      <c r="E662" t="s">
        <v>664</v>
      </c>
      <c r="F662" s="2">
        <v>44818.044664351852</v>
      </c>
      <c r="G662" s="3" t="str">
        <f>HYPERLINK("https://twitter.com/cirogomes/status/1569854522620526595")</f>
        <v>https://twitter.com/cirogomes/status/1569854522620526595</v>
      </c>
      <c r="H662">
        <v>1475</v>
      </c>
      <c r="I662">
        <v>223</v>
      </c>
    </row>
    <row r="663" spans="1:9" x14ac:dyDescent="0.35">
      <c r="A663" s="15" t="s">
        <v>3730</v>
      </c>
      <c r="B663" s="1" t="s">
        <v>8</v>
      </c>
      <c r="C663" s="1" t="s">
        <v>8</v>
      </c>
      <c r="D663" t="s">
        <v>11</v>
      </c>
      <c r="E663" t="s">
        <v>665</v>
      </c>
      <c r="F663" s="2">
        <v>44818.044664351852</v>
      </c>
      <c r="G663" s="3" t="str">
        <f>HYPERLINK("https://twitter.com/cirogomes/status/1569854524025671682")</f>
        <v>https://twitter.com/cirogomes/status/1569854524025671682</v>
      </c>
      <c r="H663">
        <v>4831</v>
      </c>
      <c r="I663">
        <v>740</v>
      </c>
    </row>
    <row r="664" spans="1:9" x14ac:dyDescent="0.35">
      <c r="A664" s="15" t="s">
        <v>3731</v>
      </c>
      <c r="B664" s="1" t="s">
        <v>8</v>
      </c>
      <c r="C664" s="1" t="s">
        <v>8</v>
      </c>
      <c r="D664" t="s">
        <v>11</v>
      </c>
      <c r="E664" t="s">
        <v>666</v>
      </c>
      <c r="F664" s="2">
        <v>44818.046550925923</v>
      </c>
      <c r="G664" s="3" t="str">
        <f>HYPERLINK("https://twitter.com/cirogomes/status/1569855208666144768")</f>
        <v>https://twitter.com/cirogomes/status/1569855208666144768</v>
      </c>
      <c r="H664">
        <v>1177</v>
      </c>
      <c r="I664">
        <v>385</v>
      </c>
    </row>
    <row r="665" spans="1:9" x14ac:dyDescent="0.35">
      <c r="A665" s="15" t="s">
        <v>3732</v>
      </c>
      <c r="B665" s="1" t="s">
        <v>8</v>
      </c>
      <c r="C665" s="1" t="s">
        <v>8</v>
      </c>
      <c r="D665" t="s">
        <v>11</v>
      </c>
      <c r="E665" t="s">
        <v>667</v>
      </c>
      <c r="F665" s="2">
        <v>44818.058067129627</v>
      </c>
      <c r="G665" s="3" t="str">
        <f>HYPERLINK("https://twitter.com/cirogomes/status/1569859379330949121")</f>
        <v>https://twitter.com/cirogomes/status/1569859379330949121</v>
      </c>
      <c r="H665">
        <v>9153</v>
      </c>
      <c r="I665">
        <v>887</v>
      </c>
    </row>
    <row r="666" spans="1:9" x14ac:dyDescent="0.35">
      <c r="A666" s="15" t="s">
        <v>3733</v>
      </c>
      <c r="B666" s="1" t="s">
        <v>8</v>
      </c>
      <c r="C666" s="1" t="s">
        <v>8</v>
      </c>
      <c r="D666" t="s">
        <v>9</v>
      </c>
      <c r="E666" t="s">
        <v>668</v>
      </c>
      <c r="F666" s="2">
        <v>44818.38621527778</v>
      </c>
      <c r="G666" s="3" t="str">
        <f>HYPERLINK("https://twitter.com/cirogomes/status/1569978296535842817")</f>
        <v>https://twitter.com/cirogomes/status/1569978296535842817</v>
      </c>
      <c r="H666">
        <v>3015</v>
      </c>
      <c r="I666">
        <v>390</v>
      </c>
    </row>
    <row r="667" spans="1:9" x14ac:dyDescent="0.35">
      <c r="A667" s="15" t="s">
        <v>3734</v>
      </c>
      <c r="B667" s="1" t="s">
        <v>8</v>
      </c>
      <c r="C667" s="1" t="s">
        <v>8</v>
      </c>
      <c r="D667" t="s">
        <v>11</v>
      </c>
      <c r="E667" t="s">
        <v>669</v>
      </c>
      <c r="F667" s="2">
        <v>44818.38621527778</v>
      </c>
      <c r="G667" s="3" t="str">
        <f>HYPERLINK("https://twitter.com/cirogomes/status/1569978297961906176")</f>
        <v>https://twitter.com/cirogomes/status/1569978297961906176</v>
      </c>
      <c r="H667">
        <v>1705</v>
      </c>
      <c r="I667">
        <v>398</v>
      </c>
    </row>
    <row r="668" spans="1:9" x14ac:dyDescent="0.35">
      <c r="A668" s="15" t="s">
        <v>3735</v>
      </c>
      <c r="B668" s="1" t="s">
        <v>8</v>
      </c>
      <c r="C668" s="1" t="s">
        <v>8</v>
      </c>
      <c r="D668" t="s">
        <v>11</v>
      </c>
      <c r="E668" t="s">
        <v>670</v>
      </c>
      <c r="F668" s="2">
        <v>44818.404108796298</v>
      </c>
      <c r="G668" s="3" t="str">
        <f>HYPERLINK("https://twitter.com/cirogomes/status/1569984780308987904")</f>
        <v>https://twitter.com/cirogomes/status/1569984780308987904</v>
      </c>
      <c r="H668">
        <v>917</v>
      </c>
      <c r="I668">
        <v>188</v>
      </c>
    </row>
    <row r="669" spans="1:9" x14ac:dyDescent="0.35">
      <c r="A669" s="15" t="s">
        <v>3736</v>
      </c>
      <c r="B669" s="1" t="s">
        <v>8</v>
      </c>
      <c r="C669" s="1" t="s">
        <v>8</v>
      </c>
      <c r="D669" t="s">
        <v>11</v>
      </c>
      <c r="E669" t="s">
        <v>671</v>
      </c>
      <c r="F669" s="2">
        <v>44818.404108796298</v>
      </c>
      <c r="G669" s="3" t="str">
        <f>HYPERLINK("https://twitter.com/cirogomes/status/1569984782477524992")</f>
        <v>https://twitter.com/cirogomes/status/1569984782477524992</v>
      </c>
      <c r="H669">
        <v>885</v>
      </c>
      <c r="I669">
        <v>193</v>
      </c>
    </row>
    <row r="670" spans="1:9" x14ac:dyDescent="0.35">
      <c r="A670" s="15" t="s">
        <v>3737</v>
      </c>
      <c r="B670" s="1" t="s">
        <v>8</v>
      </c>
      <c r="C670" s="1" t="s">
        <v>8</v>
      </c>
      <c r="D670" t="s">
        <v>11</v>
      </c>
      <c r="E670" t="s">
        <v>672</v>
      </c>
      <c r="F670" s="2">
        <v>44818.404120370367</v>
      </c>
      <c r="G670" s="3" t="str">
        <f>HYPERLINK("https://twitter.com/cirogomes/status/1569984784297857025")</f>
        <v>https://twitter.com/cirogomes/status/1569984784297857025</v>
      </c>
      <c r="H670">
        <v>875</v>
      </c>
      <c r="I670">
        <v>239</v>
      </c>
    </row>
    <row r="671" spans="1:9" x14ac:dyDescent="0.35">
      <c r="A671" s="15" t="s">
        <v>3738</v>
      </c>
      <c r="B671" s="1" t="s">
        <v>8</v>
      </c>
      <c r="C671" s="1" t="s">
        <v>8</v>
      </c>
      <c r="D671" t="s">
        <v>11</v>
      </c>
      <c r="E671" t="s">
        <v>673</v>
      </c>
      <c r="F671" s="2">
        <v>44818.460972222223</v>
      </c>
      <c r="G671" s="3" t="str">
        <f>HYPERLINK("https://twitter.com/cirogomes/status/1570005388354883585")</f>
        <v>https://twitter.com/cirogomes/status/1570005388354883585</v>
      </c>
      <c r="H671">
        <v>2055</v>
      </c>
      <c r="I671">
        <v>432</v>
      </c>
    </row>
    <row r="672" spans="1:9" x14ac:dyDescent="0.35">
      <c r="A672" s="15" t="s">
        <v>3739</v>
      </c>
      <c r="B672" s="1" t="s">
        <v>8</v>
      </c>
      <c r="C672" s="1" t="s">
        <v>8</v>
      </c>
      <c r="D672" t="s">
        <v>11</v>
      </c>
      <c r="E672" t="s">
        <v>674</v>
      </c>
      <c r="F672" s="2">
        <v>44818.474305555559</v>
      </c>
      <c r="G672" s="3" t="str">
        <f>HYPERLINK("https://twitter.com/cirogomes/status/1570010218032930818")</f>
        <v>https://twitter.com/cirogomes/status/1570010218032930818</v>
      </c>
      <c r="H672">
        <v>1020</v>
      </c>
      <c r="I672">
        <v>212</v>
      </c>
    </row>
    <row r="673" spans="1:9" x14ac:dyDescent="0.35">
      <c r="A673" s="15" t="s">
        <v>3740</v>
      </c>
      <c r="B673" s="1" t="s">
        <v>8</v>
      </c>
      <c r="C673" s="1" t="s">
        <v>8</v>
      </c>
      <c r="D673" t="s">
        <v>11</v>
      </c>
      <c r="E673" t="s">
        <v>675</v>
      </c>
      <c r="F673" s="2">
        <v>44818.474305555559</v>
      </c>
      <c r="G673" s="3" t="str">
        <f>HYPERLINK("https://twitter.com/cirogomes/status/1570010219790450689")</f>
        <v>https://twitter.com/cirogomes/status/1570010219790450689</v>
      </c>
      <c r="H673">
        <v>15107</v>
      </c>
      <c r="I673">
        <v>1644</v>
      </c>
    </row>
    <row r="674" spans="1:9" x14ac:dyDescent="0.35">
      <c r="A674" s="15" t="s">
        <v>3741</v>
      </c>
      <c r="B674" s="1" t="s">
        <v>8</v>
      </c>
      <c r="C674" s="1" t="s">
        <v>8</v>
      </c>
      <c r="D674" t="s">
        <v>11</v>
      </c>
      <c r="E674" t="s">
        <v>676</v>
      </c>
      <c r="F674" s="2">
        <v>44818.481157407405</v>
      </c>
      <c r="G674" s="3" t="str">
        <f>HYPERLINK("https://twitter.com/cirogomes/status/1570012701648211969")</f>
        <v>https://twitter.com/cirogomes/status/1570012701648211969</v>
      </c>
      <c r="H674">
        <v>2100</v>
      </c>
      <c r="I674">
        <v>561</v>
      </c>
    </row>
    <row r="675" spans="1:9" x14ac:dyDescent="0.35">
      <c r="A675" s="15" t="s">
        <v>3742</v>
      </c>
      <c r="B675" s="1" t="s">
        <v>8</v>
      </c>
      <c r="C675" s="1" t="s">
        <v>8</v>
      </c>
      <c r="D675" t="s">
        <v>11</v>
      </c>
      <c r="E675" t="s">
        <v>677</v>
      </c>
      <c r="F675" s="2">
        <v>44818.493101851855</v>
      </c>
      <c r="G675" s="3" t="str">
        <f>HYPERLINK("https://twitter.com/cirogomes/status/1570017033156284418")</f>
        <v>https://twitter.com/cirogomes/status/1570017033156284418</v>
      </c>
      <c r="H675">
        <v>2444</v>
      </c>
      <c r="I675">
        <v>579</v>
      </c>
    </row>
    <row r="676" spans="1:9" x14ac:dyDescent="0.35">
      <c r="A676" s="15" t="s">
        <v>3743</v>
      </c>
      <c r="B676" s="1" t="s">
        <v>8</v>
      </c>
      <c r="C676" s="1" t="s">
        <v>8</v>
      </c>
      <c r="D676" t="s">
        <v>11</v>
      </c>
      <c r="E676" t="s">
        <v>678</v>
      </c>
      <c r="F676" s="2">
        <v>44818.499664351853</v>
      </c>
      <c r="G676" s="3" t="str">
        <f>HYPERLINK("https://twitter.com/cirogomes/status/1570019411162972160")</f>
        <v>https://twitter.com/cirogomes/status/1570019411162972160</v>
      </c>
      <c r="H676">
        <v>1624</v>
      </c>
      <c r="I676">
        <v>523</v>
      </c>
    </row>
    <row r="677" spans="1:9" x14ac:dyDescent="0.35">
      <c r="A677" s="15" t="s">
        <v>3744</v>
      </c>
      <c r="B677" s="1" t="s">
        <v>8</v>
      </c>
      <c r="C677" s="1" t="s">
        <v>8</v>
      </c>
      <c r="D677" t="s">
        <v>9</v>
      </c>
      <c r="E677" t="s">
        <v>679</v>
      </c>
      <c r="F677" s="2">
        <v>44818.519768518519</v>
      </c>
      <c r="G677" s="3" t="str">
        <f>HYPERLINK("https://twitter.com/cirogomes/status/1570026694081118209")</f>
        <v>https://twitter.com/cirogomes/status/1570026694081118209</v>
      </c>
      <c r="H677">
        <v>3708</v>
      </c>
      <c r="I677">
        <v>685</v>
      </c>
    </row>
    <row r="678" spans="1:9" x14ac:dyDescent="0.35">
      <c r="A678" s="15" t="s">
        <v>3745</v>
      </c>
      <c r="B678" s="1" t="s">
        <v>8</v>
      </c>
      <c r="C678" s="1" t="s">
        <v>8</v>
      </c>
      <c r="D678" t="s">
        <v>11</v>
      </c>
      <c r="E678" t="s">
        <v>680</v>
      </c>
      <c r="F678" s="2">
        <v>44818.523206018515</v>
      </c>
      <c r="G678" s="3" t="str">
        <f>HYPERLINK("https://twitter.com/cirogomes/status/1570027942574542848")</f>
        <v>https://twitter.com/cirogomes/status/1570027942574542848</v>
      </c>
      <c r="H678">
        <v>2698</v>
      </c>
      <c r="I678">
        <v>520</v>
      </c>
    </row>
    <row r="679" spans="1:9" x14ac:dyDescent="0.35">
      <c r="A679" s="15" t="s">
        <v>3746</v>
      </c>
      <c r="B679" s="1" t="s">
        <v>8</v>
      </c>
      <c r="C679" s="1" t="s">
        <v>8</v>
      </c>
      <c r="D679" t="s">
        <v>11</v>
      </c>
      <c r="E679" t="s">
        <v>681</v>
      </c>
      <c r="F679" s="2">
        <v>44818.53328703704</v>
      </c>
      <c r="G679" s="3" t="str">
        <f>HYPERLINK("https://twitter.com/cirogomes/status/1570031593250594817")</f>
        <v>https://twitter.com/cirogomes/status/1570031593250594817</v>
      </c>
      <c r="H679">
        <v>1456</v>
      </c>
      <c r="I679">
        <v>261</v>
      </c>
    </row>
    <row r="680" spans="1:9" x14ac:dyDescent="0.35">
      <c r="A680" s="15" t="s">
        <v>3747</v>
      </c>
      <c r="B680" s="1" t="s">
        <v>8</v>
      </c>
      <c r="C680" s="1" t="s">
        <v>8</v>
      </c>
      <c r="D680" t="s">
        <v>11</v>
      </c>
      <c r="E680" t="s">
        <v>682</v>
      </c>
      <c r="F680" s="2">
        <v>44818.53328703704</v>
      </c>
      <c r="G680" s="3" t="str">
        <f>HYPERLINK("https://twitter.com/cirogomes/status/1570031595289214977")</f>
        <v>https://twitter.com/cirogomes/status/1570031595289214977</v>
      </c>
      <c r="H680">
        <v>1456</v>
      </c>
      <c r="I680">
        <v>251</v>
      </c>
    </row>
    <row r="681" spans="1:9" x14ac:dyDescent="0.35">
      <c r="A681" s="15" t="s">
        <v>3748</v>
      </c>
      <c r="B681" s="1" t="s">
        <v>8</v>
      </c>
      <c r="C681" s="1" t="s">
        <v>8</v>
      </c>
      <c r="D681" t="s">
        <v>11</v>
      </c>
      <c r="E681" t="s">
        <v>683</v>
      </c>
      <c r="F681" s="2">
        <v>44818.53329861111</v>
      </c>
      <c r="G681" s="3" t="str">
        <f>HYPERLINK("https://twitter.com/cirogomes/status/1570031597239369729")</f>
        <v>https://twitter.com/cirogomes/status/1570031597239369729</v>
      </c>
      <c r="H681">
        <v>2239</v>
      </c>
      <c r="I681">
        <v>561</v>
      </c>
    </row>
    <row r="682" spans="1:9" x14ac:dyDescent="0.35">
      <c r="A682" s="15" t="s">
        <v>3749</v>
      </c>
      <c r="B682" s="1" t="s">
        <v>8</v>
      </c>
      <c r="C682" s="1" t="s">
        <v>8</v>
      </c>
      <c r="D682" t="s">
        <v>11</v>
      </c>
      <c r="E682" t="s">
        <v>684</v>
      </c>
      <c r="F682" s="2">
        <v>44818.542187500003</v>
      </c>
      <c r="G682" s="3" t="str">
        <f>HYPERLINK("https://twitter.com/cirogomes/status/1570034817919483905")</f>
        <v>https://twitter.com/cirogomes/status/1570034817919483905</v>
      </c>
      <c r="H682">
        <v>1544</v>
      </c>
      <c r="I682">
        <v>494</v>
      </c>
    </row>
    <row r="683" spans="1:9" x14ac:dyDescent="0.35">
      <c r="A683" s="15" t="s">
        <v>3750</v>
      </c>
      <c r="B683" s="1" t="s">
        <v>8</v>
      </c>
      <c r="C683" s="1" t="s">
        <v>8</v>
      </c>
      <c r="D683" t="s">
        <v>11</v>
      </c>
      <c r="E683" t="s">
        <v>685</v>
      </c>
      <c r="F683" s="2">
        <v>44818.553391203706</v>
      </c>
      <c r="G683" s="3" t="str">
        <f>HYPERLINK("https://twitter.com/cirogomes/status/1570038878693691392")</f>
        <v>https://twitter.com/cirogomes/status/1570038878693691392</v>
      </c>
      <c r="H683">
        <v>1090</v>
      </c>
      <c r="I683">
        <v>286</v>
      </c>
    </row>
    <row r="684" spans="1:9" x14ac:dyDescent="0.35">
      <c r="A684" s="15" t="s">
        <v>3751</v>
      </c>
      <c r="B684" s="1" t="s">
        <v>8</v>
      </c>
      <c r="C684" s="1" t="s">
        <v>8</v>
      </c>
      <c r="D684" t="s">
        <v>9</v>
      </c>
      <c r="E684" t="s">
        <v>686</v>
      </c>
      <c r="F684" s="2">
        <v>44818.631053240744</v>
      </c>
      <c r="G684" s="3" t="str">
        <f>HYPERLINK("https://twitter.com/cirogomes/status/1570067025287864323")</f>
        <v>https://twitter.com/cirogomes/status/1570067025287864323</v>
      </c>
      <c r="H684">
        <v>1090</v>
      </c>
      <c r="I684">
        <v>286</v>
      </c>
    </row>
    <row r="685" spans="1:9" x14ac:dyDescent="0.35">
      <c r="A685" s="15" t="s">
        <v>3752</v>
      </c>
      <c r="B685" s="1" t="s">
        <v>8</v>
      </c>
      <c r="C685" s="1" t="s">
        <v>8</v>
      </c>
      <c r="D685" t="s">
        <v>11</v>
      </c>
      <c r="E685" t="s">
        <v>687</v>
      </c>
      <c r="F685" s="2">
        <v>44818.710486111115</v>
      </c>
      <c r="G685" s="3" t="str">
        <f>HYPERLINK("https://twitter.com/cirogomes/status/1570095809252687872")</f>
        <v>https://twitter.com/cirogomes/status/1570095809252687872</v>
      </c>
      <c r="H685">
        <v>2223</v>
      </c>
      <c r="I685">
        <v>652</v>
      </c>
    </row>
    <row r="686" spans="1:9" x14ac:dyDescent="0.35">
      <c r="A686" s="15" t="s">
        <v>3753</v>
      </c>
      <c r="B686" s="1" t="s">
        <v>8</v>
      </c>
      <c r="C686" s="1" t="s">
        <v>8</v>
      </c>
      <c r="D686" t="s">
        <v>11</v>
      </c>
      <c r="E686" t="s">
        <v>688</v>
      </c>
      <c r="F686" s="2">
        <v>44818.812673611108</v>
      </c>
      <c r="G686" s="3" t="str">
        <f>HYPERLINK("https://twitter.com/cirogomes/status/1570132841064718338")</f>
        <v>https://twitter.com/cirogomes/status/1570132841064718338</v>
      </c>
      <c r="H686">
        <v>889</v>
      </c>
      <c r="I686">
        <v>229</v>
      </c>
    </row>
    <row r="687" spans="1:9" x14ac:dyDescent="0.35">
      <c r="A687" s="15" t="s">
        <v>3754</v>
      </c>
      <c r="B687" s="1" t="s">
        <v>8</v>
      </c>
      <c r="C687" s="1" t="s">
        <v>8</v>
      </c>
      <c r="D687" t="s">
        <v>11</v>
      </c>
      <c r="E687" t="s">
        <v>689</v>
      </c>
      <c r="F687" s="2">
        <v>44818.829513888886</v>
      </c>
      <c r="G687" s="3" t="str">
        <f>HYPERLINK("https://twitter.com/cirogomes/status/1570138942514552832")</f>
        <v>https://twitter.com/cirogomes/status/1570138942514552832</v>
      </c>
      <c r="H687">
        <v>1668</v>
      </c>
      <c r="I687">
        <v>386</v>
      </c>
    </row>
    <row r="688" spans="1:9" x14ac:dyDescent="0.35">
      <c r="A688" s="15" t="s">
        <v>3755</v>
      </c>
      <c r="B688" s="1" t="s">
        <v>8</v>
      </c>
      <c r="C688" s="1" t="s">
        <v>8</v>
      </c>
      <c r="D688" t="s">
        <v>11</v>
      </c>
      <c r="E688" t="s">
        <v>690</v>
      </c>
      <c r="F688" s="2">
        <v>44818.912488425929</v>
      </c>
      <c r="G688" s="3" t="str">
        <f>HYPERLINK("https://twitter.com/cirogomes/status/1570169011345969152")</f>
        <v>https://twitter.com/cirogomes/status/1570169011345969152</v>
      </c>
      <c r="H688">
        <v>1456</v>
      </c>
      <c r="I688">
        <v>446</v>
      </c>
    </row>
    <row r="689" spans="1:9" x14ac:dyDescent="0.35">
      <c r="A689" s="15" t="s">
        <v>3756</v>
      </c>
      <c r="B689" s="1" t="s">
        <v>8</v>
      </c>
      <c r="C689" s="1" t="s">
        <v>8</v>
      </c>
      <c r="D689" t="s">
        <v>11</v>
      </c>
      <c r="E689" t="s">
        <v>691</v>
      </c>
      <c r="F689" s="2">
        <v>44818.979027777779</v>
      </c>
      <c r="G689" s="3" t="str">
        <f>HYPERLINK("https://twitter.com/cirogomes/status/1570193125431463939")</f>
        <v>https://twitter.com/cirogomes/status/1570193125431463939</v>
      </c>
      <c r="H689">
        <v>3656</v>
      </c>
      <c r="I689">
        <v>775</v>
      </c>
    </row>
    <row r="690" spans="1:9" x14ac:dyDescent="0.35">
      <c r="A690" s="15" t="s">
        <v>3757</v>
      </c>
      <c r="B690" s="1" t="s">
        <v>8</v>
      </c>
      <c r="C690" s="1" t="s">
        <v>8</v>
      </c>
      <c r="D690" t="s">
        <v>9</v>
      </c>
      <c r="E690" t="s">
        <v>692</v>
      </c>
      <c r="F690" s="2">
        <v>44819.022604166668</v>
      </c>
      <c r="G690" s="3" t="str">
        <f>HYPERLINK("https://twitter.com/cirogomes/status/1570208917338337280")</f>
        <v>https://twitter.com/cirogomes/status/1570208917338337280</v>
      </c>
      <c r="H690">
        <v>3787</v>
      </c>
      <c r="I690">
        <v>656</v>
      </c>
    </row>
    <row r="691" spans="1:9" x14ac:dyDescent="0.35">
      <c r="A691" s="15" t="s">
        <v>3758</v>
      </c>
      <c r="B691" s="1" t="s">
        <v>8</v>
      </c>
      <c r="C691" s="1" t="s">
        <v>8</v>
      </c>
      <c r="D691" t="s">
        <v>11</v>
      </c>
      <c r="E691" t="s">
        <v>693</v>
      </c>
      <c r="F691" s="2">
        <v>44819.450497685182</v>
      </c>
      <c r="G691" s="3" t="str">
        <f>HYPERLINK("https://twitter.com/cirogomes/status/1570363979071102976")</f>
        <v>https://twitter.com/cirogomes/status/1570363979071102976</v>
      </c>
      <c r="H691">
        <v>1405</v>
      </c>
      <c r="I691">
        <v>249</v>
      </c>
    </row>
    <row r="692" spans="1:9" x14ac:dyDescent="0.35">
      <c r="A692" s="15" t="s">
        <v>3759</v>
      </c>
      <c r="B692" s="1" t="s">
        <v>8</v>
      </c>
      <c r="C692" s="1" t="s">
        <v>8</v>
      </c>
      <c r="D692" t="s">
        <v>11</v>
      </c>
      <c r="E692" t="s">
        <v>694</v>
      </c>
      <c r="F692" s="2">
        <v>44819.450497685182</v>
      </c>
      <c r="G692" s="3" t="str">
        <f>HYPERLINK("https://twitter.com/cirogomes/status/1570363982053281792")</f>
        <v>https://twitter.com/cirogomes/status/1570363982053281792</v>
      </c>
      <c r="H692">
        <v>3523</v>
      </c>
      <c r="I692">
        <v>918</v>
      </c>
    </row>
    <row r="693" spans="1:9" x14ac:dyDescent="0.35">
      <c r="A693" s="15" t="s">
        <v>3760</v>
      </c>
      <c r="B693" s="1" t="s">
        <v>8</v>
      </c>
      <c r="C693" s="1" t="s">
        <v>8</v>
      </c>
      <c r="D693" t="s">
        <v>11</v>
      </c>
      <c r="E693" t="s">
        <v>695</v>
      </c>
      <c r="F693" s="2">
        <v>44819.470902777779</v>
      </c>
      <c r="G693" s="3" t="str">
        <f>HYPERLINK("https://twitter.com/cirogomes/status/1570371376279601155")</f>
        <v>https://twitter.com/cirogomes/status/1570371376279601155</v>
      </c>
      <c r="H693">
        <v>1499</v>
      </c>
      <c r="I693">
        <v>282</v>
      </c>
    </row>
    <row r="694" spans="1:9" ht="43.5" x14ac:dyDescent="0.35">
      <c r="A694" s="15" t="s">
        <v>3761</v>
      </c>
      <c r="B694" s="1" t="s">
        <v>8</v>
      </c>
      <c r="C694" s="1" t="s">
        <v>8</v>
      </c>
      <c r="D694" t="s">
        <v>11</v>
      </c>
      <c r="E694" s="4" t="s">
        <v>696</v>
      </c>
      <c r="F694" s="2">
        <v>44819.470914351848</v>
      </c>
      <c r="G694" s="3" t="str">
        <f>HYPERLINK("https://twitter.com/cirogomes/status/1570371378242519040")</f>
        <v>https://twitter.com/cirogomes/status/1570371378242519040</v>
      </c>
      <c r="H694">
        <v>685</v>
      </c>
      <c r="I694">
        <v>167</v>
      </c>
    </row>
    <row r="695" spans="1:9" x14ac:dyDescent="0.35">
      <c r="A695" s="15" t="s">
        <v>3762</v>
      </c>
      <c r="B695" s="1" t="s">
        <v>8</v>
      </c>
      <c r="C695" s="1" t="s">
        <v>8</v>
      </c>
      <c r="D695" t="s">
        <v>9</v>
      </c>
      <c r="E695" t="s">
        <v>697</v>
      </c>
      <c r="F695" s="2">
        <v>44819.504710648151</v>
      </c>
      <c r="G695" s="3" t="str">
        <f>HYPERLINK("https://twitter.com/cirogomes/status/1570383624578424841")</f>
        <v>https://twitter.com/cirogomes/status/1570383624578424841</v>
      </c>
      <c r="H695">
        <v>1739</v>
      </c>
      <c r="I695">
        <v>408</v>
      </c>
    </row>
    <row r="696" spans="1:9" x14ac:dyDescent="0.35">
      <c r="A696" s="15" t="s">
        <v>3763</v>
      </c>
      <c r="B696" s="1" t="s">
        <v>8</v>
      </c>
      <c r="C696" s="1" t="s">
        <v>8</v>
      </c>
      <c r="D696" t="s">
        <v>11</v>
      </c>
      <c r="E696" t="s">
        <v>698</v>
      </c>
      <c r="F696" s="2">
        <v>44819.520613425928</v>
      </c>
      <c r="G696" s="3" t="str">
        <f>HYPERLINK("https://twitter.com/cirogomes/status/1570389387573366785")</f>
        <v>https://twitter.com/cirogomes/status/1570389387573366785</v>
      </c>
      <c r="H696">
        <v>4901</v>
      </c>
      <c r="I696">
        <v>871</v>
      </c>
    </row>
    <row r="697" spans="1:9" x14ac:dyDescent="0.35">
      <c r="A697" s="15" t="s">
        <v>3764</v>
      </c>
      <c r="B697" s="1" t="s">
        <v>8</v>
      </c>
      <c r="C697" s="1" t="s">
        <v>8</v>
      </c>
      <c r="D697" t="s">
        <v>11</v>
      </c>
      <c r="E697" t="s">
        <v>699</v>
      </c>
      <c r="F697" s="2">
        <v>44819.525416666664</v>
      </c>
      <c r="G697" s="3" t="str">
        <f>HYPERLINK("https://twitter.com/cirogomes/status/1570391128544874497")</f>
        <v>https://twitter.com/cirogomes/status/1570391128544874497</v>
      </c>
      <c r="H697">
        <v>1675</v>
      </c>
      <c r="I697">
        <v>273</v>
      </c>
    </row>
    <row r="698" spans="1:9" x14ac:dyDescent="0.35">
      <c r="A698" s="15" t="s">
        <v>3765</v>
      </c>
      <c r="B698" s="1" t="s">
        <v>8</v>
      </c>
      <c r="C698" s="1" t="s">
        <v>8</v>
      </c>
      <c r="D698" t="s">
        <v>11</v>
      </c>
      <c r="E698" t="s">
        <v>700</v>
      </c>
      <c r="F698" s="2">
        <v>44819.525416666664</v>
      </c>
      <c r="G698" s="3" t="str">
        <f>HYPERLINK("https://twitter.com/cirogomes/status/1570391129937383425")</f>
        <v>https://twitter.com/cirogomes/status/1570391129937383425</v>
      </c>
      <c r="H698">
        <v>1303</v>
      </c>
      <c r="I698">
        <v>380</v>
      </c>
    </row>
    <row r="699" spans="1:9" x14ac:dyDescent="0.35">
      <c r="A699" s="15" t="s">
        <v>3766</v>
      </c>
      <c r="B699" s="1" t="s">
        <v>8</v>
      </c>
      <c r="C699" s="1" t="s">
        <v>8</v>
      </c>
      <c r="D699" t="s">
        <v>11</v>
      </c>
      <c r="E699" t="s">
        <v>701</v>
      </c>
      <c r="F699" s="2">
        <v>44819.533784722225</v>
      </c>
      <c r="G699" s="3" t="str">
        <f>HYPERLINK("https://twitter.com/cirogomes/status/1570394162754625536")</f>
        <v>https://twitter.com/cirogomes/status/1570394162754625536</v>
      </c>
      <c r="H699">
        <v>1035</v>
      </c>
      <c r="I699">
        <v>315</v>
      </c>
    </row>
    <row r="700" spans="1:9" x14ac:dyDescent="0.35">
      <c r="A700" s="15" t="s">
        <v>3767</v>
      </c>
      <c r="B700" s="1" t="s">
        <v>8</v>
      </c>
      <c r="C700" s="1" t="s">
        <v>8</v>
      </c>
      <c r="D700" t="s">
        <v>11</v>
      </c>
      <c r="E700" t="s">
        <v>702</v>
      </c>
      <c r="F700" s="2">
        <v>44819.554155092592</v>
      </c>
      <c r="G700" s="3" t="str">
        <f>HYPERLINK("https://twitter.com/cirogomes/status/1570401545677578240")</f>
        <v>https://twitter.com/cirogomes/status/1570401545677578240</v>
      </c>
      <c r="H700">
        <v>2323</v>
      </c>
      <c r="I700">
        <v>457</v>
      </c>
    </row>
    <row r="701" spans="1:9" x14ac:dyDescent="0.35">
      <c r="A701" s="15" t="s">
        <v>3768</v>
      </c>
      <c r="B701" s="1" t="s">
        <v>8</v>
      </c>
      <c r="C701" s="1" t="s">
        <v>8</v>
      </c>
      <c r="D701" t="s">
        <v>11</v>
      </c>
      <c r="E701" t="s">
        <v>703</v>
      </c>
      <c r="F701" s="2">
        <v>44819.555972222224</v>
      </c>
      <c r="G701" s="3" t="str">
        <f>HYPERLINK("https://twitter.com/cirogomes/status/1570402203453759491")</f>
        <v>https://twitter.com/cirogomes/status/1570402203453759491</v>
      </c>
      <c r="H701">
        <v>1781</v>
      </c>
      <c r="I701">
        <v>399</v>
      </c>
    </row>
    <row r="702" spans="1:9" x14ac:dyDescent="0.35">
      <c r="A702" s="15" t="s">
        <v>3769</v>
      </c>
      <c r="B702" s="1" t="s">
        <v>8</v>
      </c>
      <c r="C702" s="1" t="s">
        <v>8</v>
      </c>
      <c r="D702" t="s">
        <v>11</v>
      </c>
      <c r="E702" t="s">
        <v>704</v>
      </c>
      <c r="F702" s="2">
        <v>44819.55636574074</v>
      </c>
      <c r="G702" s="3" t="str">
        <f>HYPERLINK("https://twitter.com/cirogomes/status/1570402345388843009")</f>
        <v>https://twitter.com/cirogomes/status/1570402345388843009</v>
      </c>
      <c r="H702">
        <v>824</v>
      </c>
      <c r="I702">
        <v>239</v>
      </c>
    </row>
    <row r="703" spans="1:9" x14ac:dyDescent="0.35">
      <c r="A703" s="15" t="s">
        <v>3770</v>
      </c>
      <c r="B703" s="1" t="s">
        <v>8</v>
      </c>
      <c r="C703" s="1" t="s">
        <v>8</v>
      </c>
      <c r="D703" t="s">
        <v>11</v>
      </c>
      <c r="E703" t="s">
        <v>705</v>
      </c>
      <c r="F703" s="2">
        <v>44819.581238425926</v>
      </c>
      <c r="G703" s="3" t="str">
        <f>HYPERLINK("https://twitter.com/cirogomes/status/1570411358478278656")</f>
        <v>https://twitter.com/cirogomes/status/1570411358478278656</v>
      </c>
      <c r="H703">
        <v>1147</v>
      </c>
      <c r="I703">
        <v>354</v>
      </c>
    </row>
    <row r="704" spans="1:9" x14ac:dyDescent="0.35">
      <c r="A704" s="15" t="s">
        <v>3771</v>
      </c>
      <c r="B704" s="1" t="s">
        <v>8</v>
      </c>
      <c r="C704" s="1" t="s">
        <v>8</v>
      </c>
      <c r="D704" t="s">
        <v>11</v>
      </c>
      <c r="E704" t="s">
        <v>706</v>
      </c>
      <c r="F704" s="2">
        <v>44819.587777777779</v>
      </c>
      <c r="G704" s="3" t="str">
        <f>HYPERLINK("https://twitter.com/cirogomes/status/1570413727723229186")</f>
        <v>https://twitter.com/cirogomes/status/1570413727723229186</v>
      </c>
      <c r="H704">
        <v>2103</v>
      </c>
      <c r="I704">
        <v>438</v>
      </c>
    </row>
    <row r="705" spans="1:9" x14ac:dyDescent="0.35">
      <c r="A705" s="15" t="s">
        <v>3772</v>
      </c>
      <c r="B705" s="1" t="s">
        <v>8</v>
      </c>
      <c r="C705" s="1" t="s">
        <v>8</v>
      </c>
      <c r="D705" t="s">
        <v>11</v>
      </c>
      <c r="E705" t="s">
        <v>707</v>
      </c>
      <c r="F705" s="2">
        <v>44819.594178240739</v>
      </c>
      <c r="G705" s="3" t="str">
        <f>HYPERLINK("https://twitter.com/cirogomes/status/1570416047525707781")</f>
        <v>https://twitter.com/cirogomes/status/1570416047525707781</v>
      </c>
      <c r="H705">
        <v>1079</v>
      </c>
      <c r="I705">
        <v>286</v>
      </c>
    </row>
    <row r="706" spans="1:9" x14ac:dyDescent="0.35">
      <c r="A706" s="15" t="s">
        <v>3773</v>
      </c>
      <c r="B706" s="1" t="s">
        <v>8</v>
      </c>
      <c r="C706" s="1" t="s">
        <v>8</v>
      </c>
      <c r="D706" t="s">
        <v>11</v>
      </c>
      <c r="E706" t="s">
        <v>708</v>
      </c>
      <c r="F706" s="2">
        <v>44819.655324074076</v>
      </c>
      <c r="G706" s="3" t="str">
        <f>HYPERLINK("https://twitter.com/cirogomes/status/1570438208382550018")</f>
        <v>https://twitter.com/cirogomes/status/1570438208382550018</v>
      </c>
      <c r="H706">
        <v>1537</v>
      </c>
      <c r="I706">
        <v>507</v>
      </c>
    </row>
    <row r="707" spans="1:9" x14ac:dyDescent="0.35">
      <c r="A707" s="15" t="s">
        <v>3774</v>
      </c>
      <c r="B707" s="1" t="s">
        <v>8</v>
      </c>
      <c r="C707" s="1" t="s">
        <v>8</v>
      </c>
      <c r="D707" t="s">
        <v>11</v>
      </c>
      <c r="E707" t="s">
        <v>709</v>
      </c>
      <c r="F707" s="2">
        <v>44819.667013888888</v>
      </c>
      <c r="G707" s="3" t="str">
        <f>HYPERLINK("https://twitter.com/cirogomes/status/1570442443115331586")</f>
        <v>https://twitter.com/cirogomes/status/1570442443115331586</v>
      </c>
      <c r="H707">
        <v>439</v>
      </c>
      <c r="I707">
        <v>105</v>
      </c>
    </row>
    <row r="708" spans="1:9" x14ac:dyDescent="0.35">
      <c r="A708" s="15" t="s">
        <v>3775</v>
      </c>
      <c r="B708" s="1" t="s">
        <v>8</v>
      </c>
      <c r="C708" s="1" t="s">
        <v>8</v>
      </c>
      <c r="D708" t="s">
        <v>11</v>
      </c>
      <c r="E708" t="s">
        <v>710</v>
      </c>
      <c r="F708" s="2">
        <v>44819.669247685182</v>
      </c>
      <c r="G708" s="3" t="str">
        <f>HYPERLINK("https://twitter.com/cirogomes/status/1570443254344073220")</f>
        <v>https://twitter.com/cirogomes/status/1570443254344073220</v>
      </c>
      <c r="H708">
        <v>1172</v>
      </c>
      <c r="I708">
        <v>301</v>
      </c>
    </row>
    <row r="709" spans="1:9" x14ac:dyDescent="0.35">
      <c r="A709" s="15" t="s">
        <v>3776</v>
      </c>
      <c r="B709" s="1" t="s">
        <v>8</v>
      </c>
      <c r="C709" s="1" t="s">
        <v>8</v>
      </c>
      <c r="D709" t="s">
        <v>9</v>
      </c>
      <c r="E709" t="s">
        <v>710</v>
      </c>
      <c r="F709" s="2">
        <v>44819.686030092591</v>
      </c>
      <c r="G709" s="3" t="str">
        <f>HYPERLINK("https://twitter.com/cirogomes/status/1570449334990159872")</f>
        <v>https://twitter.com/cirogomes/status/1570449334990159872</v>
      </c>
      <c r="H709">
        <v>1172</v>
      </c>
      <c r="I709">
        <v>301</v>
      </c>
    </row>
    <row r="710" spans="1:9" x14ac:dyDescent="0.35">
      <c r="A710" s="15" t="s">
        <v>3777</v>
      </c>
      <c r="B710" s="1" t="s">
        <v>8</v>
      </c>
      <c r="C710" s="1" t="s">
        <v>8</v>
      </c>
      <c r="D710" t="s">
        <v>9</v>
      </c>
      <c r="E710" t="s">
        <v>710</v>
      </c>
      <c r="F710" s="2">
        <v>44819.686030092591</v>
      </c>
      <c r="G710" s="3" t="str">
        <f>HYPERLINK("https://twitter.com/cirogomes/status/1570449334990159872")</f>
        <v>https://twitter.com/cirogomes/status/1570449334990159872</v>
      </c>
      <c r="H710">
        <v>1172</v>
      </c>
      <c r="I710">
        <v>301</v>
      </c>
    </row>
    <row r="711" spans="1:9" x14ac:dyDescent="0.35">
      <c r="A711" s="15" t="s">
        <v>3778</v>
      </c>
      <c r="B711" s="1" t="s">
        <v>8</v>
      </c>
      <c r="C711" s="1" t="s">
        <v>8</v>
      </c>
      <c r="D711" t="s">
        <v>9</v>
      </c>
      <c r="E711" t="s">
        <v>711</v>
      </c>
      <c r="F711" s="2">
        <v>44819.686030092591</v>
      </c>
      <c r="G711" s="3" t="str">
        <f>HYPERLINK("https://twitter.com/cirogomes/status/1570449334990159872")</f>
        <v>https://twitter.com/cirogomes/status/1570449334990159872</v>
      </c>
      <c r="H711">
        <v>420</v>
      </c>
      <c r="I711">
        <v>104</v>
      </c>
    </row>
    <row r="712" spans="1:9" x14ac:dyDescent="0.35">
      <c r="A712" s="15" t="s">
        <v>3779</v>
      </c>
      <c r="B712" s="1" t="s">
        <v>8</v>
      </c>
      <c r="C712" s="1" t="s">
        <v>8</v>
      </c>
      <c r="D712" t="s">
        <v>11</v>
      </c>
      <c r="E712" t="s">
        <v>712</v>
      </c>
      <c r="F712" s="2">
        <v>44819.686168981483</v>
      </c>
      <c r="G712" s="3" t="str">
        <f>HYPERLINK("https://twitter.com/cirogomes/status/1570449383690321921")</f>
        <v>https://twitter.com/cirogomes/status/1570449383690321921</v>
      </c>
      <c r="H712">
        <v>749</v>
      </c>
      <c r="I712">
        <v>187</v>
      </c>
    </row>
    <row r="713" spans="1:9" x14ac:dyDescent="0.35">
      <c r="A713" s="15" t="s">
        <v>3780</v>
      </c>
      <c r="B713" s="1" t="s">
        <v>8</v>
      </c>
      <c r="C713" s="1" t="s">
        <v>8</v>
      </c>
      <c r="D713" t="s">
        <v>9</v>
      </c>
      <c r="E713" t="s">
        <v>713</v>
      </c>
      <c r="F713" s="2">
        <v>44819.737118055556</v>
      </c>
      <c r="G713" s="3" t="str">
        <f>HYPERLINK("https://twitter.com/cirogomes/status/1570467849256271873")</f>
        <v>https://twitter.com/cirogomes/status/1570467849256271873</v>
      </c>
      <c r="H713">
        <v>883</v>
      </c>
      <c r="I713">
        <v>241</v>
      </c>
    </row>
    <row r="714" spans="1:9" x14ac:dyDescent="0.35">
      <c r="A714" s="15" t="s">
        <v>3781</v>
      </c>
      <c r="B714" s="1" t="s">
        <v>8</v>
      </c>
      <c r="C714" s="1" t="s">
        <v>8</v>
      </c>
      <c r="D714" t="s">
        <v>11</v>
      </c>
      <c r="E714" t="s">
        <v>714</v>
      </c>
      <c r="F714" s="2">
        <v>44819.777928240743</v>
      </c>
      <c r="G714" s="3" t="str">
        <f>HYPERLINK("https://twitter.com/cirogomes/status/1570482637621313541")</f>
        <v>https://twitter.com/cirogomes/status/1570482637621313541</v>
      </c>
      <c r="H714">
        <v>2066</v>
      </c>
      <c r="I714">
        <v>573</v>
      </c>
    </row>
    <row r="715" spans="1:9" x14ac:dyDescent="0.35">
      <c r="A715" s="15" t="s">
        <v>3782</v>
      </c>
      <c r="B715" s="1" t="s">
        <v>8</v>
      </c>
      <c r="C715" s="1" t="s">
        <v>8</v>
      </c>
      <c r="D715" t="s">
        <v>11</v>
      </c>
      <c r="E715" t="s">
        <v>715</v>
      </c>
      <c r="F715" s="2">
        <v>44819.836724537039</v>
      </c>
      <c r="G715" s="3" t="str">
        <f>HYPERLINK("https://twitter.com/cirogomes/status/1570503945755283459")</f>
        <v>https://twitter.com/cirogomes/status/1570503945755283459</v>
      </c>
      <c r="H715">
        <v>7213</v>
      </c>
      <c r="I715">
        <v>1209</v>
      </c>
    </row>
    <row r="716" spans="1:9" x14ac:dyDescent="0.35">
      <c r="A716" s="15" t="s">
        <v>3783</v>
      </c>
      <c r="B716" s="1" t="s">
        <v>8</v>
      </c>
      <c r="C716" s="1" t="s">
        <v>8</v>
      </c>
      <c r="D716" t="s">
        <v>11</v>
      </c>
      <c r="E716" t="s">
        <v>716</v>
      </c>
      <c r="F716" s="2">
        <v>44819.847384259258</v>
      </c>
      <c r="G716" s="3" t="str">
        <f>HYPERLINK("https://twitter.com/cirogomes/status/1570507805257527296")</f>
        <v>https://twitter.com/cirogomes/status/1570507805257527296</v>
      </c>
      <c r="H716">
        <v>1678</v>
      </c>
      <c r="I716">
        <v>307</v>
      </c>
    </row>
    <row r="717" spans="1:9" x14ac:dyDescent="0.35">
      <c r="A717" s="15" t="s">
        <v>3784</v>
      </c>
      <c r="B717" s="1" t="s">
        <v>8</v>
      </c>
      <c r="C717" s="1" t="s">
        <v>8</v>
      </c>
      <c r="D717" t="s">
        <v>11</v>
      </c>
      <c r="E717" t="s">
        <v>717</v>
      </c>
      <c r="F717" s="2">
        <v>44819.847384259258</v>
      </c>
      <c r="G717" s="3" t="str">
        <f>HYPERLINK("https://twitter.com/cirogomes/status/1570507808013168641")</f>
        <v>https://twitter.com/cirogomes/status/1570507808013168641</v>
      </c>
      <c r="H717">
        <v>111</v>
      </c>
      <c r="I717">
        <v>8</v>
      </c>
    </row>
    <row r="718" spans="1:9" x14ac:dyDescent="0.35">
      <c r="A718" s="15" t="s">
        <v>3785</v>
      </c>
      <c r="B718" s="1" t="s">
        <v>8</v>
      </c>
      <c r="C718" s="1" t="s">
        <v>8</v>
      </c>
      <c r="D718" t="s">
        <v>146</v>
      </c>
      <c r="E718" t="s">
        <v>718</v>
      </c>
      <c r="F718" s="2">
        <v>44819.849826388891</v>
      </c>
      <c r="G718" s="3" t="str">
        <f>HYPERLINK("https://twitter.com/cirogomes/status/1570508690687668225")</f>
        <v>https://twitter.com/cirogomes/status/1570508690687668225</v>
      </c>
      <c r="H718">
        <v>144</v>
      </c>
      <c r="I718">
        <v>7</v>
      </c>
    </row>
    <row r="719" spans="1:9" x14ac:dyDescent="0.35">
      <c r="A719" s="15" t="s">
        <v>3786</v>
      </c>
      <c r="B719" s="1" t="s">
        <v>8</v>
      </c>
      <c r="C719" s="1" t="s">
        <v>8</v>
      </c>
      <c r="D719" t="s">
        <v>146</v>
      </c>
      <c r="E719" t="s">
        <v>719</v>
      </c>
      <c r="F719" s="2">
        <v>44819.853483796294</v>
      </c>
      <c r="G719" s="3" t="str">
        <f>HYPERLINK("https://twitter.com/cirogomes/status/1570510017840975873")</f>
        <v>https://twitter.com/cirogomes/status/1570510017840975873</v>
      </c>
      <c r="H719">
        <v>965</v>
      </c>
      <c r="I719">
        <v>282</v>
      </c>
    </row>
    <row r="720" spans="1:9" x14ac:dyDescent="0.35">
      <c r="A720" s="15" t="s">
        <v>3787</v>
      </c>
      <c r="B720" s="1" t="s">
        <v>8</v>
      </c>
      <c r="C720" s="1" t="s">
        <v>8</v>
      </c>
      <c r="D720" t="s">
        <v>11</v>
      </c>
      <c r="E720" t="s">
        <v>720</v>
      </c>
      <c r="F720" s="2">
        <v>44819.881608796299</v>
      </c>
      <c r="G720" s="3" t="str">
        <f>HYPERLINK("https://twitter.com/cirogomes/status/1570520209341165569")</f>
        <v>https://twitter.com/cirogomes/status/1570520209341165569</v>
      </c>
      <c r="H720">
        <v>1614</v>
      </c>
      <c r="I720">
        <v>408</v>
      </c>
    </row>
    <row r="721" spans="1:9" x14ac:dyDescent="0.35">
      <c r="A721" s="15" t="s">
        <v>3788</v>
      </c>
      <c r="B721" s="1" t="s">
        <v>8</v>
      </c>
      <c r="C721" s="1" t="s">
        <v>8</v>
      </c>
      <c r="D721" t="s">
        <v>11</v>
      </c>
      <c r="E721" t="s">
        <v>721</v>
      </c>
      <c r="F721" s="2">
        <v>44819.924560185187</v>
      </c>
      <c r="G721" s="3" t="str">
        <f>HYPERLINK("https://twitter.com/cirogomes/status/1570535776114319364")</f>
        <v>https://twitter.com/cirogomes/status/1570535776114319364</v>
      </c>
      <c r="H721">
        <v>940</v>
      </c>
      <c r="I721">
        <v>271</v>
      </c>
    </row>
    <row r="722" spans="1:9" x14ac:dyDescent="0.35">
      <c r="A722" s="15" t="s">
        <v>3789</v>
      </c>
      <c r="B722" s="1" t="s">
        <v>8</v>
      </c>
      <c r="C722" s="1" t="s">
        <v>8</v>
      </c>
      <c r="D722" t="s">
        <v>9</v>
      </c>
      <c r="E722" t="s">
        <v>721</v>
      </c>
      <c r="F722" s="2">
        <v>44819.944884259261</v>
      </c>
      <c r="G722" s="3" t="str">
        <f>HYPERLINK("https://twitter.com/cirogomes/status/1570543141136248832")</f>
        <v>https://twitter.com/cirogomes/status/1570543141136248832</v>
      </c>
      <c r="H722">
        <v>940</v>
      </c>
      <c r="I722">
        <v>271</v>
      </c>
    </row>
    <row r="723" spans="1:9" x14ac:dyDescent="0.35">
      <c r="A723" s="15" t="s">
        <v>3790</v>
      </c>
      <c r="B723" s="1" t="s">
        <v>8</v>
      </c>
      <c r="C723" s="1" t="s">
        <v>8</v>
      </c>
      <c r="D723" t="s">
        <v>9</v>
      </c>
      <c r="E723" t="s">
        <v>722</v>
      </c>
      <c r="F723" s="2">
        <v>44819.944884259261</v>
      </c>
      <c r="G723" s="3" t="str">
        <f>HYPERLINK("https://twitter.com/cirogomes/status/1570543141136248832")</f>
        <v>https://twitter.com/cirogomes/status/1570543141136248832</v>
      </c>
      <c r="H723">
        <v>1211</v>
      </c>
      <c r="I723">
        <v>350</v>
      </c>
    </row>
    <row r="724" spans="1:9" x14ac:dyDescent="0.35">
      <c r="A724" s="15" t="s">
        <v>3791</v>
      </c>
      <c r="B724" s="1" t="s">
        <v>8</v>
      </c>
      <c r="C724" s="1" t="s">
        <v>8</v>
      </c>
      <c r="D724" t="s">
        <v>11</v>
      </c>
      <c r="E724" t="s">
        <v>723</v>
      </c>
      <c r="F724" s="2">
        <v>44819.989756944444</v>
      </c>
      <c r="G724" s="3" t="str">
        <f>HYPERLINK("https://twitter.com/cirogomes/status/1570559403043987456")</f>
        <v>https://twitter.com/cirogomes/status/1570559403043987456</v>
      </c>
      <c r="H724">
        <v>867</v>
      </c>
      <c r="I724">
        <v>213</v>
      </c>
    </row>
    <row r="725" spans="1:9" x14ac:dyDescent="0.35">
      <c r="A725" s="15" t="s">
        <v>3792</v>
      </c>
      <c r="B725" s="1" t="s">
        <v>8</v>
      </c>
      <c r="C725" s="1" t="s">
        <v>8</v>
      </c>
      <c r="D725" t="s">
        <v>11</v>
      </c>
      <c r="E725" t="s">
        <v>724</v>
      </c>
      <c r="F725" s="2">
        <v>44820.001944444448</v>
      </c>
      <c r="G725" s="3" t="str">
        <f>HYPERLINK("https://twitter.com/cirogomes/status/1570563817012092929")</f>
        <v>https://twitter.com/cirogomes/status/1570563817012092929</v>
      </c>
      <c r="H725">
        <v>1757</v>
      </c>
      <c r="I725">
        <v>581</v>
      </c>
    </row>
    <row r="726" spans="1:9" x14ac:dyDescent="0.35">
      <c r="A726" s="15" t="s">
        <v>3793</v>
      </c>
      <c r="B726" s="1" t="s">
        <v>8</v>
      </c>
      <c r="C726" s="1" t="s">
        <v>8</v>
      </c>
      <c r="D726" t="s">
        <v>11</v>
      </c>
      <c r="E726" t="s">
        <v>725</v>
      </c>
      <c r="F726" s="2">
        <v>44820.054976851854</v>
      </c>
      <c r="G726" s="3" t="str">
        <f>HYPERLINK("https://twitter.com/cirogomes/status/1570583037632552960")</f>
        <v>https://twitter.com/cirogomes/status/1570583037632552960</v>
      </c>
      <c r="H726">
        <v>1493</v>
      </c>
      <c r="I726">
        <v>492</v>
      </c>
    </row>
    <row r="727" spans="1:9" x14ac:dyDescent="0.35">
      <c r="A727" s="15" t="s">
        <v>3794</v>
      </c>
      <c r="B727" s="1" t="s">
        <v>8</v>
      </c>
      <c r="C727" s="1" t="s">
        <v>8</v>
      </c>
      <c r="D727" t="s">
        <v>11</v>
      </c>
      <c r="E727" t="s">
        <v>726</v>
      </c>
      <c r="F727" s="2">
        <v>44820.500347222223</v>
      </c>
      <c r="G727" s="3" t="str">
        <f>HYPERLINK("https://twitter.com/cirogomes/status/1570744432449789952")</f>
        <v>https://twitter.com/cirogomes/status/1570744432449789952</v>
      </c>
      <c r="H727">
        <v>5063</v>
      </c>
      <c r="I727">
        <v>890</v>
      </c>
    </row>
    <row r="728" spans="1:9" x14ac:dyDescent="0.35">
      <c r="A728" s="15" t="s">
        <v>3795</v>
      </c>
      <c r="B728" s="1" t="s">
        <v>8</v>
      </c>
      <c r="C728" s="1" t="s">
        <v>8</v>
      </c>
      <c r="D728" t="s">
        <v>11</v>
      </c>
      <c r="E728" t="s">
        <v>727</v>
      </c>
      <c r="F728" s="2">
        <v>44820.513298611113</v>
      </c>
      <c r="G728" s="3" t="str">
        <f>HYPERLINK("https://twitter.com/cirogomes/status/1570749128455618560")</f>
        <v>https://twitter.com/cirogomes/status/1570749128455618560</v>
      </c>
      <c r="H728">
        <v>2494</v>
      </c>
      <c r="I728">
        <v>349</v>
      </c>
    </row>
    <row r="729" spans="1:9" x14ac:dyDescent="0.35">
      <c r="A729" s="15" t="s">
        <v>3796</v>
      </c>
      <c r="B729" s="1" t="s">
        <v>8</v>
      </c>
      <c r="C729" s="1" t="s">
        <v>8</v>
      </c>
      <c r="D729" t="s">
        <v>11</v>
      </c>
      <c r="E729" t="s">
        <v>728</v>
      </c>
      <c r="F729" s="2">
        <v>44820.513310185182</v>
      </c>
      <c r="G729" s="3" t="str">
        <f>HYPERLINK("https://twitter.com/cirogomes/status/1570749131324522501")</f>
        <v>https://twitter.com/cirogomes/status/1570749131324522501</v>
      </c>
      <c r="H729">
        <v>2657</v>
      </c>
      <c r="I729">
        <v>405</v>
      </c>
    </row>
    <row r="730" spans="1:9" x14ac:dyDescent="0.35">
      <c r="A730" s="15" t="s">
        <v>3797</v>
      </c>
      <c r="B730" s="1" t="s">
        <v>8</v>
      </c>
      <c r="C730" s="1" t="s">
        <v>8</v>
      </c>
      <c r="D730" t="s">
        <v>11</v>
      </c>
      <c r="E730" t="s">
        <v>729</v>
      </c>
      <c r="F730" s="2">
        <v>44820.513321759259</v>
      </c>
      <c r="G730" s="3" t="str">
        <f>HYPERLINK("https://twitter.com/cirogomes/status/1570749133711089664")</f>
        <v>https://twitter.com/cirogomes/status/1570749133711089664</v>
      </c>
      <c r="H730">
        <v>4505</v>
      </c>
      <c r="I730">
        <v>926</v>
      </c>
    </row>
    <row r="731" spans="1:9" x14ac:dyDescent="0.35">
      <c r="A731" s="15" t="s">
        <v>3798</v>
      </c>
      <c r="B731" s="1" t="s">
        <v>8</v>
      </c>
      <c r="C731" s="1" t="s">
        <v>8</v>
      </c>
      <c r="D731" t="s">
        <v>11</v>
      </c>
      <c r="E731" t="s">
        <v>730</v>
      </c>
      <c r="F731" s="2">
        <v>44820.627662037034</v>
      </c>
      <c r="G731" s="3" t="str">
        <f>HYPERLINK("https://twitter.com/cirogomes/status/1570790570439901185")</f>
        <v>https://twitter.com/cirogomes/status/1570790570439901185</v>
      </c>
      <c r="H731">
        <v>1658</v>
      </c>
      <c r="I731">
        <v>488</v>
      </c>
    </row>
    <row r="732" spans="1:9" x14ac:dyDescent="0.35">
      <c r="A732" s="15" t="s">
        <v>3799</v>
      </c>
      <c r="B732" s="1" t="s">
        <v>8</v>
      </c>
      <c r="C732" s="1" t="s">
        <v>8</v>
      </c>
      <c r="D732" t="s">
        <v>11</v>
      </c>
      <c r="E732" t="s">
        <v>731</v>
      </c>
      <c r="F732" s="2">
        <v>44820.662789351853</v>
      </c>
      <c r="G732" s="3" t="str">
        <f>HYPERLINK("https://twitter.com/cirogomes/status/1570803298264834048")</f>
        <v>https://twitter.com/cirogomes/status/1570803298264834048</v>
      </c>
      <c r="H732">
        <v>1758</v>
      </c>
      <c r="I732">
        <v>415</v>
      </c>
    </row>
    <row r="733" spans="1:9" x14ac:dyDescent="0.35">
      <c r="A733" s="15" t="s">
        <v>3800</v>
      </c>
      <c r="B733" s="1" t="s">
        <v>8</v>
      </c>
      <c r="C733" s="1" t="s">
        <v>8</v>
      </c>
      <c r="D733" t="s">
        <v>11</v>
      </c>
      <c r="E733" t="s">
        <v>732</v>
      </c>
      <c r="F733" s="2">
        <v>44820.757106481484</v>
      </c>
      <c r="G733" s="3" t="str">
        <f>HYPERLINK("https://twitter.com/cirogomes/status/1570837479686819843")</f>
        <v>https://twitter.com/cirogomes/status/1570837479686819843</v>
      </c>
      <c r="H733">
        <v>1244</v>
      </c>
      <c r="I733">
        <v>337</v>
      </c>
    </row>
    <row r="734" spans="1:9" x14ac:dyDescent="0.35">
      <c r="A734" s="15" t="s">
        <v>3801</v>
      </c>
      <c r="B734" s="1" t="s">
        <v>8</v>
      </c>
      <c r="C734" s="1" t="s">
        <v>8</v>
      </c>
      <c r="D734" t="s">
        <v>11</v>
      </c>
      <c r="E734" t="s">
        <v>733</v>
      </c>
      <c r="F734" s="2">
        <v>44820.806122685186</v>
      </c>
      <c r="G734" s="3" t="str">
        <f>HYPERLINK("https://twitter.com/cirogomes/status/1570855243650420744")</f>
        <v>https://twitter.com/cirogomes/status/1570855243650420744</v>
      </c>
      <c r="H734">
        <v>5212</v>
      </c>
      <c r="I734">
        <v>962</v>
      </c>
    </row>
    <row r="735" spans="1:9" x14ac:dyDescent="0.35">
      <c r="A735" s="15" t="s">
        <v>3802</v>
      </c>
      <c r="B735" s="1" t="s">
        <v>8</v>
      </c>
      <c r="C735" s="1" t="s">
        <v>8</v>
      </c>
      <c r="D735" t="s">
        <v>11</v>
      </c>
      <c r="E735" t="s">
        <v>734</v>
      </c>
      <c r="F735" s="2">
        <v>44820.83289351852</v>
      </c>
      <c r="G735" s="3" t="str">
        <f>HYPERLINK("https://twitter.com/cirogomes/status/1570864941682524160")</f>
        <v>https://twitter.com/cirogomes/status/1570864941682524160</v>
      </c>
      <c r="H735">
        <v>2763</v>
      </c>
      <c r="I735">
        <v>681</v>
      </c>
    </row>
    <row r="736" spans="1:9" x14ac:dyDescent="0.35">
      <c r="A736" s="15" t="s">
        <v>3803</v>
      </c>
      <c r="B736" s="1" t="s">
        <v>8</v>
      </c>
      <c r="C736" s="1" t="s">
        <v>8</v>
      </c>
      <c r="D736" t="s">
        <v>11</v>
      </c>
      <c r="E736" t="s">
        <v>735</v>
      </c>
      <c r="F736" s="2">
        <v>44820.879050925927</v>
      </c>
      <c r="G736" s="3" t="str">
        <f>HYPERLINK("https://twitter.com/cirogomes/status/1570881670513045505")</f>
        <v>https://twitter.com/cirogomes/status/1570881670513045505</v>
      </c>
      <c r="H736">
        <v>1738</v>
      </c>
      <c r="I736">
        <v>361</v>
      </c>
    </row>
    <row r="737" spans="1:9" x14ac:dyDescent="0.35">
      <c r="A737" s="15" t="s">
        <v>3804</v>
      </c>
      <c r="B737" s="1" t="s">
        <v>8</v>
      </c>
      <c r="C737" s="1" t="s">
        <v>8</v>
      </c>
      <c r="D737" t="s">
        <v>11</v>
      </c>
      <c r="E737" t="s">
        <v>736</v>
      </c>
      <c r="F737" s="2">
        <v>44820.927245370367</v>
      </c>
      <c r="G737" s="3" t="str">
        <f>HYPERLINK("https://twitter.com/cirogomes/status/1570899137746595840")</f>
        <v>https://twitter.com/cirogomes/status/1570899137746595840</v>
      </c>
      <c r="H737">
        <v>2188</v>
      </c>
      <c r="I737">
        <v>535</v>
      </c>
    </row>
    <row r="738" spans="1:9" x14ac:dyDescent="0.35">
      <c r="A738" s="15" t="s">
        <v>3805</v>
      </c>
      <c r="B738" s="1" t="s">
        <v>8</v>
      </c>
      <c r="C738" s="1" t="s">
        <v>8</v>
      </c>
      <c r="D738" t="s">
        <v>11</v>
      </c>
      <c r="E738" t="s">
        <v>737</v>
      </c>
      <c r="F738" s="2">
        <v>44820.942187499997</v>
      </c>
      <c r="G738" s="3" t="str">
        <f>HYPERLINK("https://twitter.com/cirogomes/status/1570904552525934592")</f>
        <v>https://twitter.com/cirogomes/status/1570904552525934592</v>
      </c>
      <c r="H738">
        <v>1618</v>
      </c>
      <c r="I738">
        <v>366</v>
      </c>
    </row>
    <row r="739" spans="1:9" x14ac:dyDescent="0.35">
      <c r="A739" s="15" t="s">
        <v>3806</v>
      </c>
      <c r="B739" s="1" t="s">
        <v>8</v>
      </c>
      <c r="C739" s="1" t="s">
        <v>8</v>
      </c>
      <c r="D739" t="s">
        <v>11</v>
      </c>
      <c r="E739" t="s">
        <v>738</v>
      </c>
      <c r="F739" s="2">
        <v>44821.01667824074</v>
      </c>
      <c r="G739" s="3" t="str">
        <f>HYPERLINK("https://twitter.com/cirogomes/status/1570931543220318209")</f>
        <v>https://twitter.com/cirogomes/status/1570931543220318209</v>
      </c>
      <c r="H739">
        <v>2092</v>
      </c>
      <c r="I739">
        <v>542</v>
      </c>
    </row>
    <row r="740" spans="1:9" x14ac:dyDescent="0.35">
      <c r="A740" s="15" t="s">
        <v>3807</v>
      </c>
      <c r="B740" s="1" t="s">
        <v>8</v>
      </c>
      <c r="C740" s="1" t="s">
        <v>8</v>
      </c>
      <c r="D740" t="s">
        <v>11</v>
      </c>
      <c r="E740" t="s">
        <v>739</v>
      </c>
      <c r="F740" s="2">
        <v>44821.057685185187</v>
      </c>
      <c r="G740" s="3" t="str">
        <f>HYPERLINK("https://twitter.com/cirogomes/status/1570946405472124928")</f>
        <v>https://twitter.com/cirogomes/status/1570946405472124928</v>
      </c>
      <c r="H740">
        <v>1630</v>
      </c>
      <c r="I740">
        <v>487</v>
      </c>
    </row>
    <row r="741" spans="1:9" x14ac:dyDescent="0.35">
      <c r="A741" s="15" t="s">
        <v>3808</v>
      </c>
      <c r="B741" s="1" t="s">
        <v>8</v>
      </c>
      <c r="C741" s="1" t="s">
        <v>8</v>
      </c>
      <c r="D741" t="s">
        <v>11</v>
      </c>
      <c r="E741" t="s">
        <v>740</v>
      </c>
      <c r="F741" s="2">
        <v>44821.500081018516</v>
      </c>
      <c r="G741" s="3" t="str">
        <f>HYPERLINK("https://twitter.com/cirogomes/status/1571106723468754944")</f>
        <v>https://twitter.com/cirogomes/status/1571106723468754944</v>
      </c>
      <c r="H741">
        <v>1643</v>
      </c>
      <c r="I741">
        <v>534</v>
      </c>
    </row>
    <row r="742" spans="1:9" x14ac:dyDescent="0.35">
      <c r="A742" s="15" t="s">
        <v>3809</v>
      </c>
      <c r="B742" s="1" t="s">
        <v>8</v>
      </c>
      <c r="C742" s="1" t="s">
        <v>8</v>
      </c>
      <c r="D742" t="s">
        <v>9</v>
      </c>
      <c r="E742" t="s">
        <v>741</v>
      </c>
      <c r="F742" s="2">
        <v>44821.542025462964</v>
      </c>
      <c r="G742" s="3" t="str">
        <f>HYPERLINK("https://twitter.com/cirogomes/status/1571121926164054016")</f>
        <v>https://twitter.com/cirogomes/status/1571121926164054016</v>
      </c>
      <c r="H742">
        <v>4150</v>
      </c>
      <c r="I742">
        <v>881</v>
      </c>
    </row>
    <row r="743" spans="1:9" x14ac:dyDescent="0.35">
      <c r="A743" s="15" t="s">
        <v>3810</v>
      </c>
      <c r="B743" s="1" t="s">
        <v>8</v>
      </c>
      <c r="C743" s="1" t="s">
        <v>8</v>
      </c>
      <c r="D743" t="s">
        <v>11</v>
      </c>
      <c r="E743" t="s">
        <v>742</v>
      </c>
      <c r="F743" s="2">
        <v>44821.604722222219</v>
      </c>
      <c r="G743" s="3" t="str">
        <f>HYPERLINK("https://twitter.com/cirogomes/status/1571144643483676672")</f>
        <v>https://twitter.com/cirogomes/status/1571144643483676672</v>
      </c>
      <c r="H743">
        <v>1898</v>
      </c>
      <c r="I743">
        <v>323</v>
      </c>
    </row>
    <row r="744" spans="1:9" x14ac:dyDescent="0.35">
      <c r="A744" s="15" t="s">
        <v>3811</v>
      </c>
      <c r="B744" s="1" t="s">
        <v>8</v>
      </c>
      <c r="C744" s="1" t="s">
        <v>8</v>
      </c>
      <c r="D744" t="s">
        <v>11</v>
      </c>
      <c r="E744" t="s">
        <v>743</v>
      </c>
      <c r="F744" s="2">
        <v>44821.604722222219</v>
      </c>
      <c r="G744" s="3" t="str">
        <f>HYPERLINK("https://twitter.com/cirogomes/status/1571144645765386246")</f>
        <v>https://twitter.com/cirogomes/status/1571144645765386246</v>
      </c>
      <c r="H744">
        <v>1759</v>
      </c>
      <c r="I744">
        <v>310</v>
      </c>
    </row>
    <row r="745" spans="1:9" x14ac:dyDescent="0.35">
      <c r="A745" s="15" t="s">
        <v>3812</v>
      </c>
      <c r="B745" s="1" t="s">
        <v>8</v>
      </c>
      <c r="C745" s="1" t="s">
        <v>8</v>
      </c>
      <c r="D745" t="s">
        <v>11</v>
      </c>
      <c r="E745" t="s">
        <v>744</v>
      </c>
      <c r="F745" s="2">
        <v>44821.604733796295</v>
      </c>
      <c r="G745" s="3" t="str">
        <f>HYPERLINK("https://twitter.com/cirogomes/status/1571144648412000262")</f>
        <v>https://twitter.com/cirogomes/status/1571144648412000262</v>
      </c>
      <c r="H745">
        <v>1792</v>
      </c>
      <c r="I745">
        <v>571</v>
      </c>
    </row>
    <row r="746" spans="1:9" x14ac:dyDescent="0.35">
      <c r="A746" s="15" t="s">
        <v>3813</v>
      </c>
      <c r="B746" s="1" t="s">
        <v>8</v>
      </c>
      <c r="C746" s="1" t="s">
        <v>8</v>
      </c>
      <c r="D746" t="s">
        <v>11</v>
      </c>
      <c r="E746" t="s">
        <v>745</v>
      </c>
      <c r="F746" s="2">
        <v>44821.667696759258</v>
      </c>
      <c r="G746" s="3" t="str">
        <f>HYPERLINK("https://twitter.com/cirogomes/status/1571167467094917126")</f>
        <v>https://twitter.com/cirogomes/status/1571167467094917126</v>
      </c>
      <c r="H746">
        <v>599</v>
      </c>
      <c r="I746">
        <v>165</v>
      </c>
    </row>
    <row r="747" spans="1:9" x14ac:dyDescent="0.35">
      <c r="A747" s="15" t="s">
        <v>3814</v>
      </c>
      <c r="B747" s="1" t="s">
        <v>8</v>
      </c>
      <c r="C747" s="1" t="s">
        <v>8</v>
      </c>
      <c r="D747" t="s">
        <v>11</v>
      </c>
      <c r="E747" t="s">
        <v>746</v>
      </c>
      <c r="F747" s="2">
        <v>44821.667719907404</v>
      </c>
      <c r="G747" s="3" t="str">
        <f>HYPERLINK("https://twitter.com/cirogomes/status/1571167472744529921")</f>
        <v>https://twitter.com/cirogomes/status/1571167472744529921</v>
      </c>
      <c r="H747">
        <v>1688</v>
      </c>
      <c r="I747">
        <v>364</v>
      </c>
    </row>
    <row r="748" spans="1:9" x14ac:dyDescent="0.35">
      <c r="A748" s="15" t="s">
        <v>3815</v>
      </c>
      <c r="B748" s="1" t="s">
        <v>8</v>
      </c>
      <c r="C748" s="1" t="s">
        <v>8</v>
      </c>
      <c r="D748" t="s">
        <v>11</v>
      </c>
      <c r="E748" t="s">
        <v>747</v>
      </c>
      <c r="F748" s="2">
        <v>44821.69</v>
      </c>
      <c r="G748" s="3" t="str">
        <f>HYPERLINK("https://twitter.com/cirogomes/status/1571175548793094148")</f>
        <v>https://twitter.com/cirogomes/status/1571175548793094148</v>
      </c>
      <c r="H748">
        <v>1220</v>
      </c>
      <c r="I748">
        <v>353</v>
      </c>
    </row>
    <row r="749" spans="1:9" x14ac:dyDescent="0.35">
      <c r="A749" s="15" t="s">
        <v>3816</v>
      </c>
      <c r="B749" s="1" t="s">
        <v>8</v>
      </c>
      <c r="C749" s="1" t="s">
        <v>8</v>
      </c>
      <c r="D749" t="s">
        <v>11</v>
      </c>
      <c r="E749" t="s">
        <v>748</v>
      </c>
      <c r="F749" s="2">
        <v>44821.750081018516</v>
      </c>
      <c r="G749" s="3" t="str">
        <f>HYPERLINK("https://twitter.com/cirogomes/status/1571197320808386560")</f>
        <v>https://twitter.com/cirogomes/status/1571197320808386560</v>
      </c>
      <c r="H749">
        <v>2547</v>
      </c>
      <c r="I749">
        <v>754</v>
      </c>
    </row>
    <row r="750" spans="1:9" x14ac:dyDescent="0.35">
      <c r="A750" s="15" t="s">
        <v>3817</v>
      </c>
      <c r="B750" s="1" t="s">
        <v>8</v>
      </c>
      <c r="C750" s="1" t="s">
        <v>8</v>
      </c>
      <c r="D750" t="s">
        <v>11</v>
      </c>
      <c r="E750" t="s">
        <v>749</v>
      </c>
      <c r="F750" s="2">
        <v>44821.833379629628</v>
      </c>
      <c r="G750" s="3" t="str">
        <f>HYPERLINK("https://twitter.com/cirogomes/status/1571227508585811968")</f>
        <v>https://twitter.com/cirogomes/status/1571227508585811968</v>
      </c>
      <c r="H750">
        <v>3171</v>
      </c>
      <c r="I750">
        <v>778</v>
      </c>
    </row>
    <row r="751" spans="1:9" x14ac:dyDescent="0.35">
      <c r="A751" s="15" t="s">
        <v>3818</v>
      </c>
      <c r="B751" s="1" t="s">
        <v>8</v>
      </c>
      <c r="C751" s="1" t="s">
        <v>8</v>
      </c>
      <c r="D751" t="s">
        <v>11</v>
      </c>
      <c r="E751" t="s">
        <v>750</v>
      </c>
      <c r="F751" s="2">
        <v>44821.875011574077</v>
      </c>
      <c r="G751" s="3" t="str">
        <f>HYPERLINK("https://twitter.com/cirogomes/status/1571242594339889163")</f>
        <v>https://twitter.com/cirogomes/status/1571242594339889163</v>
      </c>
      <c r="H751">
        <v>1243</v>
      </c>
      <c r="I751">
        <v>353</v>
      </c>
    </row>
    <row r="752" spans="1:9" x14ac:dyDescent="0.35">
      <c r="A752" s="15" t="s">
        <v>3819</v>
      </c>
      <c r="B752" s="1" t="s">
        <v>8</v>
      </c>
      <c r="C752" s="1" t="s">
        <v>8</v>
      </c>
      <c r="D752" t="s">
        <v>11</v>
      </c>
      <c r="E752" t="s">
        <v>751</v>
      </c>
      <c r="F752" s="2">
        <v>44821.991076388891</v>
      </c>
      <c r="G752" s="3" t="str">
        <f>HYPERLINK("https://twitter.com/cirogomes/status/1571284654354735106")</f>
        <v>https://twitter.com/cirogomes/status/1571284654354735106</v>
      </c>
      <c r="H752">
        <v>1635</v>
      </c>
      <c r="I752">
        <v>359</v>
      </c>
    </row>
    <row r="753" spans="1:9" x14ac:dyDescent="0.35">
      <c r="A753" s="15" t="s">
        <v>3820</v>
      </c>
      <c r="B753" s="1" t="s">
        <v>8</v>
      </c>
      <c r="C753" s="1" t="s">
        <v>8</v>
      </c>
      <c r="D753" t="s">
        <v>11</v>
      </c>
      <c r="E753" t="s">
        <v>752</v>
      </c>
      <c r="F753" s="2">
        <v>44822.001504629632</v>
      </c>
      <c r="G753" s="3" t="str">
        <f>HYPERLINK("https://twitter.com/cirogomes/status/1571288434492284930")</f>
        <v>https://twitter.com/cirogomes/status/1571288434492284930</v>
      </c>
      <c r="H753">
        <v>1480</v>
      </c>
      <c r="I753">
        <v>476</v>
      </c>
    </row>
    <row r="754" spans="1:9" x14ac:dyDescent="0.35">
      <c r="A754" s="15" t="s">
        <v>3821</v>
      </c>
      <c r="B754" s="1" t="s">
        <v>8</v>
      </c>
      <c r="C754" s="1" t="s">
        <v>8</v>
      </c>
      <c r="D754" t="s">
        <v>11</v>
      </c>
      <c r="E754" t="s">
        <v>753</v>
      </c>
      <c r="F754" s="2">
        <v>44822.060543981483</v>
      </c>
      <c r="G754" s="3" t="str">
        <f>HYPERLINK("https://twitter.com/cirogomes/status/1571309829691408385")</f>
        <v>https://twitter.com/cirogomes/status/1571309829691408385</v>
      </c>
      <c r="H754">
        <v>2256</v>
      </c>
      <c r="I754">
        <v>406</v>
      </c>
    </row>
    <row r="755" spans="1:9" x14ac:dyDescent="0.35">
      <c r="A755" s="15" t="s">
        <v>3822</v>
      </c>
      <c r="B755" s="1" t="s">
        <v>8</v>
      </c>
      <c r="C755" s="1" t="s">
        <v>8</v>
      </c>
      <c r="D755" t="s">
        <v>11</v>
      </c>
      <c r="E755" t="s">
        <v>754</v>
      </c>
      <c r="F755" s="2">
        <v>44822.080509259256</v>
      </c>
      <c r="G755" s="3" t="str">
        <f>HYPERLINK("https://twitter.com/cirogomes/status/1571317066417770496")</f>
        <v>https://twitter.com/cirogomes/status/1571317066417770496</v>
      </c>
      <c r="H755">
        <v>2797</v>
      </c>
      <c r="I755">
        <v>984</v>
      </c>
    </row>
    <row r="756" spans="1:9" x14ac:dyDescent="0.35">
      <c r="A756" s="15" t="s">
        <v>3823</v>
      </c>
      <c r="B756" s="1" t="s">
        <v>8</v>
      </c>
      <c r="C756" s="1" t="s">
        <v>8</v>
      </c>
      <c r="D756" t="s">
        <v>11</v>
      </c>
      <c r="E756" t="s">
        <v>755</v>
      </c>
      <c r="F756" s="2">
        <v>44822.5</v>
      </c>
      <c r="G756" s="3" t="str">
        <f>HYPERLINK("https://twitter.com/cirogomes/status/1571469083878588416")</f>
        <v>https://twitter.com/cirogomes/status/1571469083878588416</v>
      </c>
      <c r="H756">
        <v>2957</v>
      </c>
      <c r="I756">
        <v>470</v>
      </c>
    </row>
    <row r="757" spans="1:9" x14ac:dyDescent="0.35">
      <c r="A757" s="15" t="s">
        <v>3824</v>
      </c>
      <c r="B757" s="1" t="s">
        <v>8</v>
      </c>
      <c r="C757" s="1" t="s">
        <v>8</v>
      </c>
      <c r="D757" t="s">
        <v>9</v>
      </c>
      <c r="E757" t="s">
        <v>756</v>
      </c>
      <c r="F757" s="2">
        <v>44822.5625</v>
      </c>
      <c r="G757" s="3" t="str">
        <f>HYPERLINK("https://twitter.com/cirogomes/status/1571491731589177347")</f>
        <v>https://twitter.com/cirogomes/status/1571491731589177347</v>
      </c>
      <c r="H757">
        <v>4311</v>
      </c>
      <c r="I757">
        <v>829</v>
      </c>
    </row>
    <row r="758" spans="1:9" x14ac:dyDescent="0.35">
      <c r="A758" s="15" t="s">
        <v>3825</v>
      </c>
      <c r="B758" s="1" t="s">
        <v>8</v>
      </c>
      <c r="C758" s="1" t="s">
        <v>8</v>
      </c>
      <c r="D758" t="s">
        <v>11</v>
      </c>
      <c r="E758" t="s">
        <v>757</v>
      </c>
      <c r="F758" s="2">
        <v>44822.625393518516</v>
      </c>
      <c r="G758" s="3" t="str">
        <f>HYPERLINK("https://twitter.com/cirogomes/status/1571514524200587266")</f>
        <v>https://twitter.com/cirogomes/status/1571514524200587266</v>
      </c>
      <c r="H758">
        <v>1557</v>
      </c>
      <c r="I758">
        <v>378</v>
      </c>
    </row>
    <row r="759" spans="1:9" x14ac:dyDescent="0.35">
      <c r="A759" s="15" t="s">
        <v>3826</v>
      </c>
      <c r="B759" s="1" t="s">
        <v>8</v>
      </c>
      <c r="C759" s="1" t="s">
        <v>8</v>
      </c>
      <c r="D759" t="s">
        <v>11</v>
      </c>
      <c r="E759" t="s">
        <v>758</v>
      </c>
      <c r="F759" s="2">
        <v>44822.835381944446</v>
      </c>
      <c r="G759" s="3" t="str">
        <f>HYPERLINK("https://twitter.com/cirogomes/status/1571590621605036032")</f>
        <v>https://twitter.com/cirogomes/status/1571590621605036032</v>
      </c>
      <c r="H759">
        <v>3679</v>
      </c>
      <c r="I759">
        <v>630</v>
      </c>
    </row>
    <row r="760" spans="1:9" x14ac:dyDescent="0.35">
      <c r="A760" s="15" t="s">
        <v>3827</v>
      </c>
      <c r="B760" s="1" t="s">
        <v>8</v>
      </c>
      <c r="C760" s="1" t="s">
        <v>8</v>
      </c>
      <c r="D760" t="s">
        <v>11</v>
      </c>
      <c r="E760" t="s">
        <v>759</v>
      </c>
      <c r="F760" s="2">
        <v>44822.875694444447</v>
      </c>
      <c r="G760" s="3" t="str">
        <f>HYPERLINK("https://twitter.com/cirogomes/status/1571605228599787521")</f>
        <v>https://twitter.com/cirogomes/status/1571605228599787521</v>
      </c>
      <c r="H760">
        <v>2168</v>
      </c>
      <c r="I760">
        <v>589</v>
      </c>
    </row>
    <row r="761" spans="1:9" x14ac:dyDescent="0.35">
      <c r="A761" s="15" t="s">
        <v>3828</v>
      </c>
      <c r="B761" s="1" t="s">
        <v>8</v>
      </c>
      <c r="C761" s="1" t="s">
        <v>8</v>
      </c>
      <c r="D761" t="s">
        <v>9</v>
      </c>
      <c r="E761" t="s">
        <v>760</v>
      </c>
      <c r="F761" s="2">
        <v>44822.958680555559</v>
      </c>
      <c r="G761" s="3" t="str">
        <f>HYPERLINK("https://twitter.com/cirogomes/status/1571635302283808770")</f>
        <v>https://twitter.com/cirogomes/status/1571635302283808770</v>
      </c>
      <c r="H761">
        <v>1636</v>
      </c>
      <c r="I761">
        <v>480</v>
      </c>
    </row>
    <row r="762" spans="1:9" x14ac:dyDescent="0.35">
      <c r="A762" s="15" t="s">
        <v>3829</v>
      </c>
      <c r="B762" s="1" t="s">
        <v>8</v>
      </c>
      <c r="C762" s="1" t="s">
        <v>8</v>
      </c>
      <c r="D762" t="s">
        <v>11</v>
      </c>
      <c r="E762" t="s">
        <v>761</v>
      </c>
      <c r="F762" s="2">
        <v>44823.500081018516</v>
      </c>
      <c r="G762" s="3" t="str">
        <f>HYPERLINK("https://twitter.com/cirogomes/status/1571831500093345792")</f>
        <v>https://twitter.com/cirogomes/status/1571831500093345792</v>
      </c>
      <c r="H762">
        <v>2725</v>
      </c>
      <c r="I762">
        <v>696</v>
      </c>
    </row>
    <row r="763" spans="1:9" x14ac:dyDescent="0.35">
      <c r="A763" s="15" t="s">
        <v>3830</v>
      </c>
      <c r="B763" s="1" t="s">
        <v>8</v>
      </c>
      <c r="C763" s="1" t="s">
        <v>8</v>
      </c>
      <c r="D763" t="s">
        <v>11</v>
      </c>
      <c r="E763" t="s">
        <v>762</v>
      </c>
      <c r="F763" s="2">
        <v>44823.61378472222</v>
      </c>
      <c r="G763" s="3" t="str">
        <f>HYPERLINK("https://twitter.com/cirogomes/status/1571872705388986372")</f>
        <v>https://twitter.com/cirogomes/status/1571872705388986372</v>
      </c>
      <c r="H763">
        <v>1269</v>
      </c>
      <c r="I763">
        <v>282</v>
      </c>
    </row>
    <row r="764" spans="1:9" x14ac:dyDescent="0.35">
      <c r="A764" s="15" t="s">
        <v>3831</v>
      </c>
      <c r="B764" s="1" t="s">
        <v>8</v>
      </c>
      <c r="C764" s="1" t="s">
        <v>8</v>
      </c>
      <c r="D764" t="s">
        <v>11</v>
      </c>
      <c r="E764" t="s">
        <v>763</v>
      </c>
      <c r="F764" s="2">
        <v>44823.688750000001</v>
      </c>
      <c r="G764" s="3" t="str">
        <f>HYPERLINK("https://twitter.com/cirogomes/status/1571899869656395778")</f>
        <v>https://twitter.com/cirogomes/status/1571899869656395778</v>
      </c>
      <c r="H764">
        <v>779</v>
      </c>
      <c r="I764">
        <v>169</v>
      </c>
    </row>
    <row r="765" spans="1:9" x14ac:dyDescent="0.35">
      <c r="A765" s="15" t="s">
        <v>3832</v>
      </c>
      <c r="B765" s="1" t="s">
        <v>8</v>
      </c>
      <c r="C765" s="1" t="s">
        <v>8</v>
      </c>
      <c r="D765" t="s">
        <v>11</v>
      </c>
      <c r="E765" t="s">
        <v>764</v>
      </c>
      <c r="F765" s="2">
        <v>44823.688796296294</v>
      </c>
      <c r="G765" s="3" t="str">
        <f>HYPERLINK("https://twitter.com/cirogomes/status/1571899889273180161")</f>
        <v>https://twitter.com/cirogomes/status/1571899889273180161</v>
      </c>
      <c r="H765">
        <v>2984</v>
      </c>
      <c r="I765">
        <v>858</v>
      </c>
    </row>
    <row r="766" spans="1:9" x14ac:dyDescent="0.35">
      <c r="A766" s="15" t="s">
        <v>3833</v>
      </c>
      <c r="B766" s="1" t="s">
        <v>8</v>
      </c>
      <c r="C766" s="1" t="s">
        <v>8</v>
      </c>
      <c r="D766" t="s">
        <v>11</v>
      </c>
      <c r="E766" t="s">
        <v>765</v>
      </c>
      <c r="F766" s="2">
        <v>44823.714918981481</v>
      </c>
      <c r="G766" s="3" t="str">
        <f>HYPERLINK("https://twitter.com/cirogomes/status/1571909354227482628")</f>
        <v>https://twitter.com/cirogomes/status/1571909354227482628</v>
      </c>
      <c r="H766">
        <v>1478</v>
      </c>
      <c r="I766">
        <v>335</v>
      </c>
    </row>
    <row r="767" spans="1:9" x14ac:dyDescent="0.35">
      <c r="A767" s="15" t="s">
        <v>3834</v>
      </c>
      <c r="B767" s="1" t="s">
        <v>8</v>
      </c>
      <c r="C767" s="1" t="s">
        <v>8</v>
      </c>
      <c r="D767" t="s">
        <v>11</v>
      </c>
      <c r="E767" t="s">
        <v>766</v>
      </c>
      <c r="F767" s="2">
        <v>44823.830451388887</v>
      </c>
      <c r="G767" s="3" t="str">
        <f>HYPERLINK("https://twitter.com/cirogomes/status/1571951221984104448")</f>
        <v>https://twitter.com/cirogomes/status/1571951221984104448</v>
      </c>
      <c r="H767">
        <v>819</v>
      </c>
      <c r="I767">
        <v>174</v>
      </c>
    </row>
    <row r="768" spans="1:9" x14ac:dyDescent="0.35">
      <c r="A768" s="15" t="s">
        <v>3835</v>
      </c>
      <c r="B768" s="1" t="s">
        <v>8</v>
      </c>
      <c r="C768" s="1" t="s">
        <v>8</v>
      </c>
      <c r="D768" t="s">
        <v>11</v>
      </c>
      <c r="E768" t="s">
        <v>767</v>
      </c>
      <c r="F768" s="2">
        <v>44823.830462962964</v>
      </c>
      <c r="G768" s="3" t="str">
        <f>HYPERLINK("https://twitter.com/cirogomes/status/1571951225670615040")</f>
        <v>https://twitter.com/cirogomes/status/1571951225670615040</v>
      </c>
      <c r="H768">
        <v>1280</v>
      </c>
      <c r="I768">
        <v>373</v>
      </c>
    </row>
    <row r="769" spans="1:9" x14ac:dyDescent="0.35">
      <c r="A769" s="15" t="s">
        <v>3836</v>
      </c>
      <c r="B769" s="1" t="s">
        <v>8</v>
      </c>
      <c r="C769" s="1" t="s">
        <v>8</v>
      </c>
      <c r="D769" t="s">
        <v>9</v>
      </c>
      <c r="E769" t="s">
        <v>768</v>
      </c>
      <c r="F769" s="2">
        <v>44823.84375</v>
      </c>
      <c r="G769" s="3" t="str">
        <f>HYPERLINK("https://twitter.com/cirogomes/status/1571956040622481408")</f>
        <v>https://twitter.com/cirogomes/status/1571956040622481408</v>
      </c>
      <c r="H769">
        <v>5656</v>
      </c>
      <c r="I769">
        <v>1738</v>
      </c>
    </row>
    <row r="770" spans="1:9" x14ac:dyDescent="0.35">
      <c r="A770" s="15" t="s">
        <v>3837</v>
      </c>
      <c r="B770" s="1" t="s">
        <v>8</v>
      </c>
      <c r="C770" s="1" t="s">
        <v>8</v>
      </c>
      <c r="D770" t="s">
        <v>11</v>
      </c>
      <c r="E770" t="s">
        <v>769</v>
      </c>
      <c r="F770" s="2">
        <v>44823.875011574077</v>
      </c>
      <c r="G770" s="3" t="str">
        <f>HYPERLINK("https://twitter.com/cirogomes/status/1571967368892399617")</f>
        <v>https://twitter.com/cirogomes/status/1571967368892399617</v>
      </c>
      <c r="H770">
        <v>3431</v>
      </c>
      <c r="I770">
        <v>526</v>
      </c>
    </row>
    <row r="771" spans="1:9" x14ac:dyDescent="0.35">
      <c r="A771" s="15" t="s">
        <v>3838</v>
      </c>
      <c r="B771" s="1" t="s">
        <v>8</v>
      </c>
      <c r="C771" s="1" t="s">
        <v>8</v>
      </c>
      <c r="D771" t="s">
        <v>9</v>
      </c>
      <c r="E771" t="s">
        <v>770</v>
      </c>
      <c r="F771" s="2">
        <v>44823.932256944441</v>
      </c>
      <c r="G771" s="3" t="str">
        <f>HYPERLINK("https://twitter.com/cirogomes/status/1571988115388235776")</f>
        <v>https://twitter.com/cirogomes/status/1571988115388235776</v>
      </c>
      <c r="H771">
        <v>3889</v>
      </c>
      <c r="I771">
        <v>616</v>
      </c>
    </row>
    <row r="772" spans="1:9" x14ac:dyDescent="0.35">
      <c r="A772" s="15" t="s">
        <v>3839</v>
      </c>
      <c r="B772" s="1" t="s">
        <v>8</v>
      </c>
      <c r="C772" s="1" t="s">
        <v>8</v>
      </c>
      <c r="D772" t="s">
        <v>11</v>
      </c>
      <c r="E772" t="s">
        <v>771</v>
      </c>
      <c r="F772" s="2">
        <v>44823.966493055559</v>
      </c>
      <c r="G772" s="3" t="str">
        <f>HYPERLINK("https://twitter.com/cirogomes/status/1572000521489354752")</f>
        <v>https://twitter.com/cirogomes/status/1572000521489354752</v>
      </c>
      <c r="H772">
        <v>1523</v>
      </c>
      <c r="I772">
        <v>379</v>
      </c>
    </row>
    <row r="773" spans="1:9" x14ac:dyDescent="0.35">
      <c r="A773" s="15" t="s">
        <v>3840</v>
      </c>
      <c r="B773" s="1" t="s">
        <v>8</v>
      </c>
      <c r="C773" s="1" t="s">
        <v>8</v>
      </c>
      <c r="D773" t="s">
        <v>11</v>
      </c>
      <c r="E773" t="s">
        <v>772</v>
      </c>
      <c r="F773" s="2">
        <v>44823.969363425924</v>
      </c>
      <c r="G773" s="3" t="str">
        <f>HYPERLINK("https://twitter.com/cirogomes/status/1572001560627912704")</f>
        <v>https://twitter.com/cirogomes/status/1572001560627912704</v>
      </c>
      <c r="H773">
        <v>4994</v>
      </c>
      <c r="I773">
        <v>782</v>
      </c>
    </row>
    <row r="774" spans="1:9" x14ac:dyDescent="0.35">
      <c r="A774" s="15" t="s">
        <v>3841</v>
      </c>
      <c r="B774" s="1" t="s">
        <v>8</v>
      </c>
      <c r="C774" s="1" t="s">
        <v>8</v>
      </c>
      <c r="D774" t="s">
        <v>11</v>
      </c>
      <c r="E774" t="s">
        <v>773</v>
      </c>
      <c r="F774" s="2">
        <v>44823.973460648151</v>
      </c>
      <c r="G774" s="3" t="str">
        <f>HYPERLINK("https://twitter.com/cirogomes/status/1572003045126324229")</f>
        <v>https://twitter.com/cirogomes/status/1572003045126324229</v>
      </c>
      <c r="H774">
        <v>1359</v>
      </c>
      <c r="I774">
        <v>342</v>
      </c>
    </row>
    <row r="775" spans="1:9" x14ac:dyDescent="0.35">
      <c r="A775" s="15" t="s">
        <v>3842</v>
      </c>
      <c r="B775" s="1" t="s">
        <v>8</v>
      </c>
      <c r="C775" s="1" t="s">
        <v>8</v>
      </c>
      <c r="D775" t="s">
        <v>11</v>
      </c>
      <c r="E775" t="s">
        <v>774</v>
      </c>
      <c r="F775" s="2">
        <v>44823.975868055553</v>
      </c>
      <c r="G775" s="3" t="str">
        <f>HYPERLINK("https://twitter.com/cirogomes/status/1572003920603648000")</f>
        <v>https://twitter.com/cirogomes/status/1572003920603648000</v>
      </c>
      <c r="H775">
        <v>1451</v>
      </c>
      <c r="I775">
        <v>335</v>
      </c>
    </row>
    <row r="776" spans="1:9" x14ac:dyDescent="0.35">
      <c r="A776" s="15" t="s">
        <v>3843</v>
      </c>
      <c r="B776" s="1" t="s">
        <v>8</v>
      </c>
      <c r="C776" s="1" t="s">
        <v>8</v>
      </c>
      <c r="D776" t="s">
        <v>11</v>
      </c>
      <c r="E776" t="s">
        <v>775</v>
      </c>
      <c r="F776" s="2">
        <v>44823.981793981482</v>
      </c>
      <c r="G776" s="3" t="str">
        <f>HYPERLINK("https://twitter.com/cirogomes/status/1572006067290218497")</f>
        <v>https://twitter.com/cirogomes/status/1572006067290218497</v>
      </c>
      <c r="H776">
        <v>1789</v>
      </c>
      <c r="I776">
        <v>477</v>
      </c>
    </row>
    <row r="777" spans="1:9" x14ac:dyDescent="0.35">
      <c r="A777" s="15" t="s">
        <v>3844</v>
      </c>
      <c r="B777" s="1" t="s">
        <v>8</v>
      </c>
      <c r="C777" s="1" t="s">
        <v>8</v>
      </c>
      <c r="D777" t="s">
        <v>9</v>
      </c>
      <c r="E777" t="s">
        <v>776</v>
      </c>
      <c r="F777" s="2">
        <v>44824.014872685184</v>
      </c>
      <c r="G777" s="3" t="str">
        <f>HYPERLINK("https://twitter.com/cirogomes/status/1572018056049606669")</f>
        <v>https://twitter.com/cirogomes/status/1572018056049606669</v>
      </c>
      <c r="H777">
        <v>1309</v>
      </c>
      <c r="I777">
        <v>317</v>
      </c>
    </row>
    <row r="778" spans="1:9" x14ac:dyDescent="0.35">
      <c r="A778" s="15" t="s">
        <v>3845</v>
      </c>
      <c r="B778" s="1" t="s">
        <v>8</v>
      </c>
      <c r="C778" s="1" t="s">
        <v>8</v>
      </c>
      <c r="D778" t="s">
        <v>11</v>
      </c>
      <c r="E778" t="s">
        <v>777</v>
      </c>
      <c r="F778" s="2">
        <v>44824.017118055555</v>
      </c>
      <c r="G778" s="3" t="str">
        <f>HYPERLINK("https://twitter.com/cirogomes/status/1572018866133540864")</f>
        <v>https://twitter.com/cirogomes/status/1572018866133540864</v>
      </c>
      <c r="H778">
        <v>3198</v>
      </c>
      <c r="I778">
        <v>622</v>
      </c>
    </row>
    <row r="779" spans="1:9" x14ac:dyDescent="0.35">
      <c r="A779" s="15" t="s">
        <v>3846</v>
      </c>
      <c r="B779" s="1" t="s">
        <v>8</v>
      </c>
      <c r="C779" s="1" t="s">
        <v>8</v>
      </c>
      <c r="D779" t="s">
        <v>11</v>
      </c>
      <c r="E779" t="s">
        <v>778</v>
      </c>
      <c r="F779" s="2">
        <v>44824.017476851855</v>
      </c>
      <c r="G779" s="3" t="str">
        <f>HYPERLINK("https://twitter.com/cirogomes/status/1572019000023945216")</f>
        <v>https://twitter.com/cirogomes/status/1572019000023945216</v>
      </c>
      <c r="H779">
        <v>1738</v>
      </c>
      <c r="I779">
        <v>481</v>
      </c>
    </row>
    <row r="780" spans="1:9" x14ac:dyDescent="0.35">
      <c r="A780" s="15" t="s">
        <v>3847</v>
      </c>
      <c r="B780" s="1" t="s">
        <v>8</v>
      </c>
      <c r="C780" s="1" t="s">
        <v>8</v>
      </c>
      <c r="D780" t="s">
        <v>9</v>
      </c>
      <c r="E780" t="s">
        <v>779</v>
      </c>
      <c r="F780" s="2">
        <v>44824.05027777778</v>
      </c>
      <c r="G780" s="3" t="str">
        <f>HYPERLINK("https://twitter.com/cirogomes/status/1572030884332584960")</f>
        <v>https://twitter.com/cirogomes/status/1572030884332584960</v>
      </c>
      <c r="H780">
        <v>13189</v>
      </c>
      <c r="I780">
        <v>1629</v>
      </c>
    </row>
    <row r="781" spans="1:9" x14ac:dyDescent="0.35">
      <c r="A781" s="15" t="s">
        <v>3848</v>
      </c>
      <c r="B781" s="1" t="s">
        <v>8</v>
      </c>
      <c r="C781" s="1" t="s">
        <v>8</v>
      </c>
      <c r="D781" t="s">
        <v>11</v>
      </c>
      <c r="E781" t="s">
        <v>780</v>
      </c>
      <c r="F781" s="2">
        <v>44824.050995370373</v>
      </c>
      <c r="G781" s="3" t="str">
        <f>HYPERLINK("https://twitter.com/cirogomes/status/1572031146745266177")</f>
        <v>https://twitter.com/cirogomes/status/1572031146745266177</v>
      </c>
      <c r="H781">
        <v>1538</v>
      </c>
      <c r="I781">
        <v>293</v>
      </c>
    </row>
    <row r="782" spans="1:9" x14ac:dyDescent="0.35">
      <c r="A782" s="15" t="s">
        <v>3849</v>
      </c>
      <c r="B782" s="1" t="s">
        <v>8</v>
      </c>
      <c r="C782" s="1" t="s">
        <v>8</v>
      </c>
      <c r="D782" t="s">
        <v>11</v>
      </c>
      <c r="E782" t="s">
        <v>781</v>
      </c>
      <c r="F782" s="2">
        <v>44824.061076388891</v>
      </c>
      <c r="G782" s="3" t="str">
        <f>HYPERLINK("https://twitter.com/cirogomes/status/1572034796406317059")</f>
        <v>https://twitter.com/cirogomes/status/1572034796406317059</v>
      </c>
      <c r="H782">
        <v>999</v>
      </c>
      <c r="I782">
        <v>237</v>
      </c>
    </row>
    <row r="783" spans="1:9" x14ac:dyDescent="0.35">
      <c r="A783" s="15" t="s">
        <v>3850</v>
      </c>
      <c r="B783" s="1" t="s">
        <v>8</v>
      </c>
      <c r="C783" s="1" t="s">
        <v>8</v>
      </c>
      <c r="D783" t="s">
        <v>9</v>
      </c>
      <c r="E783" t="s">
        <v>782</v>
      </c>
      <c r="F783" s="2">
        <v>44824.071076388886</v>
      </c>
      <c r="G783" s="3" t="str">
        <f>HYPERLINK("https://twitter.com/cirogomes/status/1572038422226771968")</f>
        <v>https://twitter.com/cirogomes/status/1572038422226771968</v>
      </c>
      <c r="H783">
        <v>1164</v>
      </c>
      <c r="I783">
        <v>283</v>
      </c>
    </row>
    <row r="784" spans="1:9" x14ac:dyDescent="0.35">
      <c r="A784" s="15" t="s">
        <v>3851</v>
      </c>
      <c r="B784" s="1" t="s">
        <v>8</v>
      </c>
      <c r="C784" s="1" t="s">
        <v>8</v>
      </c>
      <c r="D784" t="s">
        <v>11</v>
      </c>
      <c r="E784" t="s">
        <v>783</v>
      </c>
      <c r="F784" s="2">
        <v>44824.133020833331</v>
      </c>
      <c r="G784" s="3" t="str">
        <f>HYPERLINK("https://twitter.com/cirogomes/status/1572060869252775936")</f>
        <v>https://twitter.com/cirogomes/status/1572060869252775936</v>
      </c>
      <c r="H784">
        <v>866</v>
      </c>
      <c r="I784">
        <v>290</v>
      </c>
    </row>
    <row r="785" spans="1:9" x14ac:dyDescent="0.35">
      <c r="A785" s="15" t="s">
        <v>3852</v>
      </c>
      <c r="B785" s="1" t="s">
        <v>8</v>
      </c>
      <c r="C785" s="1" t="s">
        <v>8</v>
      </c>
      <c r="D785" t="s">
        <v>9</v>
      </c>
      <c r="E785" t="s">
        <v>784</v>
      </c>
      <c r="F785" s="2">
        <v>44824.13621527778</v>
      </c>
      <c r="G785" s="3" t="str">
        <f>HYPERLINK("https://twitter.com/cirogomes/status/1572062028587565064")</f>
        <v>https://twitter.com/cirogomes/status/1572062028587565064</v>
      </c>
      <c r="H785">
        <v>2531</v>
      </c>
      <c r="I785">
        <v>503</v>
      </c>
    </row>
    <row r="786" spans="1:9" x14ac:dyDescent="0.35">
      <c r="A786" s="15" t="s">
        <v>3853</v>
      </c>
      <c r="B786" s="1" t="s">
        <v>8</v>
      </c>
      <c r="C786" s="1" t="s">
        <v>8</v>
      </c>
      <c r="D786" t="s">
        <v>11</v>
      </c>
      <c r="E786" t="s">
        <v>785</v>
      </c>
      <c r="F786" s="2">
        <v>44824.142384259256</v>
      </c>
      <c r="G786" s="3" t="str">
        <f>HYPERLINK("https://twitter.com/cirogomes/status/1572064262306267142")</f>
        <v>https://twitter.com/cirogomes/status/1572064262306267142</v>
      </c>
      <c r="H786">
        <v>1007</v>
      </c>
      <c r="I786">
        <v>289</v>
      </c>
    </row>
    <row r="787" spans="1:9" x14ac:dyDescent="0.35">
      <c r="A787" s="15" t="s">
        <v>3854</v>
      </c>
      <c r="B787" s="1" t="s">
        <v>8</v>
      </c>
      <c r="C787" s="1" t="s">
        <v>8</v>
      </c>
      <c r="D787" t="s">
        <v>11</v>
      </c>
      <c r="E787" t="s">
        <v>786</v>
      </c>
      <c r="F787" s="2">
        <v>44824.143321759257</v>
      </c>
      <c r="G787" s="3" t="str">
        <f>HYPERLINK("https://twitter.com/cirogomes/status/1572064604708126721")</f>
        <v>https://twitter.com/cirogomes/status/1572064604708126721</v>
      </c>
      <c r="H787">
        <v>1358</v>
      </c>
      <c r="I787">
        <v>334</v>
      </c>
    </row>
    <row r="788" spans="1:9" x14ac:dyDescent="0.35">
      <c r="A788" s="15" t="s">
        <v>3855</v>
      </c>
      <c r="B788" s="1" t="s">
        <v>8</v>
      </c>
      <c r="C788" s="1" t="s">
        <v>8</v>
      </c>
      <c r="D788" t="s">
        <v>11</v>
      </c>
      <c r="E788" t="s">
        <v>787</v>
      </c>
      <c r="F788" s="2">
        <v>44824.151828703703</v>
      </c>
      <c r="G788" s="3" t="str">
        <f>HYPERLINK("https://twitter.com/cirogomes/status/1572067685780914310")</f>
        <v>https://twitter.com/cirogomes/status/1572067685780914310</v>
      </c>
      <c r="H788">
        <v>1453</v>
      </c>
      <c r="I788">
        <v>331</v>
      </c>
    </row>
    <row r="789" spans="1:9" x14ac:dyDescent="0.35">
      <c r="A789" s="15" t="s">
        <v>3856</v>
      </c>
      <c r="B789" s="1" t="s">
        <v>8</v>
      </c>
      <c r="C789" s="1" t="s">
        <v>8</v>
      </c>
      <c r="D789" t="s">
        <v>11</v>
      </c>
      <c r="E789" t="s">
        <v>788</v>
      </c>
      <c r="F789" s="2">
        <v>44824.152638888889</v>
      </c>
      <c r="G789" s="3" t="str">
        <f>HYPERLINK("https://twitter.com/cirogomes/status/1572067979055210497")</f>
        <v>https://twitter.com/cirogomes/status/1572067979055210497</v>
      </c>
      <c r="H789">
        <v>1621</v>
      </c>
      <c r="I789">
        <v>462</v>
      </c>
    </row>
    <row r="790" spans="1:9" x14ac:dyDescent="0.35">
      <c r="A790" s="15" t="s">
        <v>3857</v>
      </c>
      <c r="B790" s="1" t="s">
        <v>8</v>
      </c>
      <c r="C790" s="1" t="s">
        <v>8</v>
      </c>
      <c r="D790" t="s">
        <v>11</v>
      </c>
      <c r="E790" t="s">
        <v>789</v>
      </c>
      <c r="F790" s="2">
        <v>44824.164849537039</v>
      </c>
      <c r="G790" s="3" t="str">
        <f>HYPERLINK("https://twitter.com/cirogomes/status/1572072403907346432")</f>
        <v>https://twitter.com/cirogomes/status/1572072403907346432</v>
      </c>
      <c r="H790">
        <v>4855</v>
      </c>
      <c r="I790">
        <v>835</v>
      </c>
    </row>
    <row r="791" spans="1:9" x14ac:dyDescent="0.35">
      <c r="A791" s="15" t="s">
        <v>3858</v>
      </c>
      <c r="B791" s="1" t="s">
        <v>8</v>
      </c>
      <c r="C791" s="1" t="s">
        <v>8</v>
      </c>
      <c r="D791" t="s">
        <v>11</v>
      </c>
      <c r="E791" t="s">
        <v>790</v>
      </c>
      <c r="F791" s="2">
        <v>44824.461076388892</v>
      </c>
      <c r="G791" s="3" t="str">
        <f>HYPERLINK("https://twitter.com/cirogomes/status/1572179753045721092")</f>
        <v>https://twitter.com/cirogomes/status/1572179753045721092</v>
      </c>
      <c r="H791">
        <v>957</v>
      </c>
      <c r="I791">
        <v>202</v>
      </c>
    </row>
    <row r="792" spans="1:9" x14ac:dyDescent="0.35">
      <c r="A792" s="15" t="s">
        <v>3859</v>
      </c>
      <c r="B792" s="1" t="s">
        <v>8</v>
      </c>
      <c r="C792" s="1" t="s">
        <v>8</v>
      </c>
      <c r="D792" t="s">
        <v>11</v>
      </c>
      <c r="E792" t="s">
        <v>791</v>
      </c>
      <c r="F792" s="2">
        <v>44824.484780092593</v>
      </c>
      <c r="G792" s="3" t="str">
        <f>HYPERLINK("https://twitter.com/cirogomes/status/1572188341550084098")</f>
        <v>https://twitter.com/cirogomes/status/1572188341550084098</v>
      </c>
      <c r="H792">
        <v>2748</v>
      </c>
      <c r="I792">
        <v>501</v>
      </c>
    </row>
    <row r="793" spans="1:9" x14ac:dyDescent="0.35">
      <c r="A793" s="15" t="s">
        <v>3860</v>
      </c>
      <c r="B793" s="1" t="s">
        <v>8</v>
      </c>
      <c r="C793" s="1" t="s">
        <v>8</v>
      </c>
      <c r="D793" t="s">
        <v>11</v>
      </c>
      <c r="E793" t="s">
        <v>792</v>
      </c>
      <c r="F793" s="2">
        <v>44824.498784722222</v>
      </c>
      <c r="G793" s="3" t="str">
        <f>HYPERLINK("https://twitter.com/cirogomes/status/1572193419182702593")</f>
        <v>https://twitter.com/cirogomes/status/1572193419182702593</v>
      </c>
      <c r="H793">
        <v>1890</v>
      </c>
      <c r="I793">
        <v>393</v>
      </c>
    </row>
    <row r="794" spans="1:9" x14ac:dyDescent="0.35">
      <c r="A794" s="15" t="s">
        <v>3861</v>
      </c>
      <c r="B794" s="1" t="s">
        <v>8</v>
      </c>
      <c r="C794" s="1" t="s">
        <v>8</v>
      </c>
      <c r="D794" t="s">
        <v>11</v>
      </c>
      <c r="E794" t="s">
        <v>793</v>
      </c>
      <c r="F794" s="2">
        <v>44824.521481481483</v>
      </c>
      <c r="G794" s="3" t="str">
        <f>HYPERLINK("https://twitter.com/cirogomes/status/1572201644464705537")</f>
        <v>https://twitter.com/cirogomes/status/1572201644464705537</v>
      </c>
      <c r="H794">
        <v>834</v>
      </c>
      <c r="I794">
        <v>156</v>
      </c>
    </row>
    <row r="795" spans="1:9" x14ac:dyDescent="0.35">
      <c r="A795" s="15" t="s">
        <v>3862</v>
      </c>
      <c r="B795" s="1" t="s">
        <v>8</v>
      </c>
      <c r="C795" s="1" t="s">
        <v>8</v>
      </c>
      <c r="D795" t="s">
        <v>11</v>
      </c>
      <c r="E795" t="s">
        <v>794</v>
      </c>
      <c r="F795" s="2">
        <v>44824.521493055552</v>
      </c>
      <c r="G795" s="3" t="str">
        <f>HYPERLINK("https://twitter.com/cirogomes/status/1572201645941092354")</f>
        <v>https://twitter.com/cirogomes/status/1572201645941092354</v>
      </c>
      <c r="H795">
        <v>1352</v>
      </c>
      <c r="I795">
        <v>382</v>
      </c>
    </row>
    <row r="796" spans="1:9" x14ac:dyDescent="0.35">
      <c r="A796" s="15" t="s">
        <v>3863</v>
      </c>
      <c r="B796" s="1" t="s">
        <v>8</v>
      </c>
      <c r="C796" s="1" t="s">
        <v>8</v>
      </c>
      <c r="D796" t="s">
        <v>11</v>
      </c>
      <c r="E796" t="s">
        <v>795</v>
      </c>
      <c r="F796" s="2">
        <v>44824.550324074073</v>
      </c>
      <c r="G796" s="3" t="str">
        <f>HYPERLINK("https://twitter.com/cirogomes/status/1572212094971351044")</f>
        <v>https://twitter.com/cirogomes/status/1572212094971351044</v>
      </c>
      <c r="H796">
        <v>1787</v>
      </c>
      <c r="I796">
        <v>461</v>
      </c>
    </row>
    <row r="797" spans="1:9" x14ac:dyDescent="0.35">
      <c r="A797" s="15" t="s">
        <v>3864</v>
      </c>
      <c r="B797" s="1" t="s">
        <v>8</v>
      </c>
      <c r="C797" s="1" t="s">
        <v>8</v>
      </c>
      <c r="D797" t="s">
        <v>11</v>
      </c>
      <c r="E797" t="s">
        <v>796</v>
      </c>
      <c r="F797" s="2">
        <v>44824.574456018519</v>
      </c>
      <c r="G797" s="3" t="str">
        <f>HYPERLINK("https://twitter.com/cirogomes/status/1572220839130431491")</f>
        <v>https://twitter.com/cirogomes/status/1572220839130431491</v>
      </c>
      <c r="H797">
        <v>627</v>
      </c>
      <c r="I797">
        <v>172</v>
      </c>
    </row>
    <row r="798" spans="1:9" x14ac:dyDescent="0.35">
      <c r="A798" s="15" t="s">
        <v>3865</v>
      </c>
      <c r="B798" s="1" t="s">
        <v>8</v>
      </c>
      <c r="C798" s="1" t="s">
        <v>8</v>
      </c>
      <c r="D798" t="s">
        <v>11</v>
      </c>
      <c r="E798" t="s">
        <v>797</v>
      </c>
      <c r="F798" s="2">
        <v>44824.584074074075</v>
      </c>
      <c r="G798" s="3" t="str">
        <f>HYPERLINK("https://twitter.com/cirogomes/status/1572224327646384129")</f>
        <v>https://twitter.com/cirogomes/status/1572224327646384129</v>
      </c>
      <c r="H798">
        <v>1614</v>
      </c>
      <c r="I798">
        <v>281</v>
      </c>
    </row>
    <row r="799" spans="1:9" x14ac:dyDescent="0.35">
      <c r="A799" s="15" t="s">
        <v>3866</v>
      </c>
      <c r="B799" s="1" t="s">
        <v>8</v>
      </c>
      <c r="C799" s="1" t="s">
        <v>8</v>
      </c>
      <c r="D799" t="s">
        <v>9</v>
      </c>
      <c r="E799" s="13" t="s">
        <v>268</v>
      </c>
      <c r="F799" s="2">
        <v>44824.598379629628</v>
      </c>
      <c r="G799" s="3" t="str">
        <f>HYPERLINK("https://twitter.com/cirogomes/status/1572229511302766592")</f>
        <v>https://twitter.com/cirogomes/status/1572229511302766592</v>
      </c>
      <c r="H799">
        <v>1614</v>
      </c>
      <c r="I799">
        <v>281</v>
      </c>
    </row>
    <row r="800" spans="1:9" x14ac:dyDescent="0.35">
      <c r="A800" s="15" t="s">
        <v>3867</v>
      </c>
      <c r="B800" s="1" t="s">
        <v>8</v>
      </c>
      <c r="C800" s="1" t="s">
        <v>8</v>
      </c>
      <c r="D800" t="s">
        <v>9</v>
      </c>
      <c r="E800" t="s">
        <v>798</v>
      </c>
      <c r="F800" s="2">
        <v>44824.598379629628</v>
      </c>
      <c r="G800" s="3" t="str">
        <f>HYPERLINK("https://twitter.com/cirogomes/status/1572229511302766592")</f>
        <v>https://twitter.com/cirogomes/status/1572229511302766592</v>
      </c>
      <c r="H800">
        <v>734</v>
      </c>
      <c r="I800">
        <v>224</v>
      </c>
    </row>
    <row r="801" spans="1:9" x14ac:dyDescent="0.35">
      <c r="A801" s="15" t="s">
        <v>3868</v>
      </c>
      <c r="B801" s="1" t="s">
        <v>8</v>
      </c>
      <c r="C801" s="1" t="s">
        <v>8</v>
      </c>
      <c r="D801" t="s">
        <v>11</v>
      </c>
      <c r="E801" t="s">
        <v>799</v>
      </c>
      <c r="F801" s="2">
        <v>44824.600752314815</v>
      </c>
      <c r="G801" s="3" t="str">
        <f>HYPERLINK("https://twitter.com/cirogomes/status/1572230369172242436")</f>
        <v>https://twitter.com/cirogomes/status/1572230369172242436</v>
      </c>
      <c r="H801">
        <v>819</v>
      </c>
      <c r="I801">
        <v>214</v>
      </c>
    </row>
    <row r="802" spans="1:9" x14ac:dyDescent="0.35">
      <c r="A802" s="15" t="s">
        <v>3869</v>
      </c>
      <c r="B802" s="1" t="s">
        <v>8</v>
      </c>
      <c r="C802" s="1" t="s">
        <v>8</v>
      </c>
      <c r="D802" t="s">
        <v>11</v>
      </c>
      <c r="E802" t="s">
        <v>800</v>
      </c>
      <c r="F802" s="2">
        <v>44824.604409722226</v>
      </c>
      <c r="G802" s="3" t="str">
        <f>HYPERLINK("https://twitter.com/cirogomes/status/1572231695738306560")</f>
        <v>https://twitter.com/cirogomes/status/1572231695738306560</v>
      </c>
      <c r="H802">
        <v>1406</v>
      </c>
      <c r="I802">
        <v>494</v>
      </c>
    </row>
    <row r="803" spans="1:9" x14ac:dyDescent="0.35">
      <c r="A803" s="15" t="s">
        <v>3870</v>
      </c>
      <c r="B803" s="1" t="s">
        <v>8</v>
      </c>
      <c r="C803" s="1" t="s">
        <v>8</v>
      </c>
      <c r="D803" t="s">
        <v>11</v>
      </c>
      <c r="E803" t="s">
        <v>801</v>
      </c>
      <c r="F803" s="2">
        <v>44824.666712962964</v>
      </c>
      <c r="G803" s="3" t="str">
        <f>HYPERLINK("https://twitter.com/cirogomes/status/1572254272292417536")</f>
        <v>https://twitter.com/cirogomes/status/1572254272292417536</v>
      </c>
      <c r="H803">
        <v>969</v>
      </c>
      <c r="I803">
        <v>241</v>
      </c>
    </row>
    <row r="804" spans="1:9" x14ac:dyDescent="0.35">
      <c r="A804" s="15" t="s">
        <v>3871</v>
      </c>
      <c r="B804" s="1" t="s">
        <v>8</v>
      </c>
      <c r="C804" s="1" t="s">
        <v>8</v>
      </c>
      <c r="D804" t="s">
        <v>9</v>
      </c>
      <c r="E804" t="s">
        <v>802</v>
      </c>
      <c r="F804" s="2">
        <v>44824.701122685183</v>
      </c>
      <c r="G804" s="3" t="str">
        <f>HYPERLINK("https://twitter.com/cirogomes/status/1572266744613376001")</f>
        <v>https://twitter.com/cirogomes/status/1572266744613376001</v>
      </c>
      <c r="H804">
        <v>34762</v>
      </c>
      <c r="I804">
        <v>4078</v>
      </c>
    </row>
    <row r="805" spans="1:9" x14ac:dyDescent="0.35">
      <c r="A805" s="15" t="s">
        <v>3872</v>
      </c>
      <c r="B805" s="1" t="s">
        <v>8</v>
      </c>
      <c r="C805" s="1" t="s">
        <v>8</v>
      </c>
      <c r="D805" t="s">
        <v>11</v>
      </c>
      <c r="E805" t="s">
        <v>803</v>
      </c>
      <c r="F805" s="2">
        <v>44824.7109375</v>
      </c>
      <c r="G805" s="3" t="str">
        <f>HYPERLINK("https://twitter.com/cirogomes/status/1572270298036142084")</f>
        <v>https://twitter.com/cirogomes/status/1572270298036142084</v>
      </c>
      <c r="H805">
        <v>744</v>
      </c>
      <c r="I805">
        <v>198</v>
      </c>
    </row>
    <row r="806" spans="1:9" x14ac:dyDescent="0.35">
      <c r="A806" s="15" t="s">
        <v>3873</v>
      </c>
      <c r="B806" s="1" t="s">
        <v>8</v>
      </c>
      <c r="C806" s="1" t="s">
        <v>8</v>
      </c>
      <c r="D806" t="s">
        <v>11</v>
      </c>
      <c r="E806" t="s">
        <v>804</v>
      </c>
      <c r="F806" s="2">
        <v>44824.732256944444</v>
      </c>
      <c r="G806" s="3" t="str">
        <f>HYPERLINK("https://twitter.com/cirogomes/status/1572278024141144064")</f>
        <v>https://twitter.com/cirogomes/status/1572278024141144064</v>
      </c>
      <c r="H806">
        <v>2083</v>
      </c>
      <c r="I806">
        <v>502</v>
      </c>
    </row>
    <row r="807" spans="1:9" x14ac:dyDescent="0.35">
      <c r="A807" s="15" t="s">
        <v>3874</v>
      </c>
      <c r="B807" s="1" t="s">
        <v>8</v>
      </c>
      <c r="C807" s="1" t="s">
        <v>8</v>
      </c>
      <c r="D807" t="s">
        <v>11</v>
      </c>
      <c r="E807" t="s">
        <v>805</v>
      </c>
      <c r="F807" s="2">
        <v>44824.748217592591</v>
      </c>
      <c r="G807" s="3" t="str">
        <f>HYPERLINK("https://twitter.com/cirogomes/status/1572283810091499521")</f>
        <v>https://twitter.com/cirogomes/status/1572283810091499521</v>
      </c>
      <c r="H807">
        <v>2418</v>
      </c>
      <c r="I807">
        <v>508</v>
      </c>
    </row>
    <row r="808" spans="1:9" x14ac:dyDescent="0.35">
      <c r="A808" s="15" t="s">
        <v>3875</v>
      </c>
      <c r="B808" s="1" t="s">
        <v>8</v>
      </c>
      <c r="C808" s="1" t="s">
        <v>8</v>
      </c>
      <c r="D808" t="s">
        <v>11</v>
      </c>
      <c r="E808" t="s">
        <v>806</v>
      </c>
      <c r="F808" s="2">
        <v>44824.767858796295</v>
      </c>
      <c r="G808" s="3" t="str">
        <f>HYPERLINK("https://twitter.com/cirogomes/status/1572290928747970561")</f>
        <v>https://twitter.com/cirogomes/status/1572290928747970561</v>
      </c>
      <c r="H808">
        <v>832</v>
      </c>
      <c r="I808">
        <v>231</v>
      </c>
    </row>
    <row r="809" spans="1:9" x14ac:dyDescent="0.35">
      <c r="A809" s="15" t="s">
        <v>3876</v>
      </c>
      <c r="B809" s="1" t="s">
        <v>8</v>
      </c>
      <c r="C809" s="1" t="s">
        <v>8</v>
      </c>
      <c r="D809" t="s">
        <v>11</v>
      </c>
      <c r="E809" t="s">
        <v>807</v>
      </c>
      <c r="F809" s="2">
        <v>44824.814606481479</v>
      </c>
      <c r="G809" s="3" t="str">
        <f>HYPERLINK("https://twitter.com/cirogomes/status/1572307869722185733")</f>
        <v>https://twitter.com/cirogomes/status/1572307869722185733</v>
      </c>
      <c r="H809">
        <v>2380</v>
      </c>
      <c r="I809">
        <v>634</v>
      </c>
    </row>
    <row r="810" spans="1:9" x14ac:dyDescent="0.35">
      <c r="A810" s="15" t="s">
        <v>3877</v>
      </c>
      <c r="B810" s="1" t="s">
        <v>8</v>
      </c>
      <c r="C810" s="1" t="s">
        <v>8</v>
      </c>
      <c r="D810" t="s">
        <v>11</v>
      </c>
      <c r="E810" t="s">
        <v>808</v>
      </c>
      <c r="F810" s="2">
        <v>44824.909733796296</v>
      </c>
      <c r="G810" s="3" t="str">
        <f>HYPERLINK("https://twitter.com/cirogomes/status/1572342339896594432")</f>
        <v>https://twitter.com/cirogomes/status/1572342339896594432</v>
      </c>
      <c r="H810">
        <v>2330</v>
      </c>
      <c r="I810">
        <v>645</v>
      </c>
    </row>
    <row r="811" spans="1:9" x14ac:dyDescent="0.35">
      <c r="A811" s="15" t="s">
        <v>3878</v>
      </c>
      <c r="B811" s="1" t="s">
        <v>8</v>
      </c>
      <c r="C811" s="1" t="s">
        <v>8</v>
      </c>
      <c r="D811" t="s">
        <v>11</v>
      </c>
      <c r="E811" t="s">
        <v>809</v>
      </c>
      <c r="F811" s="2">
        <v>44824.930555555555</v>
      </c>
      <c r="G811" s="3" t="str">
        <f>HYPERLINK("https://twitter.com/cirogomes/status/1572349885986250752")</f>
        <v>https://twitter.com/cirogomes/status/1572349885986250752</v>
      </c>
      <c r="H811">
        <v>1480</v>
      </c>
      <c r="I811">
        <v>422</v>
      </c>
    </row>
    <row r="812" spans="1:9" x14ac:dyDescent="0.35">
      <c r="A812" s="15" t="s">
        <v>3879</v>
      </c>
      <c r="B812" s="1" t="s">
        <v>8</v>
      </c>
      <c r="C812" s="1" t="s">
        <v>8</v>
      </c>
      <c r="D812" t="s">
        <v>11</v>
      </c>
      <c r="E812" t="s">
        <v>810</v>
      </c>
      <c r="F812" s="2">
        <v>44824.958356481482</v>
      </c>
      <c r="G812" s="3" t="str">
        <f>HYPERLINK("https://twitter.com/cirogomes/status/1572359959655768064")</f>
        <v>https://twitter.com/cirogomes/status/1572359959655768064</v>
      </c>
      <c r="H812">
        <v>874</v>
      </c>
      <c r="I812">
        <v>262</v>
      </c>
    </row>
    <row r="813" spans="1:9" x14ac:dyDescent="0.35">
      <c r="A813" s="15" t="s">
        <v>3880</v>
      </c>
      <c r="B813" s="1" t="s">
        <v>8</v>
      </c>
      <c r="C813" s="1" t="s">
        <v>8</v>
      </c>
      <c r="D813" t="s">
        <v>11</v>
      </c>
      <c r="E813" t="s">
        <v>811</v>
      </c>
      <c r="F813" s="2">
        <v>44824.989317129628</v>
      </c>
      <c r="G813" s="3" t="str">
        <f>HYPERLINK("https://twitter.com/cirogomes/status/1572371179305836545")</f>
        <v>https://twitter.com/cirogomes/status/1572371179305836545</v>
      </c>
      <c r="H813">
        <v>835</v>
      </c>
      <c r="I813">
        <v>207</v>
      </c>
    </row>
    <row r="814" spans="1:9" x14ac:dyDescent="0.35">
      <c r="A814" s="15" t="s">
        <v>3881</v>
      </c>
      <c r="B814" s="1" t="s">
        <v>8</v>
      </c>
      <c r="C814" s="1" t="s">
        <v>8</v>
      </c>
      <c r="D814" t="s">
        <v>11</v>
      </c>
      <c r="E814" t="s">
        <v>812</v>
      </c>
      <c r="F814" s="2">
        <v>44824.995405092595</v>
      </c>
      <c r="G814" s="3" t="str">
        <f>HYPERLINK("https://twitter.com/cirogomes/status/1572373386185306112")</f>
        <v>https://twitter.com/cirogomes/status/1572373386185306112</v>
      </c>
      <c r="H814">
        <v>1930</v>
      </c>
      <c r="I814">
        <v>383</v>
      </c>
    </row>
    <row r="815" spans="1:9" x14ac:dyDescent="0.35">
      <c r="A815" s="15" t="s">
        <v>3882</v>
      </c>
      <c r="B815" s="1" t="s">
        <v>8</v>
      </c>
      <c r="C815" s="1" t="s">
        <v>8</v>
      </c>
      <c r="D815" t="s">
        <v>11</v>
      </c>
      <c r="E815" t="s">
        <v>813</v>
      </c>
      <c r="F815" s="2">
        <v>44825.000023148146</v>
      </c>
      <c r="G815" s="3" t="str">
        <f>HYPERLINK("https://twitter.com/cirogomes/status/1572375060228325378")</f>
        <v>https://twitter.com/cirogomes/status/1572375060228325378</v>
      </c>
      <c r="H815">
        <v>986</v>
      </c>
      <c r="I815">
        <v>187</v>
      </c>
    </row>
    <row r="816" spans="1:9" x14ac:dyDescent="0.35">
      <c r="A816" s="15" t="s">
        <v>3883</v>
      </c>
      <c r="B816" s="1" t="s">
        <v>8</v>
      </c>
      <c r="C816" s="1" t="s">
        <v>8</v>
      </c>
      <c r="D816" t="s">
        <v>11</v>
      </c>
      <c r="E816" t="s">
        <v>814</v>
      </c>
      <c r="F816" s="2">
        <v>44825.000023148146</v>
      </c>
      <c r="G816" s="3" t="str">
        <f>HYPERLINK("https://twitter.com/cirogomes/status/1572375061759414275")</f>
        <v>https://twitter.com/cirogomes/status/1572375061759414275</v>
      </c>
      <c r="H816">
        <v>1327</v>
      </c>
      <c r="I816">
        <v>303</v>
      </c>
    </row>
    <row r="817" spans="1:9" x14ac:dyDescent="0.35">
      <c r="A817" s="15" t="s">
        <v>3884</v>
      </c>
      <c r="B817" s="1" t="s">
        <v>8</v>
      </c>
      <c r="C817" s="1" t="s">
        <v>8</v>
      </c>
      <c r="D817" t="s">
        <v>11</v>
      </c>
      <c r="E817" t="s">
        <v>815</v>
      </c>
      <c r="F817" s="2">
        <v>44825.008067129631</v>
      </c>
      <c r="G817" s="3" t="str">
        <f>HYPERLINK("https://twitter.com/cirogomes/status/1572377977610031104")</f>
        <v>https://twitter.com/cirogomes/status/1572377977610031104</v>
      </c>
      <c r="H817">
        <v>1979</v>
      </c>
      <c r="I817">
        <v>420</v>
      </c>
    </row>
    <row r="818" spans="1:9" x14ac:dyDescent="0.35">
      <c r="A818" s="15" t="s">
        <v>3885</v>
      </c>
      <c r="B818" s="1" t="s">
        <v>8</v>
      </c>
      <c r="C818" s="1" t="s">
        <v>8</v>
      </c>
      <c r="D818" t="s">
        <v>11</v>
      </c>
      <c r="E818" t="s">
        <v>816</v>
      </c>
      <c r="F818" s="2">
        <v>44825.017083333332</v>
      </c>
      <c r="G818" s="3" t="str">
        <f>HYPERLINK("https://twitter.com/cirogomes/status/1572381241277616128")</f>
        <v>https://twitter.com/cirogomes/status/1572381241277616128</v>
      </c>
      <c r="H818">
        <v>1083</v>
      </c>
      <c r="I818">
        <v>219</v>
      </c>
    </row>
    <row r="819" spans="1:9" x14ac:dyDescent="0.35">
      <c r="A819" s="15" t="s">
        <v>3886</v>
      </c>
      <c r="B819" s="1" t="s">
        <v>8</v>
      </c>
      <c r="C819" s="1" t="s">
        <v>8</v>
      </c>
      <c r="D819" t="s">
        <v>11</v>
      </c>
      <c r="E819" t="s">
        <v>817</v>
      </c>
      <c r="F819" s="2">
        <v>44825.017083333332</v>
      </c>
      <c r="G819" s="3" t="str">
        <f>HYPERLINK("https://twitter.com/cirogomes/status/1572381243232362497")</f>
        <v>https://twitter.com/cirogomes/status/1572381243232362497</v>
      </c>
      <c r="H819">
        <v>1363</v>
      </c>
      <c r="I819">
        <v>318</v>
      </c>
    </row>
    <row r="820" spans="1:9" x14ac:dyDescent="0.35">
      <c r="A820" s="15" t="s">
        <v>3887</v>
      </c>
      <c r="B820" s="1" t="s">
        <v>8</v>
      </c>
      <c r="C820" s="1" t="s">
        <v>8</v>
      </c>
      <c r="D820" t="s">
        <v>11</v>
      </c>
      <c r="E820" t="s">
        <v>818</v>
      </c>
      <c r="F820" s="2">
        <v>44825.025925925926</v>
      </c>
      <c r="G820" s="3" t="str">
        <f>HYPERLINK("https://twitter.com/cirogomes/status/1572384448896720897")</f>
        <v>https://twitter.com/cirogomes/status/1572384448896720897</v>
      </c>
      <c r="H820">
        <v>4477</v>
      </c>
      <c r="I820">
        <v>681</v>
      </c>
    </row>
    <row r="821" spans="1:9" x14ac:dyDescent="0.35">
      <c r="A821" s="15" t="s">
        <v>3888</v>
      </c>
      <c r="B821" s="1" t="s">
        <v>8</v>
      </c>
      <c r="C821" s="1" t="s">
        <v>8</v>
      </c>
      <c r="D821" t="s">
        <v>11</v>
      </c>
      <c r="E821" t="s">
        <v>819</v>
      </c>
      <c r="F821" s="2">
        <v>44825.031319444446</v>
      </c>
      <c r="G821" s="3" t="str">
        <f>HYPERLINK("https://twitter.com/cirogomes/status/1572386403362967555")</f>
        <v>https://twitter.com/cirogomes/status/1572386403362967555</v>
      </c>
      <c r="H821">
        <v>1680</v>
      </c>
      <c r="I821">
        <v>594</v>
      </c>
    </row>
    <row r="822" spans="1:9" x14ac:dyDescent="0.35">
      <c r="A822" s="15" t="s">
        <v>3889</v>
      </c>
      <c r="B822" s="1" t="s">
        <v>8</v>
      </c>
      <c r="C822" s="1" t="s">
        <v>8</v>
      </c>
      <c r="D822" t="s">
        <v>11</v>
      </c>
      <c r="E822" t="s">
        <v>820</v>
      </c>
      <c r="F822" s="2">
        <v>44825.056944444441</v>
      </c>
      <c r="G822" s="3" t="str">
        <f>HYPERLINK("https://twitter.com/cirogomes/status/1572395689849536512")</f>
        <v>https://twitter.com/cirogomes/status/1572395689849536512</v>
      </c>
      <c r="H822">
        <v>5148</v>
      </c>
      <c r="I822">
        <v>1584</v>
      </c>
    </row>
    <row r="823" spans="1:9" x14ac:dyDescent="0.35">
      <c r="A823" s="15" t="s">
        <v>3890</v>
      </c>
      <c r="B823" s="1" t="s">
        <v>8</v>
      </c>
      <c r="C823" s="1" t="s">
        <v>8</v>
      </c>
      <c r="D823" t="s">
        <v>11</v>
      </c>
      <c r="E823" t="s">
        <v>821</v>
      </c>
      <c r="F823" s="2">
        <v>44825.500081018516</v>
      </c>
      <c r="G823" s="3" t="str">
        <f>HYPERLINK("https://twitter.com/cirogomes/status/1572556274138595328")</f>
        <v>https://twitter.com/cirogomes/status/1572556274138595328</v>
      </c>
      <c r="H823">
        <v>919</v>
      </c>
      <c r="I823">
        <v>206</v>
      </c>
    </row>
    <row r="824" spans="1:9" x14ac:dyDescent="0.35">
      <c r="A824" s="15" t="s">
        <v>3891</v>
      </c>
      <c r="B824" s="1" t="s">
        <v>8</v>
      </c>
      <c r="C824" s="1" t="s">
        <v>8</v>
      </c>
      <c r="D824" t="s">
        <v>9</v>
      </c>
      <c r="E824" t="s">
        <v>822</v>
      </c>
      <c r="F824" s="2">
        <v>44825.560972222222</v>
      </c>
      <c r="G824" s="3" t="str">
        <f>HYPERLINK("https://twitter.com/cirogomes/status/1572578342020485122")</f>
        <v>https://twitter.com/cirogomes/status/1572578342020485122</v>
      </c>
      <c r="H824">
        <v>9913</v>
      </c>
      <c r="I824">
        <v>1544</v>
      </c>
    </row>
    <row r="825" spans="1:9" x14ac:dyDescent="0.35">
      <c r="A825" s="15" t="s">
        <v>3892</v>
      </c>
      <c r="B825" s="1" t="s">
        <v>8</v>
      </c>
      <c r="C825" s="1" t="s">
        <v>8</v>
      </c>
      <c r="D825" t="s">
        <v>11</v>
      </c>
      <c r="E825" t="s">
        <v>823</v>
      </c>
      <c r="F825" s="2">
        <v>44825.567662037036</v>
      </c>
      <c r="G825" s="3" t="str">
        <f>HYPERLINK("https://twitter.com/cirogomes/status/1572580764402974724")</f>
        <v>https://twitter.com/cirogomes/status/1572580764402974724</v>
      </c>
      <c r="H825">
        <v>1351</v>
      </c>
      <c r="I825">
        <v>377</v>
      </c>
    </row>
    <row r="826" spans="1:9" x14ac:dyDescent="0.35">
      <c r="A826" s="15" t="s">
        <v>3893</v>
      </c>
      <c r="B826" s="1" t="s">
        <v>8</v>
      </c>
      <c r="C826" s="1" t="s">
        <v>8</v>
      </c>
      <c r="D826" t="s">
        <v>11</v>
      </c>
      <c r="E826" t="s">
        <v>824</v>
      </c>
      <c r="F826" s="2">
        <v>44825.580011574071</v>
      </c>
      <c r="G826" s="3" t="str">
        <f>HYPERLINK("https://twitter.com/cirogomes/status/1572585243369955335")</f>
        <v>https://twitter.com/cirogomes/status/1572585243369955335</v>
      </c>
      <c r="H826">
        <v>2544</v>
      </c>
      <c r="I826">
        <v>474</v>
      </c>
    </row>
    <row r="827" spans="1:9" x14ac:dyDescent="0.35">
      <c r="A827" s="15" t="s">
        <v>3894</v>
      </c>
      <c r="B827" s="1" t="s">
        <v>8</v>
      </c>
      <c r="C827" s="1" t="s">
        <v>8</v>
      </c>
      <c r="D827" t="s">
        <v>11</v>
      </c>
      <c r="E827" t="s">
        <v>825</v>
      </c>
      <c r="F827" s="2">
        <v>44825.591886574075</v>
      </c>
      <c r="G827" s="3" t="str">
        <f>HYPERLINK("https://twitter.com/cirogomes/status/1572589546201845762")</f>
        <v>https://twitter.com/cirogomes/status/1572589546201845762</v>
      </c>
      <c r="H827">
        <v>1180</v>
      </c>
      <c r="I827">
        <v>197</v>
      </c>
    </row>
    <row r="828" spans="1:9" x14ac:dyDescent="0.35">
      <c r="A828" s="15" t="s">
        <v>3895</v>
      </c>
      <c r="B828" s="1" t="s">
        <v>8</v>
      </c>
      <c r="C828" s="1" t="s">
        <v>8</v>
      </c>
      <c r="D828" t="s">
        <v>11</v>
      </c>
      <c r="E828" t="s">
        <v>826</v>
      </c>
      <c r="F828" s="2">
        <v>44825.591898148145</v>
      </c>
      <c r="G828" s="3" t="str">
        <f>HYPERLINK("https://twitter.com/cirogomes/status/1572589547959234560")</f>
        <v>https://twitter.com/cirogomes/status/1572589547959234560</v>
      </c>
      <c r="H828">
        <v>1198</v>
      </c>
      <c r="I828">
        <v>316</v>
      </c>
    </row>
    <row r="829" spans="1:9" x14ac:dyDescent="0.35">
      <c r="A829" s="15" t="s">
        <v>3896</v>
      </c>
      <c r="B829" s="1" t="s">
        <v>8</v>
      </c>
      <c r="C829" s="1" t="s">
        <v>8</v>
      </c>
      <c r="D829" t="s">
        <v>11</v>
      </c>
      <c r="E829" t="s">
        <v>827</v>
      </c>
      <c r="F829" s="2">
        <v>44825.604351851849</v>
      </c>
      <c r="G829" s="3" t="str">
        <f>HYPERLINK("https://twitter.com/cirogomes/status/1572594062665945089")</f>
        <v>https://twitter.com/cirogomes/status/1572594062665945089</v>
      </c>
      <c r="H829">
        <v>1357</v>
      </c>
      <c r="I829">
        <v>329</v>
      </c>
    </row>
    <row r="830" spans="1:9" x14ac:dyDescent="0.35">
      <c r="A830" s="15" t="s">
        <v>3897</v>
      </c>
      <c r="B830" s="1" t="s">
        <v>8</v>
      </c>
      <c r="C830" s="1" t="s">
        <v>8</v>
      </c>
      <c r="D830" t="s">
        <v>11</v>
      </c>
      <c r="E830" t="s">
        <v>828</v>
      </c>
      <c r="F830" s="2">
        <v>44825.60633101852</v>
      </c>
      <c r="G830" s="3" t="str">
        <f>HYPERLINK("https://twitter.com/cirogomes/status/1572594777836888064")</f>
        <v>https://twitter.com/cirogomes/status/1572594777836888064</v>
      </c>
      <c r="H830">
        <v>1189</v>
      </c>
      <c r="I830">
        <v>337</v>
      </c>
    </row>
    <row r="831" spans="1:9" x14ac:dyDescent="0.35">
      <c r="A831" s="15" t="s">
        <v>3898</v>
      </c>
      <c r="B831" s="1" t="s">
        <v>8</v>
      </c>
      <c r="C831" s="1" t="s">
        <v>8</v>
      </c>
      <c r="D831" t="s">
        <v>11</v>
      </c>
      <c r="E831" t="s">
        <v>829</v>
      </c>
      <c r="F831" s="2">
        <v>44825.610266203701</v>
      </c>
      <c r="G831" s="3" t="str">
        <f>HYPERLINK("https://twitter.com/cirogomes/status/1572596204441149440")</f>
        <v>https://twitter.com/cirogomes/status/1572596204441149440</v>
      </c>
      <c r="H831">
        <v>31886</v>
      </c>
      <c r="I831">
        <v>3965</v>
      </c>
    </row>
    <row r="832" spans="1:9" x14ac:dyDescent="0.35">
      <c r="A832" s="15" t="s">
        <v>3899</v>
      </c>
      <c r="B832" s="1" t="s">
        <v>8</v>
      </c>
      <c r="C832" s="1" t="s">
        <v>8</v>
      </c>
      <c r="D832" t="s">
        <v>11</v>
      </c>
      <c r="E832" t="s">
        <v>830</v>
      </c>
      <c r="F832" s="2">
        <v>44825.610891203702</v>
      </c>
      <c r="G832" s="3" t="str">
        <f>HYPERLINK("https://twitter.com/cirogomes/status/1572596430950510593")</f>
        <v>https://twitter.com/cirogomes/status/1572596430950510593</v>
      </c>
      <c r="H832">
        <v>1803</v>
      </c>
      <c r="I832">
        <v>460</v>
      </c>
    </row>
    <row r="833" spans="1:9" x14ac:dyDescent="0.35">
      <c r="A833" s="15" t="s">
        <v>3900</v>
      </c>
      <c r="B833" s="1" t="s">
        <v>8</v>
      </c>
      <c r="C833" s="1" t="s">
        <v>8</v>
      </c>
      <c r="D833" t="s">
        <v>11</v>
      </c>
      <c r="E833" t="s">
        <v>831</v>
      </c>
      <c r="F833" s="2">
        <v>44825.629606481481</v>
      </c>
      <c r="G833" s="3" t="str">
        <f>HYPERLINK("https://twitter.com/cirogomes/status/1572603215232860160")</f>
        <v>https://twitter.com/cirogomes/status/1572603215232860160</v>
      </c>
      <c r="H833">
        <v>4001</v>
      </c>
      <c r="I833">
        <v>596</v>
      </c>
    </row>
    <row r="834" spans="1:9" x14ac:dyDescent="0.35">
      <c r="A834" s="15" t="s">
        <v>3901</v>
      </c>
      <c r="B834" s="1" t="s">
        <v>8</v>
      </c>
      <c r="C834" s="1" t="s">
        <v>8</v>
      </c>
      <c r="D834" t="s">
        <v>11</v>
      </c>
      <c r="E834" t="s">
        <v>832</v>
      </c>
      <c r="F834" s="2">
        <v>44825.635162037041</v>
      </c>
      <c r="G834" s="3" t="str">
        <f>HYPERLINK("https://twitter.com/cirogomes/status/1572605227618177024")</f>
        <v>https://twitter.com/cirogomes/status/1572605227618177024</v>
      </c>
      <c r="H834">
        <v>1525</v>
      </c>
      <c r="I834">
        <v>453</v>
      </c>
    </row>
    <row r="835" spans="1:9" x14ac:dyDescent="0.35">
      <c r="A835" s="15" t="s">
        <v>3902</v>
      </c>
      <c r="B835" s="1" t="s">
        <v>8</v>
      </c>
      <c r="C835" s="1" t="s">
        <v>8</v>
      </c>
      <c r="D835" t="s">
        <v>11</v>
      </c>
      <c r="E835" t="s">
        <v>833</v>
      </c>
      <c r="F835" s="2">
        <v>44825.656307870369</v>
      </c>
      <c r="G835" s="3" t="str">
        <f>HYPERLINK("https://twitter.com/cirogomes/status/1572612889277513728")</f>
        <v>https://twitter.com/cirogomes/status/1572612889277513728</v>
      </c>
      <c r="H835">
        <v>9630</v>
      </c>
      <c r="I835">
        <v>899</v>
      </c>
    </row>
    <row r="836" spans="1:9" x14ac:dyDescent="0.35">
      <c r="A836" s="15" t="s">
        <v>3903</v>
      </c>
      <c r="B836" s="1" t="s">
        <v>8</v>
      </c>
      <c r="C836" s="1" t="s">
        <v>8</v>
      </c>
      <c r="D836" t="s">
        <v>9</v>
      </c>
      <c r="E836" t="s">
        <v>834</v>
      </c>
      <c r="F836" s="2">
        <v>44825.822314814817</v>
      </c>
      <c r="G836" s="3" t="str">
        <f>HYPERLINK("https://twitter.com/cirogomes/status/1572673048611782656")</f>
        <v>https://twitter.com/cirogomes/status/1572673048611782656</v>
      </c>
      <c r="H836">
        <v>2222</v>
      </c>
      <c r="I836">
        <v>375</v>
      </c>
    </row>
    <row r="837" spans="1:9" x14ac:dyDescent="0.35">
      <c r="A837" s="15" t="s">
        <v>3904</v>
      </c>
      <c r="B837" s="1" t="s">
        <v>8</v>
      </c>
      <c r="C837" s="1" t="s">
        <v>8</v>
      </c>
      <c r="D837" t="s">
        <v>11</v>
      </c>
      <c r="E837" t="s">
        <v>835</v>
      </c>
      <c r="F837" s="2">
        <v>44825.918032407404</v>
      </c>
      <c r="G837" s="3" t="str">
        <f>HYPERLINK("https://twitter.com/cirogomes/status/1572707735267082241")</f>
        <v>https://twitter.com/cirogomes/status/1572707735267082241</v>
      </c>
      <c r="H837">
        <v>1252</v>
      </c>
      <c r="I837">
        <v>304</v>
      </c>
    </row>
    <row r="838" spans="1:9" x14ac:dyDescent="0.35">
      <c r="A838" s="15" t="s">
        <v>3905</v>
      </c>
      <c r="B838" s="1" t="s">
        <v>8</v>
      </c>
      <c r="C838" s="1" t="s">
        <v>8</v>
      </c>
      <c r="D838" t="s">
        <v>11</v>
      </c>
      <c r="E838" t="s">
        <v>836</v>
      </c>
      <c r="F838" s="2">
        <v>44825.927858796298</v>
      </c>
      <c r="G838" s="3" t="str">
        <f>HYPERLINK("https://twitter.com/cirogomes/status/1572711299041181697")</f>
        <v>https://twitter.com/cirogomes/status/1572711299041181697</v>
      </c>
      <c r="H838">
        <v>4646</v>
      </c>
      <c r="I838">
        <v>590</v>
      </c>
    </row>
    <row r="839" spans="1:9" x14ac:dyDescent="0.35">
      <c r="A839" s="15" t="s">
        <v>3906</v>
      </c>
      <c r="B839" s="1" t="s">
        <v>8</v>
      </c>
      <c r="C839" s="1" t="s">
        <v>8</v>
      </c>
      <c r="D839" t="s">
        <v>11</v>
      </c>
      <c r="E839" t="s">
        <v>837</v>
      </c>
      <c r="F839" s="2">
        <v>44825.933576388888</v>
      </c>
      <c r="G839" s="3" t="str">
        <f>HYPERLINK("https://twitter.com/cirogomes/status/1572713369882300417")</f>
        <v>https://twitter.com/cirogomes/status/1572713369882300417</v>
      </c>
      <c r="H839">
        <v>1562</v>
      </c>
      <c r="I839">
        <v>340</v>
      </c>
    </row>
    <row r="840" spans="1:9" x14ac:dyDescent="0.35">
      <c r="A840" s="15" t="s">
        <v>3907</v>
      </c>
      <c r="B840" s="1" t="s">
        <v>8</v>
      </c>
      <c r="C840" s="1" t="s">
        <v>8</v>
      </c>
      <c r="D840" t="s">
        <v>11</v>
      </c>
      <c r="E840" t="s">
        <v>838</v>
      </c>
      <c r="F840" s="2">
        <v>44825.935648148145</v>
      </c>
      <c r="G840" s="3" t="str">
        <f>HYPERLINK("https://twitter.com/cirogomes/status/1572714121644097543")</f>
        <v>https://twitter.com/cirogomes/status/1572714121644097543</v>
      </c>
      <c r="H840">
        <v>9400</v>
      </c>
      <c r="I840">
        <v>1241</v>
      </c>
    </row>
    <row r="841" spans="1:9" x14ac:dyDescent="0.35">
      <c r="A841" s="15" t="s">
        <v>3908</v>
      </c>
      <c r="B841" s="1" t="s">
        <v>8</v>
      </c>
      <c r="C841" s="1" t="s">
        <v>8</v>
      </c>
      <c r="D841" t="s">
        <v>11</v>
      </c>
      <c r="E841" t="s">
        <v>839</v>
      </c>
      <c r="F841" s="2">
        <v>44825.939826388887</v>
      </c>
      <c r="G841" s="3" t="str">
        <f>HYPERLINK("https://twitter.com/cirogomes/status/1572715634584068097")</f>
        <v>https://twitter.com/cirogomes/status/1572715634584068097</v>
      </c>
      <c r="H841">
        <v>23981</v>
      </c>
      <c r="I841">
        <v>2709</v>
      </c>
    </row>
    <row r="842" spans="1:9" x14ac:dyDescent="0.35">
      <c r="A842" s="15" t="s">
        <v>3909</v>
      </c>
      <c r="B842" s="1" t="s">
        <v>8</v>
      </c>
      <c r="C842" s="1" t="s">
        <v>8</v>
      </c>
      <c r="D842" t="s">
        <v>11</v>
      </c>
      <c r="E842" t="s">
        <v>840</v>
      </c>
      <c r="F842" s="2">
        <v>44825.943067129629</v>
      </c>
      <c r="G842" s="3" t="str">
        <f>HYPERLINK("https://twitter.com/cirogomes/status/1572716806938267649")</f>
        <v>https://twitter.com/cirogomes/status/1572716806938267649</v>
      </c>
      <c r="H842">
        <v>2440</v>
      </c>
      <c r="I842">
        <v>475</v>
      </c>
    </row>
    <row r="843" spans="1:9" x14ac:dyDescent="0.35">
      <c r="A843" s="15" t="s">
        <v>3910</v>
      </c>
      <c r="B843" s="1" t="s">
        <v>8</v>
      </c>
      <c r="C843" s="1" t="s">
        <v>8</v>
      </c>
      <c r="D843" t="s">
        <v>9</v>
      </c>
      <c r="E843" t="s">
        <v>841</v>
      </c>
      <c r="F843" s="2">
        <v>44825.95511574074</v>
      </c>
      <c r="G843" s="3" t="str">
        <f>HYPERLINK("https://twitter.com/cirogomes/status/1572721174144073739")</f>
        <v>https://twitter.com/cirogomes/status/1572721174144073739</v>
      </c>
      <c r="H843">
        <v>1329</v>
      </c>
      <c r="I843">
        <v>310</v>
      </c>
    </row>
    <row r="844" spans="1:9" x14ac:dyDescent="0.35">
      <c r="A844" s="15" t="s">
        <v>3911</v>
      </c>
      <c r="B844" s="1" t="s">
        <v>8</v>
      </c>
      <c r="C844" s="1" t="s">
        <v>8</v>
      </c>
      <c r="D844" t="s">
        <v>9</v>
      </c>
      <c r="E844" t="s">
        <v>842</v>
      </c>
      <c r="F844" s="2">
        <v>44825.965277777781</v>
      </c>
      <c r="G844" s="3" t="str">
        <f>HYPERLINK("https://twitter.com/cirogomes/status/1572724858596868101")</f>
        <v>https://twitter.com/cirogomes/status/1572724858596868101</v>
      </c>
      <c r="H844">
        <v>1515</v>
      </c>
      <c r="I844">
        <v>408</v>
      </c>
    </row>
    <row r="845" spans="1:9" x14ac:dyDescent="0.35">
      <c r="A845" s="15" t="s">
        <v>3912</v>
      </c>
      <c r="B845" s="1" t="s">
        <v>8</v>
      </c>
      <c r="C845" s="1" t="s">
        <v>8</v>
      </c>
      <c r="D845" t="s">
        <v>11</v>
      </c>
      <c r="E845" t="s">
        <v>843</v>
      </c>
      <c r="F845" s="2">
        <v>44825.979907407411</v>
      </c>
      <c r="G845" s="3" t="str">
        <f>HYPERLINK("https://twitter.com/cirogomes/status/1572730157135269891")</f>
        <v>https://twitter.com/cirogomes/status/1572730157135269891</v>
      </c>
      <c r="H845">
        <v>2172</v>
      </c>
      <c r="I845">
        <v>454</v>
      </c>
    </row>
    <row r="846" spans="1:9" x14ac:dyDescent="0.35">
      <c r="A846" s="15" t="s">
        <v>3913</v>
      </c>
      <c r="B846" s="1" t="s">
        <v>8</v>
      </c>
      <c r="C846" s="1" t="s">
        <v>8</v>
      </c>
      <c r="D846" t="s">
        <v>9</v>
      </c>
      <c r="E846" t="s">
        <v>844</v>
      </c>
      <c r="F846" s="2">
        <v>44825.982222222221</v>
      </c>
      <c r="G846" s="3" t="str">
        <f>HYPERLINK("https://twitter.com/cirogomes/status/1572730999556931584")</f>
        <v>https://twitter.com/cirogomes/status/1572730999556931584</v>
      </c>
      <c r="H846">
        <v>2340</v>
      </c>
      <c r="I846">
        <v>401</v>
      </c>
    </row>
    <row r="847" spans="1:9" x14ac:dyDescent="0.35">
      <c r="A847" s="15" t="s">
        <v>3914</v>
      </c>
      <c r="B847" s="1" t="s">
        <v>8</v>
      </c>
      <c r="C847" s="1" t="s">
        <v>8</v>
      </c>
      <c r="D847" t="s">
        <v>11</v>
      </c>
      <c r="E847" t="s">
        <v>845</v>
      </c>
      <c r="F847" s="2">
        <v>44826.002129629633</v>
      </c>
      <c r="G847" s="3" t="str">
        <f>HYPERLINK("https://twitter.com/cirogomes/status/1572738214250819586")</f>
        <v>https://twitter.com/cirogomes/status/1572738214250819586</v>
      </c>
      <c r="H847">
        <v>1635</v>
      </c>
      <c r="I847">
        <v>387</v>
      </c>
    </row>
    <row r="848" spans="1:9" x14ac:dyDescent="0.35">
      <c r="A848" s="15" t="s">
        <v>3915</v>
      </c>
      <c r="B848" s="1" t="s">
        <v>8</v>
      </c>
      <c r="C848" s="1" t="s">
        <v>8</v>
      </c>
      <c r="D848" t="s">
        <v>11</v>
      </c>
      <c r="E848" t="s">
        <v>846</v>
      </c>
      <c r="F848" s="2">
        <v>44826.004444444443</v>
      </c>
      <c r="G848" s="3" t="str">
        <f>HYPERLINK("https://twitter.com/cirogomes/status/1572739051672698881")</f>
        <v>https://twitter.com/cirogomes/status/1572739051672698881</v>
      </c>
      <c r="H848">
        <v>4839</v>
      </c>
      <c r="I848">
        <v>761</v>
      </c>
    </row>
    <row r="849" spans="1:9" x14ac:dyDescent="0.35">
      <c r="A849" s="15" t="s">
        <v>3916</v>
      </c>
      <c r="B849" s="1" t="s">
        <v>8</v>
      </c>
      <c r="C849" s="1" t="s">
        <v>8</v>
      </c>
      <c r="D849" t="s">
        <v>11</v>
      </c>
      <c r="E849" t="s">
        <v>847</v>
      </c>
      <c r="F849" s="2">
        <v>44826.011817129627</v>
      </c>
      <c r="G849" s="3" t="str">
        <f>HYPERLINK("https://twitter.com/cirogomes/status/1572741721267777539")</f>
        <v>https://twitter.com/cirogomes/status/1572741721267777539</v>
      </c>
      <c r="H849">
        <v>1469</v>
      </c>
      <c r="I849">
        <v>256</v>
      </c>
    </row>
    <row r="850" spans="1:9" x14ac:dyDescent="0.35">
      <c r="A850" s="15" t="s">
        <v>3917</v>
      </c>
      <c r="B850" s="1" t="s">
        <v>8</v>
      </c>
      <c r="C850" s="1" t="s">
        <v>8</v>
      </c>
      <c r="D850" t="s">
        <v>11</v>
      </c>
      <c r="E850" t="s">
        <v>848</v>
      </c>
      <c r="F850" s="2">
        <v>44826.011817129627</v>
      </c>
      <c r="G850" s="3" t="str">
        <f>HYPERLINK("https://twitter.com/cirogomes/status/1572741723180122119")</f>
        <v>https://twitter.com/cirogomes/status/1572741723180122119</v>
      </c>
      <c r="H850">
        <v>1446</v>
      </c>
      <c r="I850">
        <v>387</v>
      </c>
    </row>
    <row r="851" spans="1:9" x14ac:dyDescent="0.35">
      <c r="A851" s="15" t="s">
        <v>3918</v>
      </c>
      <c r="B851" s="1" t="s">
        <v>8</v>
      </c>
      <c r="C851" s="1" t="s">
        <v>8</v>
      </c>
      <c r="D851" t="s">
        <v>11</v>
      </c>
      <c r="E851" t="s">
        <v>849</v>
      </c>
      <c r="F851" s="2">
        <v>44826.013206018521</v>
      </c>
      <c r="G851" s="3" t="str">
        <f>HYPERLINK("https://twitter.com/cirogomes/status/1572742228132388864")</f>
        <v>https://twitter.com/cirogomes/status/1572742228132388864</v>
      </c>
      <c r="H851">
        <v>1832</v>
      </c>
      <c r="I851">
        <v>441</v>
      </c>
    </row>
    <row r="852" spans="1:9" x14ac:dyDescent="0.35">
      <c r="A852" s="15" t="s">
        <v>3919</v>
      </c>
      <c r="B852" s="1" t="s">
        <v>8</v>
      </c>
      <c r="C852" s="1" t="s">
        <v>8</v>
      </c>
      <c r="D852" t="s">
        <v>11</v>
      </c>
      <c r="E852" t="s">
        <v>850</v>
      </c>
      <c r="F852" s="2">
        <v>44826.030601851853</v>
      </c>
      <c r="G852" s="3" t="str">
        <f>HYPERLINK("https://twitter.com/cirogomes/status/1572748530812424193")</f>
        <v>https://twitter.com/cirogomes/status/1572748530812424193</v>
      </c>
      <c r="H852">
        <v>4004</v>
      </c>
      <c r="I852">
        <v>825</v>
      </c>
    </row>
    <row r="853" spans="1:9" x14ac:dyDescent="0.35">
      <c r="A853" s="15" t="s">
        <v>3920</v>
      </c>
      <c r="B853" s="1" t="s">
        <v>8</v>
      </c>
      <c r="C853" s="1" t="s">
        <v>8</v>
      </c>
      <c r="D853" t="s">
        <v>11</v>
      </c>
      <c r="E853" t="s">
        <v>851</v>
      </c>
      <c r="F853" s="2">
        <v>44826.038368055553</v>
      </c>
      <c r="G853" s="3" t="str">
        <f>HYPERLINK("https://twitter.com/cirogomes/status/1572751345379065859")</f>
        <v>https://twitter.com/cirogomes/status/1572751345379065859</v>
      </c>
      <c r="H853">
        <v>3654</v>
      </c>
      <c r="I853">
        <v>998</v>
      </c>
    </row>
    <row r="854" spans="1:9" x14ac:dyDescent="0.35">
      <c r="A854" s="15" t="s">
        <v>3921</v>
      </c>
      <c r="B854" s="1" t="s">
        <v>8</v>
      </c>
      <c r="C854" s="1" t="s">
        <v>8</v>
      </c>
      <c r="D854" t="s">
        <v>11</v>
      </c>
      <c r="E854" t="s">
        <v>852</v>
      </c>
      <c r="F854" s="2">
        <v>44826.500034722223</v>
      </c>
      <c r="G854" s="3" t="str">
        <f>HYPERLINK("https://twitter.com/cirogomes/status/1572918647596539904")</f>
        <v>https://twitter.com/cirogomes/status/1572918647596539904</v>
      </c>
      <c r="H854">
        <v>1774</v>
      </c>
      <c r="I854">
        <v>399</v>
      </c>
    </row>
    <row r="855" spans="1:9" x14ac:dyDescent="0.35">
      <c r="A855" s="15" t="s">
        <v>3922</v>
      </c>
      <c r="B855" s="1" t="s">
        <v>8</v>
      </c>
      <c r="C855" s="1" t="s">
        <v>8</v>
      </c>
      <c r="D855" t="s">
        <v>11</v>
      </c>
      <c r="E855" t="s">
        <v>853</v>
      </c>
      <c r="F855" s="2">
        <v>44826.617118055554</v>
      </c>
      <c r="G855" s="3" t="str">
        <f>HYPERLINK("https://twitter.com/cirogomes/status/1572961077293449221")</f>
        <v>https://twitter.com/cirogomes/status/1572961077293449221</v>
      </c>
      <c r="H855">
        <v>1283</v>
      </c>
      <c r="I855">
        <v>312</v>
      </c>
    </row>
    <row r="856" spans="1:9" x14ac:dyDescent="0.35">
      <c r="A856" s="15" t="s">
        <v>3923</v>
      </c>
      <c r="B856" s="1" t="s">
        <v>8</v>
      </c>
      <c r="C856" s="1" t="s">
        <v>8</v>
      </c>
      <c r="D856" t="s">
        <v>11</v>
      </c>
      <c r="E856" t="s">
        <v>854</v>
      </c>
      <c r="F856" s="2">
        <v>44826.627083333333</v>
      </c>
      <c r="G856" s="3" t="str">
        <f>HYPERLINK("https://twitter.com/cirogomes/status/1572964687934808064")</f>
        <v>https://twitter.com/cirogomes/status/1572964687934808064</v>
      </c>
      <c r="H856">
        <v>2205</v>
      </c>
      <c r="I856">
        <v>610</v>
      </c>
    </row>
    <row r="857" spans="1:9" x14ac:dyDescent="0.35">
      <c r="A857" s="15" t="s">
        <v>3924</v>
      </c>
      <c r="B857" s="1" t="s">
        <v>8</v>
      </c>
      <c r="C857" s="1" t="s">
        <v>8</v>
      </c>
      <c r="D857" t="s">
        <v>11</v>
      </c>
      <c r="E857" t="s">
        <v>855</v>
      </c>
      <c r="F857" s="2">
        <v>44826.667442129627</v>
      </c>
      <c r="G857" s="3" t="str">
        <f>HYPERLINK("https://twitter.com/cirogomes/status/1572979314206932993")</f>
        <v>https://twitter.com/cirogomes/status/1572979314206932993</v>
      </c>
      <c r="H857">
        <v>1294</v>
      </c>
      <c r="I857">
        <v>251</v>
      </c>
    </row>
    <row r="858" spans="1:9" x14ac:dyDescent="0.35">
      <c r="A858" s="15" t="s">
        <v>3925</v>
      </c>
      <c r="B858" s="1" t="s">
        <v>8</v>
      </c>
      <c r="C858" s="1" t="s">
        <v>8</v>
      </c>
      <c r="D858" t="s">
        <v>11</v>
      </c>
      <c r="E858" t="s">
        <v>709</v>
      </c>
      <c r="F858" s="2">
        <v>44826.667546296296</v>
      </c>
      <c r="G858" s="3" t="str">
        <f>HYPERLINK("https://twitter.com/cirogomes/status/1572979350990880772")</f>
        <v>https://twitter.com/cirogomes/status/1572979350990880772</v>
      </c>
      <c r="H858">
        <v>661</v>
      </c>
      <c r="I858">
        <v>166</v>
      </c>
    </row>
    <row r="859" spans="1:9" x14ac:dyDescent="0.35">
      <c r="A859" s="15" t="s">
        <v>3926</v>
      </c>
      <c r="B859" s="1" t="s">
        <v>8</v>
      </c>
      <c r="C859" s="1" t="s">
        <v>8</v>
      </c>
      <c r="D859" t="s">
        <v>11</v>
      </c>
      <c r="E859" t="s">
        <v>856</v>
      </c>
      <c r="F859" s="2">
        <v>44826.667627314811</v>
      </c>
      <c r="G859" s="3" t="str">
        <f>HYPERLINK("https://twitter.com/cirogomes/status/1572979379977715712")</f>
        <v>https://twitter.com/cirogomes/status/1572979379977715712</v>
      </c>
      <c r="H859">
        <v>5756</v>
      </c>
      <c r="I859">
        <v>834</v>
      </c>
    </row>
    <row r="860" spans="1:9" x14ac:dyDescent="0.35">
      <c r="A860" s="15" t="s">
        <v>3927</v>
      </c>
      <c r="B860" s="1" t="s">
        <v>8</v>
      </c>
      <c r="C860" s="1" t="s">
        <v>8</v>
      </c>
      <c r="D860" t="s">
        <v>11</v>
      </c>
      <c r="E860" t="s">
        <v>857</v>
      </c>
      <c r="F860" s="2">
        <v>44826.713564814818</v>
      </c>
      <c r="G860" s="3" t="str">
        <f>HYPERLINK("https://twitter.com/cirogomes/status/1572996027476500485")</f>
        <v>https://twitter.com/cirogomes/status/1572996027476500485</v>
      </c>
      <c r="H860">
        <v>1453</v>
      </c>
      <c r="I860">
        <v>332</v>
      </c>
    </row>
    <row r="861" spans="1:9" x14ac:dyDescent="0.35">
      <c r="A861" s="15" t="s">
        <v>3928</v>
      </c>
      <c r="B861" s="1" t="s">
        <v>8</v>
      </c>
      <c r="C861" s="1" t="s">
        <v>8</v>
      </c>
      <c r="D861" t="s">
        <v>9</v>
      </c>
      <c r="E861" t="s">
        <v>858</v>
      </c>
      <c r="F861" s="2">
        <v>44826.732199074075</v>
      </c>
      <c r="G861" s="3" t="str">
        <f>HYPERLINK("https://twitter.com/cirogomes/status/1573002780389920770")</f>
        <v>https://twitter.com/cirogomes/status/1573002780389920770</v>
      </c>
      <c r="H861">
        <v>1289</v>
      </c>
      <c r="I861">
        <v>314</v>
      </c>
    </row>
    <row r="862" spans="1:9" x14ac:dyDescent="0.35">
      <c r="A862" s="15" t="s">
        <v>3929</v>
      </c>
      <c r="B862" s="1" t="s">
        <v>8</v>
      </c>
      <c r="C862" s="1" t="s">
        <v>8</v>
      </c>
      <c r="D862" t="s">
        <v>11</v>
      </c>
      <c r="E862" t="s">
        <v>859</v>
      </c>
      <c r="F862" s="2">
        <v>44826.840289351851</v>
      </c>
      <c r="G862" s="3" t="str">
        <f>HYPERLINK("https://twitter.com/cirogomes/status/1573041950504222720")</f>
        <v>https://twitter.com/cirogomes/status/1573041950504222720</v>
      </c>
      <c r="H862">
        <v>3741</v>
      </c>
      <c r="I862">
        <v>652</v>
      </c>
    </row>
    <row r="863" spans="1:9" x14ac:dyDescent="0.35">
      <c r="A863" s="15" t="s">
        <v>3930</v>
      </c>
      <c r="B863" s="1" t="s">
        <v>8</v>
      </c>
      <c r="C863" s="1" t="s">
        <v>8</v>
      </c>
      <c r="D863" t="s">
        <v>11</v>
      </c>
      <c r="E863" t="s">
        <v>860</v>
      </c>
      <c r="F863" s="2">
        <v>44826.855347222219</v>
      </c>
      <c r="G863" s="3" t="str">
        <f>HYPERLINK("https://twitter.com/cirogomes/status/1573047409663426564")</f>
        <v>https://twitter.com/cirogomes/status/1573047409663426564</v>
      </c>
      <c r="H863">
        <v>1812</v>
      </c>
      <c r="I863">
        <v>469</v>
      </c>
    </row>
    <row r="864" spans="1:9" x14ac:dyDescent="0.35">
      <c r="A864" s="15" t="s">
        <v>3931</v>
      </c>
      <c r="B864" s="1" t="s">
        <v>8</v>
      </c>
      <c r="C864" s="1" t="s">
        <v>8</v>
      </c>
      <c r="D864" t="s">
        <v>11</v>
      </c>
      <c r="E864" t="s">
        <v>861</v>
      </c>
      <c r="F864" s="2">
        <v>44826.916678240741</v>
      </c>
      <c r="G864" s="3" t="str">
        <f>HYPERLINK("https://twitter.com/cirogomes/status/1573069633422139392")</f>
        <v>https://twitter.com/cirogomes/status/1573069633422139392</v>
      </c>
      <c r="H864">
        <v>1301</v>
      </c>
      <c r="I864">
        <v>328</v>
      </c>
    </row>
    <row r="865" spans="1:9" x14ac:dyDescent="0.35">
      <c r="A865" s="15" t="s">
        <v>3932</v>
      </c>
      <c r="B865" s="1" t="s">
        <v>8</v>
      </c>
      <c r="C865" s="1" t="s">
        <v>8</v>
      </c>
      <c r="D865" t="s">
        <v>11</v>
      </c>
      <c r="E865" t="s">
        <v>862</v>
      </c>
      <c r="F865" s="2">
        <v>44826.989884259259</v>
      </c>
      <c r="G865" s="3" t="str">
        <f>HYPERLINK("https://twitter.com/cirogomes/status/1573096160755081222")</f>
        <v>https://twitter.com/cirogomes/status/1573096160755081222</v>
      </c>
      <c r="H865">
        <v>1402</v>
      </c>
      <c r="I865">
        <v>268</v>
      </c>
    </row>
    <row r="866" spans="1:9" x14ac:dyDescent="0.35">
      <c r="A866" s="15" t="s">
        <v>3933</v>
      </c>
      <c r="B866" s="1" t="s">
        <v>8</v>
      </c>
      <c r="C866" s="1" t="s">
        <v>8</v>
      </c>
      <c r="D866" t="s">
        <v>11</v>
      </c>
      <c r="E866" t="s">
        <v>863</v>
      </c>
      <c r="F866" s="2">
        <v>44827.000381944446</v>
      </c>
      <c r="G866" s="3" t="str">
        <f>HYPERLINK("https://twitter.com/cirogomes/status/1573099968126414848")</f>
        <v>https://twitter.com/cirogomes/status/1573099968126414848</v>
      </c>
      <c r="H866">
        <v>1845</v>
      </c>
      <c r="I866">
        <v>520</v>
      </c>
    </row>
    <row r="867" spans="1:9" x14ac:dyDescent="0.35">
      <c r="A867" s="15" t="s">
        <v>3934</v>
      </c>
      <c r="B867" s="1" t="s">
        <v>8</v>
      </c>
      <c r="C867" s="1" t="s">
        <v>8</v>
      </c>
      <c r="D867" t="s">
        <v>11</v>
      </c>
      <c r="E867" t="s">
        <v>864</v>
      </c>
      <c r="F867" s="2">
        <v>44827.063923611109</v>
      </c>
      <c r="G867" s="3" t="str">
        <f>HYPERLINK("https://twitter.com/cirogomes/status/1573122995132006406")</f>
        <v>https://twitter.com/cirogomes/status/1573122995132006406</v>
      </c>
      <c r="H867">
        <v>3059</v>
      </c>
      <c r="I867">
        <v>843</v>
      </c>
    </row>
    <row r="868" spans="1:9" x14ac:dyDescent="0.35">
      <c r="A868" s="15" t="s">
        <v>3935</v>
      </c>
      <c r="B868" s="1" t="s">
        <v>8</v>
      </c>
      <c r="C868" s="1" t="s">
        <v>8</v>
      </c>
      <c r="D868" t="s">
        <v>11</v>
      </c>
      <c r="E868" t="s">
        <v>865</v>
      </c>
      <c r="F868" s="2">
        <v>44827.500023148146</v>
      </c>
      <c r="G868" s="3" t="str">
        <f>HYPERLINK("https://twitter.com/cirogomes/status/1573281028671610880")</f>
        <v>https://twitter.com/cirogomes/status/1573281028671610880</v>
      </c>
      <c r="H868">
        <v>4147</v>
      </c>
      <c r="I868">
        <v>711</v>
      </c>
    </row>
    <row r="869" spans="1:9" x14ac:dyDescent="0.35">
      <c r="A869" s="15" t="s">
        <v>3936</v>
      </c>
      <c r="B869" s="1" t="s">
        <v>8</v>
      </c>
      <c r="C869" s="1" t="s">
        <v>8</v>
      </c>
      <c r="D869" t="s">
        <v>11</v>
      </c>
      <c r="E869" t="s">
        <v>866</v>
      </c>
      <c r="F869" s="2">
        <v>44827.577615740738</v>
      </c>
      <c r="G869" s="3" t="str">
        <f>HYPERLINK("https://twitter.com/cirogomes/status/1573309149751959552")</f>
        <v>https://twitter.com/cirogomes/status/1573309149751959552</v>
      </c>
      <c r="H869">
        <v>2936</v>
      </c>
      <c r="I869">
        <v>661</v>
      </c>
    </row>
    <row r="870" spans="1:9" x14ac:dyDescent="0.35">
      <c r="A870" s="15" t="s">
        <v>3937</v>
      </c>
      <c r="B870" s="1" t="s">
        <v>8</v>
      </c>
      <c r="C870" s="1" t="s">
        <v>8</v>
      </c>
      <c r="D870" t="s">
        <v>11</v>
      </c>
      <c r="E870" t="s">
        <v>867</v>
      </c>
      <c r="F870" s="2">
        <v>44827.6250462963</v>
      </c>
      <c r="G870" s="3" t="str">
        <f>HYPERLINK("https://twitter.com/cirogomes/status/1573326335451303936")</f>
        <v>https://twitter.com/cirogomes/status/1573326335451303936</v>
      </c>
      <c r="H870">
        <v>7305</v>
      </c>
      <c r="I870">
        <v>953</v>
      </c>
    </row>
    <row r="871" spans="1:9" x14ac:dyDescent="0.35">
      <c r="A871" s="15" t="s">
        <v>3938</v>
      </c>
      <c r="B871" s="1" t="s">
        <v>8</v>
      </c>
      <c r="C871" s="1" t="s">
        <v>8</v>
      </c>
      <c r="D871" t="s">
        <v>11</v>
      </c>
      <c r="E871" t="s">
        <v>868</v>
      </c>
      <c r="F871" s="2">
        <v>44827.737291666665</v>
      </c>
      <c r="G871" s="3" t="str">
        <f>HYPERLINK("https://twitter.com/cirogomes/status/1573367012663107585")</f>
        <v>https://twitter.com/cirogomes/status/1573367012663107585</v>
      </c>
      <c r="H871">
        <v>2283</v>
      </c>
      <c r="I871">
        <v>283</v>
      </c>
    </row>
    <row r="872" spans="1:9" x14ac:dyDescent="0.35">
      <c r="A872" s="15" t="s">
        <v>3939</v>
      </c>
      <c r="B872" s="1" t="s">
        <v>8</v>
      </c>
      <c r="C872" s="1" t="s">
        <v>8</v>
      </c>
      <c r="D872" t="s">
        <v>11</v>
      </c>
      <c r="E872" t="s">
        <v>869</v>
      </c>
      <c r="F872" s="2">
        <v>44827.737291666665</v>
      </c>
      <c r="G872" s="3" t="str">
        <f>HYPERLINK("https://twitter.com/cirogomes/status/1573367015653400579")</f>
        <v>https://twitter.com/cirogomes/status/1573367015653400579</v>
      </c>
      <c r="H872">
        <v>2067</v>
      </c>
      <c r="I872">
        <v>268</v>
      </c>
    </row>
    <row r="873" spans="1:9" x14ac:dyDescent="0.35">
      <c r="A873" s="15" t="s">
        <v>3940</v>
      </c>
      <c r="B873" s="1" t="s">
        <v>8</v>
      </c>
      <c r="C873" s="1" t="s">
        <v>8</v>
      </c>
      <c r="D873" t="s">
        <v>11</v>
      </c>
      <c r="E873" t="s">
        <v>870</v>
      </c>
      <c r="F873" s="2">
        <v>44827.737303240741</v>
      </c>
      <c r="G873" s="3" t="str">
        <f>HYPERLINK("https://twitter.com/cirogomes/status/1573367018392375297")</f>
        <v>https://twitter.com/cirogomes/status/1573367018392375297</v>
      </c>
      <c r="H873">
        <v>1752</v>
      </c>
      <c r="I873">
        <v>375</v>
      </c>
    </row>
    <row r="874" spans="1:9" x14ac:dyDescent="0.35">
      <c r="A874" s="15" t="s">
        <v>3941</v>
      </c>
      <c r="B874" s="1" t="s">
        <v>8</v>
      </c>
      <c r="C874" s="1" t="s">
        <v>8</v>
      </c>
      <c r="D874" t="s">
        <v>11</v>
      </c>
      <c r="E874" t="s">
        <v>871</v>
      </c>
      <c r="F874" s="2">
        <v>44827.776284722226</v>
      </c>
      <c r="G874" s="3" t="str">
        <f>HYPERLINK("https://twitter.com/cirogomes/status/1573381143239561216")</f>
        <v>https://twitter.com/cirogomes/status/1573381143239561216</v>
      </c>
      <c r="H874">
        <v>804</v>
      </c>
      <c r="I874">
        <v>167</v>
      </c>
    </row>
    <row r="875" spans="1:9" x14ac:dyDescent="0.35">
      <c r="A875" s="15" t="s">
        <v>3942</v>
      </c>
      <c r="B875" s="1" t="s">
        <v>8</v>
      </c>
      <c r="C875" s="1" t="s">
        <v>8</v>
      </c>
      <c r="D875" t="s">
        <v>11</v>
      </c>
      <c r="E875" t="s">
        <v>872</v>
      </c>
      <c r="F875" s="2">
        <v>44827.776296296295</v>
      </c>
      <c r="G875" s="3" t="str">
        <f>HYPERLINK("https://twitter.com/cirogomes/status/1573381149417959424")</f>
        <v>https://twitter.com/cirogomes/status/1573381149417959424</v>
      </c>
      <c r="H875">
        <v>8019</v>
      </c>
      <c r="I875">
        <v>552</v>
      </c>
    </row>
    <row r="876" spans="1:9" x14ac:dyDescent="0.35">
      <c r="A876" s="15" t="s">
        <v>3943</v>
      </c>
      <c r="B876" s="1" t="s">
        <v>8</v>
      </c>
      <c r="C876" s="1" t="s">
        <v>8</v>
      </c>
      <c r="D876" t="s">
        <v>9</v>
      </c>
      <c r="E876" t="s">
        <v>873</v>
      </c>
      <c r="F876" s="2">
        <v>44827.871331018519</v>
      </c>
      <c r="G876" s="3" t="str">
        <f>HYPERLINK("https://twitter.com/cirogomes/status/1573415589229608966")</f>
        <v>https://twitter.com/cirogomes/status/1573415589229608966</v>
      </c>
      <c r="H876">
        <v>3577</v>
      </c>
      <c r="I876">
        <v>804</v>
      </c>
    </row>
    <row r="877" spans="1:9" x14ac:dyDescent="0.35">
      <c r="A877" s="15" t="s">
        <v>3944</v>
      </c>
      <c r="B877" s="1" t="s">
        <v>8</v>
      </c>
      <c r="C877" s="1" t="s">
        <v>8</v>
      </c>
      <c r="D877" t="s">
        <v>9</v>
      </c>
      <c r="E877" t="s">
        <v>874</v>
      </c>
      <c r="F877" s="2">
        <v>44827.877303240741</v>
      </c>
      <c r="G877" s="3" t="str">
        <f>HYPERLINK("https://twitter.com/cirogomes/status/1573417752466972673")</f>
        <v>https://twitter.com/cirogomes/status/1573417752466972673</v>
      </c>
      <c r="H877">
        <v>2947</v>
      </c>
      <c r="I877">
        <v>480</v>
      </c>
    </row>
    <row r="878" spans="1:9" x14ac:dyDescent="0.35">
      <c r="A878" s="15" t="s">
        <v>3945</v>
      </c>
      <c r="B878" s="1" t="s">
        <v>8</v>
      </c>
      <c r="C878" s="1" t="s">
        <v>8</v>
      </c>
      <c r="D878" t="s">
        <v>11</v>
      </c>
      <c r="E878" t="s">
        <v>875</v>
      </c>
      <c r="F878" s="2">
        <v>44827.958437499998</v>
      </c>
      <c r="G878" s="3" t="str">
        <f>HYPERLINK("https://twitter.com/cirogomes/status/1573447152948609026")</f>
        <v>https://twitter.com/cirogomes/status/1573447152948609026</v>
      </c>
      <c r="H878">
        <v>3051</v>
      </c>
      <c r="I878">
        <v>779</v>
      </c>
    </row>
    <row r="879" spans="1:9" x14ac:dyDescent="0.35">
      <c r="A879" s="15" t="s">
        <v>3946</v>
      </c>
      <c r="B879" s="1" t="s">
        <v>8</v>
      </c>
      <c r="C879" s="1" t="s">
        <v>8</v>
      </c>
      <c r="D879" t="s">
        <v>11</v>
      </c>
      <c r="E879" t="s">
        <v>876</v>
      </c>
      <c r="F879" s="2">
        <v>44828.500034722223</v>
      </c>
      <c r="G879" s="3" t="str">
        <f>HYPERLINK("https://twitter.com/cirogomes/status/1573643420643508227")</f>
        <v>https://twitter.com/cirogomes/status/1573643420643508227</v>
      </c>
      <c r="H879">
        <v>1325</v>
      </c>
      <c r="I879">
        <v>313</v>
      </c>
    </row>
    <row r="880" spans="1:9" x14ac:dyDescent="0.35">
      <c r="A880" s="15" t="s">
        <v>3947</v>
      </c>
      <c r="B880" s="1" t="s">
        <v>8</v>
      </c>
      <c r="C880" s="1" t="s">
        <v>8</v>
      </c>
      <c r="D880" t="s">
        <v>11</v>
      </c>
      <c r="E880" t="s">
        <v>877</v>
      </c>
      <c r="F880" s="2">
        <v>44828.609120370369</v>
      </c>
      <c r="G880" s="3" t="str">
        <f>HYPERLINK("https://twitter.com/cirogomes/status/1573682955544838150")</f>
        <v>https://twitter.com/cirogomes/status/1573682955544838150</v>
      </c>
      <c r="H880">
        <v>1564</v>
      </c>
      <c r="I880">
        <v>415</v>
      </c>
    </row>
    <row r="881" spans="1:9" x14ac:dyDescent="0.35">
      <c r="A881" s="15" t="s">
        <v>3948</v>
      </c>
      <c r="B881" s="1" t="s">
        <v>8</v>
      </c>
      <c r="C881" s="1" t="s">
        <v>8</v>
      </c>
      <c r="D881" t="s">
        <v>11</v>
      </c>
      <c r="E881" t="s">
        <v>878</v>
      </c>
      <c r="F881" s="2">
        <v>44828.666701388887</v>
      </c>
      <c r="G881" s="3" t="str">
        <f>HYPERLINK("https://twitter.com/cirogomes/status/1573703818679828484")</f>
        <v>https://twitter.com/cirogomes/status/1573703818679828484</v>
      </c>
      <c r="H881">
        <v>3101</v>
      </c>
      <c r="I881">
        <v>600</v>
      </c>
    </row>
    <row r="882" spans="1:9" x14ac:dyDescent="0.35">
      <c r="A882" s="15" t="s">
        <v>3949</v>
      </c>
      <c r="B882" s="1" t="s">
        <v>8</v>
      </c>
      <c r="C882" s="1" t="s">
        <v>8</v>
      </c>
      <c r="D882" t="s">
        <v>11</v>
      </c>
      <c r="E882" t="s">
        <v>879</v>
      </c>
      <c r="F882" s="2">
        <v>44828.673703703702</v>
      </c>
      <c r="G882" s="3" t="str">
        <f>HYPERLINK("https://twitter.com/cirogomes/status/1573706359194935296")</f>
        <v>https://twitter.com/cirogomes/status/1573706359194935296</v>
      </c>
      <c r="H882">
        <v>4646</v>
      </c>
      <c r="I882">
        <v>1264</v>
      </c>
    </row>
    <row r="883" spans="1:9" x14ac:dyDescent="0.35">
      <c r="A883" s="15" t="s">
        <v>3950</v>
      </c>
      <c r="B883" s="1" t="s">
        <v>8</v>
      </c>
      <c r="C883" s="1" t="s">
        <v>8</v>
      </c>
      <c r="D883" t="s">
        <v>11</v>
      </c>
      <c r="E883" t="s">
        <v>880</v>
      </c>
      <c r="F883" s="2">
        <v>44828.721006944441</v>
      </c>
      <c r="G883" s="3" t="str">
        <f>HYPERLINK("https://twitter.com/cirogomes/status/1573723499881005056")</f>
        <v>https://twitter.com/cirogomes/status/1573723499881005056</v>
      </c>
      <c r="H883">
        <v>605</v>
      </c>
      <c r="I883">
        <v>74</v>
      </c>
    </row>
    <row r="884" spans="1:9" x14ac:dyDescent="0.35">
      <c r="A884" s="15" t="s">
        <v>3951</v>
      </c>
      <c r="B884" s="1" t="s">
        <v>8</v>
      </c>
      <c r="C884" s="1" t="s">
        <v>8</v>
      </c>
      <c r="D884" t="s">
        <v>9</v>
      </c>
      <c r="E884" t="s">
        <v>881</v>
      </c>
      <c r="F884" s="2">
        <v>44828.728356481479</v>
      </c>
      <c r="G884" s="3" t="str">
        <f>HYPERLINK("https://twitter.com/cirogomes/status/1573726165113737216")</f>
        <v>https://twitter.com/cirogomes/status/1573726165113737216</v>
      </c>
      <c r="H884">
        <v>4934</v>
      </c>
      <c r="I884">
        <v>914</v>
      </c>
    </row>
    <row r="885" spans="1:9" x14ac:dyDescent="0.35">
      <c r="A885" s="15" t="s">
        <v>3952</v>
      </c>
      <c r="B885" s="1" t="s">
        <v>8</v>
      </c>
      <c r="C885" s="1" t="s">
        <v>8</v>
      </c>
      <c r="D885" t="s">
        <v>11</v>
      </c>
      <c r="E885" t="s">
        <v>882</v>
      </c>
      <c r="F885" s="2">
        <v>44828.770833333336</v>
      </c>
      <c r="G885" s="3" t="str">
        <f>HYPERLINK("https://twitter.com/cirogomes/status/1573741555537440770")</f>
        <v>https://twitter.com/cirogomes/status/1573741555537440770</v>
      </c>
      <c r="H885">
        <v>0</v>
      </c>
      <c r="I885">
        <v>441</v>
      </c>
    </row>
    <row r="886" spans="1:9" x14ac:dyDescent="0.35">
      <c r="A886" s="15" t="s">
        <v>3953</v>
      </c>
      <c r="B886" s="1" t="s">
        <v>8</v>
      </c>
      <c r="C886" s="1" t="s">
        <v>8</v>
      </c>
      <c r="D886" t="s">
        <v>52</v>
      </c>
      <c r="E886" t="s">
        <v>883</v>
      </c>
      <c r="F886" s="2">
        <v>44828.784201388888</v>
      </c>
      <c r="G886" s="3" t="str">
        <f>HYPERLINK("https://twitter.com/cirogomes/status/1573746399891660800")</f>
        <v>https://twitter.com/cirogomes/status/1573746399891660800</v>
      </c>
      <c r="H886">
        <v>822</v>
      </c>
      <c r="I886">
        <v>97</v>
      </c>
    </row>
    <row r="887" spans="1:9" x14ac:dyDescent="0.35">
      <c r="A887" s="15" t="s">
        <v>3954</v>
      </c>
      <c r="B887" s="1" t="s">
        <v>8</v>
      </c>
      <c r="C887" s="1" t="s">
        <v>8</v>
      </c>
      <c r="D887" t="s">
        <v>146</v>
      </c>
      <c r="E887" t="s">
        <v>884</v>
      </c>
      <c r="F887" s="2">
        <v>44828.800925925927</v>
      </c>
      <c r="G887" s="3" t="str">
        <f>HYPERLINK("https://twitter.com/cirogomes/status/1573752464016347136")</f>
        <v>https://twitter.com/cirogomes/status/1573752464016347136</v>
      </c>
      <c r="H887">
        <v>4028</v>
      </c>
      <c r="I887">
        <v>712</v>
      </c>
    </row>
    <row r="888" spans="1:9" x14ac:dyDescent="0.35">
      <c r="A888" s="15" t="s">
        <v>3955</v>
      </c>
      <c r="B888" s="1" t="s">
        <v>8</v>
      </c>
      <c r="C888" s="1" t="s">
        <v>8</v>
      </c>
      <c r="D888" t="s">
        <v>11</v>
      </c>
      <c r="E888" t="s">
        <v>885</v>
      </c>
      <c r="F888" s="2">
        <v>44828.812754629631</v>
      </c>
      <c r="G888" s="3" t="str">
        <f>HYPERLINK("https://twitter.com/cirogomes/status/1573756748992856067")</f>
        <v>https://twitter.com/cirogomes/status/1573756748992856067</v>
      </c>
      <c r="H888">
        <v>1071</v>
      </c>
      <c r="I888">
        <v>242</v>
      </c>
    </row>
    <row r="889" spans="1:9" x14ac:dyDescent="0.35">
      <c r="A889" s="15" t="s">
        <v>3956</v>
      </c>
      <c r="B889" s="1" t="s">
        <v>8</v>
      </c>
      <c r="C889" s="1" t="s">
        <v>8</v>
      </c>
      <c r="D889" t="s">
        <v>11</v>
      </c>
      <c r="E889" t="s">
        <v>886</v>
      </c>
      <c r="F889" s="2">
        <v>44828.812777777777</v>
      </c>
      <c r="G889" s="3" t="str">
        <f>HYPERLINK("https://twitter.com/cirogomes/status/1573756755846332418")</f>
        <v>https://twitter.com/cirogomes/status/1573756755846332418</v>
      </c>
      <c r="H889">
        <v>1756</v>
      </c>
      <c r="I889">
        <v>318</v>
      </c>
    </row>
    <row r="890" spans="1:9" ht="217.5" x14ac:dyDescent="0.35">
      <c r="A890" s="15" t="s">
        <v>3957</v>
      </c>
      <c r="B890" s="1" t="s">
        <v>8</v>
      </c>
      <c r="C890" s="1" t="s">
        <v>8</v>
      </c>
      <c r="D890" t="s">
        <v>9</v>
      </c>
      <c r="E890" s="4" t="s">
        <v>887</v>
      </c>
      <c r="F890" s="2">
        <v>44828.893055555556</v>
      </c>
      <c r="G890" s="3" t="str">
        <f t="shared" ref="G890:G895" si="0">HYPERLINK("https://twitter.com/cirogomes/status/1573785846674857985")</f>
        <v>https://twitter.com/cirogomes/status/1573785846674857985</v>
      </c>
      <c r="H890">
        <v>949</v>
      </c>
      <c r="I890">
        <v>236</v>
      </c>
    </row>
    <row r="891" spans="1:9" x14ac:dyDescent="0.35">
      <c r="A891" s="15" t="s">
        <v>3958</v>
      </c>
      <c r="B891" s="1" t="s">
        <v>8</v>
      </c>
      <c r="C891" s="1" t="s">
        <v>8</v>
      </c>
      <c r="D891" t="s">
        <v>9</v>
      </c>
      <c r="E891" s="13" t="s">
        <v>268</v>
      </c>
      <c r="F891" s="2">
        <v>44828.893055555556</v>
      </c>
      <c r="G891" s="3" t="str">
        <f t="shared" si="0"/>
        <v>https://twitter.com/cirogomes/status/1573785846674857985</v>
      </c>
      <c r="H891">
        <v>949</v>
      </c>
      <c r="I891">
        <v>236</v>
      </c>
    </row>
    <row r="892" spans="1:9" x14ac:dyDescent="0.35">
      <c r="A892" s="15" t="s">
        <v>3959</v>
      </c>
      <c r="B892" s="1" t="s">
        <v>8</v>
      </c>
      <c r="C892" s="1" t="s">
        <v>8</v>
      </c>
      <c r="D892" t="s">
        <v>9</v>
      </c>
      <c r="E892" s="13" t="s">
        <v>268</v>
      </c>
      <c r="F892" s="2">
        <v>44828.893055555556</v>
      </c>
      <c r="G892" s="3" t="str">
        <f t="shared" si="0"/>
        <v>https://twitter.com/cirogomes/status/1573785846674857985</v>
      </c>
      <c r="H892">
        <v>949</v>
      </c>
      <c r="I892">
        <v>236</v>
      </c>
    </row>
    <row r="893" spans="1:9" x14ac:dyDescent="0.35">
      <c r="A893" s="15" t="s">
        <v>3960</v>
      </c>
      <c r="B893" s="1" t="s">
        <v>8</v>
      </c>
      <c r="C893" s="1" t="s">
        <v>8</v>
      </c>
      <c r="D893" t="s">
        <v>9</v>
      </c>
      <c r="E893" s="13" t="s">
        <v>268</v>
      </c>
      <c r="F893" s="2">
        <v>44828.893055555556</v>
      </c>
      <c r="G893" s="3" t="str">
        <f t="shared" si="0"/>
        <v>https://twitter.com/cirogomes/status/1573785846674857985</v>
      </c>
      <c r="H893">
        <v>949</v>
      </c>
      <c r="I893">
        <v>236</v>
      </c>
    </row>
    <row r="894" spans="1:9" x14ac:dyDescent="0.35">
      <c r="A894" s="15" t="s">
        <v>3961</v>
      </c>
      <c r="B894" s="1" t="s">
        <v>8</v>
      </c>
      <c r="C894" s="1" t="s">
        <v>8</v>
      </c>
      <c r="D894" t="s">
        <v>9</v>
      </c>
      <c r="E894" s="13" t="s">
        <v>268</v>
      </c>
      <c r="F894" s="2">
        <v>44828.893055555556</v>
      </c>
      <c r="G894" s="3" t="str">
        <f t="shared" si="0"/>
        <v>https://twitter.com/cirogomes/status/1573785846674857985</v>
      </c>
      <c r="H894">
        <v>949</v>
      </c>
      <c r="I894">
        <v>236</v>
      </c>
    </row>
    <row r="895" spans="1:9" x14ac:dyDescent="0.35">
      <c r="A895" s="15" t="s">
        <v>3962</v>
      </c>
      <c r="B895" s="1" t="s">
        <v>8</v>
      </c>
      <c r="C895" s="1" t="s">
        <v>8</v>
      </c>
      <c r="D895" t="s">
        <v>9</v>
      </c>
      <c r="E895" t="s">
        <v>888</v>
      </c>
      <c r="F895" s="2">
        <v>44828.893055555556</v>
      </c>
      <c r="G895" s="3" t="str">
        <f t="shared" si="0"/>
        <v>https://twitter.com/cirogomes/status/1573785846674857985</v>
      </c>
      <c r="H895">
        <v>20994</v>
      </c>
      <c r="I895">
        <v>2514</v>
      </c>
    </row>
    <row r="896" spans="1:9" x14ac:dyDescent="0.35">
      <c r="A896" s="15" t="s">
        <v>3963</v>
      </c>
      <c r="B896" s="1" t="s">
        <v>8</v>
      </c>
      <c r="C896" s="1" t="s">
        <v>8</v>
      </c>
      <c r="D896" t="s">
        <v>11</v>
      </c>
      <c r="E896" t="s">
        <v>889</v>
      </c>
      <c r="F896" s="2">
        <v>44828.901053240741</v>
      </c>
      <c r="G896" s="3" t="str">
        <f>HYPERLINK("https://twitter.com/cirogomes/status/1573788746960470023")</f>
        <v>https://twitter.com/cirogomes/status/1573788746960470023</v>
      </c>
      <c r="H896">
        <v>1707</v>
      </c>
      <c r="I896">
        <v>414</v>
      </c>
    </row>
    <row r="897" spans="1:9" x14ac:dyDescent="0.35">
      <c r="A897" s="15" t="s">
        <v>3964</v>
      </c>
      <c r="B897" s="1" t="s">
        <v>8</v>
      </c>
      <c r="C897" s="1" t="s">
        <v>8</v>
      </c>
      <c r="D897" t="s">
        <v>11</v>
      </c>
      <c r="E897" t="s">
        <v>890</v>
      </c>
      <c r="F897" s="2">
        <v>44828.902673611112</v>
      </c>
      <c r="G897" s="3" t="str">
        <f>HYPERLINK("https://twitter.com/cirogomes/status/1573789333743702016")</f>
        <v>https://twitter.com/cirogomes/status/1573789333743702016</v>
      </c>
      <c r="H897">
        <v>1317</v>
      </c>
      <c r="I897">
        <v>343</v>
      </c>
    </row>
    <row r="898" spans="1:9" x14ac:dyDescent="0.35">
      <c r="A898" s="15" t="s">
        <v>3965</v>
      </c>
      <c r="B898" s="1" t="s">
        <v>8</v>
      </c>
      <c r="C898" s="1" t="s">
        <v>8</v>
      </c>
      <c r="D898" t="s">
        <v>11</v>
      </c>
      <c r="E898" t="s">
        <v>891</v>
      </c>
      <c r="F898" s="2">
        <v>44828.909803240742</v>
      </c>
      <c r="G898" s="3" t="str">
        <f>HYPERLINK("https://twitter.com/cirogomes/status/1573791918768652289")</f>
        <v>https://twitter.com/cirogomes/status/1573791918768652289</v>
      </c>
      <c r="H898">
        <v>1681</v>
      </c>
      <c r="I898">
        <v>350</v>
      </c>
    </row>
    <row r="899" spans="1:9" x14ac:dyDescent="0.35">
      <c r="A899" s="15" t="s">
        <v>3966</v>
      </c>
      <c r="B899" s="1" t="s">
        <v>8</v>
      </c>
      <c r="C899" s="1" t="s">
        <v>8</v>
      </c>
      <c r="D899" t="s">
        <v>11</v>
      </c>
      <c r="E899" t="s">
        <v>892</v>
      </c>
      <c r="F899" s="2">
        <v>44828.913356481484</v>
      </c>
      <c r="G899" s="3" t="str">
        <f>HYPERLINK("https://twitter.com/cirogomes/status/1573793206067765248")</f>
        <v>https://twitter.com/cirogomes/status/1573793206067765248</v>
      </c>
      <c r="H899">
        <v>826</v>
      </c>
      <c r="I899">
        <v>194</v>
      </c>
    </row>
    <row r="900" spans="1:9" x14ac:dyDescent="0.35">
      <c r="A900" s="15" t="s">
        <v>3967</v>
      </c>
      <c r="B900" s="1" t="s">
        <v>8</v>
      </c>
      <c r="C900" s="1" t="s">
        <v>8</v>
      </c>
      <c r="D900" t="s">
        <v>11</v>
      </c>
      <c r="E900" t="s">
        <v>893</v>
      </c>
      <c r="F900" s="2">
        <v>44828.914988425924</v>
      </c>
      <c r="G900" s="3" t="str">
        <f>HYPERLINK("https://twitter.com/cirogomes/status/1573793796797743107")</f>
        <v>https://twitter.com/cirogomes/status/1573793796797743107</v>
      </c>
      <c r="H900">
        <v>2008</v>
      </c>
      <c r="I900">
        <v>497</v>
      </c>
    </row>
    <row r="901" spans="1:9" x14ac:dyDescent="0.35">
      <c r="A901" s="15" t="s">
        <v>3968</v>
      </c>
      <c r="B901" s="1" t="s">
        <v>8</v>
      </c>
      <c r="C901" s="1" t="s">
        <v>8</v>
      </c>
      <c r="D901" t="s">
        <v>11</v>
      </c>
      <c r="E901" t="s">
        <v>894</v>
      </c>
      <c r="F901" s="2">
        <v>44828.92564814815</v>
      </c>
      <c r="G901" s="3" t="str">
        <f>HYPERLINK("https://twitter.com/cirogomes/status/1573797658891898881")</f>
        <v>https://twitter.com/cirogomes/status/1573797658891898881</v>
      </c>
      <c r="H901">
        <v>1595</v>
      </c>
      <c r="I901">
        <v>339</v>
      </c>
    </row>
    <row r="902" spans="1:9" x14ac:dyDescent="0.35">
      <c r="A902" s="15" t="s">
        <v>3969</v>
      </c>
      <c r="B902" s="1" t="s">
        <v>8</v>
      </c>
      <c r="C902" s="1" t="s">
        <v>8</v>
      </c>
      <c r="D902" t="s">
        <v>11</v>
      </c>
      <c r="E902" t="s">
        <v>895</v>
      </c>
      <c r="F902" s="2">
        <v>44828.927835648145</v>
      </c>
      <c r="G902" s="3" t="str">
        <f>HYPERLINK("https://twitter.com/cirogomes/status/1573798453204885506")</f>
        <v>https://twitter.com/cirogomes/status/1573798453204885506</v>
      </c>
      <c r="H902">
        <v>1348</v>
      </c>
      <c r="I902">
        <v>331</v>
      </c>
    </row>
    <row r="903" spans="1:9" x14ac:dyDescent="0.35">
      <c r="A903" s="15" t="s">
        <v>3970</v>
      </c>
      <c r="B903" s="1" t="s">
        <v>8</v>
      </c>
      <c r="C903" s="1" t="s">
        <v>8</v>
      </c>
      <c r="D903" t="s">
        <v>11</v>
      </c>
      <c r="E903" t="s">
        <v>896</v>
      </c>
      <c r="F903" s="2">
        <v>44828.929745370369</v>
      </c>
      <c r="G903" s="3" t="str">
        <f>HYPERLINK("https://twitter.com/cirogomes/status/1573799145764274182")</f>
        <v>https://twitter.com/cirogomes/status/1573799145764274182</v>
      </c>
      <c r="H903">
        <v>1395</v>
      </c>
      <c r="I903">
        <v>366</v>
      </c>
    </row>
    <row r="904" spans="1:9" x14ac:dyDescent="0.35">
      <c r="A904" s="15" t="s">
        <v>3971</v>
      </c>
      <c r="B904" s="1" t="s">
        <v>8</v>
      </c>
      <c r="C904" s="1" t="s">
        <v>8</v>
      </c>
      <c r="D904" t="s">
        <v>11</v>
      </c>
      <c r="E904" t="s">
        <v>897</v>
      </c>
      <c r="F904" s="2">
        <v>44828.935682870368</v>
      </c>
      <c r="G904" s="3" t="str">
        <f>HYPERLINK("https://twitter.com/cirogomes/status/1573801294875205632")</f>
        <v>https://twitter.com/cirogomes/status/1573801294875205632</v>
      </c>
      <c r="H904">
        <v>5936</v>
      </c>
      <c r="I904">
        <v>828</v>
      </c>
    </row>
    <row r="905" spans="1:9" x14ac:dyDescent="0.35">
      <c r="A905" s="15" t="s">
        <v>3972</v>
      </c>
      <c r="B905" s="1" t="s">
        <v>8</v>
      </c>
      <c r="C905" s="1" t="s">
        <v>8</v>
      </c>
      <c r="D905" t="s">
        <v>11</v>
      </c>
      <c r="E905" t="s">
        <v>898</v>
      </c>
      <c r="F905" s="2">
        <v>44828.941828703704</v>
      </c>
      <c r="G905" s="3" t="str">
        <f>HYPERLINK("https://twitter.com/cirogomes/status/1573803523128672271")</f>
        <v>https://twitter.com/cirogomes/status/1573803523128672271</v>
      </c>
      <c r="H905">
        <v>1281</v>
      </c>
      <c r="I905">
        <v>224</v>
      </c>
    </row>
    <row r="906" spans="1:9" x14ac:dyDescent="0.35">
      <c r="A906" s="15" t="s">
        <v>3973</v>
      </c>
      <c r="B906" s="1" t="s">
        <v>8</v>
      </c>
      <c r="C906" s="1" t="s">
        <v>8</v>
      </c>
      <c r="D906" t="s">
        <v>11</v>
      </c>
      <c r="E906" t="s">
        <v>899</v>
      </c>
      <c r="F906" s="2">
        <v>44828.941828703704</v>
      </c>
      <c r="G906" s="3" t="str">
        <f>HYPERLINK("https://twitter.com/cirogomes/status/1573803524915331079")</f>
        <v>https://twitter.com/cirogomes/status/1573803524915331079</v>
      </c>
      <c r="H906">
        <v>1768</v>
      </c>
      <c r="I906">
        <v>360</v>
      </c>
    </row>
    <row r="907" spans="1:9" x14ac:dyDescent="0.35">
      <c r="A907" s="15" t="s">
        <v>3974</v>
      </c>
      <c r="B907" s="1" t="s">
        <v>8</v>
      </c>
      <c r="C907" s="1" t="s">
        <v>8</v>
      </c>
      <c r="D907" t="s">
        <v>11</v>
      </c>
      <c r="E907" t="s">
        <v>900</v>
      </c>
      <c r="F907" s="2">
        <v>44828.944745370369</v>
      </c>
      <c r="G907" s="3" t="str">
        <f>HYPERLINK("https://twitter.com/cirogomes/status/1573804581863264258")</f>
        <v>https://twitter.com/cirogomes/status/1573804581863264258</v>
      </c>
      <c r="H907">
        <v>1914</v>
      </c>
      <c r="I907">
        <v>458</v>
      </c>
    </row>
    <row r="908" spans="1:9" x14ac:dyDescent="0.35">
      <c r="A908" s="15" t="s">
        <v>3975</v>
      </c>
      <c r="B908" s="1" t="s">
        <v>8</v>
      </c>
      <c r="C908" s="1" t="s">
        <v>8</v>
      </c>
      <c r="D908" t="s">
        <v>11</v>
      </c>
      <c r="E908" t="s">
        <v>901</v>
      </c>
      <c r="F908" s="2">
        <v>44828.947094907409</v>
      </c>
      <c r="G908" s="3" t="str">
        <f>HYPERLINK("https://twitter.com/cirogomes/status/1573805430748463110")</f>
        <v>https://twitter.com/cirogomes/status/1573805430748463110</v>
      </c>
      <c r="H908">
        <v>1892</v>
      </c>
      <c r="I908">
        <v>397</v>
      </c>
    </row>
    <row r="909" spans="1:9" x14ac:dyDescent="0.35">
      <c r="A909" s="15" t="s">
        <v>3976</v>
      </c>
      <c r="B909" s="1" t="s">
        <v>8</v>
      </c>
      <c r="C909" s="1" t="s">
        <v>8</v>
      </c>
      <c r="D909" t="s">
        <v>11</v>
      </c>
      <c r="E909" t="s">
        <v>902</v>
      </c>
      <c r="F909" s="2">
        <v>44828.952569444446</v>
      </c>
      <c r="G909" s="3" t="str">
        <f>HYPERLINK("https://twitter.com/cirogomes/status/1573807413924347914")</f>
        <v>https://twitter.com/cirogomes/status/1573807413924347914</v>
      </c>
      <c r="H909">
        <v>897</v>
      </c>
      <c r="I909">
        <v>182</v>
      </c>
    </row>
    <row r="910" spans="1:9" x14ac:dyDescent="0.35">
      <c r="A910" s="15" t="s">
        <v>3977</v>
      </c>
      <c r="B910" s="1" t="s">
        <v>8</v>
      </c>
      <c r="C910" s="1" t="s">
        <v>8</v>
      </c>
      <c r="D910" t="s">
        <v>11</v>
      </c>
      <c r="E910" t="s">
        <v>903</v>
      </c>
      <c r="F910" s="2">
        <v>44828.952569444446</v>
      </c>
      <c r="G910" s="3" t="str">
        <f>HYPERLINK("https://twitter.com/cirogomes/status/1573807415912546308")</f>
        <v>https://twitter.com/cirogomes/status/1573807415912546308</v>
      </c>
      <c r="H910">
        <v>1370</v>
      </c>
      <c r="I910">
        <v>366</v>
      </c>
    </row>
    <row r="911" spans="1:9" x14ac:dyDescent="0.35">
      <c r="A911" s="15" t="s">
        <v>3978</v>
      </c>
      <c r="B911" s="1" t="s">
        <v>8</v>
      </c>
      <c r="C911" s="1" t="s">
        <v>8</v>
      </c>
      <c r="D911" t="s">
        <v>11</v>
      </c>
      <c r="E911" t="s">
        <v>904</v>
      </c>
      <c r="F911" s="2">
        <v>44828.957754629628</v>
      </c>
      <c r="G911" s="3" t="str">
        <f>HYPERLINK("https://twitter.com/cirogomes/status/1573809295472447488")</f>
        <v>https://twitter.com/cirogomes/status/1573809295472447488</v>
      </c>
      <c r="H911">
        <v>2565</v>
      </c>
      <c r="I911">
        <v>464</v>
      </c>
    </row>
    <row r="912" spans="1:9" x14ac:dyDescent="0.35">
      <c r="A912" s="15" t="s">
        <v>3979</v>
      </c>
      <c r="B912" s="1" t="s">
        <v>8</v>
      </c>
      <c r="C912" s="1" t="s">
        <v>8</v>
      </c>
      <c r="D912" t="s">
        <v>11</v>
      </c>
      <c r="E912" t="s">
        <v>905</v>
      </c>
      <c r="F912" s="2">
        <v>44828.9606712963</v>
      </c>
      <c r="G912" s="3" t="str">
        <f>HYPERLINK("https://twitter.com/cirogomes/status/1573810351371689984")</f>
        <v>https://twitter.com/cirogomes/status/1573810351371689984</v>
      </c>
      <c r="H912">
        <v>1021</v>
      </c>
      <c r="I912">
        <v>213</v>
      </c>
    </row>
    <row r="913" spans="1:9" x14ac:dyDescent="0.35">
      <c r="A913" s="15" t="s">
        <v>3980</v>
      </c>
      <c r="B913" s="1" t="s">
        <v>8</v>
      </c>
      <c r="C913" s="1" t="s">
        <v>8</v>
      </c>
      <c r="D913" t="s">
        <v>11</v>
      </c>
      <c r="E913" t="s">
        <v>906</v>
      </c>
      <c r="F913" s="2">
        <v>44828.9606712963</v>
      </c>
      <c r="G913" s="3" t="str">
        <f>HYPERLINK("https://twitter.com/cirogomes/status/1573810353619828736")</f>
        <v>https://twitter.com/cirogomes/status/1573810353619828736</v>
      </c>
      <c r="H913">
        <v>1331</v>
      </c>
      <c r="I913">
        <v>341</v>
      </c>
    </row>
    <row r="914" spans="1:9" x14ac:dyDescent="0.35">
      <c r="A914" s="15" t="s">
        <v>3981</v>
      </c>
      <c r="B914" s="1" t="s">
        <v>8</v>
      </c>
      <c r="C914" s="1" t="s">
        <v>8</v>
      </c>
      <c r="D914" t="s">
        <v>11</v>
      </c>
      <c r="E914" t="s">
        <v>907</v>
      </c>
      <c r="F914" s="2">
        <v>44828.967673611114</v>
      </c>
      <c r="G914" s="3" t="str">
        <f>HYPERLINK("https://twitter.com/cirogomes/status/1573812887361044481")</f>
        <v>https://twitter.com/cirogomes/status/1573812887361044481</v>
      </c>
      <c r="H914">
        <v>2959</v>
      </c>
      <c r="I914">
        <v>494</v>
      </c>
    </row>
    <row r="915" spans="1:9" x14ac:dyDescent="0.35">
      <c r="A915" s="15" t="s">
        <v>3982</v>
      </c>
      <c r="B915" s="1" t="s">
        <v>8</v>
      </c>
      <c r="C915" s="1" t="s">
        <v>8</v>
      </c>
      <c r="D915" t="s">
        <v>11</v>
      </c>
      <c r="E915" t="s">
        <v>908</v>
      </c>
      <c r="F915" s="2">
        <v>44828.970277777778</v>
      </c>
      <c r="G915" s="3" t="str">
        <f>HYPERLINK("https://twitter.com/cirogomes/status/1573813832086159365")</f>
        <v>https://twitter.com/cirogomes/status/1573813832086159365</v>
      </c>
      <c r="H915">
        <v>1239</v>
      </c>
      <c r="I915">
        <v>221</v>
      </c>
    </row>
    <row r="916" spans="1:9" x14ac:dyDescent="0.35">
      <c r="A916" s="15" t="s">
        <v>3983</v>
      </c>
      <c r="B916" s="1" t="s">
        <v>8</v>
      </c>
      <c r="C916" s="1" t="s">
        <v>8</v>
      </c>
      <c r="D916" t="s">
        <v>11</v>
      </c>
      <c r="E916" t="s">
        <v>909</v>
      </c>
      <c r="F916" s="2">
        <v>44828.970277777778</v>
      </c>
      <c r="G916" s="3" t="str">
        <f>HYPERLINK("https://twitter.com/cirogomes/status/1573813833910591491")</f>
        <v>https://twitter.com/cirogomes/status/1573813833910591491</v>
      </c>
      <c r="H916">
        <v>3308</v>
      </c>
      <c r="I916">
        <v>692</v>
      </c>
    </row>
    <row r="917" spans="1:9" x14ac:dyDescent="0.35">
      <c r="A917" s="15" t="s">
        <v>3984</v>
      </c>
      <c r="B917" s="1" t="s">
        <v>8</v>
      </c>
      <c r="C917" s="1" t="s">
        <v>8</v>
      </c>
      <c r="D917" t="s">
        <v>11</v>
      </c>
      <c r="E917" t="s">
        <v>910</v>
      </c>
      <c r="F917" s="2">
        <v>44828.971504629626</v>
      </c>
      <c r="G917" s="3" t="str">
        <f>HYPERLINK("https://twitter.com/cirogomes/status/1573814276539793408")</f>
        <v>https://twitter.com/cirogomes/status/1573814276539793408</v>
      </c>
      <c r="H917">
        <v>1507</v>
      </c>
      <c r="I917">
        <v>392</v>
      </c>
    </row>
    <row r="918" spans="1:9" x14ac:dyDescent="0.35">
      <c r="A918" s="15" t="s">
        <v>3985</v>
      </c>
      <c r="B918" s="1" t="s">
        <v>8</v>
      </c>
      <c r="C918" s="1" t="s">
        <v>8</v>
      </c>
      <c r="D918" t="s">
        <v>11</v>
      </c>
      <c r="E918" t="s">
        <v>911</v>
      </c>
      <c r="F918" s="2">
        <v>44828.982199074075</v>
      </c>
      <c r="G918" s="3" t="str">
        <f>HYPERLINK("https://twitter.com/cirogomes/status/1573818152319942656")</f>
        <v>https://twitter.com/cirogomes/status/1573818152319942656</v>
      </c>
      <c r="H918">
        <v>1588</v>
      </c>
      <c r="I918">
        <v>334</v>
      </c>
    </row>
    <row r="919" spans="1:9" x14ac:dyDescent="0.35">
      <c r="A919" s="15" t="s">
        <v>3986</v>
      </c>
      <c r="B919" s="1" t="s">
        <v>8</v>
      </c>
      <c r="C919" s="1" t="s">
        <v>8</v>
      </c>
      <c r="D919" t="s">
        <v>11</v>
      </c>
      <c r="E919" t="s">
        <v>912</v>
      </c>
      <c r="F919" s="2">
        <v>44828.983888888892</v>
      </c>
      <c r="G919" s="3" t="str">
        <f>HYPERLINK("https://twitter.com/cirogomes/status/1573818764336025601")</f>
        <v>https://twitter.com/cirogomes/status/1573818764336025601</v>
      </c>
      <c r="H919">
        <v>1446</v>
      </c>
      <c r="I919">
        <v>310</v>
      </c>
    </row>
    <row r="920" spans="1:9" x14ac:dyDescent="0.35">
      <c r="A920" s="15" t="s">
        <v>3987</v>
      </c>
      <c r="B920" s="1" t="s">
        <v>8</v>
      </c>
      <c r="C920" s="1" t="s">
        <v>8</v>
      </c>
      <c r="D920" t="s">
        <v>11</v>
      </c>
      <c r="E920" t="s">
        <v>913</v>
      </c>
      <c r="F920" s="2">
        <v>44828.985706018517</v>
      </c>
      <c r="G920" s="3" t="str">
        <f>HYPERLINK("https://twitter.com/cirogomes/status/1573819425274400769")</f>
        <v>https://twitter.com/cirogomes/status/1573819425274400769</v>
      </c>
      <c r="H920">
        <v>2062</v>
      </c>
      <c r="I920">
        <v>515</v>
      </c>
    </row>
    <row r="921" spans="1:9" x14ac:dyDescent="0.35">
      <c r="A921" s="15" t="s">
        <v>3988</v>
      </c>
      <c r="B921" s="1" t="s">
        <v>8</v>
      </c>
      <c r="C921" s="1" t="s">
        <v>8</v>
      </c>
      <c r="D921" t="s">
        <v>11</v>
      </c>
      <c r="E921" t="s">
        <v>914</v>
      </c>
      <c r="F921" s="2">
        <v>44828.991365740738</v>
      </c>
      <c r="G921" s="3" t="str">
        <f>HYPERLINK("https://twitter.com/cirogomes/status/1573821474900688896")</f>
        <v>https://twitter.com/cirogomes/status/1573821474900688896</v>
      </c>
      <c r="H921">
        <v>2750</v>
      </c>
      <c r="I921">
        <v>454</v>
      </c>
    </row>
    <row r="922" spans="1:9" x14ac:dyDescent="0.35">
      <c r="A922" s="15" t="s">
        <v>3989</v>
      </c>
      <c r="B922" s="1" t="s">
        <v>8</v>
      </c>
      <c r="C922" s="1" t="s">
        <v>8</v>
      </c>
      <c r="D922" t="s">
        <v>11</v>
      </c>
      <c r="E922" t="s">
        <v>915</v>
      </c>
      <c r="F922" s="2">
        <v>44828.993900462963</v>
      </c>
      <c r="G922" s="3" t="str">
        <f>HYPERLINK("https://twitter.com/cirogomes/status/1573822395521142784")</f>
        <v>https://twitter.com/cirogomes/status/1573822395521142784</v>
      </c>
      <c r="H922">
        <v>3172</v>
      </c>
      <c r="I922">
        <v>705</v>
      </c>
    </row>
    <row r="923" spans="1:9" x14ac:dyDescent="0.35">
      <c r="A923" s="15" t="s">
        <v>3990</v>
      </c>
      <c r="B923" s="1" t="s">
        <v>8</v>
      </c>
      <c r="C923" s="1" t="s">
        <v>8</v>
      </c>
      <c r="D923" t="s">
        <v>11</v>
      </c>
      <c r="E923" t="s">
        <v>916</v>
      </c>
      <c r="F923" s="2">
        <v>44828.996180555558</v>
      </c>
      <c r="G923" s="3" t="str">
        <f>HYPERLINK("https://twitter.com/cirogomes/status/1573823220502986752")</f>
        <v>https://twitter.com/cirogomes/status/1573823220502986752</v>
      </c>
      <c r="H923">
        <v>3851</v>
      </c>
      <c r="I923">
        <v>575</v>
      </c>
    </row>
    <row r="924" spans="1:9" x14ac:dyDescent="0.35">
      <c r="A924" s="15" t="s">
        <v>3991</v>
      </c>
      <c r="B924" s="1" t="s">
        <v>8</v>
      </c>
      <c r="C924" s="1" t="s">
        <v>8</v>
      </c>
      <c r="D924" t="s">
        <v>11</v>
      </c>
      <c r="E924" t="s">
        <v>917</v>
      </c>
      <c r="F924" s="2">
        <v>44828.996620370373</v>
      </c>
      <c r="G924" s="3" t="str">
        <f>HYPERLINK("https://twitter.com/cirogomes/status/1573823380440190976")</f>
        <v>https://twitter.com/cirogomes/status/1573823380440190976</v>
      </c>
      <c r="H924">
        <v>1503</v>
      </c>
      <c r="I924">
        <v>235</v>
      </c>
    </row>
    <row r="925" spans="1:9" x14ac:dyDescent="0.35">
      <c r="A925" s="15" t="s">
        <v>3992</v>
      </c>
      <c r="B925" s="1" t="s">
        <v>8</v>
      </c>
      <c r="C925" s="1" t="s">
        <v>8</v>
      </c>
      <c r="D925" t="s">
        <v>11</v>
      </c>
      <c r="E925" t="s">
        <v>918</v>
      </c>
      <c r="F925" s="2">
        <v>44828.996631944443</v>
      </c>
      <c r="G925" s="3" t="str">
        <f>HYPERLINK("https://twitter.com/cirogomes/status/1573823382549942272")</f>
        <v>https://twitter.com/cirogomes/status/1573823382549942272</v>
      </c>
      <c r="H925">
        <v>1510</v>
      </c>
      <c r="I925">
        <v>254</v>
      </c>
    </row>
    <row r="926" spans="1:9" x14ac:dyDescent="0.35">
      <c r="A926" s="15" t="s">
        <v>3993</v>
      </c>
      <c r="B926" s="1" t="s">
        <v>8</v>
      </c>
      <c r="C926" s="1" t="s">
        <v>8</v>
      </c>
      <c r="D926" t="s">
        <v>11</v>
      </c>
      <c r="E926" t="s">
        <v>919</v>
      </c>
      <c r="F926" s="2">
        <v>44828.996631944443</v>
      </c>
      <c r="G926" s="3" t="str">
        <f>HYPERLINK("https://twitter.com/cirogomes/status/1573823384319827969")</f>
        <v>https://twitter.com/cirogomes/status/1573823384319827969</v>
      </c>
      <c r="H926">
        <v>8495</v>
      </c>
      <c r="I926">
        <v>1666</v>
      </c>
    </row>
    <row r="927" spans="1:9" x14ac:dyDescent="0.35">
      <c r="A927" s="15" t="s">
        <v>3994</v>
      </c>
      <c r="B927" s="1" t="s">
        <v>8</v>
      </c>
      <c r="C927" s="1" t="s">
        <v>8</v>
      </c>
      <c r="D927" t="s">
        <v>11</v>
      </c>
      <c r="E927" t="s">
        <v>920</v>
      </c>
      <c r="F927" s="2">
        <v>44829.038923611108</v>
      </c>
      <c r="G927" s="3" t="str">
        <f>HYPERLINK("https://twitter.com/cirogomes/status/1573838707945340930")</f>
        <v>https://twitter.com/cirogomes/status/1573838707945340930</v>
      </c>
      <c r="H927">
        <v>1700</v>
      </c>
      <c r="I927">
        <v>493</v>
      </c>
    </row>
    <row r="928" spans="1:9" x14ac:dyDescent="0.35">
      <c r="A928" s="15" t="s">
        <v>3995</v>
      </c>
      <c r="B928" s="1" t="s">
        <v>8</v>
      </c>
      <c r="C928" s="1" t="s">
        <v>8</v>
      </c>
      <c r="D928" t="s">
        <v>11</v>
      </c>
      <c r="E928" t="s">
        <v>921</v>
      </c>
      <c r="F928" s="2">
        <v>44829.083333333336</v>
      </c>
      <c r="G928" s="3" t="str">
        <f>HYPERLINK("https://twitter.com/cirogomes/status/1573854803062448129")</f>
        <v>https://twitter.com/cirogomes/status/1573854803062448129</v>
      </c>
      <c r="H928">
        <v>5093</v>
      </c>
      <c r="I928">
        <v>904</v>
      </c>
    </row>
    <row r="929" spans="1:9" x14ac:dyDescent="0.35">
      <c r="A929" s="15" t="s">
        <v>3996</v>
      </c>
      <c r="B929" s="1" t="s">
        <v>8</v>
      </c>
      <c r="C929" s="1" t="s">
        <v>8</v>
      </c>
      <c r="D929" t="s">
        <v>11</v>
      </c>
      <c r="E929" t="s">
        <v>922</v>
      </c>
      <c r="F929" s="2">
        <v>44829.482812499999</v>
      </c>
      <c r="G929" s="3" t="str">
        <f>HYPERLINK("https://twitter.com/cirogomes/status/1573999567657369600")</f>
        <v>https://twitter.com/cirogomes/status/1573999567657369600</v>
      </c>
      <c r="H929">
        <v>2447</v>
      </c>
      <c r="I929">
        <v>359</v>
      </c>
    </row>
    <row r="930" spans="1:9" x14ac:dyDescent="0.35">
      <c r="A930" s="15" t="s">
        <v>3997</v>
      </c>
      <c r="B930" s="1" t="s">
        <v>8</v>
      </c>
      <c r="C930" s="1" t="s">
        <v>8</v>
      </c>
      <c r="D930" t="s">
        <v>11</v>
      </c>
      <c r="E930" t="s">
        <v>923</v>
      </c>
      <c r="F930" s="2">
        <v>44829.482812499999</v>
      </c>
      <c r="G930" s="3" t="str">
        <f>HYPERLINK("https://twitter.com/cirogomes/status/1573999569704304641")</f>
        <v>https://twitter.com/cirogomes/status/1573999569704304641</v>
      </c>
      <c r="H930">
        <v>2236</v>
      </c>
      <c r="I930">
        <v>373</v>
      </c>
    </row>
    <row r="931" spans="1:9" x14ac:dyDescent="0.35">
      <c r="A931" s="15" t="s">
        <v>3998</v>
      </c>
      <c r="B931" s="1" t="s">
        <v>8</v>
      </c>
      <c r="C931" s="1" t="s">
        <v>8</v>
      </c>
      <c r="D931" t="s">
        <v>11</v>
      </c>
      <c r="E931" t="s">
        <v>924</v>
      </c>
      <c r="F931" s="2">
        <v>44829.482812499999</v>
      </c>
      <c r="G931" s="3" t="str">
        <f>HYPERLINK("https://twitter.com/cirogomes/status/1573999571121864705")</f>
        <v>https://twitter.com/cirogomes/status/1573999571121864705</v>
      </c>
      <c r="H931">
        <v>2832</v>
      </c>
      <c r="I931">
        <v>544</v>
      </c>
    </row>
    <row r="932" spans="1:9" x14ac:dyDescent="0.35">
      <c r="A932" s="15" t="s">
        <v>3999</v>
      </c>
      <c r="B932" s="1" t="s">
        <v>8</v>
      </c>
      <c r="C932" s="1" t="s">
        <v>8</v>
      </c>
      <c r="D932" t="s">
        <v>11</v>
      </c>
      <c r="E932" t="s">
        <v>925</v>
      </c>
      <c r="F932" s="2">
        <v>44829.628252314818</v>
      </c>
      <c r="G932" s="3" t="str">
        <f>HYPERLINK("https://twitter.com/cirogomes/status/1574052275600900096")</f>
        <v>https://twitter.com/cirogomes/status/1574052275600900096</v>
      </c>
      <c r="H932">
        <v>1598</v>
      </c>
      <c r="I932">
        <v>393</v>
      </c>
    </row>
    <row r="933" spans="1:9" x14ac:dyDescent="0.35">
      <c r="A933" s="15" t="s">
        <v>4000</v>
      </c>
      <c r="B933" s="1" t="s">
        <v>8</v>
      </c>
      <c r="C933" s="1" t="s">
        <v>8</v>
      </c>
      <c r="D933" t="s">
        <v>9</v>
      </c>
      <c r="E933" s="13" t="s">
        <v>268</v>
      </c>
      <c r="F933" s="2">
        <v>44829.652997685182</v>
      </c>
      <c r="G933" s="3" t="str">
        <f>HYPERLINK("https://twitter.com/cirogomes/status/1574061242943442944")</f>
        <v>https://twitter.com/cirogomes/status/1574061242943442944</v>
      </c>
      <c r="H933">
        <v>1598</v>
      </c>
      <c r="I933">
        <v>393</v>
      </c>
    </row>
    <row r="934" spans="1:9" x14ac:dyDescent="0.35">
      <c r="A934" s="15" t="s">
        <v>4001</v>
      </c>
      <c r="B934" s="1" t="s">
        <v>8</v>
      </c>
      <c r="C934" s="1" t="s">
        <v>8</v>
      </c>
      <c r="D934" t="s">
        <v>9</v>
      </c>
      <c r="E934" s="13" t="s">
        <v>268</v>
      </c>
      <c r="F934" s="2">
        <v>44829.652997685182</v>
      </c>
      <c r="G934" s="3" t="str">
        <f>HYPERLINK("https://twitter.com/cirogomes/status/1574061242943442944")</f>
        <v>https://twitter.com/cirogomes/status/1574061242943442944</v>
      </c>
      <c r="H934">
        <v>1598</v>
      </c>
      <c r="I934">
        <v>393</v>
      </c>
    </row>
    <row r="935" spans="1:9" x14ac:dyDescent="0.35">
      <c r="A935" s="15" t="s">
        <v>4002</v>
      </c>
      <c r="B935" s="1" t="s">
        <v>8</v>
      </c>
      <c r="C935" s="1" t="s">
        <v>8</v>
      </c>
      <c r="D935" t="s">
        <v>9</v>
      </c>
      <c r="E935" s="13" t="s">
        <v>268</v>
      </c>
      <c r="F935" s="2">
        <v>44829.652997685182</v>
      </c>
      <c r="G935" s="3" t="str">
        <f>HYPERLINK("https://twitter.com/cirogomes/status/1574061242943442944")</f>
        <v>https://twitter.com/cirogomes/status/1574061242943442944</v>
      </c>
      <c r="H935">
        <v>1598</v>
      </c>
      <c r="I935">
        <v>393</v>
      </c>
    </row>
    <row r="936" spans="1:9" x14ac:dyDescent="0.35">
      <c r="A936" s="15" t="s">
        <v>4003</v>
      </c>
      <c r="B936" s="1" t="s">
        <v>8</v>
      </c>
      <c r="C936" s="1" t="s">
        <v>8</v>
      </c>
      <c r="D936" t="s">
        <v>9</v>
      </c>
      <c r="E936" t="s">
        <v>926</v>
      </c>
      <c r="F936" s="2">
        <v>44829.652997685182</v>
      </c>
      <c r="G936" s="3" t="str">
        <f>HYPERLINK("https://twitter.com/cirogomes/status/1574061242943442944")</f>
        <v>https://twitter.com/cirogomes/status/1574061242943442944</v>
      </c>
      <c r="H936">
        <v>1650</v>
      </c>
      <c r="I936">
        <v>371</v>
      </c>
    </row>
    <row r="937" spans="1:9" x14ac:dyDescent="0.35">
      <c r="A937" s="15" t="s">
        <v>4004</v>
      </c>
      <c r="B937" s="1" t="s">
        <v>8</v>
      </c>
      <c r="C937" s="1" t="s">
        <v>8</v>
      </c>
      <c r="D937" t="s">
        <v>11</v>
      </c>
      <c r="E937" t="s">
        <v>927</v>
      </c>
      <c r="F937" s="2">
        <v>44829.695694444446</v>
      </c>
      <c r="G937" s="3" t="str">
        <f>HYPERLINK("https://twitter.com/cirogomes/status/1574076717278412804")</f>
        <v>https://twitter.com/cirogomes/status/1574076717278412804</v>
      </c>
      <c r="H937">
        <v>1819</v>
      </c>
      <c r="I937">
        <v>381</v>
      </c>
    </row>
    <row r="938" spans="1:9" x14ac:dyDescent="0.35">
      <c r="A938" s="15" t="s">
        <v>4005</v>
      </c>
      <c r="B938" s="1" t="s">
        <v>8</v>
      </c>
      <c r="C938" s="1" t="s">
        <v>8</v>
      </c>
      <c r="D938" t="s">
        <v>52</v>
      </c>
      <c r="E938" t="s">
        <v>928</v>
      </c>
      <c r="F938" s="2">
        <v>44829.707708333335</v>
      </c>
      <c r="G938" s="3" t="str">
        <f>HYPERLINK("https://twitter.com/cirogomes/status/1574081070349393921")</f>
        <v>https://twitter.com/cirogomes/status/1574081070349393921</v>
      </c>
      <c r="H938">
        <v>3389</v>
      </c>
      <c r="I938">
        <v>797</v>
      </c>
    </row>
    <row r="939" spans="1:9" x14ac:dyDescent="0.35">
      <c r="A939" s="15" t="s">
        <v>4006</v>
      </c>
      <c r="B939" s="1" t="s">
        <v>8</v>
      </c>
      <c r="C939" s="1" t="s">
        <v>8</v>
      </c>
      <c r="D939" t="s">
        <v>9</v>
      </c>
      <c r="E939" t="s">
        <v>929</v>
      </c>
      <c r="F939" s="2">
        <v>44829.743275462963</v>
      </c>
      <c r="G939" s="3" t="str">
        <f>HYPERLINK("https://twitter.com/cirogomes/status/1574093960032751619")</f>
        <v>https://twitter.com/cirogomes/status/1574093960032751619</v>
      </c>
      <c r="H939">
        <v>10680</v>
      </c>
      <c r="I939">
        <v>2340</v>
      </c>
    </row>
    <row r="940" spans="1:9" x14ac:dyDescent="0.35">
      <c r="A940" s="15" t="s">
        <v>4007</v>
      </c>
      <c r="B940" s="1" t="s">
        <v>8</v>
      </c>
      <c r="C940" s="1" t="s">
        <v>8</v>
      </c>
      <c r="D940" t="s">
        <v>11</v>
      </c>
      <c r="E940" t="s">
        <v>930</v>
      </c>
      <c r="F940" s="2">
        <v>44829.744664351849</v>
      </c>
      <c r="G940" s="3" t="str">
        <f>HYPERLINK("https://twitter.com/cirogomes/status/1574094459528257536")</f>
        <v>https://twitter.com/cirogomes/status/1574094459528257536</v>
      </c>
      <c r="H940">
        <v>2488</v>
      </c>
      <c r="I940">
        <v>477</v>
      </c>
    </row>
    <row r="941" spans="1:9" x14ac:dyDescent="0.35">
      <c r="A941" s="15" t="s">
        <v>4008</v>
      </c>
      <c r="B941" s="1" t="s">
        <v>8</v>
      </c>
      <c r="C941" s="1" t="s">
        <v>8</v>
      </c>
      <c r="D941" t="s">
        <v>9</v>
      </c>
      <c r="E941" t="s">
        <v>931</v>
      </c>
      <c r="F941" s="2">
        <v>44829.773425925923</v>
      </c>
      <c r="G941" s="3" t="str">
        <f>HYPERLINK("https://twitter.com/cirogomes/status/1574104885754142720")</f>
        <v>https://twitter.com/cirogomes/status/1574104885754142720</v>
      </c>
      <c r="H941">
        <v>1080</v>
      </c>
      <c r="I941">
        <v>229</v>
      </c>
    </row>
    <row r="942" spans="1:9" x14ac:dyDescent="0.35">
      <c r="A942" s="15" t="s">
        <v>4009</v>
      </c>
      <c r="B942" s="1" t="s">
        <v>8</v>
      </c>
      <c r="C942" s="1" t="s">
        <v>8</v>
      </c>
      <c r="D942" t="s">
        <v>11</v>
      </c>
      <c r="E942" t="s">
        <v>932</v>
      </c>
      <c r="F942" s="2">
        <v>44829.773449074077</v>
      </c>
      <c r="G942" s="3" t="str">
        <f>HYPERLINK("https://twitter.com/cirogomes/status/1574104893106823168")</f>
        <v>https://twitter.com/cirogomes/status/1574104893106823168</v>
      </c>
      <c r="H942">
        <v>0</v>
      </c>
      <c r="I942">
        <v>561</v>
      </c>
    </row>
    <row r="943" spans="1:9" x14ac:dyDescent="0.35">
      <c r="A943" s="15" t="s">
        <v>4010</v>
      </c>
      <c r="B943" s="1" t="s">
        <v>8</v>
      </c>
      <c r="C943" s="1" t="s">
        <v>8</v>
      </c>
      <c r="D943" t="s">
        <v>52</v>
      </c>
      <c r="E943" t="s">
        <v>933</v>
      </c>
      <c r="F943" s="2">
        <v>44829.808703703704</v>
      </c>
      <c r="G943" s="3" t="str">
        <f>HYPERLINK("https://twitter.com/cirogomes/status/1574117668478664705")</f>
        <v>https://twitter.com/cirogomes/status/1574117668478664705</v>
      </c>
      <c r="H943">
        <v>2011</v>
      </c>
      <c r="I943">
        <v>495</v>
      </c>
    </row>
    <row r="944" spans="1:9" x14ac:dyDescent="0.35">
      <c r="A944" s="15" t="s">
        <v>4011</v>
      </c>
      <c r="B944" s="1" t="s">
        <v>8</v>
      </c>
      <c r="C944" s="1" t="s">
        <v>8</v>
      </c>
      <c r="D944" t="s">
        <v>11</v>
      </c>
      <c r="E944" t="s">
        <v>934</v>
      </c>
      <c r="F944" s="2">
        <v>44829.852106481485</v>
      </c>
      <c r="G944" s="3" t="str">
        <f>HYPERLINK("https://twitter.com/cirogomes/status/1574133396590190593")</f>
        <v>https://twitter.com/cirogomes/status/1574133396590190593</v>
      </c>
      <c r="H944">
        <v>2211</v>
      </c>
      <c r="I944">
        <v>583</v>
      </c>
    </row>
    <row r="945" spans="1:9" x14ac:dyDescent="0.35">
      <c r="A945" s="15" t="s">
        <v>4012</v>
      </c>
      <c r="B945" s="1" t="s">
        <v>8</v>
      </c>
      <c r="C945" s="1" t="s">
        <v>8</v>
      </c>
      <c r="D945" t="s">
        <v>11</v>
      </c>
      <c r="E945" t="s">
        <v>935</v>
      </c>
      <c r="F945" s="2">
        <v>44829.875</v>
      </c>
      <c r="G945" s="3" t="str">
        <f>HYPERLINK("https://twitter.com/cirogomes/status/1574141692617183233")</f>
        <v>https://twitter.com/cirogomes/status/1574141692617183233</v>
      </c>
      <c r="H945">
        <v>1786</v>
      </c>
      <c r="I945">
        <v>472</v>
      </c>
    </row>
    <row r="946" spans="1:9" x14ac:dyDescent="0.35">
      <c r="A946" s="15" t="s">
        <v>4013</v>
      </c>
      <c r="B946" s="1" t="s">
        <v>8</v>
      </c>
      <c r="C946" s="1" t="s">
        <v>8</v>
      </c>
      <c r="D946" t="s">
        <v>11</v>
      </c>
      <c r="E946" t="s">
        <v>936</v>
      </c>
      <c r="F946" s="2">
        <v>44829.895833333336</v>
      </c>
      <c r="G946" s="3" t="str">
        <f>HYPERLINK("https://twitter.com/cirogomes/status/1574149243178131457")</f>
        <v>https://twitter.com/cirogomes/status/1574149243178131457</v>
      </c>
      <c r="H946">
        <v>24955</v>
      </c>
      <c r="I946">
        <v>2315</v>
      </c>
    </row>
    <row r="947" spans="1:9" x14ac:dyDescent="0.35">
      <c r="A947" s="15" t="s">
        <v>4014</v>
      </c>
      <c r="B947" s="1" t="s">
        <v>8</v>
      </c>
      <c r="C947" s="1" t="s">
        <v>8</v>
      </c>
      <c r="D947" t="s">
        <v>11</v>
      </c>
      <c r="E947" t="s">
        <v>937</v>
      </c>
      <c r="F947" s="2">
        <v>44829.906736111108</v>
      </c>
      <c r="G947" s="3" t="str">
        <f>HYPERLINK("https://twitter.com/cirogomes/status/1574153195164561408")</f>
        <v>https://twitter.com/cirogomes/status/1574153195164561408</v>
      </c>
      <c r="H947">
        <v>1950</v>
      </c>
      <c r="I947">
        <v>445</v>
      </c>
    </row>
    <row r="948" spans="1:9" x14ac:dyDescent="0.35">
      <c r="A948" s="15" t="s">
        <v>4015</v>
      </c>
      <c r="B948" s="1" t="s">
        <v>8</v>
      </c>
      <c r="C948" s="1" t="s">
        <v>8</v>
      </c>
      <c r="D948" t="s">
        <v>11</v>
      </c>
      <c r="E948" t="s">
        <v>938</v>
      </c>
      <c r="F948" s="2">
        <v>44829.916666666664</v>
      </c>
      <c r="G948" s="3" t="str">
        <f>HYPERLINK("https://twitter.com/cirogomes/status/1574156794435407878")</f>
        <v>https://twitter.com/cirogomes/status/1574156794435407878</v>
      </c>
      <c r="H948">
        <v>7943</v>
      </c>
      <c r="I948">
        <v>931</v>
      </c>
    </row>
    <row r="949" spans="1:9" x14ac:dyDescent="0.35">
      <c r="A949" s="15" t="s">
        <v>4016</v>
      </c>
      <c r="B949" s="1" t="s">
        <v>8</v>
      </c>
      <c r="C949" s="1" t="s">
        <v>8</v>
      </c>
      <c r="D949" t="s">
        <v>11</v>
      </c>
      <c r="E949" t="s">
        <v>939</v>
      </c>
      <c r="F949" s="2">
        <v>44830.420370370368</v>
      </c>
      <c r="G949" s="3" t="str">
        <f>HYPERLINK("https://twitter.com/cirogomes/status/1574339329165611009")</f>
        <v>https://twitter.com/cirogomes/status/1574339329165611009</v>
      </c>
      <c r="H949">
        <v>1799</v>
      </c>
      <c r="I949">
        <v>332</v>
      </c>
    </row>
    <row r="950" spans="1:9" x14ac:dyDescent="0.35">
      <c r="A950" s="15" t="s">
        <v>4017</v>
      </c>
      <c r="B950" s="1" t="s">
        <v>8</v>
      </c>
      <c r="C950" s="1" t="s">
        <v>8</v>
      </c>
      <c r="D950" t="s">
        <v>11</v>
      </c>
      <c r="E950" t="s">
        <v>940</v>
      </c>
      <c r="F950" s="2">
        <v>44830.54991898148</v>
      </c>
      <c r="G950" s="3" t="str">
        <f>HYPERLINK("https://twitter.com/cirogomes/status/1574386277637578752")</f>
        <v>https://twitter.com/cirogomes/status/1574386277637578752</v>
      </c>
      <c r="H950">
        <v>9547</v>
      </c>
      <c r="I950">
        <v>1970</v>
      </c>
    </row>
    <row r="951" spans="1:9" x14ac:dyDescent="0.35">
      <c r="A951" s="15" t="s">
        <v>4018</v>
      </c>
      <c r="B951" s="1" t="s">
        <v>8</v>
      </c>
      <c r="C951" s="1" t="s">
        <v>8</v>
      </c>
      <c r="D951" t="s">
        <v>11</v>
      </c>
      <c r="E951" t="s">
        <v>941</v>
      </c>
      <c r="F951" s="2">
        <v>44830.55332175926</v>
      </c>
      <c r="G951" s="3" t="str">
        <f>HYPERLINK("https://twitter.com/cirogomes/status/1574387506874912780")</f>
        <v>https://twitter.com/cirogomes/status/1574387506874912780</v>
      </c>
      <c r="H951">
        <v>4840</v>
      </c>
      <c r="I951">
        <v>721</v>
      </c>
    </row>
    <row r="952" spans="1:9" x14ac:dyDescent="0.35">
      <c r="A952" s="15" t="s">
        <v>4019</v>
      </c>
      <c r="B952" s="1" t="s">
        <v>8</v>
      </c>
      <c r="C952" s="1" t="s">
        <v>8</v>
      </c>
      <c r="D952" t="s">
        <v>11</v>
      </c>
      <c r="E952" t="s">
        <v>942</v>
      </c>
      <c r="F952" s="2">
        <v>44830.56795138889</v>
      </c>
      <c r="G952" s="3" t="str">
        <f>HYPERLINK("https://twitter.com/cirogomes/status/1574392810597482497")</f>
        <v>https://twitter.com/cirogomes/status/1574392810597482497</v>
      </c>
      <c r="H952">
        <v>1710</v>
      </c>
      <c r="I952">
        <v>287</v>
      </c>
    </row>
    <row r="953" spans="1:9" x14ac:dyDescent="0.35">
      <c r="A953" s="15" t="s">
        <v>4020</v>
      </c>
      <c r="B953" s="1" t="s">
        <v>8</v>
      </c>
      <c r="C953" s="1" t="s">
        <v>8</v>
      </c>
      <c r="D953" t="s">
        <v>11</v>
      </c>
      <c r="E953" t="s">
        <v>943</v>
      </c>
      <c r="F953" s="2">
        <v>44830.567962962959</v>
      </c>
      <c r="G953" s="3" t="str">
        <f>HYPERLINK("https://twitter.com/cirogomes/status/1574392813042778113")</f>
        <v>https://twitter.com/cirogomes/status/1574392813042778113</v>
      </c>
      <c r="H953">
        <v>3333</v>
      </c>
      <c r="I953">
        <v>567</v>
      </c>
    </row>
    <row r="954" spans="1:9" x14ac:dyDescent="0.35">
      <c r="A954" s="15" t="s">
        <v>4021</v>
      </c>
      <c r="B954" s="1" t="s">
        <v>8</v>
      </c>
      <c r="C954" s="1" t="s">
        <v>8</v>
      </c>
      <c r="D954" t="s">
        <v>11</v>
      </c>
      <c r="E954" t="s">
        <v>944</v>
      </c>
      <c r="F954" s="2">
        <v>44830.570138888892</v>
      </c>
      <c r="G954" s="3" t="str">
        <f>HYPERLINK("https://twitter.com/cirogomes/status/1574393603471835138")</f>
        <v>https://twitter.com/cirogomes/status/1574393603471835138</v>
      </c>
      <c r="H954">
        <v>1800</v>
      </c>
      <c r="I954">
        <v>362</v>
      </c>
    </row>
    <row r="955" spans="1:9" x14ac:dyDescent="0.35">
      <c r="A955" s="15" t="s">
        <v>4022</v>
      </c>
      <c r="B955" s="1" t="s">
        <v>8</v>
      </c>
      <c r="C955" s="1" t="s">
        <v>8</v>
      </c>
      <c r="D955" t="s">
        <v>11</v>
      </c>
      <c r="E955" t="s">
        <v>945</v>
      </c>
      <c r="F955" s="2">
        <v>44830.570706018516</v>
      </c>
      <c r="G955" s="3" t="str">
        <f>HYPERLINK("https://twitter.com/cirogomes/status/1574393806836977664")</f>
        <v>https://twitter.com/cirogomes/status/1574393806836977664</v>
      </c>
      <c r="H955">
        <v>8542</v>
      </c>
      <c r="I955">
        <v>1090</v>
      </c>
    </row>
    <row r="956" spans="1:9" x14ac:dyDescent="0.35">
      <c r="A956" s="15" t="s">
        <v>4023</v>
      </c>
      <c r="B956" s="1" t="s">
        <v>8</v>
      </c>
      <c r="C956" s="1" t="s">
        <v>8</v>
      </c>
      <c r="D956" t="s">
        <v>11</v>
      </c>
      <c r="E956" t="s">
        <v>946</v>
      </c>
      <c r="F956" s="2">
        <v>44830.571689814817</v>
      </c>
      <c r="G956" s="3" t="str">
        <f>HYPERLINK("https://twitter.com/cirogomes/status/1574394166402060291")</f>
        <v>https://twitter.com/cirogomes/status/1574394166402060291</v>
      </c>
      <c r="H956">
        <v>1810</v>
      </c>
      <c r="I956">
        <v>292</v>
      </c>
    </row>
    <row r="957" spans="1:9" x14ac:dyDescent="0.35">
      <c r="A957" s="15" t="s">
        <v>4024</v>
      </c>
      <c r="B957" s="1" t="s">
        <v>8</v>
      </c>
      <c r="C957" s="1" t="s">
        <v>8</v>
      </c>
      <c r="D957" t="s">
        <v>11</v>
      </c>
      <c r="E957" t="s">
        <v>947</v>
      </c>
      <c r="F957" s="2">
        <v>44830.571701388886</v>
      </c>
      <c r="G957" s="3" t="str">
        <f>HYPERLINK("https://twitter.com/cirogomes/status/1574394168511643648")</f>
        <v>https://twitter.com/cirogomes/status/1574394168511643648</v>
      </c>
      <c r="H957">
        <v>2321</v>
      </c>
      <c r="I957">
        <v>400</v>
      </c>
    </row>
    <row r="958" spans="1:9" x14ac:dyDescent="0.35">
      <c r="A958" s="15" t="s">
        <v>4025</v>
      </c>
      <c r="B958" s="1" t="s">
        <v>8</v>
      </c>
      <c r="C958" s="1" t="s">
        <v>8</v>
      </c>
      <c r="D958" t="s">
        <v>11</v>
      </c>
      <c r="E958" t="s">
        <v>948</v>
      </c>
      <c r="F958" s="2">
        <v>44830.57236111111</v>
      </c>
      <c r="G958" s="3" t="str">
        <f>HYPERLINK("https://twitter.com/cirogomes/status/1574394408899846144")</f>
        <v>https://twitter.com/cirogomes/status/1574394408899846144</v>
      </c>
      <c r="H958">
        <v>1358</v>
      </c>
      <c r="I958">
        <v>255</v>
      </c>
    </row>
    <row r="959" spans="1:9" x14ac:dyDescent="0.35">
      <c r="A959" s="15" t="s">
        <v>4026</v>
      </c>
      <c r="B959" s="1" t="s">
        <v>8</v>
      </c>
      <c r="C959" s="1" t="s">
        <v>8</v>
      </c>
      <c r="D959" t="s">
        <v>11</v>
      </c>
      <c r="E959" t="s">
        <v>949</v>
      </c>
      <c r="F959" s="2">
        <v>44830.572372685187</v>
      </c>
      <c r="G959" s="3" t="str">
        <f>HYPERLINK("https://twitter.com/cirogomes/status/1574394411026419713")</f>
        <v>https://twitter.com/cirogomes/status/1574394411026419713</v>
      </c>
      <c r="H959">
        <v>1791</v>
      </c>
      <c r="I959">
        <v>359</v>
      </c>
    </row>
    <row r="960" spans="1:9" x14ac:dyDescent="0.35">
      <c r="A960" s="15" t="s">
        <v>4027</v>
      </c>
      <c r="B960" s="1" t="s">
        <v>8</v>
      </c>
      <c r="C960" s="1" t="s">
        <v>8</v>
      </c>
      <c r="D960" t="s">
        <v>11</v>
      </c>
      <c r="E960" t="s">
        <v>950</v>
      </c>
      <c r="F960" s="2">
        <v>44830.572858796295</v>
      </c>
      <c r="G960" s="3" t="str">
        <f>HYPERLINK("https://twitter.com/cirogomes/status/1574394588168593410")</f>
        <v>https://twitter.com/cirogomes/status/1574394588168593410</v>
      </c>
      <c r="H960">
        <v>2339</v>
      </c>
      <c r="I960">
        <v>470</v>
      </c>
    </row>
    <row r="961" spans="1:9" x14ac:dyDescent="0.35">
      <c r="A961" s="15" t="s">
        <v>4028</v>
      </c>
      <c r="B961" s="1" t="s">
        <v>8</v>
      </c>
      <c r="C961" s="1" t="s">
        <v>8</v>
      </c>
      <c r="D961" t="s">
        <v>11</v>
      </c>
      <c r="E961" t="s">
        <v>951</v>
      </c>
      <c r="F961" s="2">
        <v>44830.573703703703</v>
      </c>
      <c r="G961" s="3" t="str">
        <f>HYPERLINK("https://twitter.com/cirogomes/status/1574394896135475205")</f>
        <v>https://twitter.com/cirogomes/status/1574394896135475205</v>
      </c>
      <c r="H961">
        <v>1268</v>
      </c>
      <c r="I961">
        <v>223</v>
      </c>
    </row>
    <row r="962" spans="1:9" x14ac:dyDescent="0.35">
      <c r="A962" s="15" t="s">
        <v>4029</v>
      </c>
      <c r="B962" s="1" t="s">
        <v>8</v>
      </c>
      <c r="C962" s="1" t="s">
        <v>8</v>
      </c>
      <c r="D962" t="s">
        <v>11</v>
      </c>
      <c r="E962" t="s">
        <v>952</v>
      </c>
      <c r="F962" s="2">
        <v>44830.57371527778</v>
      </c>
      <c r="G962" s="3" t="str">
        <f>HYPERLINK("https://twitter.com/cirogomes/status/1574394898182176770")</f>
        <v>https://twitter.com/cirogomes/status/1574394898182176770</v>
      </c>
      <c r="H962">
        <v>1149</v>
      </c>
      <c r="I962">
        <v>206</v>
      </c>
    </row>
    <row r="963" spans="1:9" x14ac:dyDescent="0.35">
      <c r="A963" s="15" t="s">
        <v>4030</v>
      </c>
      <c r="B963" s="1" t="s">
        <v>8</v>
      </c>
      <c r="C963" s="1" t="s">
        <v>8</v>
      </c>
      <c r="D963" t="s">
        <v>11</v>
      </c>
      <c r="E963" t="s">
        <v>953</v>
      </c>
      <c r="F963" s="2">
        <v>44830.57371527778</v>
      </c>
      <c r="G963" s="3" t="str">
        <f>HYPERLINK("https://twitter.com/cirogomes/status/1574394900094885890")</f>
        <v>https://twitter.com/cirogomes/status/1574394900094885890</v>
      </c>
      <c r="H963">
        <v>1685</v>
      </c>
      <c r="I963">
        <v>362</v>
      </c>
    </row>
    <row r="964" spans="1:9" x14ac:dyDescent="0.35">
      <c r="A964" s="15" t="s">
        <v>4031</v>
      </c>
      <c r="B964" s="1" t="s">
        <v>8</v>
      </c>
      <c r="C964" s="1" t="s">
        <v>8</v>
      </c>
      <c r="D964" t="s">
        <v>11</v>
      </c>
      <c r="E964" t="s">
        <v>954</v>
      </c>
      <c r="F964" s="2">
        <v>44830.575312499997</v>
      </c>
      <c r="G964" s="3" t="str">
        <f>HYPERLINK("https://twitter.com/cirogomes/status/1574395480057987074")</f>
        <v>https://twitter.com/cirogomes/status/1574395480057987074</v>
      </c>
      <c r="H964">
        <v>3289</v>
      </c>
      <c r="I964">
        <v>605</v>
      </c>
    </row>
    <row r="965" spans="1:9" x14ac:dyDescent="0.35">
      <c r="A965" s="15" t="s">
        <v>4032</v>
      </c>
      <c r="B965" s="1" t="s">
        <v>8</v>
      </c>
      <c r="C965" s="1" t="s">
        <v>8</v>
      </c>
      <c r="D965" t="s">
        <v>11</v>
      </c>
      <c r="E965" t="s">
        <v>955</v>
      </c>
      <c r="F965" s="2">
        <v>44830.575671296298</v>
      </c>
      <c r="G965" s="3" t="str">
        <f>HYPERLINK("https://twitter.com/cirogomes/status/1574395607724294147")</f>
        <v>https://twitter.com/cirogomes/status/1574395607724294147</v>
      </c>
      <c r="H965">
        <v>3467</v>
      </c>
      <c r="I965">
        <v>570</v>
      </c>
    </row>
    <row r="966" spans="1:9" x14ac:dyDescent="0.35">
      <c r="A966" s="15" t="s">
        <v>4033</v>
      </c>
      <c r="B966" s="1" t="s">
        <v>8</v>
      </c>
      <c r="C966" s="1" t="s">
        <v>8</v>
      </c>
      <c r="D966" t="s">
        <v>11</v>
      </c>
      <c r="E966" t="s">
        <v>956</v>
      </c>
      <c r="F966" s="2">
        <v>44830.577476851853</v>
      </c>
      <c r="G966" s="3" t="str">
        <f>HYPERLINK("https://twitter.com/cirogomes/status/1574396262061080576")</f>
        <v>https://twitter.com/cirogomes/status/1574396262061080576</v>
      </c>
      <c r="H966">
        <v>1405</v>
      </c>
      <c r="I966">
        <v>241</v>
      </c>
    </row>
    <row r="967" spans="1:9" x14ac:dyDescent="0.35">
      <c r="A967" s="15" t="s">
        <v>4034</v>
      </c>
      <c r="B967" s="1" t="s">
        <v>8</v>
      </c>
      <c r="C967" s="1" t="s">
        <v>8</v>
      </c>
      <c r="D967" t="s">
        <v>11</v>
      </c>
      <c r="E967" t="s">
        <v>957</v>
      </c>
      <c r="F967" s="2">
        <v>44830.577476851853</v>
      </c>
      <c r="G967" s="3" t="str">
        <f>HYPERLINK("https://twitter.com/cirogomes/status/1574396264317231104")</f>
        <v>https://twitter.com/cirogomes/status/1574396264317231104</v>
      </c>
      <c r="H967">
        <v>1833</v>
      </c>
      <c r="I967">
        <v>341</v>
      </c>
    </row>
    <row r="968" spans="1:9" x14ac:dyDescent="0.35">
      <c r="A968" s="15" t="s">
        <v>4035</v>
      </c>
      <c r="B968" s="1" t="s">
        <v>8</v>
      </c>
      <c r="C968" s="1" t="s">
        <v>8</v>
      </c>
      <c r="D968" t="s">
        <v>11</v>
      </c>
      <c r="E968" t="s">
        <v>958</v>
      </c>
      <c r="F968" s="2">
        <v>44830.577789351853</v>
      </c>
      <c r="G968" s="3" t="str">
        <f>HYPERLINK("https://twitter.com/cirogomes/status/1574396375604887552")</f>
        <v>https://twitter.com/cirogomes/status/1574396375604887552</v>
      </c>
      <c r="H968">
        <v>3360</v>
      </c>
      <c r="I968">
        <v>526</v>
      </c>
    </row>
    <row r="969" spans="1:9" x14ac:dyDescent="0.35">
      <c r="A969" s="15" t="s">
        <v>4036</v>
      </c>
      <c r="B969" s="1" t="s">
        <v>8</v>
      </c>
      <c r="C969" s="1" t="s">
        <v>8</v>
      </c>
      <c r="D969" t="s">
        <v>11</v>
      </c>
      <c r="E969" t="s">
        <v>959</v>
      </c>
      <c r="F969" s="2">
        <v>44830.578113425923</v>
      </c>
      <c r="G969" s="3" t="str">
        <f>HYPERLINK("https://twitter.com/cirogomes/status/1574396491220688896")</f>
        <v>https://twitter.com/cirogomes/status/1574396491220688896</v>
      </c>
      <c r="H969">
        <v>1999</v>
      </c>
      <c r="I969">
        <v>368</v>
      </c>
    </row>
    <row r="970" spans="1:9" x14ac:dyDescent="0.35">
      <c r="A970" s="15" t="s">
        <v>4037</v>
      </c>
      <c r="B970" s="1" t="s">
        <v>8</v>
      </c>
      <c r="C970" s="1" t="s">
        <v>8</v>
      </c>
      <c r="D970" t="s">
        <v>11</v>
      </c>
      <c r="E970" t="s">
        <v>960</v>
      </c>
      <c r="F970" s="2">
        <v>44830.579363425924</v>
      </c>
      <c r="G970" s="3" t="str">
        <f>HYPERLINK("https://twitter.com/cirogomes/status/1574396945887629318")</f>
        <v>https://twitter.com/cirogomes/status/1574396945887629318</v>
      </c>
      <c r="H970">
        <v>2672</v>
      </c>
      <c r="I970">
        <v>498</v>
      </c>
    </row>
    <row r="971" spans="1:9" x14ac:dyDescent="0.35">
      <c r="A971" s="15" t="s">
        <v>4038</v>
      </c>
      <c r="B971" s="1" t="s">
        <v>8</v>
      </c>
      <c r="C971" s="1" t="s">
        <v>8</v>
      </c>
      <c r="D971" t="s">
        <v>11</v>
      </c>
      <c r="E971" t="s">
        <v>961</v>
      </c>
      <c r="F971" s="2">
        <v>44830.579594907409</v>
      </c>
      <c r="G971" s="3" t="str">
        <f>HYPERLINK("https://twitter.com/cirogomes/status/1574397029819846656")</f>
        <v>https://twitter.com/cirogomes/status/1574397029819846656</v>
      </c>
      <c r="H971">
        <v>3918</v>
      </c>
      <c r="I971">
        <v>795</v>
      </c>
    </row>
    <row r="972" spans="1:9" x14ac:dyDescent="0.35">
      <c r="A972" s="15" t="s">
        <v>4039</v>
      </c>
      <c r="B972" s="1" t="s">
        <v>8</v>
      </c>
      <c r="C972" s="1" t="s">
        <v>8</v>
      </c>
      <c r="D972" t="s">
        <v>11</v>
      </c>
      <c r="E972" s="3" t="str">
        <f>HYPERLINK("https://t.co/tk9CFhX6kU")</f>
        <v>https://t.co/tk9CFhX6kU</v>
      </c>
      <c r="F972" s="2">
        <v>44830.581099537034</v>
      </c>
      <c r="G972" s="3" t="str">
        <f>HYPERLINK("https://twitter.com/cirogomes/status/1574397577176313858")</f>
        <v>https://twitter.com/cirogomes/status/1574397577176313858</v>
      </c>
      <c r="H972">
        <v>5348</v>
      </c>
      <c r="I972">
        <v>884</v>
      </c>
    </row>
    <row r="973" spans="1:9" x14ac:dyDescent="0.35">
      <c r="A973" s="15" t="s">
        <v>4040</v>
      </c>
      <c r="B973" s="1" t="s">
        <v>8</v>
      </c>
      <c r="C973" s="1" t="s">
        <v>8</v>
      </c>
      <c r="D973" t="s">
        <v>11</v>
      </c>
      <c r="E973" t="s">
        <v>962</v>
      </c>
      <c r="F973" s="2">
        <v>44830.625451388885</v>
      </c>
      <c r="G973" s="3" t="str">
        <f>HYPERLINK("https://twitter.com/cirogomes/status/1574413647480328193")</f>
        <v>https://twitter.com/cirogomes/status/1574413647480328193</v>
      </c>
      <c r="H973">
        <v>5094</v>
      </c>
      <c r="I973">
        <v>1028</v>
      </c>
    </row>
    <row r="974" spans="1:9" x14ac:dyDescent="0.35">
      <c r="A974" s="15" t="s">
        <v>4041</v>
      </c>
      <c r="B974" s="1" t="s">
        <v>8</v>
      </c>
      <c r="C974" s="1" t="s">
        <v>8</v>
      </c>
      <c r="D974" t="s">
        <v>9</v>
      </c>
      <c r="E974" t="s">
        <v>963</v>
      </c>
      <c r="F974" s="2">
        <v>44830.731932870367</v>
      </c>
      <c r="G974" s="3" t="str">
        <f>HYPERLINK("https://twitter.com/cirogomes/status/1574452236922621953")</f>
        <v>https://twitter.com/cirogomes/status/1574452236922621953</v>
      </c>
      <c r="H974">
        <v>2085</v>
      </c>
      <c r="I974">
        <v>505</v>
      </c>
    </row>
    <row r="975" spans="1:9" x14ac:dyDescent="0.35">
      <c r="A975" s="15" t="s">
        <v>4042</v>
      </c>
      <c r="B975" s="1" t="s">
        <v>8</v>
      </c>
      <c r="C975" s="1" t="s">
        <v>8</v>
      </c>
      <c r="D975" t="s">
        <v>11</v>
      </c>
      <c r="E975" t="s">
        <v>964</v>
      </c>
      <c r="F975" s="2">
        <v>44830.786863425928</v>
      </c>
      <c r="G975" s="3" t="str">
        <f>HYPERLINK("https://twitter.com/cirogomes/status/1574472141986304020")</f>
        <v>https://twitter.com/cirogomes/status/1574472141986304020</v>
      </c>
      <c r="H975">
        <v>5231</v>
      </c>
      <c r="I975">
        <v>717</v>
      </c>
    </row>
    <row r="976" spans="1:9" x14ac:dyDescent="0.35">
      <c r="A976" s="15" t="s">
        <v>4043</v>
      </c>
      <c r="B976" s="1" t="s">
        <v>8</v>
      </c>
      <c r="C976" s="1" t="s">
        <v>8</v>
      </c>
      <c r="D976" t="s">
        <v>11</v>
      </c>
      <c r="E976" t="s">
        <v>965</v>
      </c>
      <c r="F976" s="2">
        <v>44830.821967592594</v>
      </c>
      <c r="G976" s="3" t="str">
        <f>HYPERLINK("https://twitter.com/cirogomes/status/1574484861842329600")</f>
        <v>https://twitter.com/cirogomes/status/1574484861842329600</v>
      </c>
      <c r="H976">
        <v>2019</v>
      </c>
      <c r="I976">
        <v>302</v>
      </c>
    </row>
    <row r="977" spans="1:9" x14ac:dyDescent="0.35">
      <c r="A977" s="15" t="s">
        <v>4044</v>
      </c>
      <c r="B977" s="1" t="s">
        <v>8</v>
      </c>
      <c r="C977" s="1" t="s">
        <v>8</v>
      </c>
      <c r="D977" t="s">
        <v>11</v>
      </c>
      <c r="E977" t="s">
        <v>966</v>
      </c>
      <c r="F977" s="2">
        <v>44830.821967592594</v>
      </c>
      <c r="G977" s="3" t="str">
        <f>HYPERLINK("https://twitter.com/cirogomes/status/1574484863398416384")</f>
        <v>https://twitter.com/cirogomes/status/1574484863398416384</v>
      </c>
      <c r="H977">
        <v>4215</v>
      </c>
      <c r="I977">
        <v>712</v>
      </c>
    </row>
    <row r="978" spans="1:9" x14ac:dyDescent="0.35">
      <c r="A978" s="15" t="s">
        <v>4045</v>
      </c>
      <c r="B978" s="1" t="s">
        <v>8</v>
      </c>
      <c r="C978" s="1" t="s">
        <v>8</v>
      </c>
      <c r="D978" t="s">
        <v>11</v>
      </c>
      <c r="E978" t="s">
        <v>967</v>
      </c>
      <c r="F978" s="2">
        <v>44830.858402777776</v>
      </c>
      <c r="G978" s="3" t="str">
        <f>HYPERLINK("https://twitter.com/cirogomes/status/1574498064919937058")</f>
        <v>https://twitter.com/cirogomes/status/1574498064919937058</v>
      </c>
      <c r="H978">
        <v>4270</v>
      </c>
      <c r="I978">
        <v>632</v>
      </c>
    </row>
    <row r="979" spans="1:9" x14ac:dyDescent="0.35">
      <c r="A979" s="15" t="s">
        <v>4046</v>
      </c>
      <c r="B979" s="1" t="s">
        <v>8</v>
      </c>
      <c r="C979" s="1" t="s">
        <v>8</v>
      </c>
      <c r="D979" t="s">
        <v>9</v>
      </c>
      <c r="E979" t="s">
        <v>968</v>
      </c>
      <c r="F979" s="2">
        <v>44830.910057870373</v>
      </c>
      <c r="G979" s="3" t="str">
        <f>HYPERLINK("https://twitter.com/cirogomes/status/1574516786317361154")</f>
        <v>https://twitter.com/cirogomes/status/1574516786317361154</v>
      </c>
      <c r="H979">
        <v>2563</v>
      </c>
      <c r="I979">
        <v>467</v>
      </c>
    </row>
    <row r="980" spans="1:9" x14ac:dyDescent="0.35">
      <c r="A980" s="15" t="s">
        <v>4047</v>
      </c>
      <c r="B980" s="1" t="s">
        <v>8</v>
      </c>
      <c r="C980" s="1" t="s">
        <v>8</v>
      </c>
      <c r="D980" t="s">
        <v>11</v>
      </c>
      <c r="E980" t="s">
        <v>969</v>
      </c>
      <c r="F980" s="2">
        <v>44830.935127314813</v>
      </c>
      <c r="G980" s="3" t="str">
        <f>HYPERLINK("https://twitter.com/cirogomes/status/1574525871989223424")</f>
        <v>https://twitter.com/cirogomes/status/1574525871989223424</v>
      </c>
      <c r="H980">
        <v>10419</v>
      </c>
      <c r="I980">
        <v>973</v>
      </c>
    </row>
    <row r="981" spans="1:9" x14ac:dyDescent="0.35">
      <c r="A981" s="15" t="s">
        <v>4048</v>
      </c>
      <c r="B981" s="1" t="s">
        <v>8</v>
      </c>
      <c r="C981" s="1" t="s">
        <v>8</v>
      </c>
      <c r="D981" t="s">
        <v>11</v>
      </c>
      <c r="E981" t="s">
        <v>970</v>
      </c>
      <c r="F981" s="2">
        <v>44830.955601851849</v>
      </c>
      <c r="G981" s="3" t="str">
        <f>HYPERLINK("https://twitter.com/cirogomes/status/1574533292459794432")</f>
        <v>https://twitter.com/cirogomes/status/1574533292459794432</v>
      </c>
      <c r="H981">
        <v>5753</v>
      </c>
      <c r="I981">
        <v>731</v>
      </c>
    </row>
    <row r="982" spans="1:9" x14ac:dyDescent="0.35">
      <c r="A982" s="15" t="s">
        <v>4049</v>
      </c>
      <c r="B982" s="1" t="s">
        <v>8</v>
      </c>
      <c r="C982" s="1" t="s">
        <v>8</v>
      </c>
      <c r="D982" t="s">
        <v>11</v>
      </c>
      <c r="E982" t="s">
        <v>971</v>
      </c>
      <c r="F982" s="2">
        <v>44830.965937499997</v>
      </c>
      <c r="G982" s="3" t="str">
        <f>HYPERLINK("https://twitter.com/cirogomes/status/1574537035058233345")</f>
        <v>https://twitter.com/cirogomes/status/1574537035058233345</v>
      </c>
      <c r="H982">
        <v>1645</v>
      </c>
      <c r="I982">
        <v>332</v>
      </c>
    </row>
    <row r="983" spans="1:9" x14ac:dyDescent="0.35">
      <c r="A983" s="15" t="s">
        <v>4050</v>
      </c>
      <c r="B983" s="1" t="s">
        <v>8</v>
      </c>
      <c r="C983" s="1" t="s">
        <v>8</v>
      </c>
      <c r="D983" t="s">
        <v>11</v>
      </c>
      <c r="E983" t="s">
        <v>972</v>
      </c>
      <c r="F983" s="2">
        <v>44830.973703703705</v>
      </c>
      <c r="G983" s="3" t="str">
        <f>HYPERLINK("https://twitter.com/cirogomes/status/1574539850585296896")</f>
        <v>https://twitter.com/cirogomes/status/1574539850585296896</v>
      </c>
      <c r="H983">
        <v>1571</v>
      </c>
      <c r="I983">
        <v>370</v>
      </c>
    </row>
    <row r="984" spans="1:9" x14ac:dyDescent="0.35">
      <c r="A984" s="15" t="s">
        <v>4051</v>
      </c>
      <c r="B984" s="1" t="s">
        <v>8</v>
      </c>
      <c r="C984" s="1" t="s">
        <v>8</v>
      </c>
      <c r="D984" t="s">
        <v>9</v>
      </c>
      <c r="E984" t="s">
        <v>973</v>
      </c>
      <c r="F984" s="2">
        <v>44830.982835648145</v>
      </c>
      <c r="G984" s="3" t="str">
        <f>HYPERLINK("https://twitter.com/cirogomes/status/1574543158377172993")</f>
        <v>https://twitter.com/cirogomes/status/1574543158377172993</v>
      </c>
      <c r="H984">
        <v>1510</v>
      </c>
      <c r="I984">
        <v>357</v>
      </c>
    </row>
    <row r="985" spans="1:9" x14ac:dyDescent="0.35">
      <c r="A985" s="15" t="s">
        <v>4052</v>
      </c>
      <c r="B985" s="1" t="s">
        <v>8</v>
      </c>
      <c r="C985" s="1" t="s">
        <v>8</v>
      </c>
      <c r="D985" t="s">
        <v>11</v>
      </c>
      <c r="E985" t="s">
        <v>974</v>
      </c>
      <c r="F985" s="2">
        <v>44830.987256944441</v>
      </c>
      <c r="G985" s="3" t="str">
        <f>HYPERLINK("https://twitter.com/cirogomes/status/1574544762035752963")</f>
        <v>https://twitter.com/cirogomes/status/1574544762035752963</v>
      </c>
      <c r="H985">
        <v>2580</v>
      </c>
      <c r="I985">
        <v>620</v>
      </c>
    </row>
    <row r="986" spans="1:9" x14ac:dyDescent="0.35">
      <c r="A986" s="15" t="s">
        <v>4053</v>
      </c>
      <c r="B986" s="1" t="s">
        <v>8</v>
      </c>
      <c r="C986" s="1" t="s">
        <v>8</v>
      </c>
      <c r="D986" t="s">
        <v>11</v>
      </c>
      <c r="E986" t="s">
        <v>975</v>
      </c>
      <c r="F986" s="2">
        <v>44830.999236111114</v>
      </c>
      <c r="G986" s="3" t="str">
        <f>HYPERLINK("https://twitter.com/cirogomes/status/1574549103165440004")</f>
        <v>https://twitter.com/cirogomes/status/1574549103165440004</v>
      </c>
      <c r="H986">
        <v>1945</v>
      </c>
      <c r="I986">
        <v>393</v>
      </c>
    </row>
    <row r="987" spans="1:9" x14ac:dyDescent="0.35">
      <c r="A987" s="15" t="s">
        <v>4054</v>
      </c>
      <c r="B987" s="1" t="s">
        <v>8</v>
      </c>
      <c r="C987" s="1" t="s">
        <v>8</v>
      </c>
      <c r="D987" t="s">
        <v>11</v>
      </c>
      <c r="E987" t="s">
        <v>976</v>
      </c>
      <c r="F987" s="2">
        <v>44831.011192129627</v>
      </c>
      <c r="G987" s="3" t="str">
        <f>HYPERLINK("https://twitter.com/cirogomes/status/1574553435072077825")</f>
        <v>https://twitter.com/cirogomes/status/1574553435072077825</v>
      </c>
      <c r="H987">
        <v>1714</v>
      </c>
      <c r="I987">
        <v>460</v>
      </c>
    </row>
    <row r="988" spans="1:9" x14ac:dyDescent="0.35">
      <c r="A988" s="15" t="s">
        <v>4055</v>
      </c>
      <c r="B988" s="1" t="s">
        <v>8</v>
      </c>
      <c r="C988" s="1" t="s">
        <v>8</v>
      </c>
      <c r="D988" t="s">
        <v>11</v>
      </c>
      <c r="E988" t="s">
        <v>977</v>
      </c>
      <c r="F988" s="2">
        <v>44831.013310185182</v>
      </c>
      <c r="G988" s="3" t="str">
        <f>HYPERLINK("https://twitter.com/cirogomes/status/1574554203137114124")</f>
        <v>https://twitter.com/cirogomes/status/1574554203137114124</v>
      </c>
      <c r="H988">
        <v>3148</v>
      </c>
      <c r="I988">
        <v>469</v>
      </c>
    </row>
    <row r="989" spans="1:9" x14ac:dyDescent="0.35">
      <c r="A989" s="15" t="s">
        <v>4056</v>
      </c>
      <c r="B989" s="1" t="s">
        <v>8</v>
      </c>
      <c r="C989" s="1" t="s">
        <v>8</v>
      </c>
      <c r="D989" t="s">
        <v>11</v>
      </c>
      <c r="E989" t="s">
        <v>978</v>
      </c>
      <c r="F989" s="2">
        <v>44831.023402777777</v>
      </c>
      <c r="G989" s="3" t="str">
        <f>HYPERLINK("https://twitter.com/cirogomes/status/1574557861505531907")</f>
        <v>https://twitter.com/cirogomes/status/1574557861505531907</v>
      </c>
      <c r="H989">
        <v>2976</v>
      </c>
      <c r="I989">
        <v>462</v>
      </c>
    </row>
    <row r="990" spans="1:9" x14ac:dyDescent="0.35">
      <c r="A990" s="15" t="s">
        <v>4057</v>
      </c>
      <c r="B990" s="1" t="s">
        <v>8</v>
      </c>
      <c r="C990" s="1" t="s">
        <v>8</v>
      </c>
      <c r="D990" t="s">
        <v>11</v>
      </c>
      <c r="E990" t="s">
        <v>979</v>
      </c>
      <c r="F990" s="2">
        <v>44831.023495370369</v>
      </c>
      <c r="G990" s="3" t="str">
        <f>HYPERLINK("https://twitter.com/cirogomes/status/1574557896066490368")</f>
        <v>https://twitter.com/cirogomes/status/1574557896066490368</v>
      </c>
      <c r="H990">
        <v>2797</v>
      </c>
      <c r="I990">
        <v>591</v>
      </c>
    </row>
    <row r="991" spans="1:9" x14ac:dyDescent="0.35">
      <c r="A991" s="15" t="s">
        <v>4058</v>
      </c>
      <c r="B991" s="1" t="s">
        <v>8</v>
      </c>
      <c r="C991" s="1" t="s">
        <v>8</v>
      </c>
      <c r="D991" t="s">
        <v>11</v>
      </c>
      <c r="E991" t="s">
        <v>980</v>
      </c>
      <c r="F991" s="2">
        <v>44831.025729166664</v>
      </c>
      <c r="G991" s="3" t="str">
        <f>HYPERLINK("https://twitter.com/cirogomes/status/1574558705189781514")</f>
        <v>https://twitter.com/cirogomes/status/1574558705189781514</v>
      </c>
      <c r="H991">
        <v>1415</v>
      </c>
      <c r="I991">
        <v>340</v>
      </c>
    </row>
    <row r="992" spans="1:9" x14ac:dyDescent="0.35">
      <c r="A992" s="15" t="s">
        <v>4059</v>
      </c>
      <c r="B992" s="1" t="s">
        <v>8</v>
      </c>
      <c r="C992" s="1" t="s">
        <v>8</v>
      </c>
      <c r="D992" t="s">
        <v>11</v>
      </c>
      <c r="E992" t="s">
        <v>981</v>
      </c>
      <c r="F992" s="2">
        <v>44831.028657407405</v>
      </c>
      <c r="G992" s="3" t="str">
        <f>HYPERLINK("https://twitter.com/cirogomes/status/1574559763215548441")</f>
        <v>https://twitter.com/cirogomes/status/1574559763215548441</v>
      </c>
      <c r="H992">
        <v>1998</v>
      </c>
      <c r="I992">
        <v>486</v>
      </c>
    </row>
    <row r="993" spans="1:9" x14ac:dyDescent="0.35">
      <c r="A993" s="15" t="s">
        <v>4060</v>
      </c>
      <c r="B993" s="1" t="s">
        <v>8</v>
      </c>
      <c r="C993" s="1" t="s">
        <v>8</v>
      </c>
      <c r="D993" t="s">
        <v>11</v>
      </c>
      <c r="E993" t="s">
        <v>982</v>
      </c>
      <c r="F993" s="2">
        <v>44831.038344907407</v>
      </c>
      <c r="G993" s="3" t="str">
        <f>HYPERLINK("https://twitter.com/cirogomes/status/1574563274305183770")</f>
        <v>https://twitter.com/cirogomes/status/1574563274305183770</v>
      </c>
      <c r="H993">
        <v>1363</v>
      </c>
      <c r="I993">
        <v>322</v>
      </c>
    </row>
    <row r="994" spans="1:9" x14ac:dyDescent="0.35">
      <c r="A994" s="15" t="s">
        <v>4061</v>
      </c>
      <c r="B994" s="1" t="s">
        <v>8</v>
      </c>
      <c r="C994" s="1" t="s">
        <v>8</v>
      </c>
      <c r="D994" t="s">
        <v>11</v>
      </c>
      <c r="E994" t="s">
        <v>983</v>
      </c>
      <c r="F994" s="2">
        <v>44831.050023148149</v>
      </c>
      <c r="G994" s="3" t="str">
        <f>HYPERLINK("https://twitter.com/cirogomes/status/1574567505712058368")</f>
        <v>https://twitter.com/cirogomes/status/1574567505712058368</v>
      </c>
      <c r="H994">
        <v>2340</v>
      </c>
      <c r="I994">
        <v>452</v>
      </c>
    </row>
    <row r="995" spans="1:9" x14ac:dyDescent="0.35">
      <c r="A995" s="15" t="s">
        <v>4062</v>
      </c>
      <c r="B995" s="1" t="s">
        <v>8</v>
      </c>
      <c r="C995" s="1" t="s">
        <v>8</v>
      </c>
      <c r="D995" t="s">
        <v>11</v>
      </c>
      <c r="E995" t="s">
        <v>984</v>
      </c>
      <c r="F995" s="2">
        <v>44831.058923611112</v>
      </c>
      <c r="G995" s="3" t="str">
        <f>HYPERLINK("https://twitter.com/cirogomes/status/1574570731245293568")</f>
        <v>https://twitter.com/cirogomes/status/1574570731245293568</v>
      </c>
      <c r="H995">
        <v>889</v>
      </c>
      <c r="I995">
        <v>177</v>
      </c>
    </row>
    <row r="996" spans="1:9" x14ac:dyDescent="0.35">
      <c r="A996" s="15" t="s">
        <v>4063</v>
      </c>
      <c r="B996" s="1" t="s">
        <v>8</v>
      </c>
      <c r="C996" s="1" t="s">
        <v>8</v>
      </c>
      <c r="D996" t="s">
        <v>11</v>
      </c>
      <c r="E996" t="s">
        <v>985</v>
      </c>
      <c r="F996" s="2">
        <v>44831.058923611112</v>
      </c>
      <c r="G996" s="3" t="str">
        <f>HYPERLINK("https://twitter.com/cirogomes/status/1574570733178564608")</f>
        <v>https://twitter.com/cirogomes/status/1574570733178564608</v>
      </c>
      <c r="H996">
        <v>6692</v>
      </c>
      <c r="I996">
        <v>741</v>
      </c>
    </row>
    <row r="997" spans="1:9" x14ac:dyDescent="0.35">
      <c r="A997" s="15" t="s">
        <v>4064</v>
      </c>
      <c r="B997" s="1" t="s">
        <v>8</v>
      </c>
      <c r="C997" s="1" t="s">
        <v>8</v>
      </c>
      <c r="D997" t="s">
        <v>11</v>
      </c>
      <c r="E997" t="s">
        <v>986</v>
      </c>
      <c r="F997" s="2">
        <v>44831.059386574074</v>
      </c>
      <c r="G997" s="3" t="str">
        <f>HYPERLINK("https://twitter.com/cirogomes/status/1574570901651484672")</f>
        <v>https://twitter.com/cirogomes/status/1574570901651484672</v>
      </c>
      <c r="H997">
        <v>2736</v>
      </c>
      <c r="I997">
        <v>523</v>
      </c>
    </row>
    <row r="998" spans="1:9" x14ac:dyDescent="0.35">
      <c r="A998" s="15" t="s">
        <v>4065</v>
      </c>
      <c r="B998" s="1" t="s">
        <v>8</v>
      </c>
      <c r="C998" s="1" t="s">
        <v>8</v>
      </c>
      <c r="D998" t="s">
        <v>11</v>
      </c>
      <c r="E998" t="s">
        <v>987</v>
      </c>
      <c r="F998" s="2">
        <v>44831.068657407406</v>
      </c>
      <c r="G998" s="3" t="str">
        <f>HYPERLINK("https://twitter.com/cirogomes/status/1574574262060732416")</f>
        <v>https://twitter.com/cirogomes/status/1574574262060732416</v>
      </c>
      <c r="H998">
        <v>2694</v>
      </c>
      <c r="I998">
        <v>620</v>
      </c>
    </row>
    <row r="999" spans="1:9" ht="58" x14ac:dyDescent="0.35">
      <c r="A999" s="15" t="s">
        <v>4066</v>
      </c>
      <c r="B999" s="1" t="s">
        <v>8</v>
      </c>
      <c r="C999" s="1" t="s">
        <v>8</v>
      </c>
      <c r="D999" t="s">
        <v>11</v>
      </c>
      <c r="E999" s="4" t="s">
        <v>988</v>
      </c>
      <c r="F999" s="2">
        <v>44831.075902777775</v>
      </c>
      <c r="G999" s="3" t="str">
        <f>HYPERLINK("https://twitter.com/cirogomes/status/1574576884322541579")</f>
        <v>https://twitter.com/cirogomes/status/1574576884322541579</v>
      </c>
      <c r="H999">
        <v>2882</v>
      </c>
      <c r="I999">
        <v>440</v>
      </c>
    </row>
    <row r="1000" spans="1:9" x14ac:dyDescent="0.35">
      <c r="A1000" s="15" t="s">
        <v>4067</v>
      </c>
      <c r="B1000" s="1" t="s">
        <v>8</v>
      </c>
      <c r="C1000" s="1" t="s">
        <v>8</v>
      </c>
      <c r="D1000" t="s">
        <v>9</v>
      </c>
      <c r="E1000" t="s">
        <v>989</v>
      </c>
      <c r="F1000" s="2">
        <v>44831.077199074076</v>
      </c>
      <c r="G1000" s="3" t="str">
        <f>HYPERLINK("https://twitter.com/cirogomes/status/1574577357616476160")</f>
        <v>https://twitter.com/cirogomes/status/1574577357616476160</v>
      </c>
      <c r="H1000">
        <v>6568</v>
      </c>
      <c r="I1000">
        <v>598</v>
      </c>
    </row>
    <row r="1001" spans="1:9" x14ac:dyDescent="0.35">
      <c r="A1001" s="15" t="s">
        <v>4068</v>
      </c>
      <c r="B1001" s="1" t="s">
        <v>8</v>
      </c>
      <c r="C1001" s="1" t="s">
        <v>8</v>
      </c>
      <c r="D1001" t="s">
        <v>9</v>
      </c>
      <c r="E1001" t="s">
        <v>990</v>
      </c>
      <c r="F1001" s="2">
        <v>44831.100983796299</v>
      </c>
      <c r="G1001" s="3" t="str">
        <f>HYPERLINK("https://twitter.com/cirogomes/status/1574585974604054541")</f>
        <v>https://twitter.com/cirogomes/status/1574585974604054541</v>
      </c>
      <c r="H1001">
        <v>3951</v>
      </c>
      <c r="I1001">
        <v>583</v>
      </c>
    </row>
    <row r="1002" spans="1:9" x14ac:dyDescent="0.35">
      <c r="A1002" s="15" t="s">
        <v>4069</v>
      </c>
      <c r="B1002" s="1" t="s">
        <v>8</v>
      </c>
      <c r="C1002" s="1" t="s">
        <v>8</v>
      </c>
      <c r="D1002" t="s">
        <v>11</v>
      </c>
      <c r="E1002" t="s">
        <v>991</v>
      </c>
      <c r="F1002" s="2">
        <v>44831.462002314816</v>
      </c>
      <c r="G1002" s="3" t="str">
        <f>HYPERLINK("https://twitter.com/cirogomes/status/1574716802961227777")</f>
        <v>https://twitter.com/cirogomes/status/1574716802961227777</v>
      </c>
      <c r="H1002">
        <v>2566</v>
      </c>
      <c r="I1002">
        <v>450</v>
      </c>
    </row>
    <row r="1003" spans="1:9" x14ac:dyDescent="0.35">
      <c r="A1003" s="15" t="s">
        <v>4070</v>
      </c>
      <c r="B1003" s="1" t="s">
        <v>8</v>
      </c>
      <c r="C1003" s="1" t="s">
        <v>8</v>
      </c>
      <c r="D1003" t="s">
        <v>11</v>
      </c>
      <c r="E1003" t="s">
        <v>992</v>
      </c>
      <c r="F1003" s="2">
        <v>44831.462002314816</v>
      </c>
      <c r="G1003" s="3" t="str">
        <f>HYPERLINK("https://twitter.com/cirogomes/status/1574716804466876418")</f>
        <v>https://twitter.com/cirogomes/status/1574716804466876418</v>
      </c>
      <c r="H1003">
        <v>2093</v>
      </c>
      <c r="I1003">
        <v>348</v>
      </c>
    </row>
    <row r="1004" spans="1:9" x14ac:dyDescent="0.35">
      <c r="A1004" s="15" t="s">
        <v>4071</v>
      </c>
      <c r="B1004" s="1" t="s">
        <v>8</v>
      </c>
      <c r="C1004" s="1" t="s">
        <v>8</v>
      </c>
      <c r="D1004" t="s">
        <v>11</v>
      </c>
      <c r="E1004" t="s">
        <v>993</v>
      </c>
      <c r="F1004" s="2">
        <v>44831.462013888886</v>
      </c>
      <c r="G1004" s="3" t="str">
        <f>HYPERLINK("https://twitter.com/cirogomes/status/1574716806060711940")</f>
        <v>https://twitter.com/cirogomes/status/1574716806060711940</v>
      </c>
      <c r="H1004">
        <v>7152</v>
      </c>
      <c r="I1004">
        <v>1670</v>
      </c>
    </row>
    <row r="1005" spans="1:9" x14ac:dyDescent="0.35">
      <c r="A1005" s="15" t="s">
        <v>4072</v>
      </c>
      <c r="B1005" s="1" t="s">
        <v>8</v>
      </c>
      <c r="C1005" s="1" t="s">
        <v>8</v>
      </c>
      <c r="D1005" t="s">
        <v>11</v>
      </c>
      <c r="E1005" t="s">
        <v>994</v>
      </c>
      <c r="F1005" s="2">
        <v>44831.500023148146</v>
      </c>
      <c r="G1005" s="3" t="str">
        <f>HYPERLINK("https://twitter.com/cirogomes/status/1574730583221174284")</f>
        <v>https://twitter.com/cirogomes/status/1574730583221174284</v>
      </c>
      <c r="H1005">
        <v>1213</v>
      </c>
      <c r="I1005">
        <v>300</v>
      </c>
    </row>
    <row r="1006" spans="1:9" x14ac:dyDescent="0.35">
      <c r="A1006" s="15" t="s">
        <v>4073</v>
      </c>
      <c r="B1006" s="1" t="s">
        <v>8</v>
      </c>
      <c r="C1006" s="1" t="s">
        <v>8</v>
      </c>
      <c r="D1006" t="s">
        <v>11</v>
      </c>
      <c r="E1006" s="3" t="str">
        <f>HYPERLINK("https://t.co/1RvZjQT9Lo")</f>
        <v>https://t.co/1RvZjQT9Lo</v>
      </c>
      <c r="F1006" s="2">
        <v>44831.599768518521</v>
      </c>
      <c r="G1006" s="3" t="str">
        <f>HYPERLINK("https://twitter.com/cirogomes/status/1574766727065473030")</f>
        <v>https://twitter.com/cirogomes/status/1574766727065473030</v>
      </c>
      <c r="H1006">
        <v>10369</v>
      </c>
      <c r="I1006">
        <v>1313</v>
      </c>
    </row>
    <row r="1007" spans="1:9" x14ac:dyDescent="0.35">
      <c r="A1007" s="15" t="s">
        <v>4074</v>
      </c>
      <c r="B1007" s="1" t="s">
        <v>8</v>
      </c>
      <c r="C1007" s="1" t="s">
        <v>8</v>
      </c>
      <c r="D1007" t="s">
        <v>11</v>
      </c>
      <c r="E1007" t="s">
        <v>995</v>
      </c>
      <c r="F1007" s="2">
        <v>44831.625740740739</v>
      </c>
      <c r="G1007" s="3" t="str">
        <f>HYPERLINK("https://twitter.com/cirogomes/status/1574776139117117443")</f>
        <v>https://twitter.com/cirogomes/status/1574776139117117443</v>
      </c>
      <c r="H1007">
        <v>1944</v>
      </c>
      <c r="I1007">
        <v>345</v>
      </c>
    </row>
    <row r="1008" spans="1:9" x14ac:dyDescent="0.35">
      <c r="A1008" s="15" t="s">
        <v>4075</v>
      </c>
      <c r="B1008" s="1" t="s">
        <v>8</v>
      </c>
      <c r="C1008" s="1" t="s">
        <v>8</v>
      </c>
      <c r="D1008" t="s">
        <v>11</v>
      </c>
      <c r="E1008" t="s">
        <v>996</v>
      </c>
      <c r="F1008" s="2">
        <v>44831.672233796293</v>
      </c>
      <c r="G1008" s="3" t="str">
        <f>HYPERLINK("https://twitter.com/cirogomes/status/1574792988168945665")</f>
        <v>https://twitter.com/cirogomes/status/1574792988168945665</v>
      </c>
      <c r="H1008">
        <v>709</v>
      </c>
      <c r="I1008">
        <v>156</v>
      </c>
    </row>
    <row r="1009" spans="1:9" x14ac:dyDescent="0.35">
      <c r="A1009" s="15" t="s">
        <v>4076</v>
      </c>
      <c r="B1009" s="1" t="s">
        <v>8</v>
      </c>
      <c r="C1009" s="1" t="s">
        <v>8</v>
      </c>
      <c r="D1009" t="s">
        <v>11</v>
      </c>
      <c r="E1009" t="s">
        <v>997</v>
      </c>
      <c r="F1009" s="2">
        <v>44831.672256944446</v>
      </c>
      <c r="G1009" s="3" t="str">
        <f>HYPERLINK("https://twitter.com/cirogomes/status/1574792996599513088")</f>
        <v>https://twitter.com/cirogomes/status/1574792996599513088</v>
      </c>
      <c r="H1009">
        <v>1613</v>
      </c>
      <c r="I1009">
        <v>466</v>
      </c>
    </row>
    <row r="1010" spans="1:9" x14ac:dyDescent="0.35">
      <c r="A1010" s="15" t="s">
        <v>4077</v>
      </c>
      <c r="B1010" s="1" t="s">
        <v>8</v>
      </c>
      <c r="C1010" s="1" t="s">
        <v>8</v>
      </c>
      <c r="D1010" t="s">
        <v>11</v>
      </c>
      <c r="E1010" t="s">
        <v>998</v>
      </c>
      <c r="F1010" s="2">
        <v>44831.679039351853</v>
      </c>
      <c r="G1010" s="3" t="str">
        <f>HYPERLINK("https://twitter.com/cirogomes/status/1574795454709219328")</f>
        <v>https://twitter.com/cirogomes/status/1574795454709219328</v>
      </c>
      <c r="H1010">
        <v>1183</v>
      </c>
      <c r="I1010">
        <v>353</v>
      </c>
    </row>
    <row r="1011" spans="1:9" x14ac:dyDescent="0.35">
      <c r="A1011" s="15" t="s">
        <v>4078</v>
      </c>
      <c r="B1011" s="1" t="s">
        <v>8</v>
      </c>
      <c r="C1011" s="1" t="s">
        <v>8</v>
      </c>
      <c r="D1011" t="s">
        <v>11</v>
      </c>
      <c r="E1011" t="s">
        <v>999</v>
      </c>
      <c r="F1011" s="2">
        <v>44831.708333333336</v>
      </c>
      <c r="G1011" s="3" t="str">
        <f>HYPERLINK("https://twitter.com/cirogomes/status/1574806072182722565")</f>
        <v>https://twitter.com/cirogomes/status/1574806072182722565</v>
      </c>
      <c r="H1011">
        <v>1565</v>
      </c>
      <c r="I1011">
        <v>417</v>
      </c>
    </row>
    <row r="1012" spans="1:9" x14ac:dyDescent="0.35">
      <c r="A1012" s="15" t="s">
        <v>4079</v>
      </c>
      <c r="B1012" s="1" t="s">
        <v>8</v>
      </c>
      <c r="C1012" s="1" t="s">
        <v>8</v>
      </c>
      <c r="D1012" t="s">
        <v>11</v>
      </c>
      <c r="E1012" t="s">
        <v>1000</v>
      </c>
      <c r="F1012" s="2">
        <v>44831.75</v>
      </c>
      <c r="G1012" s="3" t="str">
        <f>HYPERLINK("https://twitter.com/cirogomes/status/1574821169663836160")</f>
        <v>https://twitter.com/cirogomes/status/1574821169663836160</v>
      </c>
      <c r="H1012">
        <v>1163</v>
      </c>
      <c r="I1012">
        <v>332</v>
      </c>
    </row>
    <row r="1013" spans="1:9" ht="43.5" x14ac:dyDescent="0.35">
      <c r="A1013" s="15" t="s">
        <v>4080</v>
      </c>
      <c r="B1013" s="1" t="s">
        <v>8</v>
      </c>
      <c r="C1013" s="1" t="s">
        <v>8</v>
      </c>
      <c r="D1013" t="s">
        <v>11</v>
      </c>
      <c r="E1013" s="4" t="s">
        <v>1001</v>
      </c>
      <c r="F1013" s="2">
        <v>44831.791678240741</v>
      </c>
      <c r="G1013" s="3" t="str">
        <f>HYPERLINK("https://twitter.com/cirogomes/status/1574836274212442112")</f>
        <v>https://twitter.com/cirogomes/status/1574836274212442112</v>
      </c>
      <c r="H1013">
        <v>1612</v>
      </c>
      <c r="I1013">
        <v>402</v>
      </c>
    </row>
    <row r="1014" spans="1:9" x14ac:dyDescent="0.35">
      <c r="A1014" s="15" t="s">
        <v>4081</v>
      </c>
      <c r="B1014" s="1" t="s">
        <v>8</v>
      </c>
      <c r="C1014" s="1" t="s">
        <v>8</v>
      </c>
      <c r="D1014" t="s">
        <v>9</v>
      </c>
      <c r="E1014" t="s">
        <v>1002</v>
      </c>
      <c r="F1014" s="2">
        <v>44831.849745370368</v>
      </c>
      <c r="G1014" s="3" t="str">
        <f>HYPERLINK("https://twitter.com/cirogomes/status/1574857315097972755")</f>
        <v>https://twitter.com/cirogomes/status/1574857315097972755</v>
      </c>
      <c r="H1014">
        <v>1545</v>
      </c>
      <c r="I1014">
        <v>416</v>
      </c>
    </row>
    <row r="1015" spans="1:9" x14ac:dyDescent="0.35">
      <c r="A1015" s="15" t="s">
        <v>4082</v>
      </c>
      <c r="B1015" s="1" t="s">
        <v>8</v>
      </c>
      <c r="C1015" s="1" t="s">
        <v>8</v>
      </c>
      <c r="D1015" t="s">
        <v>11</v>
      </c>
      <c r="E1015" t="s">
        <v>1003</v>
      </c>
      <c r="F1015" s="2">
        <v>44831.875</v>
      </c>
      <c r="G1015" s="3" t="str">
        <f>HYPERLINK("https://twitter.com/cirogomes/status/1574866469438967809")</f>
        <v>https://twitter.com/cirogomes/status/1574866469438967809</v>
      </c>
      <c r="H1015">
        <v>1264</v>
      </c>
      <c r="I1015">
        <v>281</v>
      </c>
    </row>
    <row r="1016" spans="1:9" x14ac:dyDescent="0.35">
      <c r="A1016" s="15" t="s">
        <v>4083</v>
      </c>
      <c r="B1016" s="1" t="s">
        <v>8</v>
      </c>
      <c r="C1016" s="1" t="s">
        <v>8</v>
      </c>
      <c r="D1016" t="s">
        <v>11</v>
      </c>
      <c r="E1016" t="s">
        <v>1004</v>
      </c>
      <c r="F1016" s="2">
        <v>44831.944849537038</v>
      </c>
      <c r="G1016" s="3" t="str">
        <f>HYPERLINK("https://twitter.com/cirogomes/status/1574891782327910405")</f>
        <v>https://twitter.com/cirogomes/status/1574891782327910405</v>
      </c>
      <c r="H1016">
        <v>2253</v>
      </c>
      <c r="I1016">
        <v>389</v>
      </c>
    </row>
    <row r="1017" spans="1:9" x14ac:dyDescent="0.35">
      <c r="A1017" s="15" t="s">
        <v>4084</v>
      </c>
      <c r="B1017" s="1" t="s">
        <v>8</v>
      </c>
      <c r="C1017" s="1" t="s">
        <v>8</v>
      </c>
      <c r="D1017" t="s">
        <v>11</v>
      </c>
      <c r="E1017" t="s">
        <v>1005</v>
      </c>
      <c r="F1017" s="2">
        <v>44831.953252314815</v>
      </c>
      <c r="G1017" s="3" t="str">
        <f>HYPERLINK("https://twitter.com/cirogomes/status/1574894827237515278")</f>
        <v>https://twitter.com/cirogomes/status/1574894827237515278</v>
      </c>
      <c r="H1017">
        <v>19545</v>
      </c>
      <c r="I1017">
        <v>2713</v>
      </c>
    </row>
    <row r="1018" spans="1:9" x14ac:dyDescent="0.35">
      <c r="A1018" s="15" t="s">
        <v>4085</v>
      </c>
      <c r="B1018" s="1" t="s">
        <v>8</v>
      </c>
      <c r="C1018" s="1" t="s">
        <v>8</v>
      </c>
      <c r="D1018" t="s">
        <v>11</v>
      </c>
      <c r="E1018" t="s">
        <v>1006</v>
      </c>
      <c r="F1018" s="2">
        <v>44831.962627314817</v>
      </c>
      <c r="G1018" s="3" t="str">
        <f>HYPERLINK("https://twitter.com/cirogomes/status/1574898222874730507")</f>
        <v>https://twitter.com/cirogomes/status/1574898222874730507</v>
      </c>
      <c r="H1018">
        <v>2245</v>
      </c>
      <c r="I1018">
        <v>427</v>
      </c>
    </row>
    <row r="1019" spans="1:9" x14ac:dyDescent="0.35">
      <c r="A1019" s="15" t="s">
        <v>4086</v>
      </c>
      <c r="B1019" s="1" t="s">
        <v>8</v>
      </c>
      <c r="C1019" s="1" t="s">
        <v>8</v>
      </c>
      <c r="D1019" t="s">
        <v>11</v>
      </c>
      <c r="E1019" t="s">
        <v>1007</v>
      </c>
      <c r="F1019" s="2">
        <v>44831.964548611111</v>
      </c>
      <c r="G1019" s="3" t="str">
        <f>HYPERLINK("https://twitter.com/cirogomes/status/1574898921327009817")</f>
        <v>https://twitter.com/cirogomes/status/1574898921327009817</v>
      </c>
      <c r="H1019">
        <v>3389</v>
      </c>
      <c r="I1019">
        <v>520</v>
      </c>
    </row>
    <row r="1020" spans="1:9" x14ac:dyDescent="0.35">
      <c r="A1020" s="15" t="s">
        <v>4087</v>
      </c>
      <c r="B1020" s="1" t="s">
        <v>8</v>
      </c>
      <c r="C1020" s="1" t="s">
        <v>8</v>
      </c>
      <c r="D1020" t="s">
        <v>11</v>
      </c>
      <c r="E1020" t="s">
        <v>1008</v>
      </c>
      <c r="F1020" s="2">
        <v>44831.971539351849</v>
      </c>
      <c r="G1020" s="3" t="str">
        <f>HYPERLINK("https://twitter.com/cirogomes/status/1574901452425895946")</f>
        <v>https://twitter.com/cirogomes/status/1574901452425895946</v>
      </c>
      <c r="H1020">
        <v>1733</v>
      </c>
      <c r="I1020">
        <v>417</v>
      </c>
    </row>
    <row r="1021" spans="1:9" x14ac:dyDescent="0.35">
      <c r="A1021" s="15" t="s">
        <v>4088</v>
      </c>
      <c r="B1021" s="1" t="s">
        <v>8</v>
      </c>
      <c r="C1021" s="1" t="s">
        <v>8</v>
      </c>
      <c r="D1021" t="s">
        <v>11</v>
      </c>
      <c r="E1021" t="s">
        <v>1009</v>
      </c>
      <c r="F1021" s="2">
        <v>44831.982141203705</v>
      </c>
      <c r="G1021" s="3" t="str">
        <f>HYPERLINK("https://twitter.com/cirogomes/status/1574905293976346651")</f>
        <v>https://twitter.com/cirogomes/status/1574905293976346651</v>
      </c>
      <c r="H1021">
        <v>2066</v>
      </c>
      <c r="I1021">
        <v>452</v>
      </c>
    </row>
    <row r="1022" spans="1:9" x14ac:dyDescent="0.35">
      <c r="A1022" s="15" t="s">
        <v>4089</v>
      </c>
      <c r="B1022" s="1" t="s">
        <v>8</v>
      </c>
      <c r="C1022" s="1" t="s">
        <v>8</v>
      </c>
      <c r="D1022" t="s">
        <v>11</v>
      </c>
      <c r="E1022" t="s">
        <v>1010</v>
      </c>
      <c r="F1022" s="2">
        <v>44831.99559027778</v>
      </c>
      <c r="G1022" s="3" t="str">
        <f>HYPERLINK("https://twitter.com/cirogomes/status/1574910167547797505")</f>
        <v>https://twitter.com/cirogomes/status/1574910167547797505</v>
      </c>
      <c r="H1022">
        <v>1450</v>
      </c>
      <c r="I1022">
        <v>396</v>
      </c>
    </row>
    <row r="1023" spans="1:9" x14ac:dyDescent="0.35">
      <c r="A1023" s="15" t="s">
        <v>4090</v>
      </c>
      <c r="B1023" s="1" t="s">
        <v>8</v>
      </c>
      <c r="C1023" s="1" t="s">
        <v>8</v>
      </c>
      <c r="D1023" t="s">
        <v>11</v>
      </c>
      <c r="E1023" t="s">
        <v>1011</v>
      </c>
      <c r="F1023" s="2">
        <v>44831.998715277776</v>
      </c>
      <c r="G1023" s="3" t="str">
        <f>HYPERLINK("https://twitter.com/cirogomes/status/1574911302937583619")</f>
        <v>https://twitter.com/cirogomes/status/1574911302937583619</v>
      </c>
      <c r="H1023">
        <v>2297</v>
      </c>
      <c r="I1023">
        <v>438</v>
      </c>
    </row>
    <row r="1024" spans="1:9" x14ac:dyDescent="0.35">
      <c r="A1024" s="15" t="s">
        <v>4091</v>
      </c>
      <c r="B1024" s="1" t="s">
        <v>8</v>
      </c>
      <c r="C1024" s="1" t="s">
        <v>8</v>
      </c>
      <c r="D1024" t="s">
        <v>11</v>
      </c>
      <c r="E1024" t="s">
        <v>1012</v>
      </c>
      <c r="F1024" s="2">
        <v>44831.9997337963</v>
      </c>
      <c r="G1024" s="3" t="str">
        <f>HYPERLINK("https://twitter.com/cirogomes/status/1574911672485044224")</f>
        <v>https://twitter.com/cirogomes/status/1574911672485044224</v>
      </c>
      <c r="H1024">
        <v>1394</v>
      </c>
      <c r="I1024">
        <v>273</v>
      </c>
    </row>
    <row r="1025" spans="1:9" x14ac:dyDescent="0.35">
      <c r="A1025" s="15" t="s">
        <v>4092</v>
      </c>
      <c r="B1025" s="1" t="s">
        <v>8</v>
      </c>
      <c r="C1025" s="1" t="s">
        <v>8</v>
      </c>
      <c r="D1025" t="s">
        <v>11</v>
      </c>
      <c r="E1025" t="s">
        <v>1013</v>
      </c>
      <c r="F1025" s="2">
        <v>44832.015034722222</v>
      </c>
      <c r="G1025" s="3" t="str">
        <f>HYPERLINK("https://twitter.com/cirogomes/status/1574917217736695808")</f>
        <v>https://twitter.com/cirogomes/status/1574917217736695808</v>
      </c>
      <c r="H1025">
        <v>2980</v>
      </c>
      <c r="I1025">
        <v>551</v>
      </c>
    </row>
    <row r="1026" spans="1:9" x14ac:dyDescent="0.35">
      <c r="A1026" s="15" t="s">
        <v>4093</v>
      </c>
      <c r="B1026" s="1" t="s">
        <v>8</v>
      </c>
      <c r="C1026" s="1" t="s">
        <v>8</v>
      </c>
      <c r="D1026" t="s">
        <v>11</v>
      </c>
      <c r="E1026" t="s">
        <v>1014</v>
      </c>
      <c r="F1026" s="2">
        <v>44832.035578703704</v>
      </c>
      <c r="G1026" s="3" t="str">
        <f>HYPERLINK("https://twitter.com/cirogomes/status/1574924661758251008")</f>
        <v>https://twitter.com/cirogomes/status/1574924661758251008</v>
      </c>
      <c r="H1026">
        <v>2531</v>
      </c>
      <c r="I1026">
        <v>759</v>
      </c>
    </row>
    <row r="1027" spans="1:9" x14ac:dyDescent="0.35">
      <c r="A1027" s="15" t="s">
        <v>4094</v>
      </c>
      <c r="B1027" s="1" t="s">
        <v>8</v>
      </c>
      <c r="C1027" s="1" t="s">
        <v>8</v>
      </c>
      <c r="D1027" t="s">
        <v>9</v>
      </c>
      <c r="E1027" t="s">
        <v>1015</v>
      </c>
      <c r="F1027" s="2">
        <v>44832.500023148146</v>
      </c>
      <c r="G1027" s="3" t="str">
        <f>HYPERLINK("https://twitter.com/cirogomes/status/1575092971904667648")</f>
        <v>https://twitter.com/cirogomes/status/1575092971904667648</v>
      </c>
      <c r="H1027">
        <v>1078</v>
      </c>
      <c r="I1027">
        <v>331</v>
      </c>
    </row>
    <row r="1028" spans="1:9" x14ac:dyDescent="0.35">
      <c r="A1028" s="15" t="s">
        <v>4095</v>
      </c>
      <c r="B1028" s="1" t="s">
        <v>8</v>
      </c>
      <c r="C1028" s="1" t="s">
        <v>8</v>
      </c>
      <c r="D1028" t="s">
        <v>11</v>
      </c>
      <c r="E1028" t="s">
        <v>1016</v>
      </c>
      <c r="F1028" s="2">
        <v>44832.541990740741</v>
      </c>
      <c r="G1028" s="3" t="str">
        <f>HYPERLINK("https://twitter.com/cirogomes/status/1575108179419189249")</f>
        <v>https://twitter.com/cirogomes/status/1575108179419189249</v>
      </c>
      <c r="H1028">
        <v>2528</v>
      </c>
      <c r="I1028">
        <v>468</v>
      </c>
    </row>
    <row r="1029" spans="1:9" x14ac:dyDescent="0.35">
      <c r="A1029" s="15" t="s">
        <v>4096</v>
      </c>
      <c r="B1029" s="1" t="s">
        <v>8</v>
      </c>
      <c r="C1029" s="1" t="s">
        <v>8</v>
      </c>
      <c r="D1029" t="s">
        <v>9</v>
      </c>
      <c r="E1029" t="s">
        <v>1017</v>
      </c>
      <c r="F1029" s="2">
        <v>44832.596203703702</v>
      </c>
      <c r="G1029" s="3" t="str">
        <f>HYPERLINK("https://twitter.com/cirogomes/status/1575127823811072000")</f>
        <v>https://twitter.com/cirogomes/status/1575127823811072000</v>
      </c>
      <c r="H1029">
        <v>1288</v>
      </c>
      <c r="I1029">
        <v>371</v>
      </c>
    </row>
    <row r="1030" spans="1:9" x14ac:dyDescent="0.35">
      <c r="A1030" s="15" t="s">
        <v>4097</v>
      </c>
      <c r="B1030" s="1" t="s">
        <v>8</v>
      </c>
      <c r="C1030" s="1" t="s">
        <v>8</v>
      </c>
      <c r="D1030" t="s">
        <v>9</v>
      </c>
      <c r="E1030" s="14" t="s">
        <v>268</v>
      </c>
      <c r="F1030" s="2">
        <v>44832.608414351853</v>
      </c>
      <c r="G1030" s="3" t="str">
        <f>HYPERLINK("https://twitter.com/cirogomes/status/1575132249342754817")</f>
        <v>https://twitter.com/cirogomes/status/1575132249342754817</v>
      </c>
      <c r="H1030">
        <v>1288</v>
      </c>
      <c r="I1030">
        <v>371</v>
      </c>
    </row>
    <row r="1031" spans="1:9" x14ac:dyDescent="0.35">
      <c r="A1031" s="15" t="s">
        <v>4098</v>
      </c>
      <c r="B1031" s="1" t="s">
        <v>8</v>
      </c>
      <c r="C1031" s="1" t="s">
        <v>8</v>
      </c>
      <c r="D1031" t="s">
        <v>9</v>
      </c>
      <c r="E1031" s="14" t="s">
        <v>268</v>
      </c>
      <c r="F1031" s="2">
        <v>44832.608414351853</v>
      </c>
      <c r="G1031" s="3" t="str">
        <f>HYPERLINK("https://twitter.com/cirogomes/status/1575132249342754817")</f>
        <v>https://twitter.com/cirogomes/status/1575132249342754817</v>
      </c>
      <c r="H1031">
        <v>1288</v>
      </c>
      <c r="I1031">
        <v>371</v>
      </c>
    </row>
    <row r="1032" spans="1:9" x14ac:dyDescent="0.35">
      <c r="A1032" s="15" t="s">
        <v>4099</v>
      </c>
      <c r="B1032" s="1" t="s">
        <v>8</v>
      </c>
      <c r="C1032" s="1" t="s">
        <v>8</v>
      </c>
      <c r="D1032" t="s">
        <v>9</v>
      </c>
      <c r="E1032" t="s">
        <v>1018</v>
      </c>
      <c r="F1032" s="2">
        <v>44832.608414351853</v>
      </c>
      <c r="G1032" s="3" t="str">
        <f>HYPERLINK("https://twitter.com/cirogomes/status/1575132249342754817")</f>
        <v>https://twitter.com/cirogomes/status/1575132249342754817</v>
      </c>
      <c r="H1032">
        <v>2116</v>
      </c>
      <c r="I1032">
        <v>453</v>
      </c>
    </row>
    <row r="1033" spans="1:9" x14ac:dyDescent="0.35">
      <c r="A1033" s="15" t="s">
        <v>4100</v>
      </c>
      <c r="B1033" s="1" t="s">
        <v>8</v>
      </c>
      <c r="C1033" s="1" t="s">
        <v>8</v>
      </c>
      <c r="D1033" t="s">
        <v>9</v>
      </c>
      <c r="E1033" t="s">
        <v>1019</v>
      </c>
      <c r="F1033" s="2">
        <v>44832.609976851854</v>
      </c>
      <c r="G1033" s="3" t="str">
        <f>HYPERLINK("https://twitter.com/cirogomes/status/1575132817578770434")</f>
        <v>https://twitter.com/cirogomes/status/1575132817578770434</v>
      </c>
      <c r="H1033">
        <v>1346</v>
      </c>
      <c r="I1033">
        <v>403</v>
      </c>
    </row>
    <row r="1034" spans="1:9" x14ac:dyDescent="0.35">
      <c r="A1034" s="15" t="s">
        <v>4101</v>
      </c>
      <c r="B1034" s="1" t="s">
        <v>8</v>
      </c>
      <c r="C1034" s="1" t="s">
        <v>8</v>
      </c>
      <c r="D1034" t="s">
        <v>9</v>
      </c>
      <c r="E1034" t="s">
        <v>1020</v>
      </c>
      <c r="F1034" s="2">
        <v>44832.621099537035</v>
      </c>
      <c r="G1034" s="3" t="str">
        <f>HYPERLINK("https://twitter.com/cirogomes/status/1575136844844605440")</f>
        <v>https://twitter.com/cirogomes/status/1575136844844605440</v>
      </c>
      <c r="H1034">
        <v>3752</v>
      </c>
      <c r="I1034">
        <v>918</v>
      </c>
    </row>
    <row r="1035" spans="1:9" x14ac:dyDescent="0.35">
      <c r="A1035" s="15" t="s">
        <v>4102</v>
      </c>
      <c r="B1035" s="1" t="s">
        <v>8</v>
      </c>
      <c r="C1035" s="1" t="s">
        <v>8</v>
      </c>
      <c r="D1035" t="s">
        <v>9</v>
      </c>
      <c r="E1035" t="s">
        <v>1021</v>
      </c>
      <c r="F1035" s="2">
        <v>44832.627962962964</v>
      </c>
      <c r="G1035" s="3" t="str">
        <f>HYPERLINK("https://twitter.com/cirogomes/status/1575139331936817161")</f>
        <v>https://twitter.com/cirogomes/status/1575139331936817161</v>
      </c>
      <c r="H1035">
        <v>1596</v>
      </c>
      <c r="I1035">
        <v>451</v>
      </c>
    </row>
    <row r="1036" spans="1:9" x14ac:dyDescent="0.35">
      <c r="A1036" s="15" t="s">
        <v>4103</v>
      </c>
      <c r="B1036" s="1" t="s">
        <v>8</v>
      </c>
      <c r="C1036" s="1" t="s">
        <v>8</v>
      </c>
      <c r="D1036" t="s">
        <v>9</v>
      </c>
      <c r="E1036" t="s">
        <v>1022</v>
      </c>
      <c r="F1036" s="2">
        <v>44832.643819444442</v>
      </c>
      <c r="G1036" s="3" t="str">
        <f>HYPERLINK("https://twitter.com/cirogomes/status/1575145080230477824")</f>
        <v>https://twitter.com/cirogomes/status/1575145080230477824</v>
      </c>
      <c r="H1036">
        <v>2355</v>
      </c>
      <c r="I1036">
        <v>710</v>
      </c>
    </row>
    <row r="1037" spans="1:9" x14ac:dyDescent="0.35">
      <c r="A1037" s="15" t="s">
        <v>4104</v>
      </c>
      <c r="B1037" s="1" t="s">
        <v>8</v>
      </c>
      <c r="C1037" s="1" t="s">
        <v>8</v>
      </c>
      <c r="D1037" t="s">
        <v>11</v>
      </c>
      <c r="E1037" t="s">
        <v>1023</v>
      </c>
      <c r="F1037" s="2">
        <v>44832.685127314813</v>
      </c>
      <c r="G1037" s="3" t="str">
        <f>HYPERLINK("https://twitter.com/cirogomes/status/1575160050452254723")</f>
        <v>https://twitter.com/cirogomes/status/1575160050452254723</v>
      </c>
      <c r="H1037">
        <v>1062</v>
      </c>
      <c r="I1037">
        <v>329</v>
      </c>
    </row>
    <row r="1038" spans="1:9" x14ac:dyDescent="0.35">
      <c r="A1038" s="15" t="s">
        <v>4105</v>
      </c>
      <c r="B1038" s="1" t="s">
        <v>8</v>
      </c>
      <c r="C1038" s="1" t="s">
        <v>8</v>
      </c>
      <c r="D1038" t="s">
        <v>11</v>
      </c>
      <c r="E1038" t="s">
        <v>1024</v>
      </c>
      <c r="F1038" s="2">
        <v>44832.72934027778</v>
      </c>
      <c r="G1038" s="3" t="str">
        <f>HYPERLINK("https://twitter.com/cirogomes/status/1575176070562807809")</f>
        <v>https://twitter.com/cirogomes/status/1575176070562807809</v>
      </c>
      <c r="H1038">
        <v>2251</v>
      </c>
      <c r="I1038">
        <v>483</v>
      </c>
    </row>
    <row r="1039" spans="1:9" x14ac:dyDescent="0.35">
      <c r="A1039" s="15" t="s">
        <v>4106</v>
      </c>
      <c r="B1039" s="1" t="s">
        <v>8</v>
      </c>
      <c r="C1039" s="1" t="s">
        <v>8</v>
      </c>
      <c r="D1039" t="s">
        <v>11</v>
      </c>
      <c r="E1039" t="s">
        <v>1025</v>
      </c>
      <c r="F1039" s="2">
        <v>44832.824560185189</v>
      </c>
      <c r="G1039" s="3" t="str">
        <f>HYPERLINK("https://twitter.com/cirogomes/status/1575210577139728384")</f>
        <v>https://twitter.com/cirogomes/status/1575210577139728384</v>
      </c>
      <c r="H1039">
        <v>4404</v>
      </c>
      <c r="I1039">
        <v>583</v>
      </c>
    </row>
    <row r="1040" spans="1:9" x14ac:dyDescent="0.35">
      <c r="A1040" s="15" t="s">
        <v>4107</v>
      </c>
      <c r="B1040" s="1" t="s">
        <v>8</v>
      </c>
      <c r="C1040" s="1" t="s">
        <v>8</v>
      </c>
      <c r="D1040" t="s">
        <v>11</v>
      </c>
      <c r="E1040" t="s">
        <v>1026</v>
      </c>
      <c r="F1040" s="2">
        <v>44832.854166666664</v>
      </c>
      <c r="G1040" s="3" t="str">
        <f>HYPERLINK("https://twitter.com/cirogomes/status/1575221308027043840")</f>
        <v>https://twitter.com/cirogomes/status/1575221308027043840</v>
      </c>
      <c r="H1040">
        <v>2593</v>
      </c>
      <c r="I1040">
        <v>681</v>
      </c>
    </row>
    <row r="1041" spans="1:9" x14ac:dyDescent="0.35">
      <c r="A1041" s="15" t="s">
        <v>4108</v>
      </c>
      <c r="B1041" s="1" t="s">
        <v>8</v>
      </c>
      <c r="C1041" s="1" t="s">
        <v>8</v>
      </c>
      <c r="D1041" t="s">
        <v>11</v>
      </c>
      <c r="E1041" t="s">
        <v>1027</v>
      </c>
      <c r="F1041" s="2">
        <v>44832.875011574077</v>
      </c>
      <c r="G1041" s="3" t="str">
        <f>HYPERLINK("https://twitter.com/cirogomes/status/1575228859829583898")</f>
        <v>https://twitter.com/cirogomes/status/1575228859829583898</v>
      </c>
      <c r="H1041">
        <v>1349</v>
      </c>
      <c r="I1041">
        <v>393</v>
      </c>
    </row>
    <row r="1042" spans="1:9" x14ac:dyDescent="0.35">
      <c r="A1042" s="15" t="s">
        <v>4109</v>
      </c>
      <c r="B1042" s="1" t="s">
        <v>8</v>
      </c>
      <c r="C1042" s="1" t="s">
        <v>8</v>
      </c>
      <c r="D1042" t="s">
        <v>11</v>
      </c>
      <c r="E1042" t="s">
        <v>1028</v>
      </c>
      <c r="F1042" s="2">
        <v>44832.958356481482</v>
      </c>
      <c r="G1042" s="3" t="str">
        <f>HYPERLINK("https://twitter.com/cirogomes/status/1575259062677032961")</f>
        <v>https://twitter.com/cirogomes/status/1575259062677032961</v>
      </c>
      <c r="H1042">
        <v>2748</v>
      </c>
      <c r="I1042">
        <v>663</v>
      </c>
    </row>
    <row r="1043" spans="1:9" x14ac:dyDescent="0.35">
      <c r="A1043" s="15" t="s">
        <v>4110</v>
      </c>
      <c r="B1043" s="1" t="s">
        <v>8</v>
      </c>
      <c r="C1043" s="1" t="s">
        <v>8</v>
      </c>
      <c r="D1043" t="s">
        <v>9</v>
      </c>
      <c r="E1043" t="s">
        <v>1029</v>
      </c>
      <c r="F1043" s="2">
        <v>44833</v>
      </c>
      <c r="G1043" s="3" t="str">
        <f>HYPERLINK("https://twitter.com/cirogomes/status/1575274154269581315")</f>
        <v>https://twitter.com/cirogomes/status/1575274154269581315</v>
      </c>
      <c r="H1043">
        <v>1335</v>
      </c>
      <c r="I1043">
        <v>382</v>
      </c>
    </row>
    <row r="1044" spans="1:9" x14ac:dyDescent="0.35">
      <c r="A1044" s="15" t="s">
        <v>4111</v>
      </c>
      <c r="B1044" s="1" t="s">
        <v>8</v>
      </c>
      <c r="C1044" s="1" t="s">
        <v>8</v>
      </c>
      <c r="D1044" t="s">
        <v>11</v>
      </c>
      <c r="E1044" t="s">
        <v>1030</v>
      </c>
      <c r="F1044" s="2">
        <v>44833.041666666664</v>
      </c>
      <c r="G1044" s="3" t="str">
        <f>HYPERLINK("https://twitter.com/cirogomes/status/1575289255873552384")</f>
        <v>https://twitter.com/cirogomes/status/1575289255873552384</v>
      </c>
      <c r="H1044">
        <v>4945</v>
      </c>
      <c r="I1044">
        <v>1078</v>
      </c>
    </row>
    <row r="1045" spans="1:9" x14ac:dyDescent="0.35">
      <c r="A1045" s="15" t="s">
        <v>4112</v>
      </c>
      <c r="B1045" s="1" t="s">
        <v>8</v>
      </c>
      <c r="C1045" s="1" t="s">
        <v>8</v>
      </c>
      <c r="D1045" t="s">
        <v>11</v>
      </c>
      <c r="E1045" t="s">
        <v>1031</v>
      </c>
      <c r="F1045" s="2">
        <v>44833.500034722223</v>
      </c>
      <c r="G1045" s="3" t="str">
        <f>HYPERLINK("https://twitter.com/cirogomes/status/1575455363159171078")</f>
        <v>https://twitter.com/cirogomes/status/1575455363159171078</v>
      </c>
      <c r="H1045">
        <v>5993</v>
      </c>
      <c r="I1045">
        <v>1035</v>
      </c>
    </row>
    <row r="1046" spans="1:9" x14ac:dyDescent="0.35">
      <c r="A1046" s="15" t="s">
        <v>4113</v>
      </c>
      <c r="B1046" s="1" t="s">
        <v>8</v>
      </c>
      <c r="C1046" s="1" t="s">
        <v>8</v>
      </c>
      <c r="D1046" t="s">
        <v>9</v>
      </c>
      <c r="E1046" t="s">
        <v>1032</v>
      </c>
      <c r="F1046" s="2">
        <v>44833.636296296296</v>
      </c>
      <c r="G1046" s="3" t="str">
        <f>HYPERLINK("https://twitter.com/cirogomes/status/1575504740372185090")</f>
        <v>https://twitter.com/cirogomes/status/1575504740372185090</v>
      </c>
      <c r="H1046">
        <v>3240</v>
      </c>
      <c r="I1046">
        <v>839</v>
      </c>
    </row>
    <row r="1047" spans="1:9" x14ac:dyDescent="0.35">
      <c r="A1047" s="15" t="s">
        <v>4114</v>
      </c>
      <c r="B1047" s="1" t="s">
        <v>8</v>
      </c>
      <c r="C1047" s="1" t="s">
        <v>8</v>
      </c>
      <c r="D1047" t="s">
        <v>11</v>
      </c>
      <c r="E1047" t="s">
        <v>1033</v>
      </c>
      <c r="F1047" s="2">
        <v>44833.682164351849</v>
      </c>
      <c r="G1047" s="3" t="str">
        <f>HYPERLINK("https://twitter.com/cirogomes/status/1575521362961203200")</f>
        <v>https://twitter.com/cirogomes/status/1575521362961203200</v>
      </c>
      <c r="H1047">
        <v>1037</v>
      </c>
      <c r="I1047">
        <v>311</v>
      </c>
    </row>
    <row r="1048" spans="1:9" x14ac:dyDescent="0.35">
      <c r="A1048" s="15" t="s">
        <v>4115</v>
      </c>
      <c r="B1048" s="1" t="s">
        <v>8</v>
      </c>
      <c r="C1048" s="1" t="s">
        <v>8</v>
      </c>
      <c r="D1048" t="s">
        <v>11</v>
      </c>
      <c r="E1048" t="s">
        <v>1034</v>
      </c>
      <c r="F1048" s="2">
        <v>44833.750023148146</v>
      </c>
      <c r="G1048" s="3" t="str">
        <f>HYPERLINK("https://twitter.com/cirogomes/status/1575545955645939714")</f>
        <v>https://twitter.com/cirogomes/status/1575545955645939714</v>
      </c>
      <c r="H1048">
        <v>2291</v>
      </c>
      <c r="I1048">
        <v>480</v>
      </c>
    </row>
    <row r="1049" spans="1:9" x14ac:dyDescent="0.35">
      <c r="A1049" s="15" t="s">
        <v>4116</v>
      </c>
      <c r="B1049" s="1" t="s">
        <v>8</v>
      </c>
      <c r="C1049" s="1" t="s">
        <v>8</v>
      </c>
      <c r="D1049" t="s">
        <v>11</v>
      </c>
      <c r="E1049" t="s">
        <v>1035</v>
      </c>
      <c r="F1049" s="2">
        <v>44833.835868055554</v>
      </c>
      <c r="G1049" s="3" t="str">
        <f>HYPERLINK("https://twitter.com/cirogomes/status/1575577065948323840")</f>
        <v>https://twitter.com/cirogomes/status/1575577065948323840</v>
      </c>
      <c r="H1049">
        <v>1271</v>
      </c>
      <c r="I1049">
        <v>336</v>
      </c>
    </row>
    <row r="1050" spans="1:9" x14ac:dyDescent="0.35">
      <c r="A1050" s="15" t="s">
        <v>4117</v>
      </c>
      <c r="B1050" s="1" t="s">
        <v>8</v>
      </c>
      <c r="C1050" s="1" t="s">
        <v>8</v>
      </c>
      <c r="D1050" t="s">
        <v>11</v>
      </c>
      <c r="E1050" t="s">
        <v>1036</v>
      </c>
      <c r="F1050" s="2">
        <v>44833.916678240741</v>
      </c>
      <c r="G1050" s="3" t="str">
        <f>HYPERLINK("https://twitter.com/cirogomes/status/1575606350637408265")</f>
        <v>https://twitter.com/cirogomes/status/1575606350637408265</v>
      </c>
      <c r="H1050">
        <v>1968</v>
      </c>
      <c r="I1050">
        <v>444</v>
      </c>
    </row>
    <row r="1051" spans="1:9" x14ac:dyDescent="0.35">
      <c r="A1051" s="15" t="s">
        <v>4118</v>
      </c>
      <c r="B1051" s="1" t="s">
        <v>8</v>
      </c>
      <c r="C1051" s="1" t="s">
        <v>8</v>
      </c>
      <c r="D1051" t="s">
        <v>11</v>
      </c>
      <c r="E1051" t="s">
        <v>1037</v>
      </c>
      <c r="F1051" s="2">
        <v>44834.008576388886</v>
      </c>
      <c r="G1051" s="3" t="str">
        <f>HYPERLINK("https://twitter.com/cirogomes/status/1575639651477487616")</f>
        <v>https://twitter.com/cirogomes/status/1575639651477487616</v>
      </c>
      <c r="H1051">
        <v>2029</v>
      </c>
      <c r="I1051">
        <v>374</v>
      </c>
    </row>
    <row r="1052" spans="1:9" x14ac:dyDescent="0.35">
      <c r="A1052" s="15" t="s">
        <v>4119</v>
      </c>
      <c r="B1052" s="1" t="s">
        <v>8</v>
      </c>
      <c r="C1052" s="1" t="s">
        <v>8</v>
      </c>
      <c r="D1052" t="s">
        <v>11</v>
      </c>
      <c r="E1052" t="s">
        <v>1038</v>
      </c>
      <c r="F1052" s="2">
        <v>44834.018958333334</v>
      </c>
      <c r="G1052" s="3" t="str">
        <f>HYPERLINK("https://twitter.com/cirogomes/status/1575643413021487104")</f>
        <v>https://twitter.com/cirogomes/status/1575643413021487104</v>
      </c>
      <c r="H1052">
        <v>4986</v>
      </c>
      <c r="I1052">
        <v>633</v>
      </c>
    </row>
    <row r="1053" spans="1:9" x14ac:dyDescent="0.35">
      <c r="A1053" s="15" t="s">
        <v>4120</v>
      </c>
      <c r="B1053" s="1" t="s">
        <v>8</v>
      </c>
      <c r="C1053" s="1" t="s">
        <v>8</v>
      </c>
      <c r="D1053" t="s">
        <v>11</v>
      </c>
      <c r="E1053" t="s">
        <v>1039</v>
      </c>
      <c r="F1053" s="2">
        <v>44834.051944444444</v>
      </c>
      <c r="G1053" s="3" t="str">
        <f>HYPERLINK("https://twitter.com/cirogomes/status/1575655368747024385")</f>
        <v>https://twitter.com/cirogomes/status/1575655368747024385</v>
      </c>
      <c r="H1053">
        <v>4075</v>
      </c>
      <c r="I1053">
        <v>716</v>
      </c>
    </row>
    <row r="1054" spans="1:9" x14ac:dyDescent="0.35">
      <c r="A1054" s="15" t="s">
        <v>4121</v>
      </c>
      <c r="B1054" s="1" t="s">
        <v>8</v>
      </c>
      <c r="C1054" s="1" t="s">
        <v>8</v>
      </c>
      <c r="D1054" t="s">
        <v>11</v>
      </c>
      <c r="E1054" t="s">
        <v>1040</v>
      </c>
      <c r="F1054" s="2">
        <v>44834.077372685184</v>
      </c>
      <c r="G1054" s="3" t="str">
        <f>HYPERLINK("https://twitter.com/cirogomes/status/1575664582429147136")</f>
        <v>https://twitter.com/cirogomes/status/1575664582429147136</v>
      </c>
      <c r="H1054">
        <v>2279</v>
      </c>
      <c r="I1054">
        <v>495</v>
      </c>
    </row>
    <row r="1055" spans="1:9" x14ac:dyDescent="0.35">
      <c r="A1055" s="15" t="s">
        <v>4122</v>
      </c>
      <c r="B1055" s="1" t="s">
        <v>8</v>
      </c>
      <c r="C1055" s="1" t="s">
        <v>8</v>
      </c>
      <c r="D1055" t="s">
        <v>11</v>
      </c>
      <c r="E1055" t="s">
        <v>1041</v>
      </c>
      <c r="F1055" s="2">
        <v>44834.079212962963</v>
      </c>
      <c r="G1055" s="3" t="str">
        <f>HYPERLINK("https://twitter.com/cirogomes/status/1575665250967617536")</f>
        <v>https://twitter.com/cirogomes/status/1575665250967617536</v>
      </c>
      <c r="H1055">
        <v>2155</v>
      </c>
      <c r="I1055">
        <v>443</v>
      </c>
    </row>
    <row r="1056" spans="1:9" x14ac:dyDescent="0.35">
      <c r="A1056" s="15" t="s">
        <v>4123</v>
      </c>
      <c r="B1056" s="1" t="s">
        <v>8</v>
      </c>
      <c r="C1056" s="1" t="s">
        <v>8</v>
      </c>
      <c r="D1056" t="s">
        <v>11</v>
      </c>
      <c r="E1056" t="s">
        <v>1042</v>
      </c>
      <c r="F1056" s="2">
        <v>44834.081400462965</v>
      </c>
      <c r="G1056" s="3" t="str">
        <f>HYPERLINK("https://twitter.com/cirogomes/status/1575666040767664128")</f>
        <v>https://twitter.com/cirogomes/status/1575666040767664128</v>
      </c>
      <c r="H1056">
        <v>3581</v>
      </c>
      <c r="I1056">
        <v>571</v>
      </c>
    </row>
    <row r="1057" spans="1:9" x14ac:dyDescent="0.35">
      <c r="A1057" s="15" t="s">
        <v>4124</v>
      </c>
      <c r="B1057" s="1" t="s">
        <v>8</v>
      </c>
      <c r="C1057" s="1" t="s">
        <v>8</v>
      </c>
      <c r="D1057" t="s">
        <v>11</v>
      </c>
      <c r="E1057" t="s">
        <v>1043</v>
      </c>
      <c r="F1057" s="2">
        <v>44834.089618055557</v>
      </c>
      <c r="G1057" s="3" t="str">
        <f>HYPERLINK("https://twitter.com/cirogomes/status/1575669018647592961")</f>
        <v>https://twitter.com/cirogomes/status/1575669018647592961</v>
      </c>
      <c r="H1057">
        <v>1013</v>
      </c>
      <c r="I1057">
        <v>199</v>
      </c>
    </row>
    <row r="1058" spans="1:9" x14ac:dyDescent="0.35">
      <c r="A1058" s="15" t="s">
        <v>4125</v>
      </c>
      <c r="B1058" s="1" t="s">
        <v>8</v>
      </c>
      <c r="C1058" s="1" t="s">
        <v>8</v>
      </c>
      <c r="D1058" t="s">
        <v>11</v>
      </c>
      <c r="E1058" t="s">
        <v>1044</v>
      </c>
      <c r="F1058" s="2">
        <v>44834.089618055557</v>
      </c>
      <c r="G1058" s="3" t="str">
        <f>HYPERLINK("https://twitter.com/cirogomes/status/1575669020971311105")</f>
        <v>https://twitter.com/cirogomes/status/1575669020971311105</v>
      </c>
      <c r="H1058">
        <v>3217</v>
      </c>
      <c r="I1058">
        <v>534</v>
      </c>
    </row>
    <row r="1059" spans="1:9" x14ac:dyDescent="0.35">
      <c r="A1059" s="15" t="s">
        <v>4126</v>
      </c>
      <c r="B1059" s="1" t="s">
        <v>8</v>
      </c>
      <c r="C1059" s="1" t="s">
        <v>8</v>
      </c>
      <c r="D1059" t="s">
        <v>11</v>
      </c>
      <c r="E1059" t="s">
        <v>1045</v>
      </c>
      <c r="F1059" s="2">
        <v>44834.092430555553</v>
      </c>
      <c r="G1059" s="3" t="str">
        <f>HYPERLINK("https://twitter.com/cirogomes/status/1575670039264391169")</f>
        <v>https://twitter.com/cirogomes/status/1575670039264391169</v>
      </c>
      <c r="H1059">
        <v>5521</v>
      </c>
      <c r="I1059">
        <v>877</v>
      </c>
    </row>
    <row r="1060" spans="1:9" x14ac:dyDescent="0.35">
      <c r="A1060" s="15" t="s">
        <v>4127</v>
      </c>
      <c r="B1060" s="1" t="s">
        <v>8</v>
      </c>
      <c r="C1060" s="1" t="s">
        <v>8</v>
      </c>
      <c r="D1060" t="s">
        <v>11</v>
      </c>
      <c r="E1060" t="s">
        <v>1046</v>
      </c>
      <c r="F1060" s="2">
        <v>44834.094039351854</v>
      </c>
      <c r="G1060" s="3" t="str">
        <f>HYPERLINK("https://twitter.com/cirogomes/status/1575670620008124416")</f>
        <v>https://twitter.com/cirogomes/status/1575670620008124416</v>
      </c>
      <c r="H1060">
        <v>2519</v>
      </c>
      <c r="I1060">
        <v>439</v>
      </c>
    </row>
    <row r="1061" spans="1:9" x14ac:dyDescent="0.35">
      <c r="A1061" s="15" t="s">
        <v>4128</v>
      </c>
      <c r="B1061" s="1" t="s">
        <v>8</v>
      </c>
      <c r="C1061" s="1" t="s">
        <v>8</v>
      </c>
      <c r="D1061" t="s">
        <v>11</v>
      </c>
      <c r="E1061" t="s">
        <v>1047</v>
      </c>
      <c r="F1061" s="2">
        <v>44834.094629629632</v>
      </c>
      <c r="G1061" s="3" t="str">
        <f>HYPERLINK("https://twitter.com/cirogomes/status/1575670835108802560")</f>
        <v>https://twitter.com/cirogomes/status/1575670835108802560</v>
      </c>
      <c r="H1061">
        <v>2264</v>
      </c>
      <c r="I1061">
        <v>560</v>
      </c>
    </row>
    <row r="1062" spans="1:9" x14ac:dyDescent="0.35">
      <c r="A1062" s="15" t="s">
        <v>4129</v>
      </c>
      <c r="B1062" s="1" t="s">
        <v>8</v>
      </c>
      <c r="C1062" s="1" t="s">
        <v>8</v>
      </c>
      <c r="D1062" t="s">
        <v>11</v>
      </c>
      <c r="E1062" t="s">
        <v>1048</v>
      </c>
      <c r="F1062" s="2">
        <v>44834.100717592592</v>
      </c>
      <c r="G1062" s="3" t="str">
        <f>HYPERLINK("https://twitter.com/cirogomes/status/1575673040956006401")</f>
        <v>https://twitter.com/cirogomes/status/1575673040956006401</v>
      </c>
      <c r="H1062">
        <v>2497</v>
      </c>
      <c r="I1062">
        <v>531</v>
      </c>
    </row>
    <row r="1063" spans="1:9" x14ac:dyDescent="0.35">
      <c r="A1063" s="15" t="s">
        <v>4130</v>
      </c>
      <c r="B1063" s="1" t="s">
        <v>8</v>
      </c>
      <c r="C1063" s="1" t="s">
        <v>8</v>
      </c>
      <c r="D1063" t="s">
        <v>11</v>
      </c>
      <c r="E1063" t="s">
        <v>1049</v>
      </c>
      <c r="F1063" s="2">
        <v>44834.117893518516</v>
      </c>
      <c r="G1063" s="3" t="str">
        <f>HYPERLINK("https://twitter.com/cirogomes/status/1575679267052163074")</f>
        <v>https://twitter.com/cirogomes/status/1575679267052163074</v>
      </c>
      <c r="H1063">
        <v>1980</v>
      </c>
      <c r="I1063">
        <v>405</v>
      </c>
    </row>
    <row r="1064" spans="1:9" x14ac:dyDescent="0.35">
      <c r="A1064" s="15" t="s">
        <v>4131</v>
      </c>
      <c r="B1064" s="1" t="s">
        <v>8</v>
      </c>
      <c r="C1064" s="1" t="s">
        <v>8</v>
      </c>
      <c r="D1064" t="s">
        <v>11</v>
      </c>
      <c r="E1064" t="s">
        <v>1050</v>
      </c>
      <c r="F1064" s="2">
        <v>44834.120891203704</v>
      </c>
      <c r="G1064" s="3" t="str">
        <f>HYPERLINK("https://twitter.com/cirogomes/status/1575680354563723265")</f>
        <v>https://twitter.com/cirogomes/status/1575680354563723265</v>
      </c>
      <c r="H1064">
        <v>1365</v>
      </c>
      <c r="I1064">
        <v>346</v>
      </c>
    </row>
    <row r="1065" spans="1:9" x14ac:dyDescent="0.35">
      <c r="A1065" s="15" t="s">
        <v>4132</v>
      </c>
      <c r="B1065" s="1" t="s">
        <v>8</v>
      </c>
      <c r="C1065" s="1" t="s">
        <v>8</v>
      </c>
      <c r="D1065" t="s">
        <v>11</v>
      </c>
      <c r="E1065" t="s">
        <v>1051</v>
      </c>
      <c r="F1065" s="2">
        <v>44834.123715277776</v>
      </c>
      <c r="G1065" s="3" t="str">
        <f>HYPERLINK("https://twitter.com/cirogomes/status/1575681377273786369")</f>
        <v>https://twitter.com/cirogomes/status/1575681377273786369</v>
      </c>
      <c r="H1065">
        <v>1584</v>
      </c>
      <c r="I1065">
        <v>376</v>
      </c>
    </row>
    <row r="1066" spans="1:9" x14ac:dyDescent="0.35">
      <c r="A1066" s="15" t="s">
        <v>4133</v>
      </c>
      <c r="B1066" s="1" t="s">
        <v>8</v>
      </c>
      <c r="C1066" s="1" t="s">
        <v>8</v>
      </c>
      <c r="D1066" t="s">
        <v>11</v>
      </c>
      <c r="E1066" t="s">
        <v>1052</v>
      </c>
      <c r="F1066" s="2">
        <v>44834.124537037038</v>
      </c>
      <c r="G1066" s="3" t="str">
        <f>HYPERLINK("https://twitter.com/cirogomes/status/1575681675883089920")</f>
        <v>https://twitter.com/cirogomes/status/1575681675883089920</v>
      </c>
      <c r="H1066">
        <v>1563</v>
      </c>
      <c r="I1066">
        <v>418</v>
      </c>
    </row>
    <row r="1067" spans="1:9" x14ac:dyDescent="0.35">
      <c r="A1067" s="15" t="s">
        <v>4134</v>
      </c>
      <c r="B1067" s="1" t="s">
        <v>8</v>
      </c>
      <c r="C1067" s="1" t="s">
        <v>8</v>
      </c>
      <c r="D1067" t="s">
        <v>11</v>
      </c>
      <c r="E1067" t="s">
        <v>1053</v>
      </c>
      <c r="F1067" s="2">
        <v>44834.137743055559</v>
      </c>
      <c r="G1067" s="3" t="str">
        <f>HYPERLINK("https://twitter.com/cirogomes/status/1575686459700482050")</f>
        <v>https://twitter.com/cirogomes/status/1575686459700482050</v>
      </c>
      <c r="H1067">
        <v>1246</v>
      </c>
      <c r="I1067">
        <v>335</v>
      </c>
    </row>
    <row r="1068" spans="1:9" x14ac:dyDescent="0.35">
      <c r="A1068" s="15" t="s">
        <v>4135</v>
      </c>
      <c r="B1068" s="1" t="s">
        <v>8</v>
      </c>
      <c r="C1068" s="1" t="s">
        <v>8</v>
      </c>
      <c r="D1068" t="s">
        <v>11</v>
      </c>
      <c r="E1068" t="s">
        <v>1054</v>
      </c>
      <c r="F1068" s="2">
        <v>44834.141504629632</v>
      </c>
      <c r="G1068" s="3" t="str">
        <f>HYPERLINK("https://twitter.com/cirogomes/status/1575687824099065864")</f>
        <v>https://twitter.com/cirogomes/status/1575687824099065864</v>
      </c>
      <c r="H1068">
        <v>1347</v>
      </c>
      <c r="I1068">
        <v>347</v>
      </c>
    </row>
    <row r="1069" spans="1:9" x14ac:dyDescent="0.35">
      <c r="A1069" s="15" t="s">
        <v>4136</v>
      </c>
      <c r="B1069" s="1" t="s">
        <v>8</v>
      </c>
      <c r="C1069" s="1" t="s">
        <v>8</v>
      </c>
      <c r="D1069" t="s">
        <v>11</v>
      </c>
      <c r="E1069" t="s">
        <v>1055</v>
      </c>
      <c r="F1069" s="2">
        <v>44834.142812500002</v>
      </c>
      <c r="G1069" s="3" t="str">
        <f>HYPERLINK("https://twitter.com/cirogomes/status/1575688298395074561")</f>
        <v>https://twitter.com/cirogomes/status/1575688298395074561</v>
      </c>
      <c r="H1069">
        <v>1711</v>
      </c>
      <c r="I1069">
        <v>448</v>
      </c>
    </row>
    <row r="1070" spans="1:9" x14ac:dyDescent="0.35">
      <c r="A1070" s="15" t="s">
        <v>4137</v>
      </c>
      <c r="B1070" s="1" t="s">
        <v>8</v>
      </c>
      <c r="C1070" s="1" t="s">
        <v>8</v>
      </c>
      <c r="D1070" t="s">
        <v>11</v>
      </c>
      <c r="E1070" t="s">
        <v>1056</v>
      </c>
      <c r="F1070" s="2">
        <v>44834.152731481481</v>
      </c>
      <c r="G1070" s="3" t="str">
        <f>HYPERLINK("https://twitter.com/cirogomes/status/1575691892796301312")</f>
        <v>https://twitter.com/cirogomes/status/1575691892796301312</v>
      </c>
      <c r="H1070">
        <v>1547</v>
      </c>
      <c r="I1070">
        <v>386</v>
      </c>
    </row>
    <row r="1071" spans="1:9" x14ac:dyDescent="0.35">
      <c r="A1071" s="15" t="s">
        <v>4138</v>
      </c>
      <c r="B1071" s="1" t="s">
        <v>8</v>
      </c>
      <c r="C1071" s="1" t="s">
        <v>8</v>
      </c>
      <c r="D1071" t="s">
        <v>11</v>
      </c>
      <c r="E1071" t="s">
        <v>1057</v>
      </c>
      <c r="F1071" s="2">
        <v>44834.1559837963</v>
      </c>
      <c r="G1071" s="3" t="str">
        <f>HYPERLINK("https://twitter.com/cirogomes/status/1575693071240507392")</f>
        <v>https://twitter.com/cirogomes/status/1575693071240507392</v>
      </c>
      <c r="H1071">
        <v>2248</v>
      </c>
      <c r="I1071">
        <v>433</v>
      </c>
    </row>
    <row r="1072" spans="1:9" x14ac:dyDescent="0.35">
      <c r="A1072" s="15" t="s">
        <v>4139</v>
      </c>
      <c r="B1072" s="1" t="s">
        <v>8</v>
      </c>
      <c r="C1072" s="1" t="s">
        <v>8</v>
      </c>
      <c r="D1072" t="s">
        <v>11</v>
      </c>
      <c r="E1072" t="s">
        <v>1058</v>
      </c>
      <c r="F1072" s="2">
        <v>44834.156226851854</v>
      </c>
      <c r="G1072" s="3" t="str">
        <f>HYPERLINK("https://twitter.com/cirogomes/status/1575693157626413058")</f>
        <v>https://twitter.com/cirogomes/status/1575693157626413058</v>
      </c>
      <c r="H1072">
        <v>1757</v>
      </c>
      <c r="I1072">
        <v>454</v>
      </c>
    </row>
    <row r="1073" spans="1:9" x14ac:dyDescent="0.35">
      <c r="A1073" s="15" t="s">
        <v>4140</v>
      </c>
      <c r="B1073" s="1" t="s">
        <v>8</v>
      </c>
      <c r="C1073" s="1" t="s">
        <v>8</v>
      </c>
      <c r="D1073" t="s">
        <v>11</v>
      </c>
      <c r="E1073" t="s">
        <v>1059</v>
      </c>
      <c r="F1073" s="2">
        <v>44834.167430555557</v>
      </c>
      <c r="G1073" s="3" t="str">
        <f>HYPERLINK("https://twitter.com/cirogomes/status/1575697218568421377")</f>
        <v>https://twitter.com/cirogomes/status/1575697218568421377</v>
      </c>
      <c r="H1073">
        <v>3520</v>
      </c>
      <c r="I1073">
        <v>730</v>
      </c>
    </row>
    <row r="1074" spans="1:9" x14ac:dyDescent="0.35">
      <c r="A1074" s="15" t="s">
        <v>4141</v>
      </c>
      <c r="B1074" s="1" t="s">
        <v>8</v>
      </c>
      <c r="C1074" s="1" t="s">
        <v>8</v>
      </c>
      <c r="D1074" t="s">
        <v>11</v>
      </c>
      <c r="E1074" t="s">
        <v>1060</v>
      </c>
      <c r="F1074" s="2">
        <v>44834.177777777775</v>
      </c>
      <c r="G1074" s="3" t="str">
        <f>HYPERLINK("https://twitter.com/cirogomes/status/1575700965948362752")</f>
        <v>https://twitter.com/cirogomes/status/1575700965948362752</v>
      </c>
      <c r="H1074">
        <v>1619</v>
      </c>
      <c r="I1074">
        <v>389</v>
      </c>
    </row>
    <row r="1075" spans="1:9" x14ac:dyDescent="0.35">
      <c r="A1075" s="15" t="s">
        <v>4142</v>
      </c>
      <c r="B1075" s="1" t="s">
        <v>8</v>
      </c>
      <c r="C1075" s="1" t="s">
        <v>8</v>
      </c>
      <c r="D1075" t="s">
        <v>11</v>
      </c>
      <c r="E1075" t="s">
        <v>1061</v>
      </c>
      <c r="F1075" s="2">
        <v>44834.183923611112</v>
      </c>
      <c r="G1075" s="3" t="str">
        <f>HYPERLINK("https://twitter.com/cirogomes/status/1575703194583400448")</f>
        <v>https://twitter.com/cirogomes/status/1575703194583400448</v>
      </c>
      <c r="H1075">
        <v>1623</v>
      </c>
      <c r="I1075">
        <v>352</v>
      </c>
    </row>
    <row r="1076" spans="1:9" x14ac:dyDescent="0.35">
      <c r="A1076" s="15" t="s">
        <v>4143</v>
      </c>
      <c r="B1076" s="1" t="s">
        <v>8</v>
      </c>
      <c r="C1076" s="1" t="s">
        <v>8</v>
      </c>
      <c r="D1076" t="s">
        <v>11</v>
      </c>
      <c r="E1076" t="s">
        <v>1062</v>
      </c>
      <c r="F1076" s="2">
        <v>44834.184305555558</v>
      </c>
      <c r="G1076" s="3" t="str">
        <f>HYPERLINK("https://twitter.com/cirogomes/status/1575703332001193986")</f>
        <v>https://twitter.com/cirogomes/status/1575703332001193986</v>
      </c>
      <c r="H1076">
        <v>1444</v>
      </c>
      <c r="I1076">
        <v>377</v>
      </c>
    </row>
    <row r="1077" spans="1:9" x14ac:dyDescent="0.35">
      <c r="A1077" s="15" t="s">
        <v>4144</v>
      </c>
      <c r="B1077" s="1" t="s">
        <v>8</v>
      </c>
      <c r="C1077" s="1" t="s">
        <v>8</v>
      </c>
      <c r="D1077" t="s">
        <v>11</v>
      </c>
      <c r="E1077" t="s">
        <v>1063</v>
      </c>
      <c r="F1077" s="2">
        <v>44834.203032407408</v>
      </c>
      <c r="G1077" s="3" t="str">
        <f>HYPERLINK("https://twitter.com/cirogomes/status/1575710119379230721")</f>
        <v>https://twitter.com/cirogomes/status/1575710119379230721</v>
      </c>
      <c r="H1077">
        <v>1741</v>
      </c>
      <c r="I1077">
        <v>422</v>
      </c>
    </row>
    <row r="1078" spans="1:9" x14ac:dyDescent="0.35">
      <c r="A1078" s="15" t="s">
        <v>4145</v>
      </c>
      <c r="B1078" s="1" t="s">
        <v>8</v>
      </c>
      <c r="C1078" s="1" t="s">
        <v>8</v>
      </c>
      <c r="D1078" t="s">
        <v>11</v>
      </c>
      <c r="E1078" t="s">
        <v>1064</v>
      </c>
      <c r="F1078" s="2">
        <v>44834.214490740742</v>
      </c>
      <c r="G1078" s="3" t="str">
        <f>HYPERLINK("https://twitter.com/cirogomes/status/1575714270637182978")</f>
        <v>https://twitter.com/cirogomes/status/1575714270637182978</v>
      </c>
      <c r="H1078">
        <v>2991</v>
      </c>
      <c r="I1078">
        <v>735</v>
      </c>
    </row>
    <row r="1079" spans="1:9" x14ac:dyDescent="0.35">
      <c r="A1079" s="15" t="s">
        <v>4146</v>
      </c>
      <c r="B1079" s="1" t="s">
        <v>8</v>
      </c>
      <c r="C1079" s="1" t="s">
        <v>8</v>
      </c>
      <c r="D1079" t="s">
        <v>11</v>
      </c>
      <c r="E1079" t="s">
        <v>1065</v>
      </c>
      <c r="F1079" s="2">
        <v>44834.21912037037</v>
      </c>
      <c r="G1079" s="3" t="str">
        <f>HYPERLINK("https://twitter.com/cirogomes/status/1575715948023189505")</f>
        <v>https://twitter.com/cirogomes/status/1575715948023189505</v>
      </c>
      <c r="H1079">
        <v>3006</v>
      </c>
      <c r="I1079">
        <v>656</v>
      </c>
    </row>
    <row r="1080" spans="1:9" x14ac:dyDescent="0.35">
      <c r="A1080" s="15" t="s">
        <v>4147</v>
      </c>
      <c r="B1080" s="1" t="s">
        <v>8</v>
      </c>
      <c r="C1080" s="1" t="s">
        <v>8</v>
      </c>
      <c r="D1080" t="s">
        <v>11</v>
      </c>
      <c r="E1080" t="s">
        <v>1066</v>
      </c>
      <c r="F1080" s="2">
        <v>44834.22252314815</v>
      </c>
      <c r="G1080" s="3" t="str">
        <f>HYPERLINK("https://twitter.com/cirogomes/status/1575717184105496577")</f>
        <v>https://twitter.com/cirogomes/status/1575717184105496577</v>
      </c>
      <c r="H1080">
        <v>4982</v>
      </c>
      <c r="I1080">
        <v>785</v>
      </c>
    </row>
    <row r="1081" spans="1:9" x14ac:dyDescent="0.35">
      <c r="A1081" s="15" t="s">
        <v>4148</v>
      </c>
      <c r="B1081" s="1" t="s">
        <v>8</v>
      </c>
      <c r="C1081" s="1" t="s">
        <v>8</v>
      </c>
      <c r="D1081" t="s">
        <v>11</v>
      </c>
      <c r="E1081" t="s">
        <v>1067</v>
      </c>
      <c r="F1081" s="2">
        <v>44834.225312499999</v>
      </c>
      <c r="G1081" s="3" t="str">
        <f>HYPERLINK("https://twitter.com/cirogomes/status/1575718192244195333")</f>
        <v>https://twitter.com/cirogomes/status/1575718192244195333</v>
      </c>
      <c r="H1081">
        <v>3988</v>
      </c>
      <c r="I1081">
        <v>747</v>
      </c>
    </row>
    <row r="1082" spans="1:9" x14ac:dyDescent="0.35">
      <c r="A1082" s="15" t="s">
        <v>4149</v>
      </c>
      <c r="B1082" s="1" t="s">
        <v>8</v>
      </c>
      <c r="C1082" s="1" t="s">
        <v>8</v>
      </c>
      <c r="D1082" t="s">
        <v>11</v>
      </c>
      <c r="E1082" t="s">
        <v>1068</v>
      </c>
      <c r="F1082" s="2">
        <v>44834.227199074077</v>
      </c>
      <c r="G1082" s="3" t="str">
        <f>HYPERLINK("https://twitter.com/cirogomes/status/1575718879443271680")</f>
        <v>https://twitter.com/cirogomes/status/1575718879443271680</v>
      </c>
      <c r="H1082">
        <v>5585</v>
      </c>
      <c r="I1082">
        <v>1195</v>
      </c>
    </row>
    <row r="1083" spans="1:9" x14ac:dyDescent="0.35">
      <c r="A1083" s="15" t="s">
        <v>4150</v>
      </c>
      <c r="B1083" s="1" t="s">
        <v>8</v>
      </c>
      <c r="C1083" s="1" t="s">
        <v>8</v>
      </c>
      <c r="D1083" t="s">
        <v>11</v>
      </c>
      <c r="E1083" t="s">
        <v>1069</v>
      </c>
      <c r="F1083" s="2">
        <v>44834.5000462963</v>
      </c>
      <c r="G1083" s="3" t="str">
        <f>HYPERLINK("https://twitter.com/cirogomes/status/1575817752467705856")</f>
        <v>https://twitter.com/cirogomes/status/1575817752467705856</v>
      </c>
      <c r="H1083">
        <v>1282</v>
      </c>
      <c r="I1083">
        <v>237</v>
      </c>
    </row>
    <row r="1084" spans="1:9" x14ac:dyDescent="0.35">
      <c r="A1084" s="15" t="s">
        <v>4151</v>
      </c>
      <c r="B1084" s="1" t="s">
        <v>8</v>
      </c>
      <c r="C1084" s="1" t="s">
        <v>8</v>
      </c>
      <c r="D1084" t="s">
        <v>11</v>
      </c>
      <c r="E1084" t="s">
        <v>1070</v>
      </c>
      <c r="F1084" s="2">
        <v>44834.500405092593</v>
      </c>
      <c r="G1084" s="3" t="str">
        <f>HYPERLINK("https://twitter.com/cirogomes/status/1575817885733167106")</f>
        <v>https://twitter.com/cirogomes/status/1575817885733167106</v>
      </c>
      <c r="H1084">
        <v>16933</v>
      </c>
      <c r="I1084">
        <v>1547</v>
      </c>
    </row>
    <row r="1085" spans="1:9" x14ac:dyDescent="0.35">
      <c r="A1085" s="15" t="s">
        <v>4152</v>
      </c>
      <c r="B1085" s="1" t="s">
        <v>8</v>
      </c>
      <c r="C1085" s="1" t="s">
        <v>8</v>
      </c>
      <c r="D1085" t="s">
        <v>11</v>
      </c>
      <c r="E1085" t="s">
        <v>1071</v>
      </c>
      <c r="F1085" s="2">
        <v>44834.509733796294</v>
      </c>
      <c r="G1085" s="3" t="str">
        <f>HYPERLINK("https://twitter.com/cirogomes/status/1575821263607836673")</f>
        <v>https://twitter.com/cirogomes/status/1575821263607836673</v>
      </c>
      <c r="H1085">
        <v>5962</v>
      </c>
      <c r="I1085">
        <v>793</v>
      </c>
    </row>
    <row r="1086" spans="1:9" x14ac:dyDescent="0.35">
      <c r="A1086" s="15" t="s">
        <v>4153</v>
      </c>
      <c r="B1086" s="1" t="s">
        <v>8</v>
      </c>
      <c r="C1086" s="1" t="s">
        <v>8</v>
      </c>
      <c r="D1086" t="s">
        <v>11</v>
      </c>
      <c r="E1086" t="s">
        <v>1072</v>
      </c>
      <c r="F1086" s="2">
        <v>44834.509733796294</v>
      </c>
      <c r="G1086" s="3" t="str">
        <f>HYPERLINK("https://twitter.com/cirogomes/status/1575821265645932546")</f>
        <v>https://twitter.com/cirogomes/status/1575821265645932546</v>
      </c>
      <c r="H1086">
        <v>2780</v>
      </c>
      <c r="I1086">
        <v>607</v>
      </c>
    </row>
    <row r="1087" spans="1:9" x14ac:dyDescent="0.35">
      <c r="A1087" s="15" t="s">
        <v>4154</v>
      </c>
      <c r="B1087" s="1" t="s">
        <v>8</v>
      </c>
      <c r="C1087" s="1" t="s">
        <v>8</v>
      </c>
      <c r="D1087" t="s">
        <v>11</v>
      </c>
      <c r="E1087" t="s">
        <v>1073</v>
      </c>
      <c r="F1087" s="2">
        <v>44834.625023148146</v>
      </c>
      <c r="G1087" s="3" t="str">
        <f>HYPERLINK("https://twitter.com/cirogomes/status/1575863042973237248")</f>
        <v>https://twitter.com/cirogomes/status/1575863042973237248</v>
      </c>
      <c r="H1087">
        <v>1346</v>
      </c>
      <c r="I1087">
        <v>294</v>
      </c>
    </row>
    <row r="1088" spans="1:9" x14ac:dyDescent="0.35">
      <c r="A1088" s="15" t="s">
        <v>4155</v>
      </c>
      <c r="B1088" s="1" t="s">
        <v>8</v>
      </c>
      <c r="C1088" s="1" t="s">
        <v>8</v>
      </c>
      <c r="D1088" t="s">
        <v>11</v>
      </c>
      <c r="E1088" t="s">
        <v>1074</v>
      </c>
      <c r="F1088" s="2">
        <v>44834.66909722222</v>
      </c>
      <c r="G1088" s="3" t="str">
        <f>HYPERLINK("https://twitter.com/cirogomes/status/1575879014929281024")</f>
        <v>https://twitter.com/cirogomes/status/1575879014929281024</v>
      </c>
      <c r="H1088">
        <v>2420</v>
      </c>
      <c r="I1088">
        <v>514</v>
      </c>
    </row>
    <row r="1089" spans="1:9" x14ac:dyDescent="0.35">
      <c r="A1089" s="15" t="s">
        <v>4156</v>
      </c>
      <c r="B1089" s="1" t="s">
        <v>8</v>
      </c>
      <c r="C1089" s="1" t="s">
        <v>8</v>
      </c>
      <c r="D1089" t="s">
        <v>11</v>
      </c>
      <c r="E1089" t="s">
        <v>1075</v>
      </c>
      <c r="F1089" s="2">
        <v>44834.792199074072</v>
      </c>
      <c r="G1089" s="3" t="str">
        <f>HYPERLINK("https://twitter.com/cirogomes/status/1575923626641002496")</f>
        <v>https://twitter.com/cirogomes/status/1575923626641002496</v>
      </c>
      <c r="H1089">
        <v>3260</v>
      </c>
      <c r="I1089">
        <v>566</v>
      </c>
    </row>
    <row r="1090" spans="1:9" x14ac:dyDescent="0.35">
      <c r="A1090" s="15" t="s">
        <v>4157</v>
      </c>
      <c r="B1090" s="1" t="s">
        <v>8</v>
      </c>
      <c r="C1090" s="1" t="s">
        <v>8</v>
      </c>
      <c r="D1090" t="s">
        <v>9</v>
      </c>
      <c r="E1090" t="s">
        <v>1076</v>
      </c>
      <c r="F1090" s="2">
        <v>44834.932233796295</v>
      </c>
      <c r="G1090" s="3" t="str">
        <f>HYPERLINK("https://twitter.com/cirogomes/status/1575974374704046080")</f>
        <v>https://twitter.com/cirogomes/status/1575974374704046080</v>
      </c>
      <c r="H1090">
        <v>1731</v>
      </c>
      <c r="I1090">
        <v>370</v>
      </c>
    </row>
    <row r="1091" spans="1:9" x14ac:dyDescent="0.35">
      <c r="A1091" s="15" t="s">
        <v>4158</v>
      </c>
      <c r="B1091" s="1" t="s">
        <v>8</v>
      </c>
      <c r="C1091" s="1" t="s">
        <v>8</v>
      </c>
      <c r="D1091" t="s">
        <v>9</v>
      </c>
      <c r="E1091" t="s">
        <v>1077</v>
      </c>
      <c r="F1091" s="2">
        <v>44834.937905092593</v>
      </c>
      <c r="G1091" s="3" t="str">
        <f>HYPERLINK("https://twitter.com/cirogomes/status/1575976430126518272")</f>
        <v>https://twitter.com/cirogomes/status/1575976430126518272</v>
      </c>
      <c r="H1091">
        <v>2978</v>
      </c>
      <c r="I1091">
        <v>467</v>
      </c>
    </row>
    <row r="1092" spans="1:9" x14ac:dyDescent="0.35">
      <c r="A1092" s="15" t="s">
        <v>4159</v>
      </c>
      <c r="B1092" s="1" t="s">
        <v>8</v>
      </c>
      <c r="C1092" s="1" t="s">
        <v>8</v>
      </c>
      <c r="D1092" t="s">
        <v>11</v>
      </c>
      <c r="E1092" t="s">
        <v>1078</v>
      </c>
      <c r="F1092" s="2">
        <v>44834.956655092596</v>
      </c>
      <c r="G1092" s="3" t="str">
        <f>HYPERLINK("https://twitter.com/cirogomes/status/1575983223930511360")</f>
        <v>https://twitter.com/cirogomes/status/1575983223930511360</v>
      </c>
      <c r="H1092">
        <v>1808</v>
      </c>
      <c r="I1092">
        <v>343</v>
      </c>
    </row>
    <row r="1093" spans="1:9" x14ac:dyDescent="0.35">
      <c r="A1093" s="15" t="s">
        <v>4160</v>
      </c>
      <c r="B1093" s="1" t="s">
        <v>8</v>
      </c>
      <c r="C1093" s="1" t="s">
        <v>8</v>
      </c>
      <c r="D1093" t="s">
        <v>9</v>
      </c>
      <c r="E1093" t="s">
        <v>1079</v>
      </c>
      <c r="F1093" s="2">
        <v>44834.965486111112</v>
      </c>
      <c r="G1093" s="3" t="str">
        <f>HYPERLINK("https://twitter.com/cirogomes/status/1575986425392025600")</f>
        <v>https://twitter.com/cirogomes/status/1575986425392025600</v>
      </c>
      <c r="H1093">
        <v>3136</v>
      </c>
      <c r="I1093">
        <v>570</v>
      </c>
    </row>
    <row r="1094" spans="1:9" x14ac:dyDescent="0.35">
      <c r="A1094" s="15" t="s">
        <v>4161</v>
      </c>
      <c r="B1094" s="1" t="s">
        <v>8</v>
      </c>
      <c r="C1094" s="1" t="s">
        <v>8</v>
      </c>
      <c r="D1094" t="s">
        <v>9</v>
      </c>
      <c r="E1094" t="s">
        <v>1080</v>
      </c>
      <c r="F1094" s="2">
        <v>44834.994722222225</v>
      </c>
      <c r="G1094" s="3" t="str">
        <f>HYPERLINK("https://twitter.com/cirogomes/status/1575997020573163520")</f>
        <v>https://twitter.com/cirogomes/status/1575997020573163520</v>
      </c>
      <c r="H1094">
        <v>4325</v>
      </c>
      <c r="I1094">
        <v>650</v>
      </c>
    </row>
    <row r="1095" spans="1:9" x14ac:dyDescent="0.35">
      <c r="A1095" s="15" t="s">
        <v>4162</v>
      </c>
      <c r="B1095" s="1" t="s">
        <v>8</v>
      </c>
      <c r="C1095" s="1" t="s">
        <v>8</v>
      </c>
      <c r="D1095" t="s">
        <v>9</v>
      </c>
      <c r="E1095" t="s">
        <v>1081</v>
      </c>
      <c r="F1095" s="2">
        <v>44835.05400462963</v>
      </c>
      <c r="G1095" s="3" t="str">
        <f>HYPERLINK("https://twitter.com/cirogomes/status/1576018500803518465")</f>
        <v>https://twitter.com/cirogomes/status/1576018500803518465</v>
      </c>
      <c r="H1095">
        <v>1921</v>
      </c>
      <c r="I1095">
        <v>227</v>
      </c>
    </row>
    <row r="1096" spans="1:9" x14ac:dyDescent="0.35">
      <c r="A1096" s="15" t="s">
        <v>4163</v>
      </c>
      <c r="B1096" s="1" t="s">
        <v>8</v>
      </c>
      <c r="C1096" s="1" t="s">
        <v>8</v>
      </c>
      <c r="D1096" t="s">
        <v>11</v>
      </c>
      <c r="E1096" t="s">
        <v>1082</v>
      </c>
      <c r="F1096" s="2">
        <v>44835.054247685184</v>
      </c>
      <c r="G1096" s="3" t="str">
        <f>HYPERLINK("https://twitter.com/cirogomes/status/1576018589005774848")</f>
        <v>https://twitter.com/cirogomes/status/1576018589005774848</v>
      </c>
      <c r="H1096">
        <v>22607</v>
      </c>
      <c r="I1096">
        <v>2164</v>
      </c>
    </row>
    <row r="1097" spans="1:9" x14ac:dyDescent="0.35">
      <c r="A1097" s="15" t="s">
        <v>4164</v>
      </c>
      <c r="B1097" s="1" t="s">
        <v>8</v>
      </c>
      <c r="C1097" s="1" t="s">
        <v>8</v>
      </c>
      <c r="D1097" t="s">
        <v>11</v>
      </c>
      <c r="E1097" t="s">
        <v>1083</v>
      </c>
      <c r="F1097" s="2">
        <v>44835.5</v>
      </c>
      <c r="G1097" s="3" t="str">
        <f>HYPERLINK("https://twitter.com/cirogomes/status/1576180125972013056")</f>
        <v>https://twitter.com/cirogomes/status/1576180125972013056</v>
      </c>
      <c r="H1097">
        <v>2707</v>
      </c>
      <c r="I1097">
        <v>600</v>
      </c>
    </row>
    <row r="1098" spans="1:9" x14ac:dyDescent="0.35">
      <c r="A1098" s="15" t="s">
        <v>4165</v>
      </c>
      <c r="B1098" s="1" t="s">
        <v>8</v>
      </c>
      <c r="C1098" s="1" t="s">
        <v>8</v>
      </c>
      <c r="D1098" t="s">
        <v>9</v>
      </c>
      <c r="E1098" t="s">
        <v>1084</v>
      </c>
      <c r="F1098" s="2">
        <v>44835.625011574077</v>
      </c>
      <c r="G1098" s="3" t="str">
        <f>HYPERLINK("https://twitter.com/cirogomes/status/1576225428989018112")</f>
        <v>https://twitter.com/cirogomes/status/1576225428989018112</v>
      </c>
      <c r="H1098">
        <v>2078</v>
      </c>
      <c r="I1098">
        <v>389</v>
      </c>
    </row>
    <row r="1099" spans="1:9" x14ac:dyDescent="0.35">
      <c r="A1099" s="15" t="s">
        <v>4166</v>
      </c>
      <c r="B1099" s="1" t="s">
        <v>8</v>
      </c>
      <c r="C1099" s="1" t="s">
        <v>8</v>
      </c>
      <c r="D1099" t="s">
        <v>11</v>
      </c>
      <c r="E1099" t="s">
        <v>1085</v>
      </c>
      <c r="F1099" s="2">
        <v>44835.778923611113</v>
      </c>
      <c r="G1099" s="3" t="str">
        <f>HYPERLINK("https://twitter.com/cirogomes/status/1576281202385887232")</f>
        <v>https://twitter.com/cirogomes/status/1576281202385887232</v>
      </c>
      <c r="H1099">
        <v>1857</v>
      </c>
      <c r="I1099">
        <v>329</v>
      </c>
    </row>
    <row r="1100" spans="1:9" x14ac:dyDescent="0.35">
      <c r="A1100" s="15" t="s">
        <v>4167</v>
      </c>
      <c r="B1100" s="1" t="s">
        <v>8</v>
      </c>
      <c r="C1100" s="1" t="s">
        <v>8</v>
      </c>
      <c r="D1100" t="s">
        <v>9</v>
      </c>
      <c r="E1100" t="s">
        <v>1086</v>
      </c>
      <c r="F1100" s="2">
        <v>44835.801736111112</v>
      </c>
      <c r="G1100" s="3" t="str">
        <f>HYPERLINK("https://twitter.com/cirogomes/status/1576289470382428161")</f>
        <v>https://twitter.com/cirogomes/status/1576289470382428161</v>
      </c>
      <c r="H1100">
        <v>2400</v>
      </c>
      <c r="I1100">
        <v>387</v>
      </c>
    </row>
    <row r="1101" spans="1:9" x14ac:dyDescent="0.35">
      <c r="A1101" s="15" t="s">
        <v>4168</v>
      </c>
      <c r="B1101" s="1" t="s">
        <v>8</v>
      </c>
      <c r="C1101" s="1" t="s">
        <v>8</v>
      </c>
      <c r="D1101" t="s">
        <v>9</v>
      </c>
      <c r="E1101" t="s">
        <v>1087</v>
      </c>
      <c r="F1101" s="2">
        <v>44835.804097222222</v>
      </c>
      <c r="G1101" s="3" t="str">
        <f>HYPERLINK("https://twitter.com/cirogomes/status/1576290325307400192")</f>
        <v>https://twitter.com/cirogomes/status/1576290325307400192</v>
      </c>
      <c r="H1101">
        <v>2040</v>
      </c>
      <c r="I1101">
        <v>338</v>
      </c>
    </row>
    <row r="1102" spans="1:9" x14ac:dyDescent="0.35">
      <c r="A1102" s="15" t="s">
        <v>4169</v>
      </c>
      <c r="B1102" s="1" t="s">
        <v>8</v>
      </c>
      <c r="C1102" s="1" t="s">
        <v>8</v>
      </c>
      <c r="D1102" t="s">
        <v>9</v>
      </c>
      <c r="E1102" t="s">
        <v>1088</v>
      </c>
      <c r="F1102" s="2">
        <v>44835.834965277776</v>
      </c>
      <c r="G1102" s="3" t="str">
        <f>HYPERLINK("https://twitter.com/cirogomes/status/1576301511495143424")</f>
        <v>https://twitter.com/cirogomes/status/1576301511495143424</v>
      </c>
      <c r="H1102">
        <v>1919</v>
      </c>
      <c r="I1102">
        <v>335</v>
      </c>
    </row>
    <row r="1103" spans="1:9" x14ac:dyDescent="0.35">
      <c r="A1103" s="15" t="s">
        <v>4170</v>
      </c>
      <c r="B1103" s="1" t="s">
        <v>8</v>
      </c>
      <c r="C1103" s="1" t="s">
        <v>8</v>
      </c>
      <c r="D1103" t="s">
        <v>9</v>
      </c>
      <c r="E1103" t="s">
        <v>1089</v>
      </c>
      <c r="F1103" s="2">
        <v>44835.846701388888</v>
      </c>
      <c r="G1103" s="3" t="str">
        <f>HYPERLINK("https://twitter.com/cirogomes/status/1576305767128346624")</f>
        <v>https://twitter.com/cirogomes/status/1576305767128346624</v>
      </c>
      <c r="H1103">
        <v>4413</v>
      </c>
      <c r="I1103">
        <v>812</v>
      </c>
    </row>
    <row r="1104" spans="1:9" x14ac:dyDescent="0.35">
      <c r="A1104" s="15" t="s">
        <v>4171</v>
      </c>
      <c r="B1104" s="1" t="s">
        <v>8</v>
      </c>
      <c r="C1104" s="1" t="s">
        <v>8</v>
      </c>
      <c r="D1104" t="s">
        <v>11</v>
      </c>
      <c r="E1104" t="s">
        <v>1090</v>
      </c>
      <c r="F1104" s="2">
        <v>44835.921712962961</v>
      </c>
      <c r="G1104" s="3" t="str">
        <f>HYPERLINK("https://twitter.com/cirogomes/status/1576332947741106176")</f>
        <v>https://twitter.com/cirogomes/status/1576332947741106176</v>
      </c>
      <c r="H1104">
        <v>6949</v>
      </c>
    </row>
  </sheetData>
  <phoneticPr fontId="13" type="noConversion"/>
  <conditionalFormatting sqref="G1:G1104">
    <cfRule type="duplicateValues" dxfId="1" priority="2"/>
  </conditionalFormatting>
  <dataValidations count="1">
    <dataValidation allowBlank="1" showInputMessage="1" showErrorMessage="1" promptTitle="Vertex 1 Name" prompt="Enter the name of the edge's first vertex." sqref="B2:C1104" xr:uid="{EA8A1F09-8475-4BA8-BEA3-58D30D1CF810}"/>
  </dataValidations>
  <hyperlinks>
    <hyperlink ref="G157" r:id="rId1" display="https://twitter.com/simonetebetbr/status/1564609721797165058" xr:uid="{55878F89-C5D7-4C37-9BB0-3ACE69C1916E}"/>
    <hyperlink ref="G308" r:id="rId2" display="https://twitter.com/simonetebetbr/status/1572052155355336704" xr:uid="{DB509DD9-4DBF-4344-B06B-C878F6197DAD}"/>
  </hyperlinks>
  <pageMargins left="0.511811024" right="0.511811024" top="0.78740157499999996" bottom="0.78740157499999996" header="0.31496062000000002" footer="0.3149606200000000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A7E8-7DBF-44A0-B41D-87E321124D1B}">
  <dimension ref="A1:K700"/>
  <sheetViews>
    <sheetView workbookViewId="0">
      <selection activeCell="D5" sqref="D5"/>
    </sheetView>
  </sheetViews>
  <sheetFormatPr defaultRowHeight="14.5" x14ac:dyDescent="0.35"/>
  <cols>
    <col min="6" max="6" width="8.453125" bestFit="1" customWidth="1"/>
    <col min="7" max="7" width="243.7265625" customWidth="1"/>
    <col min="9" max="9" width="32.81640625" customWidth="1"/>
  </cols>
  <sheetData>
    <row r="1" spans="1:11" s="38" customFormat="1" x14ac:dyDescent="0.35">
      <c r="A1" s="37" t="s">
        <v>1091</v>
      </c>
      <c r="B1" s="37" t="s">
        <v>1092</v>
      </c>
      <c r="C1" s="37" t="s">
        <v>1</v>
      </c>
      <c r="D1" s="37"/>
      <c r="E1" s="37" t="s">
        <v>1093</v>
      </c>
      <c r="F1" s="37" t="s">
        <v>1094</v>
      </c>
      <c r="G1" s="37" t="s">
        <v>3</v>
      </c>
      <c r="H1" s="37" t="s">
        <v>1095</v>
      </c>
      <c r="I1" s="37" t="s">
        <v>1096</v>
      </c>
      <c r="J1" s="37" t="s">
        <v>1097</v>
      </c>
      <c r="K1" s="37" t="s">
        <v>1098</v>
      </c>
    </row>
    <row r="2" spans="1:11" x14ac:dyDescent="0.35">
      <c r="A2" s="15" t="s">
        <v>1099</v>
      </c>
      <c r="B2" s="1" t="s">
        <v>1100</v>
      </c>
      <c r="C2" s="1" t="s">
        <v>1100</v>
      </c>
      <c r="D2" s="16"/>
      <c r="E2" t="s">
        <v>11</v>
      </c>
      <c r="F2" s="17">
        <v>44789.407094907408</v>
      </c>
      <c r="G2" t="s">
        <v>1101</v>
      </c>
      <c r="H2" s="18" t="s">
        <v>1102</v>
      </c>
      <c r="I2" s="3" t="str">
        <f>HYPERLINK("https://twitter.com/jairbolsonaro/status/1559476614760628224")</f>
        <v>https://twitter.com/jairbolsonaro/status/1559476614760628224</v>
      </c>
      <c r="J2">
        <v>33907</v>
      </c>
      <c r="K2">
        <v>5926</v>
      </c>
    </row>
    <row r="3" spans="1:11" x14ac:dyDescent="0.35">
      <c r="A3" s="15" t="s">
        <v>1103</v>
      </c>
      <c r="B3" s="1" t="s">
        <v>1100</v>
      </c>
      <c r="C3" s="1" t="s">
        <v>1100</v>
      </c>
      <c r="D3" s="16"/>
      <c r="E3" t="s">
        <v>11</v>
      </c>
      <c r="F3" s="17">
        <v>44789.407094907408</v>
      </c>
      <c r="G3" t="s">
        <v>1104</v>
      </c>
      <c r="H3" s="18" t="s">
        <v>1102</v>
      </c>
      <c r="I3" s="3" t="str">
        <f>HYPERLINK("https://twitter.com/jairbolsonaro/status/1559476616320925697")</f>
        <v>https://twitter.com/jairbolsonaro/status/1559476616320925697</v>
      </c>
      <c r="J3">
        <v>15910</v>
      </c>
      <c r="K3">
        <v>2801</v>
      </c>
    </row>
    <row r="4" spans="1:11" x14ac:dyDescent="0.35">
      <c r="A4" s="15" t="s">
        <v>1105</v>
      </c>
      <c r="B4" s="1" t="s">
        <v>1100</v>
      </c>
      <c r="C4" s="1" t="s">
        <v>1100</v>
      </c>
      <c r="D4" s="16"/>
      <c r="E4" t="s">
        <v>11</v>
      </c>
      <c r="F4" s="17">
        <v>44789.609733796293</v>
      </c>
      <c r="G4" t="s">
        <v>1106</v>
      </c>
      <c r="H4" s="18" t="s">
        <v>1107</v>
      </c>
      <c r="I4" s="3" t="str">
        <f>HYPERLINK("https://twitter.com/jairbolsonaro/status/1559550050296004611")</f>
        <v>https://twitter.com/jairbolsonaro/status/1559550050296004611</v>
      </c>
      <c r="J4">
        <v>78856</v>
      </c>
      <c r="K4">
        <v>15685</v>
      </c>
    </row>
    <row r="5" spans="1:11" x14ac:dyDescent="0.35">
      <c r="A5" s="15" t="s">
        <v>1108</v>
      </c>
      <c r="B5" s="1" t="s">
        <v>1100</v>
      </c>
      <c r="C5" s="1" t="s">
        <v>1100</v>
      </c>
      <c r="D5" s="16"/>
      <c r="E5" t="s">
        <v>11</v>
      </c>
      <c r="F5" s="17">
        <v>44789.60974537037</v>
      </c>
      <c r="G5" t="s">
        <v>1109</v>
      </c>
      <c r="H5" s="18" t="s">
        <v>1110</v>
      </c>
      <c r="I5" s="3" t="str">
        <f>HYPERLINK("https://twitter.com/jairbolsonaro/status/1559550052477042689")</f>
        <v>https://twitter.com/jairbolsonaro/status/1559550052477042689</v>
      </c>
      <c r="J5">
        <v>41436</v>
      </c>
      <c r="K5">
        <v>7516</v>
      </c>
    </row>
    <row r="6" spans="1:11" x14ac:dyDescent="0.35">
      <c r="A6" s="15" t="s">
        <v>1111</v>
      </c>
      <c r="B6" s="1" t="s">
        <v>1100</v>
      </c>
      <c r="C6" s="1" t="s">
        <v>1100</v>
      </c>
      <c r="D6" s="16"/>
      <c r="E6" t="s">
        <v>11</v>
      </c>
      <c r="F6" s="17">
        <v>44789.618402777778</v>
      </c>
      <c r="G6" s="3" t="str">
        <f>HYPERLINK("https://t.co/o0VsJIXXiG")</f>
        <v>https://t.co/o0VsJIXXiG</v>
      </c>
      <c r="H6" s="18" t="s">
        <v>1112</v>
      </c>
      <c r="I6" s="3" t="str">
        <f>HYPERLINK("https://twitter.com/jairbolsonaro/status/1559553189652975617")</f>
        <v>https://twitter.com/jairbolsonaro/status/1559553189652975617</v>
      </c>
      <c r="J6">
        <v>41739</v>
      </c>
      <c r="K6">
        <v>6376</v>
      </c>
    </row>
    <row r="7" spans="1:11" x14ac:dyDescent="0.35">
      <c r="A7" s="15" t="s">
        <v>1113</v>
      </c>
      <c r="B7" s="1" t="s">
        <v>1100</v>
      </c>
      <c r="C7" s="1" t="s">
        <v>1100</v>
      </c>
      <c r="D7" s="16"/>
      <c r="E7" t="s">
        <v>11</v>
      </c>
      <c r="F7" s="17">
        <v>44789.741238425922</v>
      </c>
      <c r="G7" t="s">
        <v>1114</v>
      </c>
      <c r="H7" s="18" t="s">
        <v>1115</v>
      </c>
      <c r="I7" s="3" t="str">
        <f>HYPERLINK("https://twitter.com/jairbolsonaro/status/1559597703314694151")</f>
        <v>https://twitter.com/jairbolsonaro/status/1559597703314694151</v>
      </c>
      <c r="J7">
        <v>39925</v>
      </c>
      <c r="K7">
        <v>8823</v>
      </c>
    </row>
    <row r="8" spans="1:11" x14ac:dyDescent="0.35">
      <c r="A8" s="15" t="s">
        <v>1116</v>
      </c>
      <c r="B8" s="1" t="s">
        <v>1100</v>
      </c>
      <c r="C8" s="1" t="s">
        <v>1117</v>
      </c>
      <c r="D8" s="16"/>
      <c r="E8" t="s">
        <v>146</v>
      </c>
      <c r="F8" s="17">
        <v>44789.831863425927</v>
      </c>
      <c r="G8" t="s">
        <v>1118</v>
      </c>
      <c r="H8" s="18" t="s">
        <v>1119</v>
      </c>
      <c r="I8" s="3" t="str">
        <f>HYPERLINK("https://twitter.com/jairbolsonaro/status/1559630548414365697")</f>
        <v>https://twitter.com/jairbolsonaro/status/1559630548414365697</v>
      </c>
      <c r="J8">
        <v>5439</v>
      </c>
      <c r="K8">
        <v>385</v>
      </c>
    </row>
    <row r="9" spans="1:11" x14ac:dyDescent="0.35">
      <c r="A9" s="15" t="s">
        <v>1120</v>
      </c>
      <c r="B9" s="1" t="s">
        <v>1100</v>
      </c>
      <c r="C9" s="1" t="s">
        <v>1100</v>
      </c>
      <c r="D9" s="16"/>
      <c r="E9" t="s">
        <v>11</v>
      </c>
      <c r="F9" s="17">
        <v>44789.955879629626</v>
      </c>
      <c r="G9" t="s">
        <v>1121</v>
      </c>
      <c r="H9" s="18" t="s">
        <v>1122</v>
      </c>
      <c r="I9" s="3" t="str">
        <f>HYPERLINK("https://twitter.com/jairbolsonaro/status/1559675489098371078")</f>
        <v>https://twitter.com/jairbolsonaro/status/1559675489098371078</v>
      </c>
      <c r="J9">
        <v>72920</v>
      </c>
      <c r="K9">
        <v>13668</v>
      </c>
    </row>
    <row r="10" spans="1:11" x14ac:dyDescent="0.35">
      <c r="A10" s="15" t="s">
        <v>1123</v>
      </c>
      <c r="B10" s="1" t="s">
        <v>1100</v>
      </c>
      <c r="C10" s="1" t="s">
        <v>1100</v>
      </c>
      <c r="D10" s="16"/>
      <c r="E10" t="s">
        <v>11</v>
      </c>
      <c r="F10" s="17">
        <v>44789.955879629626</v>
      </c>
      <c r="G10" t="s">
        <v>1124</v>
      </c>
      <c r="H10" s="18" t="s">
        <v>1122</v>
      </c>
      <c r="I10" s="3" t="str">
        <f>HYPERLINK("https://twitter.com/jairbolsonaro/status/1559675490591449089")</f>
        <v>https://twitter.com/jairbolsonaro/status/1559675490591449089</v>
      </c>
      <c r="J10">
        <v>34756</v>
      </c>
      <c r="K10">
        <v>6554</v>
      </c>
    </row>
    <row r="11" spans="1:11" x14ac:dyDescent="0.35">
      <c r="A11" s="15" t="s">
        <v>1125</v>
      </c>
      <c r="B11" s="1" t="s">
        <v>1100</v>
      </c>
      <c r="C11" s="1" t="s">
        <v>1100</v>
      </c>
      <c r="D11" s="16"/>
      <c r="E11" t="s">
        <v>11</v>
      </c>
      <c r="F11" s="17">
        <v>44789.955891203703</v>
      </c>
      <c r="G11" t="s">
        <v>1126</v>
      </c>
      <c r="H11" s="18" t="s">
        <v>1127</v>
      </c>
      <c r="I11" s="3" t="str">
        <f>HYPERLINK("https://twitter.com/jairbolsonaro/status/1559675492445323264")</f>
        <v>https://twitter.com/jairbolsonaro/status/1559675492445323264</v>
      </c>
      <c r="J11">
        <v>32850</v>
      </c>
      <c r="K11">
        <v>6287</v>
      </c>
    </row>
    <row r="12" spans="1:11" x14ac:dyDescent="0.35">
      <c r="A12" s="15" t="s">
        <v>1128</v>
      </c>
      <c r="B12" s="1" t="s">
        <v>1100</v>
      </c>
      <c r="C12" s="1" t="s">
        <v>1100</v>
      </c>
      <c r="D12" s="16"/>
      <c r="E12" t="s">
        <v>11</v>
      </c>
      <c r="F12" s="17">
        <v>44790.093124999999</v>
      </c>
      <c r="G12" t="s">
        <v>1129</v>
      </c>
      <c r="H12" s="18" t="s">
        <v>1130</v>
      </c>
      <c r="I12" s="3" t="str">
        <f>HYPERLINK("https://twitter.com/jairbolsonaro/status/1559725224664465411")</f>
        <v>https://twitter.com/jairbolsonaro/status/1559725224664465411</v>
      </c>
      <c r="J12">
        <v>99667</v>
      </c>
      <c r="K12">
        <v>15419</v>
      </c>
    </row>
    <row r="13" spans="1:11" x14ac:dyDescent="0.35">
      <c r="A13" s="15" t="s">
        <v>1131</v>
      </c>
      <c r="B13" s="1" t="s">
        <v>1100</v>
      </c>
      <c r="C13" s="1" t="s">
        <v>1100</v>
      </c>
      <c r="D13" s="16"/>
      <c r="E13" t="s">
        <v>11</v>
      </c>
      <c r="F13" s="17">
        <v>44790.09337962963</v>
      </c>
      <c r="G13" t="s">
        <v>1132</v>
      </c>
      <c r="H13" s="18" t="s">
        <v>1133</v>
      </c>
      <c r="I13" s="3" t="str">
        <f>HYPERLINK("https://twitter.com/jairbolsonaro/status/1559725317891260419")</f>
        <v>https://twitter.com/jairbolsonaro/status/1559725317891260419</v>
      </c>
      <c r="J13">
        <v>15140</v>
      </c>
      <c r="K13">
        <v>3619</v>
      </c>
    </row>
    <row r="14" spans="1:11" x14ac:dyDescent="0.35">
      <c r="A14" s="15" t="s">
        <v>1134</v>
      </c>
      <c r="B14" s="1" t="s">
        <v>1100</v>
      </c>
      <c r="C14" s="1" t="s">
        <v>1100</v>
      </c>
      <c r="D14" s="16"/>
      <c r="E14" t="s">
        <v>11</v>
      </c>
      <c r="F14" s="17">
        <v>44790.458715277775</v>
      </c>
      <c r="G14" t="s">
        <v>1135</v>
      </c>
      <c r="H14" s="18" t="s">
        <v>1136</v>
      </c>
      <c r="I14" s="3" t="str">
        <f>HYPERLINK("https://twitter.com/jairbolsonaro/status/1559857711730270208")</f>
        <v>https://twitter.com/jairbolsonaro/status/1559857711730270208</v>
      </c>
      <c r="J14">
        <v>31142</v>
      </c>
      <c r="K14">
        <v>5664</v>
      </c>
    </row>
    <row r="15" spans="1:11" x14ac:dyDescent="0.35">
      <c r="A15" s="15" t="s">
        <v>1137</v>
      </c>
      <c r="B15" s="1" t="s">
        <v>1100</v>
      </c>
      <c r="C15" s="1" t="s">
        <v>1100</v>
      </c>
      <c r="D15" s="16"/>
      <c r="E15" t="s">
        <v>11</v>
      </c>
      <c r="F15" s="17">
        <v>44790.458726851852</v>
      </c>
      <c r="G15" t="s">
        <v>1138</v>
      </c>
      <c r="H15" s="18" t="s">
        <v>1139</v>
      </c>
      <c r="I15" s="3" t="str">
        <f>HYPERLINK("https://twitter.com/jairbolsonaro/status/1559857713131274241")</f>
        <v>https://twitter.com/jairbolsonaro/status/1559857713131274241</v>
      </c>
      <c r="J15">
        <v>15264</v>
      </c>
      <c r="K15">
        <v>2614</v>
      </c>
    </row>
    <row r="16" spans="1:11" x14ac:dyDescent="0.35">
      <c r="A16" s="15" t="s">
        <v>1140</v>
      </c>
      <c r="B16" s="1" t="s">
        <v>1100</v>
      </c>
      <c r="C16" s="1" t="s">
        <v>1100</v>
      </c>
      <c r="D16" s="16"/>
      <c r="E16" t="s">
        <v>11</v>
      </c>
      <c r="F16" s="17">
        <v>44790.458726851852</v>
      </c>
      <c r="G16" t="s">
        <v>1141</v>
      </c>
      <c r="H16" s="18" t="s">
        <v>1139</v>
      </c>
      <c r="I16" s="3" t="str">
        <f>HYPERLINK("https://twitter.com/jairbolsonaro/status/1559857714813194241")</f>
        <v>https://twitter.com/jairbolsonaro/status/1559857714813194241</v>
      </c>
      <c r="J16">
        <v>14712</v>
      </c>
      <c r="K16">
        <v>2635</v>
      </c>
    </row>
    <row r="17" spans="1:11" x14ac:dyDescent="0.35">
      <c r="A17" s="15" t="s">
        <v>1142</v>
      </c>
      <c r="B17" s="1" t="s">
        <v>1100</v>
      </c>
      <c r="C17" s="1" t="s">
        <v>1100</v>
      </c>
      <c r="D17" s="16"/>
      <c r="E17" t="s">
        <v>11</v>
      </c>
      <c r="F17" s="17">
        <v>44790.625694444447</v>
      </c>
      <c r="G17" t="s">
        <v>1143</v>
      </c>
      <c r="H17" s="18" t="s">
        <v>1144</v>
      </c>
      <c r="I17" s="3" t="str">
        <f>HYPERLINK("https://twitter.com/jairbolsonaro/status/1559918221230325760")</f>
        <v>https://twitter.com/jairbolsonaro/status/1559918221230325760</v>
      </c>
      <c r="J17">
        <v>52630</v>
      </c>
      <c r="K17">
        <v>11387</v>
      </c>
    </row>
    <row r="18" spans="1:11" x14ac:dyDescent="0.35">
      <c r="A18" s="15" t="s">
        <v>1145</v>
      </c>
      <c r="B18" s="1" t="s">
        <v>1100</v>
      </c>
      <c r="C18" s="1" t="s">
        <v>1100</v>
      </c>
      <c r="D18" s="16"/>
      <c r="E18" t="s">
        <v>11</v>
      </c>
      <c r="F18" s="17">
        <v>44790.625694444447</v>
      </c>
      <c r="G18" t="s">
        <v>1146</v>
      </c>
      <c r="H18" s="18" t="s">
        <v>1144</v>
      </c>
      <c r="I18" s="3" t="str">
        <f>HYPERLINK("https://twitter.com/jairbolsonaro/status/1559918222815760387")</f>
        <v>https://twitter.com/jairbolsonaro/status/1559918222815760387</v>
      </c>
      <c r="J18">
        <v>27097</v>
      </c>
      <c r="K18">
        <v>5499</v>
      </c>
    </row>
    <row r="19" spans="1:11" x14ac:dyDescent="0.35">
      <c r="A19" s="15" t="s">
        <v>1147</v>
      </c>
      <c r="B19" s="1" t="s">
        <v>1100</v>
      </c>
      <c r="C19" s="1" t="s">
        <v>1100</v>
      </c>
      <c r="D19" s="16"/>
      <c r="E19" t="s">
        <v>11</v>
      </c>
      <c r="F19" s="17">
        <v>44790.62572916667</v>
      </c>
      <c r="G19" s="3" t="str">
        <f>HYPERLINK("https://t.co/Rk0jEJtvBQ")</f>
        <v>https://t.co/Rk0jEJtvBQ</v>
      </c>
      <c r="H19" s="18" t="s">
        <v>1148</v>
      </c>
      <c r="I19" s="3" t="str">
        <f>HYPERLINK("https://twitter.com/jairbolsonaro/status/1559918233557385216")</f>
        <v>https://twitter.com/jairbolsonaro/status/1559918233557385216</v>
      </c>
      <c r="J19">
        <v>27482</v>
      </c>
      <c r="K19">
        <v>6878</v>
      </c>
    </row>
    <row r="20" spans="1:11" x14ac:dyDescent="0.35">
      <c r="A20" s="15" t="s">
        <v>1149</v>
      </c>
      <c r="B20" s="1" t="s">
        <v>1100</v>
      </c>
      <c r="C20" s="1" t="s">
        <v>1100</v>
      </c>
      <c r="D20" s="16"/>
      <c r="E20" t="s">
        <v>11</v>
      </c>
      <c r="F20" s="17">
        <v>44790.920046296298</v>
      </c>
      <c r="G20" t="s">
        <v>1150</v>
      </c>
      <c r="H20" s="18" t="s">
        <v>1151</v>
      </c>
      <c r="I20" s="3" t="str">
        <f>HYPERLINK("https://twitter.com/jairbolsonaro/status/1560024890022952961")</f>
        <v>https://twitter.com/jairbolsonaro/status/1560024890022952961</v>
      </c>
      <c r="J20">
        <v>22747</v>
      </c>
      <c r="K20">
        <v>4922</v>
      </c>
    </row>
    <row r="21" spans="1:11" x14ac:dyDescent="0.35">
      <c r="A21" s="15" t="s">
        <v>1152</v>
      </c>
      <c r="B21" s="1" t="s">
        <v>1100</v>
      </c>
      <c r="C21" s="1" t="s">
        <v>1100</v>
      </c>
      <c r="D21" s="16"/>
      <c r="E21" t="s">
        <v>11</v>
      </c>
      <c r="F21" s="17">
        <v>44791.406423611108</v>
      </c>
      <c r="G21" t="s">
        <v>1153</v>
      </c>
      <c r="H21" s="18" t="s">
        <v>1154</v>
      </c>
      <c r="I21" s="3" t="str">
        <f>HYPERLINK("https://twitter.com/jairbolsonaro/status/1560201146052009984")</f>
        <v>https://twitter.com/jairbolsonaro/status/1560201146052009984</v>
      </c>
      <c r="J21">
        <v>37643</v>
      </c>
      <c r="K21">
        <v>6977</v>
      </c>
    </row>
    <row r="22" spans="1:11" x14ac:dyDescent="0.35">
      <c r="A22" s="15" t="s">
        <v>1155</v>
      </c>
      <c r="B22" s="1" t="s">
        <v>1100</v>
      </c>
      <c r="C22" s="1" t="s">
        <v>1100</v>
      </c>
      <c r="D22" s="16"/>
      <c r="E22" t="s">
        <v>11</v>
      </c>
      <c r="F22" s="17">
        <v>44791.406423611108</v>
      </c>
      <c r="G22" t="s">
        <v>1156</v>
      </c>
      <c r="H22" s="18" t="s">
        <v>1154</v>
      </c>
      <c r="I22" s="3" t="str">
        <f>HYPERLINK("https://twitter.com/jairbolsonaro/status/1560201148216352770")</f>
        <v>https://twitter.com/jairbolsonaro/status/1560201148216352770</v>
      </c>
      <c r="J22">
        <v>19862</v>
      </c>
      <c r="K22">
        <v>3510</v>
      </c>
    </row>
    <row r="23" spans="1:11" x14ac:dyDescent="0.35">
      <c r="A23" s="15" t="s">
        <v>1157</v>
      </c>
      <c r="B23" s="1" t="s">
        <v>1100</v>
      </c>
      <c r="C23" s="1" t="s">
        <v>1100</v>
      </c>
      <c r="D23" s="16"/>
      <c r="E23" t="s">
        <v>11</v>
      </c>
      <c r="F23" s="17">
        <v>44791.65079861111</v>
      </c>
      <c r="G23" t="s">
        <v>1158</v>
      </c>
      <c r="H23" s="18" t="s">
        <v>1159</v>
      </c>
      <c r="I23" s="3" t="str">
        <f>HYPERLINK("https://twitter.com/jairbolsonaro/status/1560289705987641344")</f>
        <v>https://twitter.com/jairbolsonaro/status/1560289705987641344</v>
      </c>
      <c r="J23">
        <v>28305</v>
      </c>
      <c r="K23">
        <v>5920</v>
      </c>
    </row>
    <row r="24" spans="1:11" x14ac:dyDescent="0.35">
      <c r="A24" s="15" t="s">
        <v>1160</v>
      </c>
      <c r="B24" s="1" t="s">
        <v>1100</v>
      </c>
      <c r="C24" s="1" t="s">
        <v>1100</v>
      </c>
      <c r="D24" s="16"/>
      <c r="E24" t="s">
        <v>11</v>
      </c>
      <c r="F24" s="17">
        <v>44791.785543981481</v>
      </c>
      <c r="G24" t="s">
        <v>1161</v>
      </c>
      <c r="H24" s="18" t="s">
        <v>1162</v>
      </c>
      <c r="I24" s="3" t="str">
        <f>HYPERLINK("https://twitter.com/jairbolsonaro/status/1560338534711660546")</f>
        <v>https://twitter.com/jairbolsonaro/status/1560338534711660546</v>
      </c>
      <c r="J24">
        <v>52629</v>
      </c>
      <c r="K24">
        <v>9838</v>
      </c>
    </row>
    <row r="25" spans="1:11" x14ac:dyDescent="0.35">
      <c r="A25" s="15" t="s">
        <v>1163</v>
      </c>
      <c r="B25" s="1" t="s">
        <v>1100</v>
      </c>
      <c r="C25" s="1" t="s">
        <v>1100</v>
      </c>
      <c r="D25" s="16"/>
      <c r="E25" t="s">
        <v>11</v>
      </c>
      <c r="F25" s="17">
        <v>44791.785543981481</v>
      </c>
      <c r="G25" t="s">
        <v>1164</v>
      </c>
      <c r="H25" s="18" t="s">
        <v>1162</v>
      </c>
      <c r="I25" s="3" t="str">
        <f>HYPERLINK("https://twitter.com/jairbolsonaro/status/1560338536510922752")</f>
        <v>https://twitter.com/jairbolsonaro/status/1560338536510922752</v>
      </c>
      <c r="J25">
        <v>25398</v>
      </c>
      <c r="K25">
        <v>4543</v>
      </c>
    </row>
    <row r="26" spans="1:11" x14ac:dyDescent="0.35">
      <c r="A26" s="15" t="s">
        <v>1165</v>
      </c>
      <c r="B26" s="1" t="s">
        <v>1100</v>
      </c>
      <c r="C26" s="1" t="s">
        <v>1100</v>
      </c>
      <c r="D26" s="16"/>
      <c r="E26" t="s">
        <v>11</v>
      </c>
      <c r="F26" s="17">
        <v>44791.785543981481</v>
      </c>
      <c r="G26" t="s">
        <v>1166</v>
      </c>
      <c r="H26" s="18" t="s">
        <v>1162</v>
      </c>
      <c r="I26" s="3" t="str">
        <f>HYPERLINK("https://twitter.com/jairbolsonaro/status/1560338538444591106")</f>
        <v>https://twitter.com/jairbolsonaro/status/1560338538444591106</v>
      </c>
      <c r="J26">
        <v>24726</v>
      </c>
      <c r="K26">
        <v>4644</v>
      </c>
    </row>
    <row r="27" spans="1:11" x14ac:dyDescent="0.35">
      <c r="A27" s="15" t="s">
        <v>1167</v>
      </c>
      <c r="B27" s="1" t="s">
        <v>1100</v>
      </c>
      <c r="C27" s="1" t="s">
        <v>1100</v>
      </c>
      <c r="D27" s="16"/>
      <c r="E27" t="s">
        <v>11</v>
      </c>
      <c r="F27" s="17">
        <v>44791.918634259258</v>
      </c>
      <c r="G27" t="s">
        <v>1168</v>
      </c>
      <c r="H27" s="18" t="s">
        <v>1169</v>
      </c>
      <c r="I27" s="3" t="str">
        <f>HYPERLINK("https://twitter.com/jairbolsonaro/status/1560386765042716673")</f>
        <v>https://twitter.com/jairbolsonaro/status/1560386765042716673</v>
      </c>
      <c r="J27">
        <v>10065</v>
      </c>
      <c r="K27">
        <v>2303</v>
      </c>
    </row>
    <row r="28" spans="1:11" x14ac:dyDescent="0.35">
      <c r="A28" s="15" t="s">
        <v>1170</v>
      </c>
      <c r="B28" s="1" t="s">
        <v>1100</v>
      </c>
      <c r="C28" s="1" t="s">
        <v>1100</v>
      </c>
      <c r="D28" s="16"/>
      <c r="E28" t="s">
        <v>11</v>
      </c>
      <c r="F28" s="17">
        <v>44792.058344907404</v>
      </c>
      <c r="G28" t="s">
        <v>1171</v>
      </c>
      <c r="H28" s="18" t="s">
        <v>1172</v>
      </c>
      <c r="I28" s="3" t="str">
        <f>HYPERLINK("https://twitter.com/jairbolsonaro/status/1560437395681689600")</f>
        <v>https://twitter.com/jairbolsonaro/status/1560437395681689600</v>
      </c>
      <c r="J28">
        <v>31120</v>
      </c>
      <c r="K28">
        <v>6615</v>
      </c>
    </row>
    <row r="29" spans="1:11" x14ac:dyDescent="0.35">
      <c r="A29" s="15" t="s">
        <v>1173</v>
      </c>
      <c r="B29" s="1" t="s">
        <v>1100</v>
      </c>
      <c r="C29" s="1" t="s">
        <v>1100</v>
      </c>
      <c r="D29" s="16"/>
      <c r="E29" t="s">
        <v>11</v>
      </c>
      <c r="F29" s="17">
        <v>44792.477164351854</v>
      </c>
      <c r="G29" t="s">
        <v>1174</v>
      </c>
      <c r="H29" s="18" t="s">
        <v>1175</v>
      </c>
      <c r="I29" s="3" t="str">
        <f>HYPERLINK("https://twitter.com/jairbolsonaro/status/1560589172863369216")</f>
        <v>https://twitter.com/jairbolsonaro/status/1560589172863369216</v>
      </c>
      <c r="J29">
        <v>68157</v>
      </c>
      <c r="K29">
        <v>9942</v>
      </c>
    </row>
    <row r="30" spans="1:11" x14ac:dyDescent="0.35">
      <c r="A30" s="15" t="s">
        <v>1176</v>
      </c>
      <c r="B30" s="1" t="s">
        <v>1100</v>
      </c>
      <c r="C30" s="1" t="s">
        <v>1100</v>
      </c>
      <c r="D30" s="16"/>
      <c r="E30" t="s">
        <v>11</v>
      </c>
      <c r="F30" s="17">
        <v>44792.477175925924</v>
      </c>
      <c r="G30" t="s">
        <v>1177</v>
      </c>
      <c r="H30" s="18" t="s">
        <v>1178</v>
      </c>
      <c r="I30" s="3" t="str">
        <f>HYPERLINK("https://twitter.com/jairbolsonaro/status/1560589174687895552")</f>
        <v>https://twitter.com/jairbolsonaro/status/1560589174687895552</v>
      </c>
      <c r="J30">
        <v>26917</v>
      </c>
      <c r="K30">
        <v>5386</v>
      </c>
    </row>
    <row r="31" spans="1:11" x14ac:dyDescent="0.35">
      <c r="A31" s="15" t="s">
        <v>1179</v>
      </c>
      <c r="B31" s="1" t="s">
        <v>1100</v>
      </c>
      <c r="C31" s="1" t="s">
        <v>1100</v>
      </c>
      <c r="D31" s="16"/>
      <c r="E31" t="s">
        <v>11</v>
      </c>
      <c r="F31" s="17">
        <v>44792.477175925924</v>
      </c>
      <c r="G31" t="s">
        <v>1180</v>
      </c>
      <c r="H31" s="18" t="s">
        <v>1178</v>
      </c>
      <c r="I31" s="3" t="str">
        <f>HYPERLINK("https://twitter.com/jairbolsonaro/status/1560589176671715328")</f>
        <v>https://twitter.com/jairbolsonaro/status/1560589176671715328</v>
      </c>
      <c r="J31">
        <v>23205</v>
      </c>
      <c r="K31">
        <v>4569</v>
      </c>
    </row>
    <row r="32" spans="1:11" x14ac:dyDescent="0.35">
      <c r="A32" s="15" t="s">
        <v>1181</v>
      </c>
      <c r="B32" s="1" t="s">
        <v>1100</v>
      </c>
      <c r="C32" s="1" t="s">
        <v>1100</v>
      </c>
      <c r="D32" s="16"/>
      <c r="E32" t="s">
        <v>11</v>
      </c>
      <c r="F32" s="17">
        <v>44792.477673611109</v>
      </c>
      <c r="G32" s="3" t="str">
        <f>HYPERLINK("https://t.co/undWXscLu2")</f>
        <v>https://t.co/undWXscLu2</v>
      </c>
      <c r="H32" s="18" t="s">
        <v>1182</v>
      </c>
      <c r="I32" s="3" t="str">
        <f>HYPERLINK("https://twitter.com/jairbolsonaro/status/1560589356548636672")</f>
        <v>https://twitter.com/jairbolsonaro/status/1560589356548636672</v>
      </c>
      <c r="J32">
        <v>55337</v>
      </c>
      <c r="K32">
        <v>6386</v>
      </c>
    </row>
    <row r="33" spans="1:11" x14ac:dyDescent="0.35">
      <c r="A33" s="15" t="s">
        <v>1183</v>
      </c>
      <c r="B33" s="1" t="s">
        <v>1100</v>
      </c>
      <c r="C33" s="1" t="s">
        <v>1100</v>
      </c>
      <c r="D33" s="16"/>
      <c r="E33" t="s">
        <v>11</v>
      </c>
      <c r="F33" s="17">
        <v>44792.763437499998</v>
      </c>
      <c r="G33" t="s">
        <v>1184</v>
      </c>
      <c r="H33" s="18" t="s">
        <v>1185</v>
      </c>
      <c r="I33" s="3" t="str">
        <f>HYPERLINK("https://twitter.com/jairbolsonaro/status/1560692913914642432")</f>
        <v>https://twitter.com/jairbolsonaro/status/1560692913914642432</v>
      </c>
      <c r="J33">
        <v>8504</v>
      </c>
      <c r="K33">
        <v>1737</v>
      </c>
    </row>
    <row r="34" spans="1:11" x14ac:dyDescent="0.35">
      <c r="A34" s="15" t="s">
        <v>1186</v>
      </c>
      <c r="B34" s="1" t="s">
        <v>1100</v>
      </c>
      <c r="C34" s="1" t="s">
        <v>1100</v>
      </c>
      <c r="D34" s="16"/>
      <c r="E34" t="s">
        <v>11</v>
      </c>
      <c r="F34" s="17">
        <v>44792.79791666667</v>
      </c>
      <c r="G34" t="s">
        <v>1187</v>
      </c>
      <c r="H34" s="18" t="s">
        <v>1188</v>
      </c>
      <c r="I34" s="3" t="str">
        <f>HYPERLINK("https://twitter.com/jairbolsonaro/status/1560705408389578752")</f>
        <v>https://twitter.com/jairbolsonaro/status/1560705408389578752</v>
      </c>
      <c r="J34">
        <v>53004</v>
      </c>
      <c r="K34">
        <v>9280</v>
      </c>
    </row>
    <row r="35" spans="1:11" x14ac:dyDescent="0.35">
      <c r="A35" s="15" t="s">
        <v>1189</v>
      </c>
      <c r="B35" s="1" t="s">
        <v>1100</v>
      </c>
      <c r="C35" s="1" t="s">
        <v>1100</v>
      </c>
      <c r="D35" s="16"/>
      <c r="E35" t="s">
        <v>11</v>
      </c>
      <c r="F35" s="17">
        <v>44792.825671296298</v>
      </c>
      <c r="G35" t="s">
        <v>1190</v>
      </c>
      <c r="H35" s="18" t="s">
        <v>1191</v>
      </c>
      <c r="I35" s="3" t="str">
        <f>HYPERLINK("https://twitter.com/jairbolsonaro/status/1560715465105854466")</f>
        <v>https://twitter.com/jairbolsonaro/status/1560715465105854466</v>
      </c>
      <c r="J35">
        <v>109752</v>
      </c>
      <c r="K35">
        <v>9435</v>
      </c>
    </row>
    <row r="36" spans="1:11" x14ac:dyDescent="0.35">
      <c r="A36" s="15" t="s">
        <v>1192</v>
      </c>
      <c r="B36" s="1" t="s">
        <v>1100</v>
      </c>
      <c r="C36" s="1" t="s">
        <v>1100</v>
      </c>
      <c r="D36" s="16"/>
      <c r="E36" t="s">
        <v>11</v>
      </c>
      <c r="F36" s="17">
        <v>44793.062951388885</v>
      </c>
      <c r="G36" t="e">
        <f>- Se eu pedir que as pessoas bebam água regularmente: P35sim</f>
        <v>#NAME?</v>
      </c>
      <c r="H36" s="18" t="s">
        <v>1193</v>
      </c>
      <c r="I36" s="3" t="str">
        <f>HYPERLINK("https://twitter.com/jairbolsonaro/status/1560801455199625218")</f>
        <v>https://twitter.com/jairbolsonaro/status/1560801455199625218</v>
      </c>
      <c r="J36">
        <v>76432</v>
      </c>
      <c r="K36">
        <v>10045</v>
      </c>
    </row>
    <row r="37" spans="1:11" x14ac:dyDescent="0.35">
      <c r="A37" s="15" t="s">
        <v>1194</v>
      </c>
      <c r="B37" s="1" t="s">
        <v>1100</v>
      </c>
      <c r="C37" s="1" t="s">
        <v>1100</v>
      </c>
      <c r="D37" s="16"/>
      <c r="E37" t="s">
        <v>11</v>
      </c>
      <c r="F37" s="17">
        <v>44793.473564814813</v>
      </c>
      <c r="G37" s="3" t="str">
        <f>HYPERLINK("https://t.co/XpgkEZF58n")</f>
        <v>https://t.co/XpgkEZF58n</v>
      </c>
      <c r="H37" s="18" t="s">
        <v>1195</v>
      </c>
      <c r="I37" s="3" t="str">
        <f>HYPERLINK("https://twitter.com/jairbolsonaro/status/1560950255859941377")</f>
        <v>https://twitter.com/jairbolsonaro/status/1560950255859941377</v>
      </c>
      <c r="J37">
        <v>41777</v>
      </c>
      <c r="K37">
        <v>11079</v>
      </c>
    </row>
    <row r="38" spans="1:11" x14ac:dyDescent="0.35">
      <c r="A38" s="15" t="s">
        <v>1196</v>
      </c>
      <c r="B38" s="1" t="s">
        <v>1100</v>
      </c>
      <c r="C38" s="1" t="s">
        <v>1197</v>
      </c>
      <c r="D38" s="16"/>
      <c r="E38" t="s">
        <v>9</v>
      </c>
      <c r="F38" s="17">
        <v>44793.636041666665</v>
      </c>
      <c r="G38" t="s">
        <v>1198</v>
      </c>
      <c r="H38" s="18" t="s">
        <v>1199</v>
      </c>
      <c r="I38" s="3" t="str">
        <f>HYPERLINK("https://twitter.com/jairbolsonaro/status/1561009135646392320")</f>
        <v>https://twitter.com/jairbolsonaro/status/1561009135646392320</v>
      </c>
      <c r="J38">
        <v>32588</v>
      </c>
      <c r="K38">
        <v>7368</v>
      </c>
    </row>
    <row r="39" spans="1:11" x14ac:dyDescent="0.35">
      <c r="A39" s="15" t="s">
        <v>1200</v>
      </c>
      <c r="B39" s="1" t="s">
        <v>1100</v>
      </c>
      <c r="C39" s="1" t="s">
        <v>1100</v>
      </c>
      <c r="D39" s="16"/>
      <c r="E39" t="s">
        <v>11</v>
      </c>
      <c r="F39" s="17">
        <v>44793.844560185185</v>
      </c>
      <c r="G39" t="s">
        <v>1201</v>
      </c>
      <c r="H39" s="18" t="s">
        <v>1202</v>
      </c>
      <c r="I39" s="3" t="str">
        <f>HYPERLINK("https://twitter.com/jairbolsonaro/status/1561084701099626496")</f>
        <v>https://twitter.com/jairbolsonaro/status/1561084701099626496</v>
      </c>
      <c r="J39">
        <v>25386</v>
      </c>
      <c r="K39">
        <v>5040</v>
      </c>
    </row>
    <row r="40" spans="1:11" x14ac:dyDescent="0.35">
      <c r="A40" s="15" t="s">
        <v>1203</v>
      </c>
      <c r="B40" s="1" t="s">
        <v>1100</v>
      </c>
      <c r="C40" s="1" t="s">
        <v>1100</v>
      </c>
      <c r="D40" s="16"/>
      <c r="E40" t="s">
        <v>11</v>
      </c>
      <c r="F40" s="17">
        <v>44794.006574074076</v>
      </c>
      <c r="G40" t="s">
        <v>1204</v>
      </c>
      <c r="H40" s="18" t="s">
        <v>1205</v>
      </c>
      <c r="I40" s="3" t="str">
        <f>HYPERLINK("https://twitter.com/jairbolsonaro/status/1561143412623122437")</f>
        <v>https://twitter.com/jairbolsonaro/status/1561143412623122437</v>
      </c>
      <c r="J40">
        <v>59002</v>
      </c>
      <c r="K40">
        <v>5806</v>
      </c>
    </row>
    <row r="41" spans="1:11" x14ac:dyDescent="0.35">
      <c r="A41" s="15" t="s">
        <v>1206</v>
      </c>
      <c r="B41" s="1" t="s">
        <v>1100</v>
      </c>
      <c r="C41" s="1" t="s">
        <v>1100</v>
      </c>
      <c r="D41" s="16"/>
      <c r="E41" t="s">
        <v>11</v>
      </c>
      <c r="F41" s="17">
        <v>44794.530844907407</v>
      </c>
      <c r="G41" t="s">
        <v>1207</v>
      </c>
      <c r="H41" s="18" t="s">
        <v>1208</v>
      </c>
      <c r="I41" s="3" t="str">
        <f>HYPERLINK("https://twitter.com/jairbolsonaro/status/1561333400979521541")</f>
        <v>https://twitter.com/jairbolsonaro/status/1561333400979521541</v>
      </c>
      <c r="J41">
        <v>46035</v>
      </c>
      <c r="K41">
        <v>7713</v>
      </c>
    </row>
    <row r="42" spans="1:11" x14ac:dyDescent="0.35">
      <c r="A42" s="15" t="s">
        <v>1209</v>
      </c>
      <c r="B42" s="1" t="s">
        <v>1100</v>
      </c>
      <c r="C42" s="1" t="s">
        <v>1100</v>
      </c>
      <c r="D42" s="16"/>
      <c r="E42" t="s">
        <v>11</v>
      </c>
      <c r="F42" s="17">
        <v>44794.530856481484</v>
      </c>
      <c r="G42" t="s">
        <v>1210</v>
      </c>
      <c r="H42" s="18" t="s">
        <v>1211</v>
      </c>
      <c r="I42" s="3" t="str">
        <f>HYPERLINK("https://twitter.com/jairbolsonaro/status/1561333402707566598")</f>
        <v>https://twitter.com/jairbolsonaro/status/1561333402707566598</v>
      </c>
      <c r="J42">
        <v>23310</v>
      </c>
      <c r="K42">
        <v>3416</v>
      </c>
    </row>
    <row r="43" spans="1:11" x14ac:dyDescent="0.35">
      <c r="A43" s="15" t="s">
        <v>1212</v>
      </c>
      <c r="B43" s="1" t="s">
        <v>1100</v>
      </c>
      <c r="C43" s="1" t="s">
        <v>1100</v>
      </c>
      <c r="D43" s="16"/>
      <c r="E43" t="s">
        <v>11</v>
      </c>
      <c r="F43" s="17">
        <v>44794.530868055554</v>
      </c>
      <c r="G43" t="s">
        <v>1213</v>
      </c>
      <c r="H43" s="18" t="s">
        <v>1214</v>
      </c>
      <c r="I43" s="3" t="str">
        <f>HYPERLINK("https://twitter.com/jairbolsonaro/status/1561333410169327617")</f>
        <v>https://twitter.com/jairbolsonaro/status/1561333410169327617</v>
      </c>
      <c r="J43">
        <v>16033</v>
      </c>
      <c r="K43">
        <v>2661</v>
      </c>
    </row>
    <row r="44" spans="1:11" x14ac:dyDescent="0.35">
      <c r="A44" s="15" t="s">
        <v>1215</v>
      </c>
      <c r="B44" s="1" t="s">
        <v>1100</v>
      </c>
      <c r="C44" s="1" t="s">
        <v>1100</v>
      </c>
      <c r="D44" s="16"/>
      <c r="E44" t="s">
        <v>11</v>
      </c>
      <c r="F44" s="17">
        <v>44794.891041666669</v>
      </c>
      <c r="G44" s="3" t="str">
        <f>HYPERLINK("https://t.co/82Wy3OgIPC")</f>
        <v>https://t.co/82Wy3OgIPC</v>
      </c>
      <c r="H44" s="18" t="s">
        <v>1216</v>
      </c>
      <c r="I44" s="3" t="str">
        <f>HYPERLINK("https://twitter.com/jairbolsonaro/status/1561463930714787840")</f>
        <v>https://twitter.com/jairbolsonaro/status/1561463930714787840</v>
      </c>
      <c r="J44">
        <v>40894</v>
      </c>
      <c r="K44">
        <v>8757</v>
      </c>
    </row>
    <row r="45" spans="1:11" x14ac:dyDescent="0.35">
      <c r="A45" s="15" t="s">
        <v>1217</v>
      </c>
      <c r="B45" s="1" t="s">
        <v>1100</v>
      </c>
      <c r="C45" s="1" t="s">
        <v>1100</v>
      </c>
      <c r="D45" s="16"/>
      <c r="E45" t="s">
        <v>11</v>
      </c>
      <c r="F45" s="17">
        <v>44795.41474537037</v>
      </c>
      <c r="G45" t="s">
        <v>1218</v>
      </c>
      <c r="H45" s="18" t="s">
        <v>1219</v>
      </c>
      <c r="I45" s="3" t="str">
        <f>HYPERLINK("https://twitter.com/jairbolsonaro/status/1561653715765022720")</f>
        <v>https://twitter.com/jairbolsonaro/status/1561653715765022720</v>
      </c>
      <c r="J45">
        <v>41635</v>
      </c>
      <c r="K45">
        <v>7032</v>
      </c>
    </row>
    <row r="46" spans="1:11" x14ac:dyDescent="0.35">
      <c r="A46" s="15" t="s">
        <v>1220</v>
      </c>
      <c r="B46" s="1" t="s">
        <v>1100</v>
      </c>
      <c r="C46" s="1" t="s">
        <v>1100</v>
      </c>
      <c r="D46" s="16"/>
      <c r="E46" t="s">
        <v>11</v>
      </c>
      <c r="F46" s="17">
        <v>44795.41474537037</v>
      </c>
      <c r="G46" t="s">
        <v>1221</v>
      </c>
      <c r="H46" s="18" t="s">
        <v>1219</v>
      </c>
      <c r="I46" s="3" t="str">
        <f>HYPERLINK("https://twitter.com/jairbolsonaro/status/1561653717270773760")</f>
        <v>https://twitter.com/jairbolsonaro/status/1561653717270773760</v>
      </c>
      <c r="J46">
        <v>23299</v>
      </c>
      <c r="K46">
        <v>3308</v>
      </c>
    </row>
    <row r="47" spans="1:11" x14ac:dyDescent="0.35">
      <c r="A47" s="15" t="s">
        <v>1222</v>
      </c>
      <c r="B47" s="1" t="s">
        <v>1100</v>
      </c>
      <c r="C47" s="1" t="s">
        <v>1100</v>
      </c>
      <c r="D47" s="16"/>
      <c r="E47" t="s">
        <v>11</v>
      </c>
      <c r="F47" s="17">
        <v>44795.414756944447</v>
      </c>
      <c r="G47" t="s">
        <v>1223</v>
      </c>
      <c r="H47" s="18" t="s">
        <v>1224</v>
      </c>
      <c r="I47" s="3" t="str">
        <f>HYPERLINK("https://twitter.com/jairbolsonaro/status/1561653718902243328")</f>
        <v>https://twitter.com/jairbolsonaro/status/1561653718902243328</v>
      </c>
      <c r="J47">
        <v>22057</v>
      </c>
      <c r="K47">
        <v>3272</v>
      </c>
    </row>
    <row r="48" spans="1:11" x14ac:dyDescent="0.35">
      <c r="A48" s="15" t="s">
        <v>1225</v>
      </c>
      <c r="B48" s="1" t="s">
        <v>1100</v>
      </c>
      <c r="C48" s="1" t="s">
        <v>1100</v>
      </c>
      <c r="D48" s="16"/>
      <c r="E48" t="s">
        <v>11</v>
      </c>
      <c r="F48" s="17">
        <v>44795.686666666668</v>
      </c>
      <c r="G48" t="s">
        <v>1226</v>
      </c>
      <c r="H48" s="18" t="s">
        <v>1227</v>
      </c>
      <c r="I48" s="3" t="str">
        <f>HYPERLINK("https://twitter.com/jairbolsonaro/status/1561752255203786753")</f>
        <v>https://twitter.com/jairbolsonaro/status/1561752255203786753</v>
      </c>
      <c r="J48">
        <v>30872</v>
      </c>
      <c r="K48">
        <v>6312</v>
      </c>
    </row>
    <row r="49" spans="1:11" x14ac:dyDescent="0.35">
      <c r="A49" s="15" t="s">
        <v>1228</v>
      </c>
      <c r="B49" s="1" t="s">
        <v>1100</v>
      </c>
      <c r="C49" s="1" t="s">
        <v>1100</v>
      </c>
      <c r="D49" s="16"/>
      <c r="E49" t="s">
        <v>11</v>
      </c>
      <c r="F49" s="17">
        <v>44795.852372685185</v>
      </c>
      <c r="G49" t="s">
        <v>1229</v>
      </c>
      <c r="H49" s="18" t="s">
        <v>1230</v>
      </c>
      <c r="I49" s="3" t="str">
        <f>HYPERLINK("https://twitter.com/jairbolsonaro/status/1561812306039824384")</f>
        <v>https://twitter.com/jairbolsonaro/status/1561812306039824384</v>
      </c>
      <c r="J49">
        <v>38455</v>
      </c>
      <c r="K49">
        <v>8752</v>
      </c>
    </row>
    <row r="50" spans="1:11" x14ac:dyDescent="0.35">
      <c r="A50" s="15" t="s">
        <v>1231</v>
      </c>
      <c r="B50" s="1" t="s">
        <v>1100</v>
      </c>
      <c r="C50" s="1" t="s">
        <v>1100</v>
      </c>
      <c r="D50" s="16"/>
      <c r="E50" t="s">
        <v>11</v>
      </c>
      <c r="F50" s="17">
        <v>44795.942916666667</v>
      </c>
      <c r="G50" t="s">
        <v>1232</v>
      </c>
      <c r="H50" s="18" t="s">
        <v>1233</v>
      </c>
      <c r="I50" s="3" t="str">
        <f>HYPERLINK("https://twitter.com/jairbolsonaro/status/1561845118616879104")</f>
        <v>https://twitter.com/jairbolsonaro/status/1561845118616879104</v>
      </c>
      <c r="J50">
        <v>85079</v>
      </c>
      <c r="K50">
        <v>7430</v>
      </c>
    </row>
    <row r="51" spans="1:11" x14ac:dyDescent="0.35">
      <c r="A51" s="15" t="s">
        <v>1234</v>
      </c>
      <c r="B51" s="1" t="s">
        <v>1100</v>
      </c>
      <c r="C51" s="1" t="s">
        <v>1100</v>
      </c>
      <c r="D51" s="16"/>
      <c r="E51" t="s">
        <v>11</v>
      </c>
      <c r="F51" s="17">
        <v>44795.949583333335</v>
      </c>
      <c r="G51" s="3" t="str">
        <f>HYPERLINK("https://t.co/BrBHfBmmir")</f>
        <v>https://t.co/BrBHfBmmir</v>
      </c>
      <c r="H51" s="18" t="s">
        <v>1235</v>
      </c>
      <c r="I51" s="3" t="str">
        <f>HYPERLINK("https://twitter.com/jairbolsonaro/status/1561847535618097153")</f>
        <v>https://twitter.com/jairbolsonaro/status/1561847535618097153</v>
      </c>
      <c r="J51">
        <v>62913</v>
      </c>
      <c r="K51">
        <v>5185</v>
      </c>
    </row>
    <row r="52" spans="1:11" ht="29" x14ac:dyDescent="0.35">
      <c r="A52" s="15" t="s">
        <v>1236</v>
      </c>
      <c r="B52" s="1" t="s">
        <v>1100</v>
      </c>
      <c r="C52" s="1" t="s">
        <v>1237</v>
      </c>
      <c r="D52" s="16"/>
      <c r="E52" t="s">
        <v>52</v>
      </c>
      <c r="F52" s="17">
        <v>44796.032094907408</v>
      </c>
      <c r="G52" s="4" t="s">
        <v>1238</v>
      </c>
      <c r="H52" s="18" t="s">
        <v>1239</v>
      </c>
      <c r="I52" s="3" t="str">
        <f>HYPERLINK("https://twitter.com/jairbolsonaro/status/1561877434546507776")</f>
        <v>https://twitter.com/jairbolsonaro/status/1561877434546507776</v>
      </c>
      <c r="J52">
        <v>0</v>
      </c>
      <c r="K52">
        <v>17054</v>
      </c>
    </row>
    <row r="53" spans="1:11" x14ac:dyDescent="0.35">
      <c r="A53" s="15" t="s">
        <v>1240</v>
      </c>
      <c r="B53" s="1" t="s">
        <v>1100</v>
      </c>
      <c r="C53" s="1" t="s">
        <v>1241</v>
      </c>
      <c r="D53" s="16"/>
      <c r="E53" t="s">
        <v>9</v>
      </c>
      <c r="F53" s="17">
        <v>44796.042048611111</v>
      </c>
      <c r="G53" t="s">
        <v>1242</v>
      </c>
      <c r="H53" s="18" t="s">
        <v>1243</v>
      </c>
      <c r="I53" s="3" t="str">
        <f>HYPERLINK("https://twitter.com/jairbolsonaro/status/1561881042377756673")</f>
        <v>https://twitter.com/jairbolsonaro/status/1561881042377756673</v>
      </c>
      <c r="J53">
        <v>147985</v>
      </c>
      <c r="K53">
        <v>18167</v>
      </c>
    </row>
    <row r="54" spans="1:11" x14ac:dyDescent="0.35">
      <c r="A54" s="15" t="s">
        <v>1244</v>
      </c>
      <c r="B54" s="1" t="s">
        <v>1100</v>
      </c>
      <c r="C54" s="1" t="s">
        <v>1100</v>
      </c>
      <c r="D54" s="16"/>
      <c r="E54" t="s">
        <v>11</v>
      </c>
      <c r="F54" s="17">
        <v>44796.044212962966</v>
      </c>
      <c r="G54" t="s">
        <v>1245</v>
      </c>
      <c r="H54" s="18" t="s">
        <v>1246</v>
      </c>
      <c r="I54" s="3" t="str">
        <f>HYPERLINK("https://twitter.com/jairbolsonaro/status/1561881826792275969")</f>
        <v>https://twitter.com/jairbolsonaro/status/1561881826792275969</v>
      </c>
      <c r="J54">
        <v>87518</v>
      </c>
      <c r="K54">
        <v>9068</v>
      </c>
    </row>
    <row r="55" spans="1:11" x14ac:dyDescent="0.35">
      <c r="A55" s="15" t="s">
        <v>1247</v>
      </c>
      <c r="B55" s="1" t="s">
        <v>1100</v>
      </c>
      <c r="C55" s="1" t="s">
        <v>1100</v>
      </c>
      <c r="D55" s="16"/>
      <c r="E55" t="s">
        <v>11</v>
      </c>
      <c r="F55" s="17">
        <v>44796.048715277779</v>
      </c>
      <c r="G55" s="3" t="str">
        <f>HYPERLINK("https://t.co/OnP94hEXWb")</f>
        <v>https://t.co/OnP94hEXWb</v>
      </c>
      <c r="H55" s="18" t="s">
        <v>1248</v>
      </c>
      <c r="I55" s="3" t="str">
        <f>HYPERLINK("https://twitter.com/jairbolsonaro/status/1561883459773251585")</f>
        <v>https://twitter.com/jairbolsonaro/status/1561883459773251585</v>
      </c>
      <c r="J55">
        <v>70899</v>
      </c>
      <c r="K55">
        <v>12776</v>
      </c>
    </row>
    <row r="56" spans="1:11" x14ac:dyDescent="0.35">
      <c r="A56" s="15" t="s">
        <v>1249</v>
      </c>
      <c r="B56" s="1" t="s">
        <v>1100</v>
      </c>
      <c r="C56" s="1" t="s">
        <v>1100</v>
      </c>
      <c r="D56" s="16"/>
      <c r="E56" t="s">
        <v>11</v>
      </c>
      <c r="F56" s="17">
        <v>44796.054131944446</v>
      </c>
      <c r="G56" t="s">
        <v>1250</v>
      </c>
      <c r="H56" s="18" t="s">
        <v>1251</v>
      </c>
      <c r="I56" s="3" t="str">
        <f>HYPERLINK("https://twitter.com/jairbolsonaro/status/1561885419154849792")</f>
        <v>https://twitter.com/jairbolsonaro/status/1561885419154849792</v>
      </c>
      <c r="J56">
        <v>59870</v>
      </c>
      <c r="K56">
        <v>9175</v>
      </c>
    </row>
    <row r="57" spans="1:11" x14ac:dyDescent="0.35">
      <c r="A57" s="15" t="s">
        <v>1252</v>
      </c>
      <c r="B57" s="1" t="s">
        <v>1100</v>
      </c>
      <c r="C57" s="1" t="s">
        <v>1100</v>
      </c>
      <c r="D57" s="16"/>
      <c r="E57" t="s">
        <v>11</v>
      </c>
      <c r="F57" s="17">
        <v>44796.056620370371</v>
      </c>
      <c r="G57" t="s">
        <v>1253</v>
      </c>
      <c r="H57" s="18" t="s">
        <v>1254</v>
      </c>
      <c r="I57" s="3" t="str">
        <f>HYPERLINK("https://twitter.com/jairbolsonaro/status/1561886323870400515")</f>
        <v>https://twitter.com/jairbolsonaro/status/1561886323870400515</v>
      </c>
      <c r="J57">
        <v>216451</v>
      </c>
      <c r="K57">
        <v>26475</v>
      </c>
    </row>
    <row r="58" spans="1:11" x14ac:dyDescent="0.35">
      <c r="A58" s="15" t="s">
        <v>1255</v>
      </c>
      <c r="B58" s="1" t="s">
        <v>1100</v>
      </c>
      <c r="C58" s="1" t="s">
        <v>1100</v>
      </c>
      <c r="D58" s="16"/>
      <c r="E58" t="s">
        <v>11</v>
      </c>
      <c r="F58" s="17">
        <v>44796.092118055552</v>
      </c>
      <c r="G58" t="s">
        <v>1256</v>
      </c>
      <c r="H58" s="18" t="s">
        <v>1257</v>
      </c>
      <c r="I58" s="3" t="str">
        <f>HYPERLINK("https://twitter.com/jairbolsonaro/status/1561899185175232516")</f>
        <v>https://twitter.com/jairbolsonaro/status/1561899185175232516</v>
      </c>
      <c r="J58">
        <v>98795</v>
      </c>
      <c r="K58">
        <v>19429</v>
      </c>
    </row>
    <row r="59" spans="1:11" x14ac:dyDescent="0.35">
      <c r="A59" s="15" t="s">
        <v>1258</v>
      </c>
      <c r="B59" s="1" t="s">
        <v>1100</v>
      </c>
      <c r="C59" s="1" t="s">
        <v>1100</v>
      </c>
      <c r="D59" s="16"/>
      <c r="E59" t="s">
        <v>11</v>
      </c>
      <c r="F59" s="17">
        <v>44796.092118055552</v>
      </c>
      <c r="G59" t="s">
        <v>1259</v>
      </c>
      <c r="H59" s="18" t="s">
        <v>1257</v>
      </c>
      <c r="I59" s="3" t="str">
        <f>HYPERLINK("https://twitter.com/jairbolsonaro/status/1561899187947577347")</f>
        <v>https://twitter.com/jairbolsonaro/status/1561899187947577347</v>
      </c>
      <c r="J59">
        <v>55112</v>
      </c>
      <c r="K59">
        <v>8675</v>
      </c>
    </row>
    <row r="60" spans="1:11" x14ac:dyDescent="0.35">
      <c r="A60" s="15" t="s">
        <v>1260</v>
      </c>
      <c r="B60" s="1" t="s">
        <v>1100</v>
      </c>
      <c r="C60" s="1" t="s">
        <v>1100</v>
      </c>
      <c r="D60" s="16"/>
      <c r="E60" t="s">
        <v>11</v>
      </c>
      <c r="F60" s="17">
        <v>44796.15347222222</v>
      </c>
      <c r="G60" t="s">
        <v>1261</v>
      </c>
      <c r="H60" s="18" t="s">
        <v>1262</v>
      </c>
      <c r="I60" s="3" t="str">
        <f>HYPERLINK("https://twitter.com/jairbolsonaro/status/1561921419147186177")</f>
        <v>https://twitter.com/jairbolsonaro/status/1561921419147186177</v>
      </c>
      <c r="J60">
        <v>106902</v>
      </c>
      <c r="K60">
        <v>9429</v>
      </c>
    </row>
    <row r="61" spans="1:11" x14ac:dyDescent="0.35">
      <c r="A61" s="15" t="s">
        <v>1263</v>
      </c>
      <c r="B61" s="1" t="s">
        <v>1100</v>
      </c>
      <c r="C61" s="1" t="s">
        <v>1100</v>
      </c>
      <c r="D61" s="16"/>
      <c r="E61" t="s">
        <v>11</v>
      </c>
      <c r="F61" s="17">
        <v>44796.535983796297</v>
      </c>
      <c r="G61" t="s">
        <v>1264</v>
      </c>
      <c r="H61" s="18" t="s">
        <v>1265</v>
      </c>
      <c r="I61" s="3" t="str">
        <f>HYPERLINK("https://twitter.com/jairbolsonaro/status/1562060039212384256")</f>
        <v>https://twitter.com/jairbolsonaro/status/1562060039212384256</v>
      </c>
      <c r="J61">
        <v>43124</v>
      </c>
      <c r="K61">
        <v>7289</v>
      </c>
    </row>
    <row r="62" spans="1:11" x14ac:dyDescent="0.35">
      <c r="A62" s="15" t="s">
        <v>1266</v>
      </c>
      <c r="B62" s="1" t="s">
        <v>1100</v>
      </c>
      <c r="C62" s="1" t="s">
        <v>1100</v>
      </c>
      <c r="D62" s="16"/>
      <c r="E62" t="s">
        <v>11</v>
      </c>
      <c r="F62" s="17">
        <v>44796.535995370374</v>
      </c>
      <c r="G62" t="s">
        <v>1267</v>
      </c>
      <c r="H62" s="18" t="s">
        <v>1268</v>
      </c>
      <c r="I62" s="3" t="str">
        <f>HYPERLINK("https://twitter.com/jairbolsonaro/status/1562060040722423808")</f>
        <v>https://twitter.com/jairbolsonaro/status/1562060040722423808</v>
      </c>
      <c r="J62">
        <v>23152</v>
      </c>
      <c r="K62">
        <v>3809</v>
      </c>
    </row>
    <row r="63" spans="1:11" x14ac:dyDescent="0.35">
      <c r="A63" s="15" t="s">
        <v>1269</v>
      </c>
      <c r="B63" s="1" t="s">
        <v>1100</v>
      </c>
      <c r="C63" s="1" t="s">
        <v>1100</v>
      </c>
      <c r="D63" s="16"/>
      <c r="E63" t="s">
        <v>11</v>
      </c>
      <c r="F63" s="17">
        <v>44796.536006944443</v>
      </c>
      <c r="G63" t="s">
        <v>1270</v>
      </c>
      <c r="H63" s="18" t="s">
        <v>1271</v>
      </c>
      <c r="I63" s="3" t="str">
        <f>HYPERLINK("https://twitter.com/jairbolsonaro/status/1562060048301531137")</f>
        <v>https://twitter.com/jairbolsonaro/status/1562060048301531137</v>
      </c>
      <c r="J63">
        <v>20332</v>
      </c>
      <c r="K63">
        <v>3511</v>
      </c>
    </row>
    <row r="64" spans="1:11" x14ac:dyDescent="0.35">
      <c r="A64" s="15" t="s">
        <v>1272</v>
      </c>
      <c r="B64" s="1" t="s">
        <v>1100</v>
      </c>
      <c r="C64" s="1" t="s">
        <v>1100</v>
      </c>
      <c r="D64" s="16"/>
      <c r="E64" t="s">
        <v>11</v>
      </c>
      <c r="F64" s="17">
        <v>44797.406006944446</v>
      </c>
      <c r="G64" t="s">
        <v>1273</v>
      </c>
      <c r="H64" s="18" t="s">
        <v>1274</v>
      </c>
      <c r="I64" s="3" t="str">
        <f>HYPERLINK("https://twitter.com/jairbolsonaro/status/1562375322997346304")</f>
        <v>https://twitter.com/jairbolsonaro/status/1562375322997346304</v>
      </c>
      <c r="J64">
        <v>42013</v>
      </c>
      <c r="K64">
        <v>7870</v>
      </c>
    </row>
    <row r="65" spans="1:11" x14ac:dyDescent="0.35">
      <c r="A65" s="15" t="s">
        <v>1275</v>
      </c>
      <c r="B65" s="1" t="s">
        <v>1100</v>
      </c>
      <c r="C65" s="1" t="s">
        <v>1100</v>
      </c>
      <c r="D65" s="16"/>
      <c r="E65" t="s">
        <v>11</v>
      </c>
      <c r="F65" s="17">
        <v>44797.406006944446</v>
      </c>
      <c r="G65" t="s">
        <v>1276</v>
      </c>
      <c r="H65" s="18" t="s">
        <v>1274</v>
      </c>
      <c r="I65" s="3" t="str">
        <f>HYPERLINK("https://twitter.com/jairbolsonaro/status/1562375324633104384")</f>
        <v>https://twitter.com/jairbolsonaro/status/1562375324633104384</v>
      </c>
      <c r="J65">
        <v>20915</v>
      </c>
      <c r="K65">
        <v>3294</v>
      </c>
    </row>
    <row r="66" spans="1:11" x14ac:dyDescent="0.35">
      <c r="A66" s="15" t="s">
        <v>1277</v>
      </c>
      <c r="B66" s="1" t="s">
        <v>1100</v>
      </c>
      <c r="C66" s="1" t="s">
        <v>1100</v>
      </c>
      <c r="D66" s="16"/>
      <c r="E66" t="s">
        <v>11</v>
      </c>
      <c r="F66" s="17">
        <v>44797.406030092592</v>
      </c>
      <c r="G66" s="3" t="str">
        <f>HYPERLINK("https://t.co/HHAV4ZiPrW")</f>
        <v>https://t.co/HHAV4ZiPrW</v>
      </c>
      <c r="H66" s="18" t="s">
        <v>1278</v>
      </c>
      <c r="I66" s="3" t="str">
        <f>HYPERLINK("https://twitter.com/jairbolsonaro/status/1562375332174434304")</f>
        <v>https://twitter.com/jairbolsonaro/status/1562375332174434304</v>
      </c>
      <c r="J66">
        <v>17033</v>
      </c>
      <c r="K66">
        <v>2569</v>
      </c>
    </row>
    <row r="67" spans="1:11" x14ac:dyDescent="0.35">
      <c r="A67" s="15" t="s">
        <v>1279</v>
      </c>
      <c r="B67" s="1" t="s">
        <v>1100</v>
      </c>
      <c r="C67" s="1" t="s">
        <v>1280</v>
      </c>
      <c r="D67" s="16"/>
      <c r="E67" t="s">
        <v>52</v>
      </c>
      <c r="F67" s="17">
        <v>44797.70621527778</v>
      </c>
      <c r="G67" t="s">
        <v>1281</v>
      </c>
      <c r="H67" s="18" t="s">
        <v>1282</v>
      </c>
      <c r="I67" s="3" t="str">
        <f>HYPERLINK("https://twitter.com/jairbolsonaro/status/1562484115995504640")</f>
        <v>https://twitter.com/jairbolsonaro/status/1562484115995504640</v>
      </c>
      <c r="J67">
        <v>0</v>
      </c>
      <c r="K67">
        <v>5071</v>
      </c>
    </row>
    <row r="68" spans="1:11" x14ac:dyDescent="0.35">
      <c r="A68" s="15" t="s">
        <v>1283</v>
      </c>
      <c r="B68" s="1" t="s">
        <v>1100</v>
      </c>
      <c r="C68" s="1" t="s">
        <v>1100</v>
      </c>
      <c r="D68" s="16"/>
      <c r="E68" t="s">
        <v>11</v>
      </c>
      <c r="F68" s="17">
        <v>44797.898333333331</v>
      </c>
      <c r="G68" t="s">
        <v>1284</v>
      </c>
      <c r="H68" s="18" t="s">
        <v>1285</v>
      </c>
      <c r="I68" s="3" t="str">
        <f>HYPERLINK("https://twitter.com/jairbolsonaro/status/1562553739377983489")</f>
        <v>https://twitter.com/jairbolsonaro/status/1562553739377983489</v>
      </c>
      <c r="J68">
        <v>54961</v>
      </c>
      <c r="K68">
        <v>10581</v>
      </c>
    </row>
    <row r="69" spans="1:11" x14ac:dyDescent="0.35">
      <c r="A69" s="15" t="s">
        <v>1286</v>
      </c>
      <c r="B69" s="1" t="s">
        <v>1100</v>
      </c>
      <c r="C69" s="1" t="s">
        <v>1100</v>
      </c>
      <c r="D69" s="16"/>
      <c r="E69" t="s">
        <v>11</v>
      </c>
      <c r="F69" s="17">
        <v>44797.911296296297</v>
      </c>
      <c r="G69" t="s">
        <v>1287</v>
      </c>
      <c r="H69" s="18" t="s">
        <v>1288</v>
      </c>
      <c r="I69" s="3" t="str">
        <f>HYPERLINK("https://twitter.com/jairbolsonaro/status/1562558433617817600")</f>
        <v>https://twitter.com/jairbolsonaro/status/1562558433617817600</v>
      </c>
      <c r="J69">
        <v>23365</v>
      </c>
      <c r="K69">
        <v>4324</v>
      </c>
    </row>
    <row r="70" spans="1:11" x14ac:dyDescent="0.35">
      <c r="A70" s="15" t="s">
        <v>1289</v>
      </c>
      <c r="B70" s="1" t="s">
        <v>1100</v>
      </c>
      <c r="C70" s="1" t="s">
        <v>1100</v>
      </c>
      <c r="D70" s="16"/>
      <c r="E70" t="s">
        <v>11</v>
      </c>
      <c r="F70" s="17">
        <v>44797.940462962964</v>
      </c>
      <c r="G70" t="s">
        <v>1290</v>
      </c>
      <c r="H70" s="18" t="s">
        <v>1291</v>
      </c>
      <c r="I70" s="3" t="str">
        <f>HYPERLINK("https://twitter.com/jairbolsonaro/status/1562569003133857793")</f>
        <v>https://twitter.com/jairbolsonaro/status/1562569003133857793</v>
      </c>
      <c r="J70">
        <v>60386</v>
      </c>
      <c r="K70">
        <v>11625</v>
      </c>
    </row>
    <row r="71" spans="1:11" x14ac:dyDescent="0.35">
      <c r="A71" s="15" t="s">
        <v>1292</v>
      </c>
      <c r="B71" s="1" t="s">
        <v>1100</v>
      </c>
      <c r="C71" s="1" t="s">
        <v>1100</v>
      </c>
      <c r="D71" s="16"/>
      <c r="E71" t="s">
        <v>11</v>
      </c>
      <c r="F71" s="17">
        <v>44797.940462962964</v>
      </c>
      <c r="G71" t="s">
        <v>1293</v>
      </c>
      <c r="H71" s="18" t="s">
        <v>1291</v>
      </c>
      <c r="I71" s="3" t="str">
        <f>HYPERLINK("https://twitter.com/jairbolsonaro/status/1562569005889888259")</f>
        <v>https://twitter.com/jairbolsonaro/status/1562569005889888259</v>
      </c>
      <c r="J71">
        <v>30926</v>
      </c>
      <c r="K71">
        <v>5884</v>
      </c>
    </row>
    <row r="72" spans="1:11" x14ac:dyDescent="0.35">
      <c r="A72" s="15" t="s">
        <v>1294</v>
      </c>
      <c r="B72" s="1" t="s">
        <v>1100</v>
      </c>
      <c r="C72" s="1" t="s">
        <v>1100</v>
      </c>
      <c r="D72" s="16"/>
      <c r="E72" t="s">
        <v>11</v>
      </c>
      <c r="F72" s="17">
        <v>44798.03665509259</v>
      </c>
      <c r="G72" t="s">
        <v>1295</v>
      </c>
      <c r="H72" s="18" t="s">
        <v>1296</v>
      </c>
      <c r="I72" s="3" t="str">
        <f>HYPERLINK("https://twitter.com/jairbolsonaro/status/1562603863127265281")</f>
        <v>https://twitter.com/jairbolsonaro/status/1562603863127265281</v>
      </c>
      <c r="J72">
        <v>14487</v>
      </c>
      <c r="K72">
        <v>2855</v>
      </c>
    </row>
    <row r="73" spans="1:11" x14ac:dyDescent="0.35">
      <c r="A73" s="15" t="s">
        <v>1297</v>
      </c>
      <c r="B73" s="1" t="s">
        <v>1100</v>
      </c>
      <c r="C73" s="1" t="s">
        <v>1100</v>
      </c>
      <c r="D73" s="16"/>
      <c r="E73" t="s">
        <v>11</v>
      </c>
      <c r="F73" s="17">
        <v>44798.105462962965</v>
      </c>
      <c r="G73" t="s">
        <v>1298</v>
      </c>
      <c r="H73" s="18" t="s">
        <v>1299</v>
      </c>
      <c r="I73" s="3" t="str">
        <f>HYPERLINK("https://twitter.com/jairbolsonaro/status/1562628800172916736")</f>
        <v>https://twitter.com/jairbolsonaro/status/1562628800172916736</v>
      </c>
      <c r="J73">
        <v>53685</v>
      </c>
      <c r="K73">
        <v>10836</v>
      </c>
    </row>
    <row r="74" spans="1:11" x14ac:dyDescent="0.35">
      <c r="A74" s="15" t="s">
        <v>1300</v>
      </c>
      <c r="B74" s="1" t="s">
        <v>1100</v>
      </c>
      <c r="C74" s="1" t="s">
        <v>1100</v>
      </c>
      <c r="D74" s="16"/>
      <c r="E74" t="s">
        <v>11</v>
      </c>
      <c r="F74" s="17">
        <v>44798.432835648149</v>
      </c>
      <c r="G74" t="s">
        <v>1301</v>
      </c>
      <c r="H74" s="18" t="s">
        <v>1302</v>
      </c>
      <c r="I74" s="3" t="str">
        <f>HYPERLINK("https://twitter.com/jairbolsonaro/status/1562747433524002816")</f>
        <v>https://twitter.com/jairbolsonaro/status/1562747433524002816</v>
      </c>
      <c r="J74">
        <v>37148</v>
      </c>
      <c r="K74">
        <v>8620</v>
      </c>
    </row>
    <row r="75" spans="1:11" x14ac:dyDescent="0.35">
      <c r="A75" s="15" t="s">
        <v>1303</v>
      </c>
      <c r="B75" s="1" t="s">
        <v>1100</v>
      </c>
      <c r="C75" s="1" t="s">
        <v>1100</v>
      </c>
      <c r="D75" s="16"/>
      <c r="E75" t="s">
        <v>11</v>
      </c>
      <c r="F75" s="17">
        <v>44798.595960648148</v>
      </c>
      <c r="G75" t="s">
        <v>1304</v>
      </c>
      <c r="H75" s="18" t="s">
        <v>1305</v>
      </c>
      <c r="I75" s="3" t="str">
        <f>HYPERLINK("https://twitter.com/jairbolsonaro/status/1562806547964919808")</f>
        <v>https://twitter.com/jairbolsonaro/status/1562806547964919808</v>
      </c>
      <c r="J75">
        <v>53833</v>
      </c>
      <c r="K75">
        <v>9871</v>
      </c>
    </row>
    <row r="76" spans="1:11" x14ac:dyDescent="0.35">
      <c r="A76" s="15" t="s">
        <v>1306</v>
      </c>
      <c r="B76" s="1" t="s">
        <v>1100</v>
      </c>
      <c r="C76" s="1" t="s">
        <v>1100</v>
      </c>
      <c r="D76" s="16"/>
      <c r="E76" t="s">
        <v>11</v>
      </c>
      <c r="F76" s="17">
        <v>44798.595960648148</v>
      </c>
      <c r="G76" t="s">
        <v>1307</v>
      </c>
      <c r="H76" s="18" t="s">
        <v>1305</v>
      </c>
      <c r="I76" s="3" t="str">
        <f>HYPERLINK("https://twitter.com/jairbolsonaro/status/1562806550300790784")</f>
        <v>https://twitter.com/jairbolsonaro/status/1562806550300790784</v>
      </c>
      <c r="J76">
        <v>24830</v>
      </c>
      <c r="K76">
        <v>4185</v>
      </c>
    </row>
    <row r="77" spans="1:11" x14ac:dyDescent="0.35">
      <c r="A77" s="15" t="s">
        <v>1308</v>
      </c>
      <c r="B77" s="1" t="s">
        <v>1100</v>
      </c>
      <c r="C77" s="1" t="s">
        <v>1100</v>
      </c>
      <c r="D77" s="16"/>
      <c r="E77" t="s">
        <v>11</v>
      </c>
      <c r="F77" s="17">
        <v>44798.595972222225</v>
      </c>
      <c r="G77" t="s">
        <v>1309</v>
      </c>
      <c r="H77" s="18" t="s">
        <v>1310</v>
      </c>
      <c r="I77" s="3" t="str">
        <f>HYPERLINK("https://twitter.com/jairbolsonaro/status/1562806552658325505")</f>
        <v>https://twitter.com/jairbolsonaro/status/1562806552658325505</v>
      </c>
      <c r="J77">
        <v>25146</v>
      </c>
      <c r="K77">
        <v>4650</v>
      </c>
    </row>
    <row r="78" spans="1:11" x14ac:dyDescent="0.35">
      <c r="A78" s="15" t="s">
        <v>1311</v>
      </c>
      <c r="B78" s="1" t="s">
        <v>1100</v>
      </c>
      <c r="C78" s="1" t="s">
        <v>1100</v>
      </c>
      <c r="D78" s="16"/>
      <c r="E78" t="s">
        <v>11</v>
      </c>
      <c r="F78" s="17">
        <v>44798.78800925926</v>
      </c>
      <c r="G78" t="s">
        <v>1312</v>
      </c>
      <c r="H78" s="18" t="s">
        <v>1313</v>
      </c>
      <c r="I78" s="3" t="str">
        <f>HYPERLINK("https://twitter.com/jairbolsonaro/status/1562876143182954496")</f>
        <v>https://twitter.com/jairbolsonaro/status/1562876143182954496</v>
      </c>
      <c r="J78">
        <v>76876</v>
      </c>
      <c r="K78">
        <v>13111</v>
      </c>
    </row>
    <row r="79" spans="1:11" x14ac:dyDescent="0.35">
      <c r="A79" s="15" t="s">
        <v>1314</v>
      </c>
      <c r="B79" s="1" t="s">
        <v>1100</v>
      </c>
      <c r="C79" s="1" t="s">
        <v>1100</v>
      </c>
      <c r="D79" s="16"/>
      <c r="E79" t="s">
        <v>11</v>
      </c>
      <c r="F79" s="17">
        <v>44798.78800925926</v>
      </c>
      <c r="G79" t="s">
        <v>1315</v>
      </c>
      <c r="H79" s="18" t="s">
        <v>1313</v>
      </c>
      <c r="I79" s="3" t="str">
        <f>HYPERLINK("https://twitter.com/jairbolsonaro/status/1562876146349645824")</f>
        <v>https://twitter.com/jairbolsonaro/status/1562876146349645824</v>
      </c>
      <c r="J79">
        <v>38133</v>
      </c>
      <c r="K79">
        <v>6617</v>
      </c>
    </row>
    <row r="80" spans="1:11" x14ac:dyDescent="0.35">
      <c r="A80" s="15" t="s">
        <v>1316</v>
      </c>
      <c r="B80" s="1" t="s">
        <v>1100</v>
      </c>
      <c r="C80" s="1" t="s">
        <v>1100</v>
      </c>
      <c r="D80" s="16"/>
      <c r="E80" t="s">
        <v>11</v>
      </c>
      <c r="F80" s="17">
        <v>44798.78802083333</v>
      </c>
      <c r="G80" t="s">
        <v>1317</v>
      </c>
      <c r="H80" s="18" t="s">
        <v>1318</v>
      </c>
      <c r="I80" s="3" t="str">
        <f>HYPERLINK("https://twitter.com/jairbolsonaro/status/1562876148475842562")</f>
        <v>https://twitter.com/jairbolsonaro/status/1562876148475842562</v>
      </c>
      <c r="J80">
        <v>39026</v>
      </c>
      <c r="K80">
        <v>7384</v>
      </c>
    </row>
    <row r="81" spans="1:11" x14ac:dyDescent="0.35">
      <c r="A81" s="15" t="s">
        <v>1319</v>
      </c>
      <c r="B81" s="1" t="s">
        <v>1100</v>
      </c>
      <c r="C81" s="1" t="s">
        <v>1100</v>
      </c>
      <c r="D81" s="16"/>
      <c r="E81" t="s">
        <v>11</v>
      </c>
      <c r="F81" s="17">
        <v>44798.913159722222</v>
      </c>
      <c r="G81" t="s">
        <v>1320</v>
      </c>
      <c r="H81" s="18" t="s">
        <v>1321</v>
      </c>
      <c r="I81" s="3" t="str">
        <f>HYPERLINK("https://twitter.com/jairbolsonaro/status/1562921497232015360")</f>
        <v>https://twitter.com/jairbolsonaro/status/1562921497232015360</v>
      </c>
      <c r="J81">
        <v>47445</v>
      </c>
      <c r="K81">
        <v>5230</v>
      </c>
    </row>
    <row r="82" spans="1:11" x14ac:dyDescent="0.35">
      <c r="A82" s="15" t="s">
        <v>1322</v>
      </c>
      <c r="B82" s="1" t="s">
        <v>1100</v>
      </c>
      <c r="C82" s="1" t="s">
        <v>1100</v>
      </c>
      <c r="D82" s="16"/>
      <c r="E82" t="s">
        <v>11</v>
      </c>
      <c r="F82" s="17">
        <v>44798.934583333335</v>
      </c>
      <c r="G82" t="s">
        <v>1323</v>
      </c>
      <c r="H82" s="18" t="s">
        <v>1324</v>
      </c>
      <c r="I82" s="3" t="str">
        <f>HYPERLINK("https://twitter.com/jairbolsonaro/status/1562929262541393920")</f>
        <v>https://twitter.com/jairbolsonaro/status/1562929262541393920</v>
      </c>
      <c r="J82">
        <v>16766</v>
      </c>
      <c r="K82">
        <v>2983</v>
      </c>
    </row>
    <row r="83" spans="1:11" x14ac:dyDescent="0.35">
      <c r="A83" s="15" t="s">
        <v>1325</v>
      </c>
      <c r="B83" s="1" t="s">
        <v>1100</v>
      </c>
      <c r="C83" s="1" t="s">
        <v>1100</v>
      </c>
      <c r="D83" s="16"/>
      <c r="E83" t="s">
        <v>11</v>
      </c>
      <c r="F83" s="17">
        <v>44799.051030092596</v>
      </c>
      <c r="G83" s="3" t="str">
        <f>HYPERLINK("https://t.co/KkCXE5ZJNn")</f>
        <v>https://t.co/KkCXE5ZJNn</v>
      </c>
      <c r="H83" s="18" t="s">
        <v>1326</v>
      </c>
      <c r="I83" s="3" t="str">
        <f>HYPERLINK("https://twitter.com/jairbolsonaro/status/1562971458799710208")</f>
        <v>https://twitter.com/jairbolsonaro/status/1562971458799710208</v>
      </c>
      <c r="J83">
        <v>83690</v>
      </c>
      <c r="K83">
        <v>10852</v>
      </c>
    </row>
    <row r="84" spans="1:11" x14ac:dyDescent="0.35">
      <c r="A84" s="15" t="s">
        <v>1327</v>
      </c>
      <c r="B84" s="1" t="s">
        <v>1100</v>
      </c>
      <c r="C84" s="1" t="s">
        <v>1100</v>
      </c>
      <c r="D84" s="16"/>
      <c r="E84" t="s">
        <v>11</v>
      </c>
      <c r="F84" s="17">
        <v>44799.435254629629</v>
      </c>
      <c r="G84" t="s">
        <v>1328</v>
      </c>
      <c r="H84" s="18" t="s">
        <v>1329</v>
      </c>
      <c r="I84" s="3" t="str">
        <f>HYPERLINK("https://twitter.com/jairbolsonaro/status/1563110697189654530")</f>
        <v>https://twitter.com/jairbolsonaro/status/1563110697189654530</v>
      </c>
      <c r="J84">
        <v>33130</v>
      </c>
      <c r="K84">
        <v>7311</v>
      </c>
    </row>
    <row r="85" spans="1:11" x14ac:dyDescent="0.35">
      <c r="A85" s="15" t="s">
        <v>1330</v>
      </c>
      <c r="B85" s="1" t="s">
        <v>1100</v>
      </c>
      <c r="C85" s="1" t="s">
        <v>1100</v>
      </c>
      <c r="D85" s="16"/>
      <c r="E85" t="s">
        <v>11</v>
      </c>
      <c r="F85" s="17">
        <v>44799.581921296296</v>
      </c>
      <c r="G85" t="s">
        <v>1331</v>
      </c>
      <c r="H85" s="18" t="s">
        <v>1332</v>
      </c>
      <c r="I85" s="3" t="str">
        <f>HYPERLINK("https://twitter.com/jairbolsonaro/status/1563163850727251968")</f>
        <v>https://twitter.com/jairbolsonaro/status/1563163850727251968</v>
      </c>
      <c r="J85">
        <v>142596</v>
      </c>
      <c r="K85">
        <v>22299</v>
      </c>
    </row>
    <row r="86" spans="1:11" x14ac:dyDescent="0.35">
      <c r="A86" s="15" t="s">
        <v>1333</v>
      </c>
      <c r="B86" s="1" t="s">
        <v>1100</v>
      </c>
      <c r="C86" s="1" t="s">
        <v>1100</v>
      </c>
      <c r="D86" s="16"/>
      <c r="E86" t="s">
        <v>11</v>
      </c>
      <c r="F86" s="17">
        <v>44799.581932870373</v>
      </c>
      <c r="G86" t="s">
        <v>1334</v>
      </c>
      <c r="H86" s="18" t="s">
        <v>1335</v>
      </c>
      <c r="I86" s="3" t="str">
        <f>HYPERLINK("https://twitter.com/jairbolsonaro/status/1563163852657033219")</f>
        <v>https://twitter.com/jairbolsonaro/status/1563163852657033219</v>
      </c>
      <c r="J86">
        <v>36035</v>
      </c>
      <c r="K86">
        <v>5670</v>
      </c>
    </row>
    <row r="87" spans="1:11" x14ac:dyDescent="0.35">
      <c r="A87" s="15" t="s">
        <v>1336</v>
      </c>
      <c r="B87" s="1" t="s">
        <v>1100</v>
      </c>
      <c r="C87" s="1" t="s">
        <v>1100</v>
      </c>
      <c r="D87" s="16"/>
      <c r="E87" t="s">
        <v>11</v>
      </c>
      <c r="F87" s="17">
        <v>44799.581932870373</v>
      </c>
      <c r="G87" t="s">
        <v>1337</v>
      </c>
      <c r="H87" s="18" t="s">
        <v>1335</v>
      </c>
      <c r="I87" s="3" t="str">
        <f>HYPERLINK("https://twitter.com/jairbolsonaro/status/1563163854951284738")</f>
        <v>https://twitter.com/jairbolsonaro/status/1563163854951284738</v>
      </c>
      <c r="J87">
        <v>47966</v>
      </c>
      <c r="K87">
        <v>6947</v>
      </c>
    </row>
    <row r="88" spans="1:11" x14ac:dyDescent="0.35">
      <c r="A88" s="15" t="s">
        <v>1338</v>
      </c>
      <c r="B88" s="1" t="s">
        <v>1100</v>
      </c>
      <c r="C88" s="1" t="s">
        <v>1100</v>
      </c>
      <c r="D88" s="16"/>
      <c r="E88" t="s">
        <v>11</v>
      </c>
      <c r="F88" s="17">
        <v>44799.581944444442</v>
      </c>
      <c r="G88" t="s">
        <v>1339</v>
      </c>
      <c r="H88" s="18" t="s">
        <v>1340</v>
      </c>
      <c r="I88" s="3" t="str">
        <f>HYPERLINK("https://twitter.com/jairbolsonaro/status/1563163856939405315")</f>
        <v>https://twitter.com/jairbolsonaro/status/1563163856939405315</v>
      </c>
      <c r="J88">
        <v>49066</v>
      </c>
      <c r="K88">
        <v>7876</v>
      </c>
    </row>
    <row r="89" spans="1:11" x14ac:dyDescent="0.35">
      <c r="A89" s="15" t="s">
        <v>1341</v>
      </c>
      <c r="B89" s="1" t="s">
        <v>1100</v>
      </c>
      <c r="C89" s="1" t="s">
        <v>1100</v>
      </c>
      <c r="D89" s="16"/>
      <c r="E89" t="s">
        <v>11</v>
      </c>
      <c r="F89" s="17">
        <v>44799.62164351852</v>
      </c>
      <c r="G89" t="s">
        <v>1342</v>
      </c>
      <c r="H89" s="18" t="s">
        <v>1343</v>
      </c>
      <c r="I89" s="3" t="str">
        <f>HYPERLINK("https://twitter.com/jairbolsonaro/status/1563178244873936897")</f>
        <v>https://twitter.com/jairbolsonaro/status/1563178244873936897</v>
      </c>
      <c r="J89">
        <v>46147</v>
      </c>
      <c r="K89">
        <v>6205</v>
      </c>
    </row>
    <row r="90" spans="1:11" x14ac:dyDescent="0.35">
      <c r="A90" s="15" t="s">
        <v>1344</v>
      </c>
      <c r="B90" s="1" t="s">
        <v>1100</v>
      </c>
      <c r="C90" s="1" t="s">
        <v>1100</v>
      </c>
      <c r="D90" s="16"/>
      <c r="E90" t="s">
        <v>11</v>
      </c>
      <c r="F90" s="17">
        <v>44799.76185185185</v>
      </c>
      <c r="G90" s="3" t="str">
        <f>HYPERLINK("https://t.co/IgISYNOtXa")</f>
        <v>https://t.co/IgISYNOtXa</v>
      </c>
      <c r="H90" s="18" t="s">
        <v>1345</v>
      </c>
      <c r="I90" s="3" t="str">
        <f>HYPERLINK("https://twitter.com/jairbolsonaro/status/1563229052353527808")</f>
        <v>https://twitter.com/jairbolsonaro/status/1563229052353527808</v>
      </c>
      <c r="J90">
        <v>73401</v>
      </c>
      <c r="K90">
        <v>11186</v>
      </c>
    </row>
    <row r="91" spans="1:11" x14ac:dyDescent="0.35">
      <c r="A91" s="15" t="s">
        <v>1346</v>
      </c>
      <c r="B91" s="1" t="s">
        <v>1100</v>
      </c>
      <c r="C91" s="1" t="s">
        <v>1100</v>
      </c>
      <c r="D91" s="16"/>
      <c r="E91" t="s">
        <v>11</v>
      </c>
      <c r="F91" s="17">
        <v>44799.78800925926</v>
      </c>
      <c r="G91" t="s">
        <v>1347</v>
      </c>
      <c r="H91" s="18" t="s">
        <v>1313</v>
      </c>
      <c r="I91" s="3" t="str">
        <f>HYPERLINK("https://twitter.com/jairbolsonaro/status/1563238531937751048")</f>
        <v>https://twitter.com/jairbolsonaro/status/1563238531937751048</v>
      </c>
      <c r="J91">
        <v>63262</v>
      </c>
      <c r="K91">
        <v>11406</v>
      </c>
    </row>
    <row r="92" spans="1:11" x14ac:dyDescent="0.35">
      <c r="A92" s="15" t="s">
        <v>1348</v>
      </c>
      <c r="B92" s="1" t="s">
        <v>1100</v>
      </c>
      <c r="C92" s="1" t="s">
        <v>1100</v>
      </c>
      <c r="D92" s="16"/>
      <c r="E92" t="s">
        <v>11</v>
      </c>
      <c r="F92" s="17">
        <v>44799.822164351855</v>
      </c>
      <c r="G92" t="s">
        <v>1349</v>
      </c>
      <c r="H92" s="18" t="s">
        <v>1350</v>
      </c>
      <c r="I92" s="3" t="str">
        <f>HYPERLINK("https://twitter.com/jairbolsonaro/status/1563250908573896705")</f>
        <v>https://twitter.com/jairbolsonaro/status/1563250908573896705</v>
      </c>
      <c r="J92">
        <v>32596</v>
      </c>
      <c r="K92">
        <v>5556</v>
      </c>
    </row>
    <row r="93" spans="1:11" x14ac:dyDescent="0.35">
      <c r="A93" s="15" t="s">
        <v>1351</v>
      </c>
      <c r="B93" s="1" t="s">
        <v>1100</v>
      </c>
      <c r="C93" s="1" t="s">
        <v>1100</v>
      </c>
      <c r="D93" s="16"/>
      <c r="E93" t="s">
        <v>11</v>
      </c>
      <c r="F93" s="17">
        <v>44799.926608796297</v>
      </c>
      <c r="G93" t="s">
        <v>1352</v>
      </c>
      <c r="H93" s="18" t="s">
        <v>1353</v>
      </c>
      <c r="I93" s="3" t="str">
        <f>HYPERLINK("https://twitter.com/jairbolsonaro/status/1563288758715224064")</f>
        <v>https://twitter.com/jairbolsonaro/status/1563288758715224064</v>
      </c>
      <c r="J93">
        <v>34781</v>
      </c>
      <c r="K93">
        <v>6722</v>
      </c>
    </row>
    <row r="94" spans="1:11" x14ac:dyDescent="0.35">
      <c r="A94" s="15" t="s">
        <v>1354</v>
      </c>
      <c r="B94" s="1" t="s">
        <v>1100</v>
      </c>
      <c r="C94" s="1" t="s">
        <v>1100</v>
      </c>
      <c r="D94" s="16"/>
      <c r="E94" t="s">
        <v>11</v>
      </c>
      <c r="F94" s="17">
        <v>44799.927268518521</v>
      </c>
      <c r="G94" t="s">
        <v>1355</v>
      </c>
      <c r="H94" s="18" t="s">
        <v>1356</v>
      </c>
      <c r="I94" s="3" t="str">
        <f>HYPERLINK("https://twitter.com/jairbolsonaro/status/1563288998373916672")</f>
        <v>https://twitter.com/jairbolsonaro/status/1563288998373916672</v>
      </c>
      <c r="J94">
        <v>16631</v>
      </c>
      <c r="K94">
        <v>3202</v>
      </c>
    </row>
    <row r="95" spans="1:11" x14ac:dyDescent="0.35">
      <c r="A95" s="15" t="s">
        <v>1357</v>
      </c>
      <c r="B95" s="1" t="s">
        <v>1100</v>
      </c>
      <c r="C95" s="1" t="s">
        <v>1100</v>
      </c>
      <c r="D95" s="16"/>
      <c r="E95" t="s">
        <v>11</v>
      </c>
      <c r="F95" s="17">
        <v>44799.967592592591</v>
      </c>
      <c r="G95" t="s">
        <v>1358</v>
      </c>
      <c r="H95" s="18" t="s">
        <v>1359</v>
      </c>
      <c r="I95" s="3" t="str">
        <f>HYPERLINK("https://twitter.com/jairbolsonaro/status/1563303611945615360")</f>
        <v>https://twitter.com/jairbolsonaro/status/1563303611945615360</v>
      </c>
      <c r="J95">
        <v>104076</v>
      </c>
      <c r="K95">
        <v>13967</v>
      </c>
    </row>
    <row r="96" spans="1:11" x14ac:dyDescent="0.35">
      <c r="A96" s="15" t="s">
        <v>1360</v>
      </c>
      <c r="B96" s="1" t="s">
        <v>1100</v>
      </c>
      <c r="C96" s="1" t="s">
        <v>1100</v>
      </c>
      <c r="D96" s="16"/>
      <c r="E96" t="s">
        <v>11</v>
      </c>
      <c r="F96" s="17">
        <v>44799.969618055555</v>
      </c>
      <c r="G96" t="s">
        <v>1361</v>
      </c>
      <c r="H96" s="18" t="s">
        <v>1362</v>
      </c>
      <c r="I96" s="3" t="str">
        <f>HYPERLINK("https://twitter.com/jairbolsonaro/status/1563304345768054785")</f>
        <v>https://twitter.com/jairbolsonaro/status/1563304345768054785</v>
      </c>
      <c r="J96">
        <v>61745</v>
      </c>
      <c r="K96">
        <v>8382</v>
      </c>
    </row>
    <row r="97" spans="1:11" x14ac:dyDescent="0.35">
      <c r="A97" s="15" t="s">
        <v>1363</v>
      </c>
      <c r="B97" s="1" t="s">
        <v>1100</v>
      </c>
      <c r="C97" s="1" t="s">
        <v>1100</v>
      </c>
      <c r="D97" s="16"/>
      <c r="E97" t="s">
        <v>11</v>
      </c>
      <c r="F97" s="17">
        <v>44800.036944444444</v>
      </c>
      <c r="G97" t="s">
        <v>1364</v>
      </c>
      <c r="H97" s="18" t="s">
        <v>1365</v>
      </c>
      <c r="I97" s="3" t="str">
        <f>HYPERLINK("https://twitter.com/jairbolsonaro/status/1563328742423793665")</f>
        <v>https://twitter.com/jairbolsonaro/status/1563328742423793665</v>
      </c>
      <c r="J97">
        <v>48320</v>
      </c>
      <c r="K97">
        <v>9993</v>
      </c>
    </row>
    <row r="98" spans="1:11" x14ac:dyDescent="0.35">
      <c r="A98" s="15" t="s">
        <v>1366</v>
      </c>
      <c r="B98" s="1" t="s">
        <v>1100</v>
      </c>
      <c r="C98" s="1" t="s">
        <v>1100</v>
      </c>
      <c r="D98" s="16"/>
      <c r="E98" t="s">
        <v>11</v>
      </c>
      <c r="F98" s="17">
        <v>44800.144502314812</v>
      </c>
      <c r="G98" t="s">
        <v>1367</v>
      </c>
      <c r="H98" s="18" t="s">
        <v>1368</v>
      </c>
      <c r="I98" s="3" t="str">
        <f>HYPERLINK("https://twitter.com/jairbolsonaro/status/1563367721416683527")</f>
        <v>https://twitter.com/jairbolsonaro/status/1563367721416683527</v>
      </c>
      <c r="J98">
        <v>70254</v>
      </c>
      <c r="K98">
        <v>12037</v>
      </c>
    </row>
    <row r="99" spans="1:11" x14ac:dyDescent="0.35">
      <c r="A99" s="15" t="s">
        <v>1369</v>
      </c>
      <c r="B99" s="1" t="s">
        <v>1100</v>
      </c>
      <c r="C99" s="1" t="s">
        <v>1100</v>
      </c>
      <c r="D99" s="16"/>
      <c r="E99" t="s">
        <v>11</v>
      </c>
      <c r="F99" s="17">
        <v>44800.424872685187</v>
      </c>
      <c r="G99" t="s">
        <v>1370</v>
      </c>
      <c r="H99" s="18" t="s">
        <v>1371</v>
      </c>
      <c r="I99" s="3" t="str">
        <f>HYPERLINK("https://twitter.com/jairbolsonaro/status/1563469322701266945")</f>
        <v>https://twitter.com/jairbolsonaro/status/1563469322701266945</v>
      </c>
      <c r="J99">
        <v>37587</v>
      </c>
      <c r="K99">
        <v>8646</v>
      </c>
    </row>
    <row r="100" spans="1:11" x14ac:dyDescent="0.35">
      <c r="A100" s="15" t="s">
        <v>1372</v>
      </c>
      <c r="B100" s="1" t="s">
        <v>1100</v>
      </c>
      <c r="C100" s="1" t="s">
        <v>1100</v>
      </c>
      <c r="D100" s="16"/>
      <c r="E100" t="s">
        <v>11</v>
      </c>
      <c r="F100" s="17">
        <v>44800.616550925923</v>
      </c>
      <c r="G100" t="s">
        <v>1373</v>
      </c>
      <c r="H100" s="18" t="s">
        <v>1374</v>
      </c>
      <c r="I100" s="3" t="str">
        <f>HYPERLINK("https://twitter.com/jairbolsonaro/status/1563538787237388289")</f>
        <v>https://twitter.com/jairbolsonaro/status/1563538787237388289</v>
      </c>
      <c r="J100">
        <v>37310</v>
      </c>
      <c r="K100">
        <v>7698</v>
      </c>
    </row>
    <row r="101" spans="1:11" x14ac:dyDescent="0.35">
      <c r="A101" s="15" t="s">
        <v>1375</v>
      </c>
      <c r="B101" s="1" t="s">
        <v>1100</v>
      </c>
      <c r="C101" s="1" t="s">
        <v>1100</v>
      </c>
      <c r="D101" s="16"/>
      <c r="E101" t="s">
        <v>11</v>
      </c>
      <c r="F101" s="17">
        <v>44800.637615740743</v>
      </c>
      <c r="G101" t="s">
        <v>1376</v>
      </c>
      <c r="H101" s="18" t="s">
        <v>1377</v>
      </c>
      <c r="I101" s="3" t="str">
        <f>HYPERLINK("https://twitter.com/jairbolsonaro/status/1563546420485189632")</f>
        <v>https://twitter.com/jairbolsonaro/status/1563546420485189632</v>
      </c>
      <c r="J101">
        <v>20826</v>
      </c>
      <c r="K101">
        <v>4096</v>
      </c>
    </row>
    <row r="102" spans="1:11" x14ac:dyDescent="0.35">
      <c r="A102" s="15" t="s">
        <v>1378</v>
      </c>
      <c r="B102" s="1" t="s">
        <v>1100</v>
      </c>
      <c r="C102" s="1" t="s">
        <v>1100</v>
      </c>
      <c r="D102" s="16"/>
      <c r="E102" t="s">
        <v>11</v>
      </c>
      <c r="F102" s="17">
        <v>44800.647141203706</v>
      </c>
      <c r="G102" t="s">
        <v>1379</v>
      </c>
      <c r="H102" s="18" t="s">
        <v>1380</v>
      </c>
      <c r="I102" s="3" t="str">
        <f>HYPERLINK("https://twitter.com/jairbolsonaro/status/1563549870769614852")</f>
        <v>https://twitter.com/jairbolsonaro/status/1563549870769614852</v>
      </c>
      <c r="J102">
        <v>52221</v>
      </c>
      <c r="K102">
        <v>8854</v>
      </c>
    </row>
    <row r="103" spans="1:11" x14ac:dyDescent="0.35">
      <c r="A103" s="15" t="s">
        <v>1381</v>
      </c>
      <c r="B103" s="1" t="s">
        <v>1100</v>
      </c>
      <c r="C103" s="1" t="s">
        <v>1100</v>
      </c>
      <c r="D103" s="16"/>
      <c r="E103" t="s">
        <v>11</v>
      </c>
      <c r="F103" s="17">
        <v>44800.702245370368</v>
      </c>
      <c r="G103" t="s">
        <v>1382</v>
      </c>
      <c r="H103" s="18" t="s">
        <v>1383</v>
      </c>
      <c r="I103" s="3" t="str">
        <f>HYPERLINK("https://twitter.com/jairbolsonaro/status/1563569840476291072")</f>
        <v>https://twitter.com/jairbolsonaro/status/1563569840476291072</v>
      </c>
      <c r="J103">
        <v>60082</v>
      </c>
      <c r="K103">
        <v>11498</v>
      </c>
    </row>
    <row r="104" spans="1:11" x14ac:dyDescent="0.35">
      <c r="A104" s="15" t="s">
        <v>1384</v>
      </c>
      <c r="B104" s="1" t="s">
        <v>1100</v>
      </c>
      <c r="C104" s="1" t="s">
        <v>1100</v>
      </c>
      <c r="D104" s="16"/>
      <c r="E104" t="s">
        <v>11</v>
      </c>
      <c r="F104" s="17">
        <v>44801.421134259261</v>
      </c>
      <c r="G104" t="s">
        <v>1385</v>
      </c>
      <c r="H104" s="18" t="s">
        <v>1386</v>
      </c>
      <c r="I104" s="3" t="str">
        <f>HYPERLINK("https://twitter.com/jairbolsonaro/status/1563830358222802945")</f>
        <v>https://twitter.com/jairbolsonaro/status/1563830358222802945</v>
      </c>
      <c r="J104">
        <v>30825</v>
      </c>
      <c r="K104">
        <v>5585</v>
      </c>
    </row>
    <row r="105" spans="1:11" x14ac:dyDescent="0.35">
      <c r="A105" s="15" t="s">
        <v>1387</v>
      </c>
      <c r="B105" s="1" t="s">
        <v>1100</v>
      </c>
      <c r="C105" s="1" t="s">
        <v>1100</v>
      </c>
      <c r="D105" s="16"/>
      <c r="E105" t="s">
        <v>11</v>
      </c>
      <c r="F105" s="17">
        <v>44801.752199074072</v>
      </c>
      <c r="G105" t="s">
        <v>1388</v>
      </c>
      <c r="H105" s="18" t="s">
        <v>1389</v>
      </c>
      <c r="I105" s="3" t="str">
        <f>HYPERLINK("https://twitter.com/jairbolsonaro/status/1563950329716248581")</f>
        <v>https://twitter.com/jairbolsonaro/status/1563950329716248581</v>
      </c>
      <c r="J105">
        <v>44417</v>
      </c>
      <c r="K105">
        <v>7092</v>
      </c>
    </row>
    <row r="106" spans="1:11" x14ac:dyDescent="0.35">
      <c r="A106" s="15" t="s">
        <v>1390</v>
      </c>
      <c r="B106" s="1" t="s">
        <v>1100</v>
      </c>
      <c r="C106" s="1" t="s">
        <v>1100</v>
      </c>
      <c r="D106" s="16"/>
      <c r="E106" t="s">
        <v>11</v>
      </c>
      <c r="F106" s="17">
        <v>44801.752199074072</v>
      </c>
      <c r="G106" t="s">
        <v>1391</v>
      </c>
      <c r="H106" s="18" t="s">
        <v>1389</v>
      </c>
      <c r="I106" s="3" t="str">
        <f>HYPERLINK("https://twitter.com/jairbolsonaro/status/1563950332853510153")</f>
        <v>https://twitter.com/jairbolsonaro/status/1563950332853510153</v>
      </c>
      <c r="J106">
        <v>16427</v>
      </c>
      <c r="K106">
        <v>2675</v>
      </c>
    </row>
    <row r="107" spans="1:11" x14ac:dyDescent="0.35">
      <c r="A107" s="15" t="s">
        <v>1392</v>
      </c>
      <c r="B107" s="1" t="s">
        <v>1100</v>
      </c>
      <c r="C107" s="1" t="s">
        <v>1100</v>
      </c>
      <c r="D107" s="16"/>
      <c r="E107" t="s">
        <v>11</v>
      </c>
      <c r="F107" s="17">
        <v>44801.752210648148</v>
      </c>
      <c r="G107" t="s">
        <v>1393</v>
      </c>
      <c r="H107" s="18" t="s">
        <v>1394</v>
      </c>
      <c r="I107" s="3" t="str">
        <f>HYPERLINK("https://twitter.com/jairbolsonaro/status/1563950335084879873")</f>
        <v>https://twitter.com/jairbolsonaro/status/1563950335084879873</v>
      </c>
      <c r="J107">
        <v>19126</v>
      </c>
      <c r="K107">
        <v>2877</v>
      </c>
    </row>
    <row r="108" spans="1:11" x14ac:dyDescent="0.35">
      <c r="A108" s="15" t="s">
        <v>1395</v>
      </c>
      <c r="B108" s="1" t="s">
        <v>1100</v>
      </c>
      <c r="C108" s="1" t="s">
        <v>1100</v>
      </c>
      <c r="D108" s="16"/>
      <c r="E108" t="s">
        <v>11</v>
      </c>
      <c r="F108" s="17">
        <v>44801.752245370371</v>
      </c>
      <c r="G108" t="s">
        <v>1396</v>
      </c>
      <c r="H108" s="18" t="s">
        <v>1397</v>
      </c>
      <c r="I108" s="3" t="str">
        <f>HYPERLINK("https://twitter.com/jairbolsonaro/status/1563950347864969221")</f>
        <v>https://twitter.com/jairbolsonaro/status/1563950347864969221</v>
      </c>
      <c r="J108">
        <v>15996</v>
      </c>
      <c r="K108">
        <v>2538</v>
      </c>
    </row>
    <row r="109" spans="1:11" x14ac:dyDescent="0.35">
      <c r="A109" s="15" t="s">
        <v>1398</v>
      </c>
      <c r="B109" s="1" t="s">
        <v>1100</v>
      </c>
      <c r="C109" s="1" t="s">
        <v>1100</v>
      </c>
      <c r="D109" s="16"/>
      <c r="E109" t="s">
        <v>11</v>
      </c>
      <c r="F109" s="17">
        <v>44801.959363425929</v>
      </c>
      <c r="G109" t="s">
        <v>1399</v>
      </c>
      <c r="H109" s="18" t="s">
        <v>1400</v>
      </c>
      <c r="I109" s="3" t="str">
        <f>HYPERLINK("https://twitter.com/jairbolsonaro/status/1564025407468437511")</f>
        <v>https://twitter.com/jairbolsonaro/status/1564025407468437511</v>
      </c>
      <c r="J109">
        <v>96840</v>
      </c>
      <c r="K109">
        <v>7993</v>
      </c>
    </row>
    <row r="110" spans="1:11" x14ac:dyDescent="0.35">
      <c r="A110" s="15" t="s">
        <v>1401</v>
      </c>
      <c r="B110" s="1" t="s">
        <v>1100</v>
      </c>
      <c r="C110" s="1" t="s">
        <v>1100</v>
      </c>
      <c r="D110" s="16"/>
      <c r="E110" t="s">
        <v>11</v>
      </c>
      <c r="F110" s="17">
        <v>44802.118541666663</v>
      </c>
      <c r="G110" s="3" t="str">
        <f>HYPERLINK("https://t.co/9VxGjTZqRi")</f>
        <v>https://t.co/9VxGjTZqRi</v>
      </c>
      <c r="H110" s="18" t="s">
        <v>1402</v>
      </c>
      <c r="I110" s="3" t="str">
        <f>HYPERLINK("https://twitter.com/jairbolsonaro/status/1564083090594709505")</f>
        <v>https://twitter.com/jairbolsonaro/status/1564083090594709505</v>
      </c>
      <c r="J110">
        <v>204737</v>
      </c>
      <c r="K110">
        <v>32923</v>
      </c>
    </row>
    <row r="111" spans="1:11" x14ac:dyDescent="0.35">
      <c r="A111" s="15" t="s">
        <v>1403</v>
      </c>
      <c r="B111" s="1" t="s">
        <v>1100</v>
      </c>
      <c r="C111" s="1" t="s">
        <v>1100</v>
      </c>
      <c r="D111" s="16"/>
      <c r="E111" t="s">
        <v>11</v>
      </c>
      <c r="F111" s="17">
        <v>44802.126944444448</v>
      </c>
      <c r="G111" t="s">
        <v>1404</v>
      </c>
      <c r="H111" s="18" t="s">
        <v>1405</v>
      </c>
      <c r="I111" s="3" t="str">
        <f>HYPERLINK("https://twitter.com/jairbolsonaro/status/1564086133335678979")</f>
        <v>https://twitter.com/jairbolsonaro/status/1564086133335678979</v>
      </c>
      <c r="J111">
        <v>197700</v>
      </c>
      <c r="K111">
        <v>24815</v>
      </c>
    </row>
    <row r="112" spans="1:11" x14ac:dyDescent="0.35">
      <c r="A112" s="15" t="s">
        <v>1406</v>
      </c>
      <c r="B112" s="1" t="s">
        <v>1100</v>
      </c>
      <c r="C112" s="1" t="s">
        <v>1407</v>
      </c>
      <c r="D112" s="16"/>
      <c r="E112" t="s">
        <v>146</v>
      </c>
      <c r="F112" s="17">
        <v>44802.135370370372</v>
      </c>
      <c r="G112" t="s">
        <v>1408</v>
      </c>
      <c r="H112" s="18" t="s">
        <v>1409</v>
      </c>
      <c r="I112" s="3" t="str">
        <f>HYPERLINK("https://twitter.com/jairbolsonaro/status/1564089188051460099")</f>
        <v>https://twitter.com/jairbolsonaro/status/1564089188051460099</v>
      </c>
      <c r="J112">
        <v>12764</v>
      </c>
      <c r="K112">
        <v>554</v>
      </c>
    </row>
    <row r="113" spans="1:11" x14ac:dyDescent="0.35">
      <c r="A113" s="15" t="s">
        <v>1410</v>
      </c>
      <c r="B113" s="1" t="s">
        <v>1100</v>
      </c>
      <c r="C113" s="1" t="s">
        <v>1100</v>
      </c>
      <c r="D113" s="16"/>
      <c r="E113" t="s">
        <v>11</v>
      </c>
      <c r="F113" s="17">
        <v>44802.145335648151</v>
      </c>
      <c r="G113" t="s">
        <v>1411</v>
      </c>
      <c r="H113" s="18" t="s">
        <v>1412</v>
      </c>
      <c r="I113" s="3" t="str">
        <f>HYPERLINK("https://twitter.com/jairbolsonaro/status/1564092800785858560")</f>
        <v>https://twitter.com/jairbolsonaro/status/1564092800785858560</v>
      </c>
      <c r="J113">
        <v>52284</v>
      </c>
      <c r="K113">
        <v>10820</v>
      </c>
    </row>
    <row r="114" spans="1:11" x14ac:dyDescent="0.35">
      <c r="A114" s="15" t="s">
        <v>1413</v>
      </c>
      <c r="B114" s="1" t="s">
        <v>1100</v>
      </c>
      <c r="C114" s="1" t="s">
        <v>1100</v>
      </c>
      <c r="D114" s="16"/>
      <c r="E114" t="s">
        <v>11</v>
      </c>
      <c r="F114" s="17">
        <v>44802.156307870369</v>
      </c>
      <c r="G114" t="s">
        <v>1414</v>
      </c>
      <c r="H114" s="18" t="s">
        <v>1415</v>
      </c>
      <c r="I114" s="3" t="str">
        <f>HYPERLINK("https://twitter.com/jairbolsonaro/status/1564096774133923840")</f>
        <v>https://twitter.com/jairbolsonaro/status/1564096774133923840</v>
      </c>
      <c r="J114">
        <v>48778</v>
      </c>
      <c r="K114">
        <v>10467</v>
      </c>
    </row>
    <row r="115" spans="1:11" x14ac:dyDescent="0.35">
      <c r="A115" s="15" t="s">
        <v>1416</v>
      </c>
      <c r="B115" s="1" t="s">
        <v>1100</v>
      </c>
      <c r="C115" s="1" t="s">
        <v>1100</v>
      </c>
      <c r="D115" s="16"/>
      <c r="E115" t="s">
        <v>11</v>
      </c>
      <c r="F115" s="17">
        <v>44802.173310185186</v>
      </c>
      <c r="G115" t="s">
        <v>1417</v>
      </c>
      <c r="H115" s="18" t="s">
        <v>1418</v>
      </c>
      <c r="I115" s="3" t="str">
        <f>HYPERLINK("https://twitter.com/jairbolsonaro/status/1564102938838065153")</f>
        <v>https://twitter.com/jairbolsonaro/status/1564102938838065153</v>
      </c>
      <c r="J115">
        <v>87427</v>
      </c>
      <c r="K115">
        <v>18286</v>
      </c>
    </row>
    <row r="116" spans="1:11" x14ac:dyDescent="0.35">
      <c r="A116" s="15" t="s">
        <v>1419</v>
      </c>
      <c r="B116" s="1" t="s">
        <v>1100</v>
      </c>
      <c r="C116" s="1" t="s">
        <v>1100</v>
      </c>
      <c r="D116" s="16"/>
      <c r="E116" t="s">
        <v>11</v>
      </c>
      <c r="F116" s="17">
        <v>44802.180150462962</v>
      </c>
      <c r="G116" t="s">
        <v>1420</v>
      </c>
      <c r="H116" s="18" t="s">
        <v>1421</v>
      </c>
      <c r="I116" s="3" t="str">
        <f>HYPERLINK("https://twitter.com/jairbolsonaro/status/1564105416908460034")</f>
        <v>https://twitter.com/jairbolsonaro/status/1564105416908460034</v>
      </c>
      <c r="J116">
        <v>96591</v>
      </c>
      <c r="K116">
        <v>11385</v>
      </c>
    </row>
    <row r="117" spans="1:11" x14ac:dyDescent="0.35">
      <c r="A117" s="15" t="s">
        <v>1422</v>
      </c>
      <c r="B117" s="1" t="s">
        <v>1100</v>
      </c>
      <c r="C117" s="1" t="s">
        <v>1100</v>
      </c>
      <c r="D117" s="16"/>
      <c r="E117" t="s">
        <v>11</v>
      </c>
      <c r="F117" s="17">
        <v>44802.183287037034</v>
      </c>
      <c r="G117" t="s">
        <v>1423</v>
      </c>
      <c r="H117" s="18" t="s">
        <v>1424</v>
      </c>
      <c r="I117" s="3" t="str">
        <f>HYPERLINK("https://twitter.com/jairbolsonaro/status/1564106550544928768")</f>
        <v>https://twitter.com/jairbolsonaro/status/1564106550544928768</v>
      </c>
      <c r="J117">
        <v>2374</v>
      </c>
      <c r="K117">
        <v>85</v>
      </c>
    </row>
    <row r="118" spans="1:11" x14ac:dyDescent="0.35">
      <c r="A118" s="15" t="s">
        <v>1425</v>
      </c>
      <c r="B118" s="1" t="s">
        <v>1100</v>
      </c>
      <c r="C118" s="1" t="s">
        <v>1100</v>
      </c>
      <c r="D118" s="16"/>
      <c r="E118" t="s">
        <v>11</v>
      </c>
      <c r="F118" s="17">
        <v>44802.207152777781</v>
      </c>
      <c r="G118" s="3" t="str">
        <f>HYPERLINK("https://t.co/SfF9LxuVcy")</f>
        <v>https://t.co/SfF9LxuVcy</v>
      </c>
      <c r="H118" s="18" t="s">
        <v>1426</v>
      </c>
      <c r="I118" s="3" t="str">
        <f>HYPERLINK("https://twitter.com/jairbolsonaro/status/1564115199690510336")</f>
        <v>https://twitter.com/jairbolsonaro/status/1564115199690510336</v>
      </c>
      <c r="J118">
        <v>42977</v>
      </c>
      <c r="K118">
        <v>5095</v>
      </c>
    </row>
    <row r="119" spans="1:11" x14ac:dyDescent="0.35">
      <c r="A119" s="15" t="s">
        <v>1427</v>
      </c>
      <c r="B119" s="1" t="s">
        <v>1100</v>
      </c>
      <c r="C119" s="1" t="s">
        <v>1100</v>
      </c>
      <c r="D119" s="16"/>
      <c r="E119" t="s">
        <v>11</v>
      </c>
      <c r="F119" s="17">
        <v>44802.406319444446</v>
      </c>
      <c r="G119" t="s">
        <v>1428</v>
      </c>
      <c r="H119" s="18" t="s">
        <v>1429</v>
      </c>
      <c r="I119" s="3" t="str">
        <f>HYPERLINK("https://twitter.com/jairbolsonaro/status/1564187376779395073")</f>
        <v>https://twitter.com/jairbolsonaro/status/1564187376779395073</v>
      </c>
      <c r="J119">
        <v>35684</v>
      </c>
      <c r="K119">
        <v>7135</v>
      </c>
    </row>
    <row r="120" spans="1:11" x14ac:dyDescent="0.35">
      <c r="A120" s="15" t="s">
        <v>1430</v>
      </c>
      <c r="B120" s="1" t="s">
        <v>1100</v>
      </c>
      <c r="C120" s="1" t="s">
        <v>1100</v>
      </c>
      <c r="D120" s="16"/>
      <c r="E120" t="s">
        <v>11</v>
      </c>
      <c r="F120" s="17">
        <v>44802.406331018516</v>
      </c>
      <c r="G120" t="s">
        <v>1431</v>
      </c>
      <c r="H120" s="18" t="s">
        <v>1432</v>
      </c>
      <c r="I120" s="3" t="str">
        <f>HYPERLINK("https://twitter.com/jairbolsonaro/status/1564187379807707136")</f>
        <v>https://twitter.com/jairbolsonaro/status/1564187379807707136</v>
      </c>
      <c r="J120">
        <v>12854</v>
      </c>
      <c r="K120">
        <v>2258</v>
      </c>
    </row>
    <row r="121" spans="1:11" x14ac:dyDescent="0.35">
      <c r="A121" s="15" t="s">
        <v>1433</v>
      </c>
      <c r="B121" s="1" t="s">
        <v>1100</v>
      </c>
      <c r="C121" s="1" t="s">
        <v>1100</v>
      </c>
      <c r="D121" s="16"/>
      <c r="E121" t="s">
        <v>11</v>
      </c>
      <c r="F121" s="17">
        <v>44802.406331018516</v>
      </c>
      <c r="G121" t="s">
        <v>1434</v>
      </c>
      <c r="H121" s="18" t="s">
        <v>1432</v>
      </c>
      <c r="I121" s="3" t="str">
        <f>HYPERLINK("https://twitter.com/jairbolsonaro/status/1564187381317640194")</f>
        <v>https://twitter.com/jairbolsonaro/status/1564187381317640194</v>
      </c>
      <c r="J121">
        <v>25180</v>
      </c>
      <c r="K121">
        <v>4098</v>
      </c>
    </row>
    <row r="122" spans="1:11" x14ac:dyDescent="0.35">
      <c r="A122" s="15" t="s">
        <v>1435</v>
      </c>
      <c r="B122" s="1" t="s">
        <v>1100</v>
      </c>
      <c r="C122" s="1" t="s">
        <v>1100</v>
      </c>
      <c r="D122" s="16"/>
      <c r="E122" t="s">
        <v>11</v>
      </c>
      <c r="F122" s="17">
        <v>44802.406331018516</v>
      </c>
      <c r="G122" t="s">
        <v>1436</v>
      </c>
      <c r="H122" s="18" t="s">
        <v>1432</v>
      </c>
      <c r="I122" s="3" t="str">
        <f>HYPERLINK("https://twitter.com/jairbolsonaro/status/1564187382802522112")</f>
        <v>https://twitter.com/jairbolsonaro/status/1564187382802522112</v>
      </c>
      <c r="J122">
        <v>22257</v>
      </c>
      <c r="K122">
        <v>3676</v>
      </c>
    </row>
    <row r="123" spans="1:11" x14ac:dyDescent="0.35">
      <c r="A123" s="15" t="s">
        <v>1437</v>
      </c>
      <c r="B123" s="1" t="s">
        <v>1100</v>
      </c>
      <c r="C123" s="1" t="s">
        <v>1438</v>
      </c>
      <c r="D123" s="16"/>
      <c r="E123" t="s">
        <v>52</v>
      </c>
      <c r="F123" s="17">
        <v>44802.646493055552</v>
      </c>
      <c r="G123" t="s">
        <v>1439</v>
      </c>
      <c r="H123" s="18" t="s">
        <v>1440</v>
      </c>
      <c r="I123" s="3" t="str">
        <f>HYPERLINK("https://twitter.com/jairbolsonaro/status/1564274412681105408")</f>
        <v>https://twitter.com/jairbolsonaro/status/1564274412681105408</v>
      </c>
      <c r="J123">
        <v>0</v>
      </c>
      <c r="K123">
        <v>5789</v>
      </c>
    </row>
    <row r="124" spans="1:11" x14ac:dyDescent="0.35">
      <c r="A124" s="15" t="s">
        <v>1441</v>
      </c>
      <c r="B124" s="1" t="s">
        <v>1100</v>
      </c>
      <c r="C124" s="1" t="s">
        <v>1100</v>
      </c>
      <c r="D124" s="16"/>
      <c r="E124" t="s">
        <v>11</v>
      </c>
      <c r="F124" s="17">
        <v>44802.693287037036</v>
      </c>
      <c r="G124" t="s">
        <v>1442</v>
      </c>
      <c r="H124" s="18" t="s">
        <v>1443</v>
      </c>
      <c r="I124" s="3" t="str">
        <f>HYPERLINK("https://twitter.com/jairbolsonaro/status/1564291368830353412")</f>
        <v>https://twitter.com/jairbolsonaro/status/1564291368830353412</v>
      </c>
      <c r="J124">
        <v>120642</v>
      </c>
      <c r="K124">
        <v>9399</v>
      </c>
    </row>
    <row r="125" spans="1:11" x14ac:dyDescent="0.35">
      <c r="A125" s="15" t="s">
        <v>1444</v>
      </c>
      <c r="B125" s="1" t="s">
        <v>1100</v>
      </c>
      <c r="C125" s="1" t="s">
        <v>1100</v>
      </c>
      <c r="D125" s="16"/>
      <c r="E125" t="s">
        <v>11</v>
      </c>
      <c r="F125" s="17">
        <v>44802.758437500001</v>
      </c>
      <c r="G125" t="s">
        <v>1445</v>
      </c>
      <c r="H125" s="18" t="s">
        <v>1446</v>
      </c>
      <c r="I125" s="3" t="str">
        <f>HYPERLINK("https://twitter.com/jairbolsonaro/status/1564314982233395202")</f>
        <v>https://twitter.com/jairbolsonaro/status/1564314982233395202</v>
      </c>
      <c r="J125">
        <v>67554</v>
      </c>
      <c r="K125">
        <v>13280</v>
      </c>
    </row>
    <row r="126" spans="1:11" x14ac:dyDescent="0.35">
      <c r="A126" s="15" t="s">
        <v>1447</v>
      </c>
      <c r="B126" s="1" t="s">
        <v>1100</v>
      </c>
      <c r="C126" s="1" t="s">
        <v>1100</v>
      </c>
      <c r="D126" s="16"/>
      <c r="E126" t="s">
        <v>11</v>
      </c>
      <c r="F126" s="17">
        <v>44802.951979166668</v>
      </c>
      <c r="G126" t="s">
        <v>1448</v>
      </c>
      <c r="H126" s="18" t="s">
        <v>1449</v>
      </c>
      <c r="I126" s="3" t="str">
        <f>HYPERLINK("https://twitter.com/jairbolsonaro/status/1564385117434482688")</f>
        <v>https://twitter.com/jairbolsonaro/status/1564385117434482688</v>
      </c>
      <c r="J126">
        <v>47253</v>
      </c>
      <c r="K126">
        <v>8058</v>
      </c>
    </row>
    <row r="127" spans="1:11" x14ac:dyDescent="0.35">
      <c r="A127" s="15" t="s">
        <v>1450</v>
      </c>
      <c r="B127" s="1" t="s">
        <v>1100</v>
      </c>
      <c r="C127" s="1" t="s">
        <v>1451</v>
      </c>
      <c r="D127" s="16"/>
      <c r="E127" t="s">
        <v>9</v>
      </c>
      <c r="F127" s="17">
        <v>44802.988645833335</v>
      </c>
      <c r="G127" t="s">
        <v>1452</v>
      </c>
      <c r="H127" s="18" t="s">
        <v>1453</v>
      </c>
      <c r="I127" s="3" t="str">
        <f>HYPERLINK("https://twitter.com/jairbolsonaro/status/1564398406356946944")</f>
        <v>https://twitter.com/jairbolsonaro/status/1564398406356946944</v>
      </c>
      <c r="J127">
        <v>24145</v>
      </c>
      <c r="K127">
        <v>1587</v>
      </c>
    </row>
    <row r="128" spans="1:11" x14ac:dyDescent="0.35">
      <c r="A128" s="15" t="s">
        <v>1454</v>
      </c>
      <c r="B128" s="1" t="s">
        <v>1100</v>
      </c>
      <c r="C128" s="1" t="s">
        <v>1455</v>
      </c>
      <c r="D128" s="16"/>
      <c r="E128" t="s">
        <v>146</v>
      </c>
      <c r="F128" s="17">
        <v>44802.988645833335</v>
      </c>
      <c r="G128" t="s">
        <v>1452</v>
      </c>
      <c r="H128" s="18" t="s">
        <v>1453</v>
      </c>
      <c r="I128" s="3" t="str">
        <f>HYPERLINK("https://twitter.com/jairbolsonaro/status/1564398406356946944")</f>
        <v>https://twitter.com/jairbolsonaro/status/1564398406356946944</v>
      </c>
      <c r="J128">
        <v>24145</v>
      </c>
      <c r="K128">
        <v>1587</v>
      </c>
    </row>
    <row r="129" spans="1:11" x14ac:dyDescent="0.35">
      <c r="A129" s="15" t="s">
        <v>1456</v>
      </c>
      <c r="B129" s="1" t="s">
        <v>1100</v>
      </c>
      <c r="C129" s="1" t="s">
        <v>1100</v>
      </c>
      <c r="D129" s="16"/>
      <c r="E129" t="s">
        <v>11</v>
      </c>
      <c r="F129" s="17">
        <v>44803.419166666667</v>
      </c>
      <c r="G129" t="s">
        <v>1457</v>
      </c>
      <c r="H129" s="18" t="s">
        <v>1458</v>
      </c>
      <c r="I129" s="3" t="str">
        <f>HYPERLINK("https://twitter.com/jairbolsonaro/status/1564554418611257345")</f>
        <v>https://twitter.com/jairbolsonaro/status/1564554418611257345</v>
      </c>
      <c r="J129">
        <v>56609</v>
      </c>
      <c r="K129">
        <v>9070</v>
      </c>
    </row>
    <row r="130" spans="1:11" x14ac:dyDescent="0.35">
      <c r="A130" s="15" t="s">
        <v>1459</v>
      </c>
      <c r="B130" s="1" t="s">
        <v>1100</v>
      </c>
      <c r="C130" s="1" t="s">
        <v>1460</v>
      </c>
      <c r="D130" s="16"/>
      <c r="E130" t="s">
        <v>146</v>
      </c>
      <c r="F130" s="17">
        <v>44803.449050925927</v>
      </c>
      <c r="G130" t="s">
        <v>1461</v>
      </c>
      <c r="H130" s="18" t="s">
        <v>1462</v>
      </c>
      <c r="I130" s="3" t="str">
        <f>HYPERLINK("https://twitter.com/jairbolsonaro/status/1564565250661310466")</f>
        <v>https://twitter.com/jairbolsonaro/status/1564565250661310466</v>
      </c>
      <c r="J130">
        <v>1129</v>
      </c>
      <c r="K130">
        <v>51</v>
      </c>
    </row>
    <row r="131" spans="1:11" x14ac:dyDescent="0.35">
      <c r="A131" s="15" t="s">
        <v>1463</v>
      </c>
      <c r="B131" s="1" t="s">
        <v>1100</v>
      </c>
      <c r="C131" s="1" t="s">
        <v>1100</v>
      </c>
      <c r="D131" s="16"/>
      <c r="E131" t="s">
        <v>11</v>
      </c>
      <c r="F131" s="17">
        <v>44803.591898148145</v>
      </c>
      <c r="G131" t="s">
        <v>1464</v>
      </c>
      <c r="H131" s="18" t="s">
        <v>1465</v>
      </c>
      <c r="I131" s="3" t="str">
        <f>HYPERLINK("https://twitter.com/jairbolsonaro/status/1564617017222643726")</f>
        <v>https://twitter.com/jairbolsonaro/status/1564617017222643726</v>
      </c>
      <c r="J131">
        <v>35641</v>
      </c>
      <c r="K131">
        <v>7013</v>
      </c>
    </row>
    <row r="132" spans="1:11" x14ac:dyDescent="0.35">
      <c r="A132" s="15" t="s">
        <v>1466</v>
      </c>
      <c r="B132" s="1" t="s">
        <v>1100</v>
      </c>
      <c r="C132" s="1" t="s">
        <v>1100</v>
      </c>
      <c r="D132" s="16"/>
      <c r="E132" t="s">
        <v>11</v>
      </c>
      <c r="F132" s="17">
        <v>44803.591909722221</v>
      </c>
      <c r="G132" t="s">
        <v>1467</v>
      </c>
      <c r="H132" s="18" t="s">
        <v>1468</v>
      </c>
      <c r="I132" s="3" t="str">
        <f>HYPERLINK("https://twitter.com/jairbolsonaro/status/1564617022218113040")</f>
        <v>https://twitter.com/jairbolsonaro/status/1564617022218113040</v>
      </c>
      <c r="J132">
        <v>23527</v>
      </c>
      <c r="K132">
        <v>4026</v>
      </c>
    </row>
    <row r="133" spans="1:11" x14ac:dyDescent="0.35">
      <c r="A133" s="15" t="s">
        <v>1469</v>
      </c>
      <c r="B133" s="1" t="s">
        <v>1100</v>
      </c>
      <c r="C133" s="1" t="s">
        <v>1100</v>
      </c>
      <c r="D133" s="16"/>
      <c r="E133" t="s">
        <v>11</v>
      </c>
      <c r="F133" s="17">
        <v>44803.961076388892</v>
      </c>
      <c r="G133" t="s">
        <v>1470</v>
      </c>
      <c r="H133" s="18" t="s">
        <v>1471</v>
      </c>
      <c r="I133" s="3" t="str">
        <f>HYPERLINK("https://twitter.com/jairbolsonaro/status/1564750800705961984")</f>
        <v>https://twitter.com/jairbolsonaro/status/1564750800705961984</v>
      </c>
      <c r="J133">
        <v>75521</v>
      </c>
      <c r="K133">
        <v>13768</v>
      </c>
    </row>
    <row r="134" spans="1:11" x14ac:dyDescent="0.35">
      <c r="A134" s="15" t="s">
        <v>1472</v>
      </c>
      <c r="B134" s="1" t="s">
        <v>1100</v>
      </c>
      <c r="C134" s="1" t="s">
        <v>1100</v>
      </c>
      <c r="D134" s="16"/>
      <c r="E134" t="s">
        <v>11</v>
      </c>
      <c r="F134" s="17">
        <v>44803.961076388892</v>
      </c>
      <c r="G134" t="s">
        <v>1473</v>
      </c>
      <c r="H134" s="18" t="s">
        <v>1471</v>
      </c>
      <c r="I134" s="3" t="str">
        <f>HYPERLINK("https://twitter.com/jairbolsonaro/status/1564750802916352000")</f>
        <v>https://twitter.com/jairbolsonaro/status/1564750802916352000</v>
      </c>
      <c r="J134">
        <v>21859</v>
      </c>
      <c r="K134">
        <v>4679</v>
      </c>
    </row>
    <row r="135" spans="1:11" x14ac:dyDescent="0.35">
      <c r="A135" s="15" t="s">
        <v>1474</v>
      </c>
      <c r="B135" s="1" t="s">
        <v>1100</v>
      </c>
      <c r="C135" s="1" t="s">
        <v>1100</v>
      </c>
      <c r="D135" s="16"/>
      <c r="E135" t="s">
        <v>11</v>
      </c>
      <c r="F135" s="17">
        <v>44803.961087962962</v>
      </c>
      <c r="G135" t="s">
        <v>1475</v>
      </c>
      <c r="H135" s="18" t="s">
        <v>1476</v>
      </c>
      <c r="I135" s="3" t="str">
        <f>HYPERLINK("https://twitter.com/jairbolsonaro/status/1564750804812275714")</f>
        <v>https://twitter.com/jairbolsonaro/status/1564750804812275714</v>
      </c>
      <c r="J135">
        <v>33319</v>
      </c>
      <c r="K135">
        <v>5831</v>
      </c>
    </row>
    <row r="136" spans="1:11" x14ac:dyDescent="0.35">
      <c r="A136" s="15" t="s">
        <v>1477</v>
      </c>
      <c r="B136" s="1" t="s">
        <v>1100</v>
      </c>
      <c r="C136" s="1" t="s">
        <v>1100</v>
      </c>
      <c r="D136" s="16"/>
      <c r="E136" t="s">
        <v>11</v>
      </c>
      <c r="F136" s="17">
        <v>44803.961087962962</v>
      </c>
      <c r="G136" t="s">
        <v>1478</v>
      </c>
      <c r="H136" s="18" t="s">
        <v>1476</v>
      </c>
      <c r="I136" s="3" t="str">
        <f>HYPERLINK("https://twitter.com/jairbolsonaro/status/1564750806716383232")</f>
        <v>https://twitter.com/jairbolsonaro/status/1564750806716383232</v>
      </c>
      <c r="J136">
        <v>35382</v>
      </c>
      <c r="K136">
        <v>6500</v>
      </c>
    </row>
    <row r="137" spans="1:11" x14ac:dyDescent="0.35">
      <c r="A137" s="15" t="s">
        <v>1479</v>
      </c>
      <c r="B137" s="1" t="s">
        <v>1100</v>
      </c>
      <c r="C137" s="1" t="s">
        <v>1100</v>
      </c>
      <c r="D137" s="16"/>
      <c r="E137" t="s">
        <v>11</v>
      </c>
      <c r="F137" s="17">
        <v>44804.105509259258</v>
      </c>
      <c r="G137" t="s">
        <v>1480</v>
      </c>
      <c r="H137" s="18" t="s">
        <v>1481</v>
      </c>
      <c r="I137" s="3" t="str">
        <f>HYPERLINK("https://twitter.com/jairbolsonaro/status/1564803141706698755")</f>
        <v>https://twitter.com/jairbolsonaro/status/1564803141706698755</v>
      </c>
      <c r="J137">
        <v>129299</v>
      </c>
      <c r="K137">
        <v>18791</v>
      </c>
    </row>
    <row r="138" spans="1:11" x14ac:dyDescent="0.35">
      <c r="A138" s="15" t="s">
        <v>1482</v>
      </c>
      <c r="B138" s="1" t="s">
        <v>1100</v>
      </c>
      <c r="C138" s="1" t="s">
        <v>1483</v>
      </c>
      <c r="D138" s="16"/>
      <c r="E138" t="s">
        <v>9</v>
      </c>
      <c r="F138" s="17">
        <v>44804.118645833332</v>
      </c>
      <c r="G138" t="s">
        <v>1484</v>
      </c>
      <c r="H138" s="18" t="s">
        <v>1485</v>
      </c>
      <c r="I138" s="3" t="str">
        <f>HYPERLINK("https://twitter.com/jairbolsonaro/status/1564807901495140352")</f>
        <v>https://twitter.com/jairbolsonaro/status/1564807901495140352</v>
      </c>
      <c r="J138">
        <v>23836</v>
      </c>
      <c r="K138">
        <v>1089</v>
      </c>
    </row>
    <row r="139" spans="1:11" x14ac:dyDescent="0.35">
      <c r="A139" s="15" t="s">
        <v>1486</v>
      </c>
      <c r="B139" s="1" t="s">
        <v>1100</v>
      </c>
      <c r="C139" s="1" t="s">
        <v>1487</v>
      </c>
      <c r="D139" s="16"/>
      <c r="E139" t="s">
        <v>146</v>
      </c>
      <c r="F139" s="17">
        <v>44804.118645833332</v>
      </c>
      <c r="G139" t="s">
        <v>1484</v>
      </c>
      <c r="H139" s="18" t="s">
        <v>1485</v>
      </c>
      <c r="I139" s="3" t="str">
        <f>HYPERLINK("https://twitter.com/jairbolsonaro/status/1564807901495140352")</f>
        <v>https://twitter.com/jairbolsonaro/status/1564807901495140352</v>
      </c>
      <c r="J139">
        <v>23836</v>
      </c>
      <c r="K139">
        <v>1089</v>
      </c>
    </row>
    <row r="140" spans="1:11" x14ac:dyDescent="0.35">
      <c r="A140" s="15" t="s">
        <v>1488</v>
      </c>
      <c r="B140" s="1" t="s">
        <v>1100</v>
      </c>
      <c r="C140" s="1" t="s">
        <v>1489</v>
      </c>
      <c r="D140" s="16"/>
      <c r="E140" t="s">
        <v>9</v>
      </c>
      <c r="F140" s="17">
        <v>44804.118645833332</v>
      </c>
      <c r="G140" t="s">
        <v>1484</v>
      </c>
      <c r="H140" s="18" t="s">
        <v>1485</v>
      </c>
      <c r="I140" s="3" t="str">
        <f>HYPERLINK("https://twitter.com/jairbolsonaro/status/1564807901495140352")</f>
        <v>https://twitter.com/jairbolsonaro/status/1564807901495140352</v>
      </c>
      <c r="J140">
        <v>23836</v>
      </c>
      <c r="K140">
        <v>1089</v>
      </c>
    </row>
    <row r="141" spans="1:11" x14ac:dyDescent="0.35">
      <c r="A141" s="15" t="s">
        <v>1490</v>
      </c>
      <c r="B141" s="1" t="s">
        <v>1100</v>
      </c>
      <c r="C141" s="1" t="s">
        <v>1483</v>
      </c>
      <c r="D141" s="16"/>
      <c r="E141" t="s">
        <v>9</v>
      </c>
      <c r="F141" s="17">
        <v>44804.120046296295</v>
      </c>
      <c r="G141" t="s">
        <v>1491</v>
      </c>
      <c r="H141" s="18" t="s">
        <v>1492</v>
      </c>
      <c r="I141" s="3" t="str">
        <f>HYPERLINK("https://twitter.com/jairbolsonaro/status/1564808412604637192")</f>
        <v>https://twitter.com/jairbolsonaro/status/1564808412604637192</v>
      </c>
      <c r="J141">
        <v>2299</v>
      </c>
      <c r="K141">
        <v>223</v>
      </c>
    </row>
    <row r="142" spans="1:11" x14ac:dyDescent="0.35">
      <c r="A142" s="15" t="s">
        <v>1493</v>
      </c>
      <c r="B142" s="1" t="s">
        <v>1100</v>
      </c>
      <c r="C142" s="1" t="s">
        <v>1494</v>
      </c>
      <c r="D142" s="16"/>
      <c r="E142" t="s">
        <v>146</v>
      </c>
      <c r="F142" s="17">
        <v>44804.120046296295</v>
      </c>
      <c r="G142" t="s">
        <v>1491</v>
      </c>
      <c r="H142" s="18" t="s">
        <v>1492</v>
      </c>
      <c r="I142" s="3" t="str">
        <f>HYPERLINK("https://twitter.com/jairbolsonaro/status/1564808412604637192")</f>
        <v>https://twitter.com/jairbolsonaro/status/1564808412604637192</v>
      </c>
      <c r="J142">
        <v>2299</v>
      </c>
      <c r="K142">
        <v>223</v>
      </c>
    </row>
    <row r="143" spans="1:11" x14ac:dyDescent="0.35">
      <c r="A143" s="15" t="s">
        <v>1495</v>
      </c>
      <c r="B143" s="1" t="s">
        <v>1100</v>
      </c>
      <c r="C143" s="1" t="s">
        <v>1487</v>
      </c>
      <c r="D143" s="16"/>
      <c r="E143" t="s">
        <v>9</v>
      </c>
      <c r="F143" s="17">
        <v>44804.120046296295</v>
      </c>
      <c r="G143" t="s">
        <v>1491</v>
      </c>
      <c r="H143" s="18" t="s">
        <v>1492</v>
      </c>
      <c r="I143" s="3" t="str">
        <f>HYPERLINK("https://twitter.com/jairbolsonaro/status/1564808412604637192")</f>
        <v>https://twitter.com/jairbolsonaro/status/1564808412604637192</v>
      </c>
      <c r="J143">
        <v>2299</v>
      </c>
      <c r="K143">
        <v>223</v>
      </c>
    </row>
    <row r="144" spans="1:11" x14ac:dyDescent="0.35">
      <c r="A144" s="15" t="s">
        <v>1496</v>
      </c>
      <c r="B144" s="1" t="s">
        <v>1100</v>
      </c>
      <c r="C144" s="1" t="s">
        <v>1489</v>
      </c>
      <c r="D144" s="16"/>
      <c r="E144" t="s">
        <v>9</v>
      </c>
      <c r="F144" s="17">
        <v>44804.120046296295</v>
      </c>
      <c r="G144" t="s">
        <v>1491</v>
      </c>
      <c r="H144" s="18" t="s">
        <v>1492</v>
      </c>
      <c r="I144" s="3" t="str">
        <f>HYPERLINK("https://twitter.com/jairbolsonaro/status/1564808412604637192")</f>
        <v>https://twitter.com/jairbolsonaro/status/1564808412604637192</v>
      </c>
      <c r="J144">
        <v>2299</v>
      </c>
      <c r="K144">
        <v>223</v>
      </c>
    </row>
    <row r="145" spans="1:11" x14ac:dyDescent="0.35">
      <c r="A145" s="15" t="s">
        <v>1497</v>
      </c>
      <c r="B145" s="1" t="s">
        <v>1100</v>
      </c>
      <c r="C145" s="1" t="s">
        <v>1100</v>
      </c>
      <c r="D145" s="16"/>
      <c r="E145" t="s">
        <v>11</v>
      </c>
      <c r="F145" s="17">
        <v>44804.438946759263</v>
      </c>
      <c r="G145" t="s">
        <v>1498</v>
      </c>
      <c r="H145" s="18" t="s">
        <v>1499</v>
      </c>
      <c r="I145" s="3" t="str">
        <f>HYPERLINK("https://twitter.com/jairbolsonaro/status/1564923975637016577")</f>
        <v>https://twitter.com/jairbolsonaro/status/1564923975637016577</v>
      </c>
      <c r="J145">
        <v>49973</v>
      </c>
      <c r="K145">
        <v>9993</v>
      </c>
    </row>
    <row r="146" spans="1:11" x14ac:dyDescent="0.35">
      <c r="A146" s="15" t="s">
        <v>1500</v>
      </c>
      <c r="B146" s="1" t="s">
        <v>1100</v>
      </c>
      <c r="C146" s="1" t="s">
        <v>1100</v>
      </c>
      <c r="D146" s="16"/>
      <c r="E146" t="s">
        <v>11</v>
      </c>
      <c r="F146" s="17">
        <v>44804.438946759263</v>
      </c>
      <c r="G146" t="s">
        <v>1501</v>
      </c>
      <c r="H146" s="18" t="s">
        <v>1499</v>
      </c>
      <c r="I146" s="3" t="str">
        <f>HYPERLINK("https://twitter.com/jairbolsonaro/status/1564923977230962691")</f>
        <v>https://twitter.com/jairbolsonaro/status/1564923977230962691</v>
      </c>
      <c r="J146">
        <v>22463</v>
      </c>
      <c r="K146">
        <v>3868</v>
      </c>
    </row>
    <row r="147" spans="1:11" x14ac:dyDescent="0.35">
      <c r="A147" s="15" t="s">
        <v>1502</v>
      </c>
      <c r="B147" s="1" t="s">
        <v>1100</v>
      </c>
      <c r="C147" s="1" t="s">
        <v>1117</v>
      </c>
      <c r="D147" s="16"/>
      <c r="E147" t="s">
        <v>146</v>
      </c>
      <c r="F147" s="17">
        <v>44804.451516203706</v>
      </c>
      <c r="G147" t="s">
        <v>1118</v>
      </c>
      <c r="H147" s="18" t="s">
        <v>1503</v>
      </c>
      <c r="I147" s="3" t="str">
        <f>HYPERLINK("https://twitter.com/jairbolsonaro/status/1564928532689592321")</f>
        <v>https://twitter.com/jairbolsonaro/status/1564928532689592321</v>
      </c>
      <c r="J147">
        <v>6545</v>
      </c>
      <c r="K147">
        <v>408</v>
      </c>
    </row>
    <row r="148" spans="1:11" x14ac:dyDescent="0.35">
      <c r="A148" s="15" t="s">
        <v>1504</v>
      </c>
      <c r="B148" s="1" t="s">
        <v>1100</v>
      </c>
      <c r="C148" s="1" t="s">
        <v>1100</v>
      </c>
      <c r="D148" s="16"/>
      <c r="E148" t="s">
        <v>11</v>
      </c>
      <c r="F148" s="17">
        <v>44804.625104166669</v>
      </c>
      <c r="G148" s="3" t="str">
        <f>HYPERLINK("https://t.co/WCMj7oBBc8")</f>
        <v>https://t.co/WCMj7oBBc8</v>
      </c>
      <c r="H148" s="18" t="s">
        <v>1505</v>
      </c>
      <c r="I148" s="3" t="str">
        <f>HYPERLINK("https://twitter.com/jairbolsonaro/status/1564991436377964548")</f>
        <v>https://twitter.com/jairbolsonaro/status/1564991436377964548</v>
      </c>
      <c r="J148">
        <v>41505</v>
      </c>
      <c r="K148">
        <v>7913</v>
      </c>
    </row>
    <row r="149" spans="1:11" x14ac:dyDescent="0.35">
      <c r="A149" s="15" t="s">
        <v>1506</v>
      </c>
      <c r="B149" s="1" t="s">
        <v>1100</v>
      </c>
      <c r="C149" s="1" t="s">
        <v>1100</v>
      </c>
      <c r="D149" s="16"/>
      <c r="E149" t="s">
        <v>11</v>
      </c>
      <c r="F149" s="17">
        <v>44804.699606481481</v>
      </c>
      <c r="G149" t="s">
        <v>1507</v>
      </c>
      <c r="H149" s="18" t="s">
        <v>1508</v>
      </c>
      <c r="I149" s="3" t="str">
        <f>HYPERLINK("https://twitter.com/jairbolsonaro/status/1565018434596913152")</f>
        <v>https://twitter.com/jairbolsonaro/status/1565018434596913152</v>
      </c>
      <c r="J149">
        <v>64759</v>
      </c>
      <c r="K149">
        <v>14812</v>
      </c>
    </row>
    <row r="150" spans="1:11" x14ac:dyDescent="0.35">
      <c r="A150" s="15" t="s">
        <v>1509</v>
      </c>
      <c r="B150" s="1" t="s">
        <v>1100</v>
      </c>
      <c r="C150" s="1" t="s">
        <v>1100</v>
      </c>
      <c r="D150" s="16"/>
      <c r="E150" t="s">
        <v>11</v>
      </c>
      <c r="F150" s="17">
        <v>44804.713564814818</v>
      </c>
      <c r="G150" t="s">
        <v>1510</v>
      </c>
      <c r="H150" s="18" t="s">
        <v>1511</v>
      </c>
      <c r="I150" s="3" t="str">
        <f>HYPERLINK("https://twitter.com/jairbolsonaro/status/1565023496178208770")</f>
        <v>https://twitter.com/jairbolsonaro/status/1565023496178208770</v>
      </c>
      <c r="J150">
        <v>22929</v>
      </c>
      <c r="K150">
        <v>4390</v>
      </c>
    </row>
    <row r="151" spans="1:11" x14ac:dyDescent="0.35">
      <c r="A151" s="15" t="s">
        <v>1512</v>
      </c>
      <c r="B151" s="1" t="s">
        <v>1100</v>
      </c>
      <c r="C151" s="1" t="s">
        <v>1100</v>
      </c>
      <c r="D151" s="16"/>
      <c r="E151" t="s">
        <v>11</v>
      </c>
      <c r="F151" s="17">
        <v>44804.911446759259</v>
      </c>
      <c r="G151" t="s">
        <v>1513</v>
      </c>
      <c r="H151" s="18" t="s">
        <v>1514</v>
      </c>
      <c r="I151" s="3" t="str">
        <f>HYPERLINK("https://twitter.com/jairbolsonaro/status/1565095206000775168")</f>
        <v>https://twitter.com/jairbolsonaro/status/1565095206000775168</v>
      </c>
      <c r="J151">
        <v>38555</v>
      </c>
      <c r="K151">
        <v>6820</v>
      </c>
    </row>
    <row r="152" spans="1:11" x14ac:dyDescent="0.35">
      <c r="A152" s="15" t="s">
        <v>1515</v>
      </c>
      <c r="B152" s="1" t="s">
        <v>1100</v>
      </c>
      <c r="C152" s="1" t="s">
        <v>1100</v>
      </c>
      <c r="D152" s="16"/>
      <c r="E152" t="s">
        <v>11</v>
      </c>
      <c r="F152" s="17">
        <v>44805.43105324074</v>
      </c>
      <c r="G152" t="s">
        <v>1516</v>
      </c>
      <c r="H152" s="18" t="s">
        <v>1517</v>
      </c>
      <c r="I152" s="3" t="str">
        <f>HYPERLINK("https://twitter.com/jairbolsonaro/status/1565283505654882306")</f>
        <v>https://twitter.com/jairbolsonaro/status/1565283505654882306</v>
      </c>
      <c r="J152">
        <v>33409</v>
      </c>
      <c r="K152">
        <v>5864</v>
      </c>
    </row>
    <row r="153" spans="1:11" x14ac:dyDescent="0.35">
      <c r="A153" s="15" t="s">
        <v>1518</v>
      </c>
      <c r="B153" s="1" t="s">
        <v>1100</v>
      </c>
      <c r="C153" s="1" t="s">
        <v>1100</v>
      </c>
      <c r="D153" s="16"/>
      <c r="E153" t="s">
        <v>11</v>
      </c>
      <c r="F153" s="17">
        <v>44805.431076388886</v>
      </c>
      <c r="G153" t="s">
        <v>1519</v>
      </c>
      <c r="H153" s="18" t="s">
        <v>1520</v>
      </c>
      <c r="I153" s="3" t="str">
        <f>HYPERLINK("https://twitter.com/jairbolsonaro/status/1565283512000954368")</f>
        <v>https://twitter.com/jairbolsonaro/status/1565283512000954368</v>
      </c>
      <c r="J153">
        <v>13951</v>
      </c>
      <c r="K153">
        <v>2607</v>
      </c>
    </row>
    <row r="154" spans="1:11" x14ac:dyDescent="0.35">
      <c r="A154" s="15" t="s">
        <v>1521</v>
      </c>
      <c r="B154" s="1" t="s">
        <v>1100</v>
      </c>
      <c r="C154" s="1" t="s">
        <v>1100</v>
      </c>
      <c r="D154" s="16"/>
      <c r="E154" t="s">
        <v>11</v>
      </c>
      <c r="F154" s="17">
        <v>44805.540150462963</v>
      </c>
      <c r="G154" t="s">
        <v>1522</v>
      </c>
      <c r="H154" s="18" t="s">
        <v>1523</v>
      </c>
      <c r="I154" s="3" t="str">
        <f>HYPERLINK("https://twitter.com/jairbolsonaro/status/1565323037473374209")</f>
        <v>https://twitter.com/jairbolsonaro/status/1565323037473374209</v>
      </c>
      <c r="J154">
        <v>115945</v>
      </c>
      <c r="K154">
        <v>17990</v>
      </c>
    </row>
    <row r="155" spans="1:11" x14ac:dyDescent="0.35">
      <c r="A155" s="15" t="s">
        <v>1524</v>
      </c>
      <c r="B155" s="1" t="s">
        <v>1100</v>
      </c>
      <c r="C155" s="1" t="s">
        <v>1100</v>
      </c>
      <c r="D155" s="16"/>
      <c r="E155" t="s">
        <v>11</v>
      </c>
      <c r="F155" s="17">
        <v>44805.582905092589</v>
      </c>
      <c r="G155" s="3" t="str">
        <f>HYPERLINK("https://t.co/up1AEtk49f")</f>
        <v>https://t.co/up1AEtk49f</v>
      </c>
      <c r="H155" s="18" t="s">
        <v>1525</v>
      </c>
      <c r="I155" s="3" t="str">
        <f>HYPERLINK("https://twitter.com/jairbolsonaro/status/1565338533589446656")</f>
        <v>https://twitter.com/jairbolsonaro/status/1565338533589446656</v>
      </c>
      <c r="J155">
        <v>10697</v>
      </c>
      <c r="K155">
        <v>1520</v>
      </c>
    </row>
    <row r="156" spans="1:11" x14ac:dyDescent="0.35">
      <c r="A156" s="15" t="s">
        <v>1526</v>
      </c>
      <c r="B156" s="1" t="s">
        <v>1100</v>
      </c>
      <c r="C156" s="1" t="s">
        <v>1100</v>
      </c>
      <c r="D156" s="16"/>
      <c r="E156" t="s">
        <v>11</v>
      </c>
      <c r="F156" s="17">
        <v>44805.781759259262</v>
      </c>
      <c r="G156" t="s">
        <v>1527</v>
      </c>
      <c r="H156" s="18" t="s">
        <v>1528</v>
      </c>
      <c r="I156" s="3" t="str">
        <f>HYPERLINK("https://twitter.com/jairbolsonaro/status/1565410597331771396")</f>
        <v>https://twitter.com/jairbolsonaro/status/1565410597331771396</v>
      </c>
      <c r="J156">
        <v>23843</v>
      </c>
      <c r="K156">
        <v>5251</v>
      </c>
    </row>
    <row r="157" spans="1:11" x14ac:dyDescent="0.35">
      <c r="A157" s="15" t="s">
        <v>1529</v>
      </c>
      <c r="B157" s="1" t="s">
        <v>1100</v>
      </c>
      <c r="C157" s="1" t="s">
        <v>1100</v>
      </c>
      <c r="D157" s="16"/>
      <c r="E157" t="s">
        <v>11</v>
      </c>
      <c r="F157" s="17">
        <v>44805.876203703701</v>
      </c>
      <c r="G157" t="s">
        <v>1530</v>
      </c>
      <c r="H157" s="18" t="s">
        <v>1531</v>
      </c>
      <c r="I157" s="3" t="str">
        <f>HYPERLINK("https://twitter.com/jairbolsonaro/status/1565444821434728448")</f>
        <v>https://twitter.com/jairbolsonaro/status/1565444821434728448</v>
      </c>
      <c r="J157">
        <v>70011</v>
      </c>
      <c r="K157">
        <v>13634</v>
      </c>
    </row>
    <row r="158" spans="1:11" x14ac:dyDescent="0.35">
      <c r="A158" s="15" t="s">
        <v>1532</v>
      </c>
      <c r="B158" s="1" t="s">
        <v>1100</v>
      </c>
      <c r="C158" s="1" t="s">
        <v>1100</v>
      </c>
      <c r="D158" s="16"/>
      <c r="E158" t="s">
        <v>11</v>
      </c>
      <c r="F158" s="17">
        <v>44805.915127314816</v>
      </c>
      <c r="G158" t="s">
        <v>1533</v>
      </c>
      <c r="H158" s="18" t="s">
        <v>1534</v>
      </c>
      <c r="I158" s="3" t="str">
        <f>HYPERLINK("https://twitter.com/jairbolsonaro/status/1565458926119813121")</f>
        <v>https://twitter.com/jairbolsonaro/status/1565458926119813121</v>
      </c>
      <c r="J158">
        <v>13174</v>
      </c>
      <c r="K158">
        <v>2494</v>
      </c>
    </row>
    <row r="159" spans="1:11" x14ac:dyDescent="0.35">
      <c r="A159" s="15" t="s">
        <v>1535</v>
      </c>
      <c r="B159" s="1" t="s">
        <v>1100</v>
      </c>
      <c r="C159" s="1" t="s">
        <v>1100</v>
      </c>
      <c r="D159" s="16"/>
      <c r="E159" t="s">
        <v>11</v>
      </c>
      <c r="F159" s="17">
        <v>44805.950289351851</v>
      </c>
      <c r="G159" t="s">
        <v>1536</v>
      </c>
      <c r="H159" s="18" t="s">
        <v>1537</v>
      </c>
      <c r="I159" s="3" t="str">
        <f>HYPERLINK("https://twitter.com/jairbolsonaro/status/1565471667589156864")</f>
        <v>https://twitter.com/jairbolsonaro/status/1565471667589156864</v>
      </c>
      <c r="J159">
        <v>20714</v>
      </c>
      <c r="K159">
        <v>3971</v>
      </c>
    </row>
    <row r="160" spans="1:11" x14ac:dyDescent="0.35">
      <c r="A160" s="15" t="s">
        <v>1538</v>
      </c>
      <c r="B160" s="1" t="s">
        <v>1100</v>
      </c>
      <c r="C160" s="1" t="s">
        <v>1100</v>
      </c>
      <c r="D160" s="16"/>
      <c r="E160" t="s">
        <v>11</v>
      </c>
      <c r="F160" s="17">
        <v>44806.027141203704</v>
      </c>
      <c r="G160" t="s">
        <v>1539</v>
      </c>
      <c r="H160" s="18" t="s">
        <v>1540</v>
      </c>
      <c r="I160" s="3" t="str">
        <f>HYPERLINK("https://twitter.com/jairbolsonaro/status/1565499520615677953")</f>
        <v>https://twitter.com/jairbolsonaro/status/1565499520615677953</v>
      </c>
      <c r="J160">
        <v>59419</v>
      </c>
      <c r="K160">
        <v>8011</v>
      </c>
    </row>
    <row r="161" spans="1:11" x14ac:dyDescent="0.35">
      <c r="A161" s="15" t="s">
        <v>1541</v>
      </c>
      <c r="B161" s="1" t="s">
        <v>1100</v>
      </c>
      <c r="C161" s="1" t="s">
        <v>1100</v>
      </c>
      <c r="D161" s="16"/>
      <c r="E161" t="s">
        <v>11</v>
      </c>
      <c r="F161" s="17">
        <v>44806.054594907408</v>
      </c>
      <c r="G161" t="s">
        <v>1542</v>
      </c>
      <c r="H161" s="18" t="s">
        <v>1543</v>
      </c>
      <c r="I161" s="3" t="str">
        <f>HYPERLINK("https://twitter.com/jairbolsonaro/status/1565509466828800006")</f>
        <v>https://twitter.com/jairbolsonaro/status/1565509466828800006</v>
      </c>
      <c r="J161">
        <v>45855</v>
      </c>
      <c r="K161">
        <v>10096</v>
      </c>
    </row>
    <row r="162" spans="1:11" x14ac:dyDescent="0.35">
      <c r="A162" s="15" t="s">
        <v>1544</v>
      </c>
      <c r="B162" s="1" t="s">
        <v>1100</v>
      </c>
      <c r="C162" s="1" t="s">
        <v>1100</v>
      </c>
      <c r="D162" s="16"/>
      <c r="E162" t="s">
        <v>11</v>
      </c>
      <c r="F162" s="17">
        <v>44806.075462962966</v>
      </c>
      <c r="G162" t="s">
        <v>1545</v>
      </c>
      <c r="H162" s="18" t="s">
        <v>1546</v>
      </c>
      <c r="I162" s="3" t="str">
        <f>HYPERLINK("https://twitter.com/jairbolsonaro/status/1565517028206813186")</f>
        <v>https://twitter.com/jairbolsonaro/status/1565517028206813186</v>
      </c>
      <c r="J162">
        <v>105016</v>
      </c>
      <c r="K162">
        <v>12827</v>
      </c>
    </row>
    <row r="163" spans="1:11" x14ac:dyDescent="0.35">
      <c r="A163" s="15" t="s">
        <v>1547</v>
      </c>
      <c r="B163" s="1" t="s">
        <v>1100</v>
      </c>
      <c r="C163" s="1" t="s">
        <v>1100</v>
      </c>
      <c r="D163" s="16"/>
      <c r="E163" t="s">
        <v>11</v>
      </c>
      <c r="F163" s="17">
        <v>44806.432870370372</v>
      </c>
      <c r="G163" t="s">
        <v>1548</v>
      </c>
      <c r="H163" s="18" t="s">
        <v>1549</v>
      </c>
      <c r="I163" s="3" t="str">
        <f>HYPERLINK("https://twitter.com/jairbolsonaro/status/1565646549706760193")</f>
        <v>https://twitter.com/jairbolsonaro/status/1565646549706760193</v>
      </c>
      <c r="J163">
        <v>41284</v>
      </c>
      <c r="K163">
        <v>8690</v>
      </c>
    </row>
    <row r="164" spans="1:11" x14ac:dyDescent="0.35">
      <c r="A164" s="15" t="s">
        <v>1550</v>
      </c>
      <c r="B164" s="1" t="s">
        <v>1100</v>
      </c>
      <c r="C164" s="1" t="s">
        <v>1100</v>
      </c>
      <c r="D164" s="16"/>
      <c r="E164" t="s">
        <v>11</v>
      </c>
      <c r="F164" s="17">
        <v>44806.432870370372</v>
      </c>
      <c r="G164" t="s">
        <v>1551</v>
      </c>
      <c r="H164" s="18" t="s">
        <v>1549</v>
      </c>
      <c r="I164" s="3" t="str">
        <f>HYPERLINK("https://twitter.com/jairbolsonaro/status/1565646551149690882")</f>
        <v>https://twitter.com/jairbolsonaro/status/1565646551149690882</v>
      </c>
      <c r="J164">
        <v>12797</v>
      </c>
      <c r="K164">
        <v>2548</v>
      </c>
    </row>
    <row r="165" spans="1:11" x14ac:dyDescent="0.35">
      <c r="A165" s="15" t="s">
        <v>1552</v>
      </c>
      <c r="B165" s="1" t="s">
        <v>1100</v>
      </c>
      <c r="C165" s="1" t="s">
        <v>1100</v>
      </c>
      <c r="D165" s="16"/>
      <c r="E165" t="s">
        <v>11</v>
      </c>
      <c r="F165" s="17">
        <v>44806.432881944442</v>
      </c>
      <c r="G165" t="s">
        <v>1553</v>
      </c>
      <c r="H165" s="18" t="s">
        <v>1554</v>
      </c>
      <c r="I165" s="3" t="str">
        <f>HYPERLINK("https://twitter.com/jairbolsonaro/status/1565646552751816706")</f>
        <v>https://twitter.com/jairbolsonaro/status/1565646552751816706</v>
      </c>
      <c r="J165">
        <v>18309</v>
      </c>
      <c r="K165">
        <v>3158</v>
      </c>
    </row>
    <row r="166" spans="1:11" x14ac:dyDescent="0.35">
      <c r="A166" s="15" t="s">
        <v>1555</v>
      </c>
      <c r="B166" s="1" t="s">
        <v>1100</v>
      </c>
      <c r="C166" s="1" t="s">
        <v>1100</v>
      </c>
      <c r="D166" s="16"/>
      <c r="E166" t="s">
        <v>11</v>
      </c>
      <c r="F166" s="17">
        <v>44806.432881944442</v>
      </c>
      <c r="G166" t="s">
        <v>1556</v>
      </c>
      <c r="H166" s="18" t="s">
        <v>1554</v>
      </c>
      <c r="I166" s="3" t="str">
        <f>HYPERLINK("https://twitter.com/jairbolsonaro/status/1565646554458898435")</f>
        <v>https://twitter.com/jairbolsonaro/status/1565646554458898435</v>
      </c>
      <c r="J166">
        <v>16135</v>
      </c>
      <c r="K166">
        <v>3052</v>
      </c>
    </row>
    <row r="167" spans="1:11" x14ac:dyDescent="0.35">
      <c r="A167" s="15" t="s">
        <v>1557</v>
      </c>
      <c r="B167" s="1" t="s">
        <v>1100</v>
      </c>
      <c r="C167" s="1" t="s">
        <v>1100</v>
      </c>
      <c r="D167" s="16"/>
      <c r="E167" t="s">
        <v>11</v>
      </c>
      <c r="F167" s="17">
        <v>44806.684710648151</v>
      </c>
      <c r="G167" s="3" t="str">
        <f>HYPERLINK("https://t.co/MqfC9pe7iS")</f>
        <v>https://t.co/MqfC9pe7iS</v>
      </c>
      <c r="H167" s="18" t="s">
        <v>1558</v>
      </c>
      <c r="I167" s="3" t="str">
        <f>HYPERLINK("https://twitter.com/jairbolsonaro/status/1565737813932384256")</f>
        <v>https://twitter.com/jairbolsonaro/status/1565737813932384256</v>
      </c>
      <c r="J167">
        <v>37737</v>
      </c>
      <c r="K167">
        <v>7883</v>
      </c>
    </row>
    <row r="168" spans="1:11" x14ac:dyDescent="0.35">
      <c r="A168" s="15" t="s">
        <v>1559</v>
      </c>
      <c r="B168" s="1" t="s">
        <v>1100</v>
      </c>
      <c r="C168" s="1" t="s">
        <v>1100</v>
      </c>
      <c r="D168" s="16"/>
      <c r="E168" t="s">
        <v>11</v>
      </c>
      <c r="F168" s="17">
        <v>44806.780335648145</v>
      </c>
      <c r="G168" s="3" t="str">
        <f>HYPERLINK("https://t.co/DutTsJG8f0")</f>
        <v>https://t.co/DutTsJG8f0</v>
      </c>
      <c r="H168" s="18" t="s">
        <v>1560</v>
      </c>
      <c r="I168" s="3" t="str">
        <f>HYPERLINK("https://twitter.com/jairbolsonaro/status/1565772468127760389")</f>
        <v>https://twitter.com/jairbolsonaro/status/1565772468127760389</v>
      </c>
      <c r="J168">
        <v>53365</v>
      </c>
      <c r="K168">
        <v>13231</v>
      </c>
    </row>
    <row r="169" spans="1:11" x14ac:dyDescent="0.35">
      <c r="A169" s="15" t="s">
        <v>1561</v>
      </c>
      <c r="B169" s="1" t="s">
        <v>1100</v>
      </c>
      <c r="C169" s="1" t="s">
        <v>1100</v>
      </c>
      <c r="D169" s="16"/>
      <c r="E169" t="s">
        <v>11</v>
      </c>
      <c r="F169" s="17">
        <v>44806.901805555557</v>
      </c>
      <c r="G169" t="s">
        <v>1562</v>
      </c>
      <c r="H169" s="18" t="s">
        <v>1563</v>
      </c>
      <c r="I169" s="3" t="str">
        <f>HYPERLINK("https://twitter.com/jairbolsonaro/status/1565816488015151106")</f>
        <v>https://twitter.com/jairbolsonaro/status/1565816488015151106</v>
      </c>
      <c r="J169">
        <v>74767</v>
      </c>
      <c r="K169">
        <v>12860</v>
      </c>
    </row>
    <row r="170" spans="1:11" x14ac:dyDescent="0.35">
      <c r="A170" s="15" t="s">
        <v>1564</v>
      </c>
      <c r="B170" s="1" t="s">
        <v>1100</v>
      </c>
      <c r="C170" s="1" t="s">
        <v>1100</v>
      </c>
      <c r="D170" s="16"/>
      <c r="E170" t="s">
        <v>11</v>
      </c>
      <c r="F170" s="17">
        <v>44806.901817129627</v>
      </c>
      <c r="G170" t="s">
        <v>1565</v>
      </c>
      <c r="H170" s="18" t="s">
        <v>1566</v>
      </c>
      <c r="I170" s="3" t="str">
        <f>HYPERLINK("https://twitter.com/jairbolsonaro/status/1565816489705455623")</f>
        <v>https://twitter.com/jairbolsonaro/status/1565816489705455623</v>
      </c>
      <c r="J170">
        <v>29737</v>
      </c>
      <c r="K170">
        <v>4769</v>
      </c>
    </row>
    <row r="171" spans="1:11" x14ac:dyDescent="0.35">
      <c r="A171" s="15" t="s">
        <v>1567</v>
      </c>
      <c r="B171" s="1" t="s">
        <v>1100</v>
      </c>
      <c r="C171" s="1" t="s">
        <v>1100</v>
      </c>
      <c r="D171" s="16"/>
      <c r="E171" t="s">
        <v>11</v>
      </c>
      <c r="F171" s="17">
        <v>44806.901817129627</v>
      </c>
      <c r="G171" t="s">
        <v>1568</v>
      </c>
      <c r="H171" s="18" t="s">
        <v>1566</v>
      </c>
      <c r="I171" s="3" t="str">
        <f>HYPERLINK("https://twitter.com/jairbolsonaro/status/1565816491756462080")</f>
        <v>https://twitter.com/jairbolsonaro/status/1565816491756462080</v>
      </c>
      <c r="J171">
        <v>32782</v>
      </c>
      <c r="K171">
        <v>5690</v>
      </c>
    </row>
    <row r="172" spans="1:11" x14ac:dyDescent="0.35">
      <c r="A172" s="15" t="s">
        <v>1569</v>
      </c>
      <c r="B172" s="1" t="s">
        <v>1100</v>
      </c>
      <c r="C172" s="1" t="s">
        <v>1100</v>
      </c>
      <c r="D172" s="16"/>
      <c r="E172" t="s">
        <v>11</v>
      </c>
      <c r="F172" s="17">
        <v>44806.901828703703</v>
      </c>
      <c r="G172" t="s">
        <v>1570</v>
      </c>
      <c r="H172" s="18" t="s">
        <v>1571</v>
      </c>
      <c r="I172" s="3" t="str">
        <f>HYPERLINK("https://twitter.com/jairbolsonaro/status/1565816493400625154")</f>
        <v>https://twitter.com/jairbolsonaro/status/1565816493400625154</v>
      </c>
      <c r="J172">
        <v>31881</v>
      </c>
      <c r="K172">
        <v>5451</v>
      </c>
    </row>
    <row r="173" spans="1:11" x14ac:dyDescent="0.35">
      <c r="A173" s="15" t="s">
        <v>1572</v>
      </c>
      <c r="B173" s="1" t="s">
        <v>1100</v>
      </c>
      <c r="C173" s="1" t="s">
        <v>1100</v>
      </c>
      <c r="D173" s="16"/>
      <c r="E173" t="s">
        <v>11</v>
      </c>
      <c r="F173" s="17">
        <v>44806.901828703703</v>
      </c>
      <c r="G173" t="s">
        <v>1573</v>
      </c>
      <c r="H173" s="18" t="s">
        <v>1571</v>
      </c>
      <c r="I173" s="3" t="str">
        <f>HYPERLINK("https://twitter.com/jairbolsonaro/status/1565816496281886720")</f>
        <v>https://twitter.com/jairbolsonaro/status/1565816496281886720</v>
      </c>
      <c r="J173">
        <v>29308</v>
      </c>
      <c r="K173">
        <v>4939</v>
      </c>
    </row>
    <row r="174" spans="1:11" x14ac:dyDescent="0.35">
      <c r="A174" s="15" t="s">
        <v>1574</v>
      </c>
      <c r="B174" s="1" t="s">
        <v>1100</v>
      </c>
      <c r="C174" s="1" t="s">
        <v>1100</v>
      </c>
      <c r="D174" s="16"/>
      <c r="E174" t="s">
        <v>11</v>
      </c>
      <c r="F174" s="17">
        <v>44807.424629629626</v>
      </c>
      <c r="G174" t="s">
        <v>1575</v>
      </c>
      <c r="H174" s="18" t="s">
        <v>1576</v>
      </c>
      <c r="I174" s="3" t="str">
        <f>HYPERLINK("https://twitter.com/jairbolsonaro/status/1566005949885726721")</f>
        <v>https://twitter.com/jairbolsonaro/status/1566005949885726721</v>
      </c>
      <c r="J174">
        <v>40769</v>
      </c>
      <c r="K174">
        <v>9548</v>
      </c>
    </row>
    <row r="175" spans="1:11" x14ac:dyDescent="0.35">
      <c r="A175" s="15" t="s">
        <v>1577</v>
      </c>
      <c r="B175" s="1" t="s">
        <v>1100</v>
      </c>
      <c r="C175" s="1" t="s">
        <v>1100</v>
      </c>
      <c r="D175" s="16"/>
      <c r="E175" t="s">
        <v>11</v>
      </c>
      <c r="F175" s="17">
        <v>44807.584409722222</v>
      </c>
      <c r="G175" t="s">
        <v>1578</v>
      </c>
      <c r="H175" s="18" t="s">
        <v>1579</v>
      </c>
      <c r="I175" s="3" t="str">
        <f>HYPERLINK("https://twitter.com/jairbolsonaro/status/1566063853527523329")</f>
        <v>https://twitter.com/jairbolsonaro/status/1566063853527523329</v>
      </c>
      <c r="J175">
        <v>36846</v>
      </c>
      <c r="K175">
        <v>8346</v>
      </c>
    </row>
    <row r="176" spans="1:11" x14ac:dyDescent="0.35">
      <c r="A176" s="15" t="s">
        <v>1580</v>
      </c>
      <c r="B176" s="1" t="s">
        <v>1100</v>
      </c>
      <c r="C176" s="1" t="s">
        <v>1100</v>
      </c>
      <c r="D176" s="16"/>
      <c r="E176" t="s">
        <v>11</v>
      </c>
      <c r="F176" s="17">
        <v>44807.710821759261</v>
      </c>
      <c r="G176" t="s">
        <v>1581</v>
      </c>
      <c r="H176" s="18" t="s">
        <v>1582</v>
      </c>
      <c r="I176" s="3" t="str">
        <f>HYPERLINK("https://twitter.com/jairbolsonaro/status/1566109662868652036")</f>
        <v>https://twitter.com/jairbolsonaro/status/1566109662868652036</v>
      </c>
      <c r="J176">
        <v>33351</v>
      </c>
      <c r="K176">
        <v>6808</v>
      </c>
    </row>
    <row r="177" spans="1:11" x14ac:dyDescent="0.35">
      <c r="A177" s="15" t="s">
        <v>1583</v>
      </c>
      <c r="B177" s="1" t="s">
        <v>1100</v>
      </c>
      <c r="C177" s="1" t="s">
        <v>1100</v>
      </c>
      <c r="D177" s="16"/>
      <c r="E177" t="s">
        <v>11</v>
      </c>
      <c r="F177" s="17">
        <v>44807.994930555556</v>
      </c>
      <c r="G177" s="3" t="str">
        <f>HYPERLINK("https://t.co/587vZcrvdf")</f>
        <v>https://t.co/587vZcrvdf</v>
      </c>
      <c r="H177" s="18" t="s">
        <v>1584</v>
      </c>
      <c r="I177" s="3" t="str">
        <f>HYPERLINK("https://twitter.com/jairbolsonaro/status/1566212623078723586")</f>
        <v>https://twitter.com/jairbolsonaro/status/1566212623078723586</v>
      </c>
      <c r="J177">
        <v>44354</v>
      </c>
      <c r="K177">
        <v>8801</v>
      </c>
    </row>
    <row r="178" spans="1:11" x14ac:dyDescent="0.35">
      <c r="A178" s="15" t="s">
        <v>1585</v>
      </c>
      <c r="B178" s="1" t="s">
        <v>1100</v>
      </c>
      <c r="C178" s="1" t="s">
        <v>1100</v>
      </c>
      <c r="D178" s="16"/>
      <c r="E178" t="s">
        <v>11</v>
      </c>
      <c r="F178" s="17">
        <v>44808.485590277778</v>
      </c>
      <c r="G178" t="s">
        <v>1586</v>
      </c>
      <c r="H178" s="18" t="s">
        <v>1587</v>
      </c>
      <c r="I178" s="3" t="str">
        <f>HYPERLINK("https://twitter.com/jairbolsonaro/status/1566390430693990400")</f>
        <v>https://twitter.com/jairbolsonaro/status/1566390430693990400</v>
      </c>
      <c r="J178">
        <v>45235</v>
      </c>
      <c r="K178">
        <v>9485</v>
      </c>
    </row>
    <row r="179" spans="1:11" x14ac:dyDescent="0.35">
      <c r="A179" s="15" t="s">
        <v>1588</v>
      </c>
      <c r="B179" s="1" t="s">
        <v>1100</v>
      </c>
      <c r="C179" s="1" t="s">
        <v>1100</v>
      </c>
      <c r="D179" s="16"/>
      <c r="E179" t="s">
        <v>11</v>
      </c>
      <c r="F179" s="17">
        <v>44808.485590277778</v>
      </c>
      <c r="G179" t="s">
        <v>1589</v>
      </c>
      <c r="H179" s="18" t="s">
        <v>1587</v>
      </c>
      <c r="I179" s="3" t="str">
        <f>HYPERLINK("https://twitter.com/jairbolsonaro/status/1566390432271147008")</f>
        <v>https://twitter.com/jairbolsonaro/status/1566390432271147008</v>
      </c>
      <c r="J179">
        <v>14277</v>
      </c>
      <c r="K179">
        <v>2779</v>
      </c>
    </row>
    <row r="180" spans="1:11" x14ac:dyDescent="0.35">
      <c r="A180" s="15" t="s">
        <v>1590</v>
      </c>
      <c r="B180" s="1" t="s">
        <v>1100</v>
      </c>
      <c r="C180" s="1" t="s">
        <v>1100</v>
      </c>
      <c r="D180" s="16"/>
      <c r="E180" t="s">
        <v>11</v>
      </c>
      <c r="F180" s="17">
        <v>44808.69263888889</v>
      </c>
      <c r="G180" s="3" t="str">
        <f>HYPERLINK("https://t.co/nrFfQy8LpX")</f>
        <v>https://t.co/nrFfQy8LpX</v>
      </c>
      <c r="H180" s="18" t="s">
        <v>1591</v>
      </c>
      <c r="I180" s="3" t="str">
        <f>HYPERLINK("https://twitter.com/jairbolsonaro/status/1566465463999135751")</f>
        <v>https://twitter.com/jairbolsonaro/status/1566465463999135751</v>
      </c>
      <c r="J180">
        <v>54331</v>
      </c>
      <c r="K180">
        <v>11426</v>
      </c>
    </row>
    <row r="181" spans="1:11" x14ac:dyDescent="0.35">
      <c r="A181" s="15" t="s">
        <v>1592</v>
      </c>
      <c r="B181" s="1" t="s">
        <v>1100</v>
      </c>
      <c r="C181" s="1" t="s">
        <v>1100</v>
      </c>
      <c r="D181" s="16"/>
      <c r="E181" t="s">
        <v>11</v>
      </c>
      <c r="F181" s="17">
        <v>44808.917997685188</v>
      </c>
      <c r="G181" t="s">
        <v>1593</v>
      </c>
      <c r="H181" s="18" t="s">
        <v>1594</v>
      </c>
      <c r="I181" s="3" t="str">
        <f>HYPERLINK("https://twitter.com/jairbolsonaro/status/1566547128922656769")</f>
        <v>https://twitter.com/jairbolsonaro/status/1566547128922656769</v>
      </c>
      <c r="J181">
        <v>9032</v>
      </c>
      <c r="K181">
        <v>1672</v>
      </c>
    </row>
    <row r="182" spans="1:11" x14ac:dyDescent="0.35">
      <c r="A182" s="15" t="s">
        <v>1595</v>
      </c>
      <c r="B182" s="1" t="s">
        <v>1100</v>
      </c>
      <c r="C182" s="1" t="s">
        <v>1100</v>
      </c>
      <c r="D182" s="16"/>
      <c r="E182" t="s">
        <v>11</v>
      </c>
      <c r="F182" s="17">
        <v>44808.997997685183</v>
      </c>
      <c r="G182" t="s">
        <v>1596</v>
      </c>
      <c r="H182" s="18" t="s">
        <v>1597</v>
      </c>
      <c r="I182" s="3" t="str">
        <f>HYPERLINK("https://twitter.com/jairbolsonaro/status/1566576120765595648")</f>
        <v>https://twitter.com/jairbolsonaro/status/1566576120765595648</v>
      </c>
      <c r="J182">
        <v>36930</v>
      </c>
      <c r="K182">
        <v>6806</v>
      </c>
    </row>
    <row r="183" spans="1:11" x14ac:dyDescent="0.35">
      <c r="A183" s="15" t="s">
        <v>1598</v>
      </c>
      <c r="B183" s="1" t="s">
        <v>1100</v>
      </c>
      <c r="C183" s="1" t="s">
        <v>1100</v>
      </c>
      <c r="D183" s="16"/>
      <c r="E183" t="s">
        <v>11</v>
      </c>
      <c r="F183" s="17">
        <v>44808.99800925926</v>
      </c>
      <c r="G183" t="s">
        <v>1599</v>
      </c>
      <c r="H183" s="18" t="s">
        <v>1600</v>
      </c>
      <c r="I183" s="3" t="str">
        <f>HYPERLINK("https://twitter.com/jairbolsonaro/status/1566576123319926786")</f>
        <v>https://twitter.com/jairbolsonaro/status/1566576123319926786</v>
      </c>
      <c r="J183">
        <v>20354</v>
      </c>
      <c r="K183">
        <v>3286</v>
      </c>
    </row>
    <row r="184" spans="1:11" x14ac:dyDescent="0.35">
      <c r="A184" s="15" t="s">
        <v>1601</v>
      </c>
      <c r="B184" s="1" t="s">
        <v>1100</v>
      </c>
      <c r="C184" s="1" t="s">
        <v>1100</v>
      </c>
      <c r="D184" s="16"/>
      <c r="E184" t="s">
        <v>11</v>
      </c>
      <c r="F184" s="17">
        <v>44808.99800925926</v>
      </c>
      <c r="G184" t="s">
        <v>1602</v>
      </c>
      <c r="H184" s="18" t="s">
        <v>1600</v>
      </c>
      <c r="I184" s="3" t="str">
        <f>HYPERLINK("https://twitter.com/jairbolsonaro/status/1566576125190578177")</f>
        <v>https://twitter.com/jairbolsonaro/status/1566576125190578177</v>
      </c>
      <c r="J184">
        <v>15882</v>
      </c>
      <c r="K184">
        <v>2688</v>
      </c>
    </row>
    <row r="185" spans="1:11" x14ac:dyDescent="0.35">
      <c r="A185" s="15" t="s">
        <v>1603</v>
      </c>
      <c r="B185" s="1" t="s">
        <v>1100</v>
      </c>
      <c r="C185" s="1" t="s">
        <v>1100</v>
      </c>
      <c r="D185" s="16"/>
      <c r="E185" t="s">
        <v>11</v>
      </c>
      <c r="F185" s="17">
        <v>44809.093078703707</v>
      </c>
      <c r="G185" t="s">
        <v>1604</v>
      </c>
      <c r="H185" s="18" t="s">
        <v>1605</v>
      </c>
      <c r="I185" s="3" t="str">
        <f>HYPERLINK("https://twitter.com/jairbolsonaro/status/1566610577606287361")</f>
        <v>https://twitter.com/jairbolsonaro/status/1566610577606287361</v>
      </c>
      <c r="J185">
        <v>105310</v>
      </c>
      <c r="K185">
        <v>8820</v>
      </c>
    </row>
    <row r="186" spans="1:11" x14ac:dyDescent="0.35">
      <c r="A186" s="15" t="s">
        <v>1606</v>
      </c>
      <c r="B186" s="1" t="s">
        <v>1100</v>
      </c>
      <c r="C186" s="1" t="s">
        <v>1100</v>
      </c>
      <c r="D186" s="16"/>
      <c r="E186" t="s">
        <v>11</v>
      </c>
      <c r="F186" s="17">
        <v>44809.41678240741</v>
      </c>
      <c r="G186" t="s">
        <v>1607</v>
      </c>
      <c r="H186" s="18" t="s">
        <v>1608</v>
      </c>
      <c r="I186" s="3" t="str">
        <f>HYPERLINK("https://twitter.com/jairbolsonaro/status/1566727883116134402")</f>
        <v>https://twitter.com/jairbolsonaro/status/1566727883116134402</v>
      </c>
      <c r="J186">
        <v>38794</v>
      </c>
      <c r="K186">
        <v>8784</v>
      </c>
    </row>
    <row r="187" spans="1:11" x14ac:dyDescent="0.35">
      <c r="A187" s="15" t="s">
        <v>1609</v>
      </c>
      <c r="B187" s="1" t="s">
        <v>1100</v>
      </c>
      <c r="C187" s="1" t="s">
        <v>1100</v>
      </c>
      <c r="D187" s="16"/>
      <c r="E187" t="s">
        <v>11</v>
      </c>
      <c r="F187" s="17">
        <v>44809.41679398148</v>
      </c>
      <c r="G187" t="s">
        <v>1610</v>
      </c>
      <c r="H187" s="18" t="s">
        <v>1611</v>
      </c>
      <c r="I187" s="3" t="str">
        <f>HYPERLINK("https://twitter.com/jairbolsonaro/status/1566727888191225858")</f>
        <v>https://twitter.com/jairbolsonaro/status/1566727888191225858</v>
      </c>
      <c r="J187">
        <v>22957</v>
      </c>
      <c r="K187">
        <v>4310</v>
      </c>
    </row>
    <row r="188" spans="1:11" x14ac:dyDescent="0.35">
      <c r="A188" s="15" t="s">
        <v>1612</v>
      </c>
      <c r="B188" s="1" t="s">
        <v>1100</v>
      </c>
      <c r="C188" s="1" t="s">
        <v>1100</v>
      </c>
      <c r="D188" s="16"/>
      <c r="E188" t="s">
        <v>11</v>
      </c>
      <c r="F188" s="17">
        <v>44809.716817129629</v>
      </c>
      <c r="G188" s="3" t="str">
        <f>HYPERLINK("https://t.co/O4YHDPlCTH")</f>
        <v>https://t.co/O4YHDPlCTH</v>
      </c>
      <c r="H188" s="18" t="s">
        <v>1613</v>
      </c>
      <c r="I188" s="3" t="str">
        <f>HYPERLINK("https://twitter.com/jairbolsonaro/status/1566836610737623051")</f>
        <v>https://twitter.com/jairbolsonaro/status/1566836610737623051</v>
      </c>
      <c r="J188">
        <v>42966</v>
      </c>
      <c r="K188">
        <v>9007</v>
      </c>
    </row>
    <row r="189" spans="1:11" x14ac:dyDescent="0.35">
      <c r="A189" s="15" t="s">
        <v>1614</v>
      </c>
      <c r="B189" s="1" t="s">
        <v>1100</v>
      </c>
      <c r="C189" s="1" t="s">
        <v>1100</v>
      </c>
      <c r="D189" s="16"/>
      <c r="E189" t="s">
        <v>11</v>
      </c>
      <c r="F189" s="17">
        <v>44810.032731481479</v>
      </c>
      <c r="G189" t="s">
        <v>1615</v>
      </c>
      <c r="H189" s="18" t="s">
        <v>1616</v>
      </c>
      <c r="I189" s="3" t="str">
        <f>HYPERLINK("https://twitter.com/jairbolsonaro/status/1566951096366645248")</f>
        <v>https://twitter.com/jairbolsonaro/status/1566951096366645248</v>
      </c>
      <c r="J189">
        <v>85482</v>
      </c>
      <c r="K189">
        <v>16812</v>
      </c>
    </row>
    <row r="190" spans="1:11" x14ac:dyDescent="0.35">
      <c r="A190" s="15" t="s">
        <v>1617</v>
      </c>
      <c r="B190" s="1" t="s">
        <v>1100</v>
      </c>
      <c r="C190" s="1" t="s">
        <v>1100</v>
      </c>
      <c r="D190" s="16"/>
      <c r="E190" t="s">
        <v>11</v>
      </c>
      <c r="F190" s="17">
        <v>44810.032731481479</v>
      </c>
      <c r="G190" t="s">
        <v>1618</v>
      </c>
      <c r="H190" s="18" t="s">
        <v>1616</v>
      </c>
      <c r="I190" s="3" t="str">
        <f>HYPERLINK("https://twitter.com/jairbolsonaro/status/1566951098086301696")</f>
        <v>https://twitter.com/jairbolsonaro/status/1566951098086301696</v>
      </c>
      <c r="J190">
        <v>29236</v>
      </c>
      <c r="K190">
        <v>5714</v>
      </c>
    </row>
    <row r="191" spans="1:11" x14ac:dyDescent="0.35">
      <c r="A191" s="15" t="s">
        <v>1619</v>
      </c>
      <c r="B191" s="1" t="s">
        <v>1100</v>
      </c>
      <c r="C191" s="1" t="s">
        <v>1100</v>
      </c>
      <c r="D191" s="16"/>
      <c r="E191" t="s">
        <v>11</v>
      </c>
      <c r="F191" s="17">
        <v>44810.032743055555</v>
      </c>
      <c r="G191" t="s">
        <v>1620</v>
      </c>
      <c r="H191" s="18" t="s">
        <v>1621</v>
      </c>
      <c r="I191" s="3" t="str">
        <f>HYPERLINK("https://twitter.com/jairbolsonaro/status/1566951099919204360")</f>
        <v>https://twitter.com/jairbolsonaro/status/1566951099919204360</v>
      </c>
      <c r="J191">
        <v>28635</v>
      </c>
      <c r="K191">
        <v>5285</v>
      </c>
    </row>
    <row r="192" spans="1:11" x14ac:dyDescent="0.35">
      <c r="A192" s="15" t="s">
        <v>1622</v>
      </c>
      <c r="B192" s="1" t="s">
        <v>1100</v>
      </c>
      <c r="C192" s="1" t="s">
        <v>1100</v>
      </c>
      <c r="D192" s="16"/>
      <c r="E192" t="s">
        <v>11</v>
      </c>
      <c r="F192" s="17">
        <v>44810.032743055555</v>
      </c>
      <c r="G192" t="s">
        <v>1623</v>
      </c>
      <c r="H192" s="18" t="s">
        <v>1621</v>
      </c>
      <c r="I192" s="3" t="str">
        <f>HYPERLINK("https://twitter.com/jairbolsonaro/status/1566951101601124352")</f>
        <v>https://twitter.com/jairbolsonaro/status/1566951101601124352</v>
      </c>
      <c r="J192">
        <v>38005</v>
      </c>
      <c r="K192">
        <v>7866</v>
      </c>
    </row>
    <row r="193" spans="1:11" x14ac:dyDescent="0.35">
      <c r="A193" s="15" t="s">
        <v>1624</v>
      </c>
      <c r="B193" s="1" t="s">
        <v>1100</v>
      </c>
      <c r="C193" s="1" t="s">
        <v>1100</v>
      </c>
      <c r="D193" s="16"/>
      <c r="E193" t="s">
        <v>11</v>
      </c>
      <c r="F193" s="17">
        <v>44810.032754629632</v>
      </c>
      <c r="G193" t="s">
        <v>1625</v>
      </c>
      <c r="H193" s="18" t="s">
        <v>1626</v>
      </c>
      <c r="I193" s="3" t="str">
        <f>HYPERLINK("https://twitter.com/jairbolsonaro/status/1566951103329091590")</f>
        <v>https://twitter.com/jairbolsonaro/status/1566951103329091590</v>
      </c>
      <c r="J193">
        <v>25682</v>
      </c>
      <c r="K193">
        <v>4916</v>
      </c>
    </row>
    <row r="194" spans="1:11" x14ac:dyDescent="0.35">
      <c r="A194" s="15" t="s">
        <v>1627</v>
      </c>
      <c r="B194" s="1" t="s">
        <v>1100</v>
      </c>
      <c r="C194" s="1" t="s">
        <v>1100</v>
      </c>
      <c r="D194" s="16"/>
      <c r="E194" t="s">
        <v>11</v>
      </c>
      <c r="F194" s="17">
        <v>44810.032754629632</v>
      </c>
      <c r="G194" t="s">
        <v>1628</v>
      </c>
      <c r="H194" s="18" t="s">
        <v>1626</v>
      </c>
      <c r="I194" s="3" t="str">
        <f>HYPERLINK("https://twitter.com/jairbolsonaro/status/1566951105124245510")</f>
        <v>https://twitter.com/jairbolsonaro/status/1566951105124245510</v>
      </c>
      <c r="J194">
        <v>35645</v>
      </c>
      <c r="K194">
        <v>6253</v>
      </c>
    </row>
    <row r="195" spans="1:11" x14ac:dyDescent="0.35">
      <c r="A195" s="15" t="s">
        <v>1629</v>
      </c>
      <c r="B195" s="1" t="s">
        <v>1100</v>
      </c>
      <c r="C195" s="1" t="s">
        <v>1100</v>
      </c>
      <c r="D195" s="16"/>
      <c r="E195" t="s">
        <v>11</v>
      </c>
      <c r="F195" s="17">
        <v>44810.032766203702</v>
      </c>
      <c r="G195" t="s">
        <v>1630</v>
      </c>
      <c r="H195" s="18" t="s">
        <v>1631</v>
      </c>
      <c r="I195" s="3" t="str">
        <f>HYPERLINK("https://twitter.com/jairbolsonaro/status/1566951106785284096")</f>
        <v>https://twitter.com/jairbolsonaro/status/1566951106785284096</v>
      </c>
      <c r="J195">
        <v>38163</v>
      </c>
      <c r="K195">
        <v>7205</v>
      </c>
    </row>
    <row r="196" spans="1:11" x14ac:dyDescent="0.35">
      <c r="A196" s="15" t="s">
        <v>1632</v>
      </c>
      <c r="B196" s="1" t="s">
        <v>1100</v>
      </c>
      <c r="C196" s="1" t="s">
        <v>1100</v>
      </c>
      <c r="D196" s="16"/>
      <c r="E196" t="s">
        <v>11</v>
      </c>
      <c r="F196" s="17">
        <v>44810.511365740742</v>
      </c>
      <c r="G196" t="s">
        <v>1633</v>
      </c>
      <c r="H196" s="18" t="s">
        <v>1634</v>
      </c>
      <c r="I196" s="3" t="str">
        <f>HYPERLINK("https://twitter.com/jairbolsonaro/status/1567124547345813506")</f>
        <v>https://twitter.com/jairbolsonaro/status/1567124547345813506</v>
      </c>
      <c r="J196">
        <v>51567</v>
      </c>
      <c r="K196">
        <v>9856</v>
      </c>
    </row>
    <row r="197" spans="1:11" x14ac:dyDescent="0.35">
      <c r="A197" s="15" t="s">
        <v>1635</v>
      </c>
      <c r="B197" s="1" t="s">
        <v>1100</v>
      </c>
      <c r="C197" s="1" t="s">
        <v>1100</v>
      </c>
      <c r="D197" s="16"/>
      <c r="E197" t="s">
        <v>11</v>
      </c>
      <c r="F197" s="17">
        <v>44810.511365740742</v>
      </c>
      <c r="G197" t="s">
        <v>1636</v>
      </c>
      <c r="H197" s="18" t="s">
        <v>1634</v>
      </c>
      <c r="I197" s="3" t="str">
        <f>HYPERLINK("https://twitter.com/jairbolsonaro/status/1567124549224783872")</f>
        <v>https://twitter.com/jairbolsonaro/status/1567124549224783872</v>
      </c>
      <c r="J197">
        <v>22363</v>
      </c>
      <c r="K197">
        <v>3687</v>
      </c>
    </row>
    <row r="198" spans="1:11" x14ac:dyDescent="0.35">
      <c r="A198" s="15" t="s">
        <v>1637</v>
      </c>
      <c r="B198" s="1" t="s">
        <v>1100</v>
      </c>
      <c r="C198" s="1" t="s">
        <v>1100</v>
      </c>
      <c r="D198" s="16"/>
      <c r="E198" t="s">
        <v>11</v>
      </c>
      <c r="F198" s="17">
        <v>44810.672847222224</v>
      </c>
      <c r="G198" s="3" t="str">
        <f>HYPERLINK("https://t.co/ViakGI25XM")</f>
        <v>https://t.co/ViakGI25XM</v>
      </c>
      <c r="H198" s="18" t="s">
        <v>1638</v>
      </c>
      <c r="I198" s="3" t="str">
        <f>HYPERLINK("https://twitter.com/jairbolsonaro/status/1567183067747426305")</f>
        <v>https://twitter.com/jairbolsonaro/status/1567183067747426305</v>
      </c>
      <c r="J198">
        <v>23689</v>
      </c>
      <c r="K198">
        <v>5060</v>
      </c>
    </row>
    <row r="199" spans="1:11" x14ac:dyDescent="0.35">
      <c r="A199" s="15" t="s">
        <v>1639</v>
      </c>
      <c r="B199" s="1" t="s">
        <v>1100</v>
      </c>
      <c r="C199" s="1" t="s">
        <v>1100</v>
      </c>
      <c r="D199" s="16"/>
      <c r="E199" t="s">
        <v>11</v>
      </c>
      <c r="F199" s="17">
        <v>44810.787453703706</v>
      </c>
      <c r="G199" t="s">
        <v>1640</v>
      </c>
      <c r="H199" s="18" t="s">
        <v>1641</v>
      </c>
      <c r="I199" s="3" t="str">
        <f>HYPERLINK("https://twitter.com/jairbolsonaro/status/1567224600043393025")</f>
        <v>https://twitter.com/jairbolsonaro/status/1567224600043393025</v>
      </c>
      <c r="J199">
        <v>57658</v>
      </c>
      <c r="K199">
        <v>10751</v>
      </c>
    </row>
    <row r="200" spans="1:11" x14ac:dyDescent="0.35">
      <c r="A200" s="15" t="s">
        <v>1642</v>
      </c>
      <c r="B200" s="1" t="s">
        <v>1100</v>
      </c>
      <c r="C200" s="1" t="s">
        <v>1100</v>
      </c>
      <c r="D200" s="16"/>
      <c r="E200" t="s">
        <v>11</v>
      </c>
      <c r="F200" s="17">
        <v>44810.787465277775</v>
      </c>
      <c r="G200" t="s">
        <v>1643</v>
      </c>
      <c r="H200" s="18" t="s">
        <v>1644</v>
      </c>
      <c r="I200" s="3" t="str">
        <f>HYPERLINK("https://twitter.com/jairbolsonaro/status/1567224602136281089")</f>
        <v>https://twitter.com/jairbolsonaro/status/1567224602136281089</v>
      </c>
      <c r="J200">
        <v>30975</v>
      </c>
      <c r="K200">
        <v>6016</v>
      </c>
    </row>
    <row r="201" spans="1:11" x14ac:dyDescent="0.35">
      <c r="A201" s="15" t="s">
        <v>1645</v>
      </c>
      <c r="B201" s="1" t="s">
        <v>1100</v>
      </c>
      <c r="C201" s="1" t="s">
        <v>1100</v>
      </c>
      <c r="D201" s="16"/>
      <c r="E201" t="s">
        <v>11</v>
      </c>
      <c r="F201" s="17">
        <v>44810.847141203703</v>
      </c>
      <c r="G201" t="s">
        <v>1646</v>
      </c>
      <c r="H201" s="18" t="s">
        <v>1647</v>
      </c>
      <c r="I201" s="3" t="str">
        <f>HYPERLINK("https://twitter.com/jairbolsonaro/status/1567246228429078529")</f>
        <v>https://twitter.com/jairbolsonaro/status/1567246228429078529</v>
      </c>
      <c r="J201">
        <v>44655</v>
      </c>
      <c r="K201">
        <v>9805</v>
      </c>
    </row>
    <row r="202" spans="1:11" x14ac:dyDescent="0.35">
      <c r="A202" s="15" t="s">
        <v>1648</v>
      </c>
      <c r="B202" s="1" t="s">
        <v>1100</v>
      </c>
      <c r="C202" s="1" t="s">
        <v>1100</v>
      </c>
      <c r="D202" s="16"/>
      <c r="E202" t="s">
        <v>11</v>
      </c>
      <c r="F202" s="17">
        <v>44810.896516203706</v>
      </c>
      <c r="G202" t="s">
        <v>1649</v>
      </c>
      <c r="H202" s="18" t="s">
        <v>1650</v>
      </c>
      <c r="I202" s="3" t="str">
        <f>HYPERLINK("https://twitter.com/jairbolsonaro/status/1567264121720082433")</f>
        <v>https://twitter.com/jairbolsonaro/status/1567264121720082433</v>
      </c>
      <c r="J202">
        <v>75654</v>
      </c>
      <c r="K202">
        <v>12317</v>
      </c>
    </row>
    <row r="203" spans="1:11" x14ac:dyDescent="0.35">
      <c r="A203" s="15" t="s">
        <v>1651</v>
      </c>
      <c r="B203" s="1" t="s">
        <v>1100</v>
      </c>
      <c r="C203" s="1" t="s">
        <v>1100</v>
      </c>
      <c r="D203" s="16"/>
      <c r="E203" t="s">
        <v>11</v>
      </c>
      <c r="F203" s="17">
        <v>44810.896527777775</v>
      </c>
      <c r="G203" t="s">
        <v>1652</v>
      </c>
      <c r="H203" s="18" t="s">
        <v>1653</v>
      </c>
      <c r="I203" s="3" t="str">
        <f>HYPERLINK("https://twitter.com/jairbolsonaro/status/1567264123578105864")</f>
        <v>https://twitter.com/jairbolsonaro/status/1567264123578105864</v>
      </c>
      <c r="J203">
        <v>33009</v>
      </c>
      <c r="K203">
        <v>4988</v>
      </c>
    </row>
    <row r="204" spans="1:11" x14ac:dyDescent="0.35">
      <c r="A204" s="15" t="s">
        <v>1654</v>
      </c>
      <c r="B204" s="1" t="s">
        <v>1100</v>
      </c>
      <c r="C204" s="1" t="s">
        <v>1100</v>
      </c>
      <c r="D204" s="16"/>
      <c r="E204" t="s">
        <v>11</v>
      </c>
      <c r="F204" s="17">
        <v>44810.896527777775</v>
      </c>
      <c r="G204" t="s">
        <v>1655</v>
      </c>
      <c r="H204" s="18" t="s">
        <v>1653</v>
      </c>
      <c r="I204" s="3" t="str">
        <f>HYPERLINK("https://twitter.com/jairbolsonaro/status/1567264125612351489")</f>
        <v>https://twitter.com/jairbolsonaro/status/1567264125612351489</v>
      </c>
      <c r="J204">
        <v>32101</v>
      </c>
      <c r="K204">
        <v>5093</v>
      </c>
    </row>
    <row r="205" spans="1:11" x14ac:dyDescent="0.35">
      <c r="A205" s="15" t="s">
        <v>1656</v>
      </c>
      <c r="B205" s="1" t="s">
        <v>1100</v>
      </c>
      <c r="C205" s="1" t="s">
        <v>1657</v>
      </c>
      <c r="D205" s="16"/>
      <c r="E205" t="s">
        <v>9</v>
      </c>
      <c r="F205" s="17">
        <v>44810.983923611115</v>
      </c>
      <c r="G205" t="s">
        <v>1658</v>
      </c>
      <c r="H205" s="18" t="s">
        <v>1659</v>
      </c>
      <c r="I205" s="3" t="str">
        <f>HYPERLINK("https://twitter.com/jairbolsonaro/status/1567295798177587200")</f>
        <v>https://twitter.com/jairbolsonaro/status/1567295798177587200</v>
      </c>
      <c r="J205">
        <v>45326</v>
      </c>
      <c r="K205">
        <v>6577</v>
      </c>
    </row>
    <row r="206" spans="1:11" x14ac:dyDescent="0.35">
      <c r="A206" s="15" t="s">
        <v>1660</v>
      </c>
      <c r="B206" s="1" t="s">
        <v>1100</v>
      </c>
      <c r="C206" s="1" t="s">
        <v>1100</v>
      </c>
      <c r="D206" s="16"/>
      <c r="E206" t="s">
        <v>11</v>
      </c>
      <c r="F206" s="17">
        <v>44810.983935185184</v>
      </c>
      <c r="G206" t="s">
        <v>1661</v>
      </c>
      <c r="H206" s="18" t="s">
        <v>1662</v>
      </c>
      <c r="I206" s="3" t="str">
        <f>HYPERLINK("https://twitter.com/jairbolsonaro/status/1567295800010473474")</f>
        <v>https://twitter.com/jairbolsonaro/status/1567295800010473474</v>
      </c>
      <c r="J206">
        <v>27579</v>
      </c>
      <c r="K206">
        <v>3796</v>
      </c>
    </row>
    <row r="207" spans="1:11" x14ac:dyDescent="0.35">
      <c r="A207" s="15" t="s">
        <v>1663</v>
      </c>
      <c r="B207" s="1" t="s">
        <v>1100</v>
      </c>
      <c r="C207" s="1" t="s">
        <v>1100</v>
      </c>
      <c r="D207" s="16"/>
      <c r="E207" t="s">
        <v>11</v>
      </c>
      <c r="F207" s="17">
        <v>44811.718518518515</v>
      </c>
      <c r="G207" t="s">
        <v>1664</v>
      </c>
      <c r="H207" s="18" t="s">
        <v>1665</v>
      </c>
      <c r="I207" s="3" t="str">
        <f>HYPERLINK("https://twitter.com/jairbolsonaro/status/1567562003253788672")</f>
        <v>https://twitter.com/jairbolsonaro/status/1567562003253788672</v>
      </c>
      <c r="J207">
        <v>22408</v>
      </c>
      <c r="K207">
        <v>3071</v>
      </c>
    </row>
    <row r="208" spans="1:11" x14ac:dyDescent="0.35">
      <c r="A208" s="15" t="s">
        <v>1666</v>
      </c>
      <c r="B208" s="1" t="s">
        <v>1100</v>
      </c>
      <c r="C208" s="1" t="s">
        <v>1100</v>
      </c>
      <c r="D208" s="16"/>
      <c r="E208" t="s">
        <v>11</v>
      </c>
      <c r="F208" s="17">
        <v>44811.946319444447</v>
      </c>
      <c r="G208" t="s">
        <v>1667</v>
      </c>
      <c r="H208" s="18" t="s">
        <v>1668</v>
      </c>
      <c r="I208" s="3" t="str">
        <f>HYPERLINK("https://twitter.com/jairbolsonaro/status/1567644559202566144")</f>
        <v>https://twitter.com/jairbolsonaro/status/1567644559202566144</v>
      </c>
      <c r="J208">
        <v>103371</v>
      </c>
      <c r="K208">
        <v>15244</v>
      </c>
    </row>
    <row r="209" spans="1:11" x14ac:dyDescent="0.35">
      <c r="A209" s="15" t="s">
        <v>1669</v>
      </c>
      <c r="B209" s="1" t="s">
        <v>1100</v>
      </c>
      <c r="C209" s="1" t="s">
        <v>1100</v>
      </c>
      <c r="D209" s="16"/>
      <c r="E209" t="s">
        <v>11</v>
      </c>
      <c r="F209" s="17">
        <v>44811.946331018517</v>
      </c>
      <c r="G209" t="s">
        <v>1670</v>
      </c>
      <c r="H209" s="18" t="s">
        <v>1671</v>
      </c>
      <c r="I209" s="3" t="str">
        <f>HYPERLINK("https://twitter.com/jairbolsonaro/status/1567644560934797318")</f>
        <v>https://twitter.com/jairbolsonaro/status/1567644560934797318</v>
      </c>
      <c r="J209">
        <v>32058</v>
      </c>
      <c r="K209">
        <v>5019</v>
      </c>
    </row>
    <row r="210" spans="1:11" x14ac:dyDescent="0.35">
      <c r="A210" s="15" t="s">
        <v>1672</v>
      </c>
      <c r="B210" s="1" t="s">
        <v>1100</v>
      </c>
      <c r="C210" s="1" t="s">
        <v>1100</v>
      </c>
      <c r="D210" s="16"/>
      <c r="E210" t="s">
        <v>11</v>
      </c>
      <c r="F210" s="17">
        <v>44811.946331018517</v>
      </c>
      <c r="G210" t="s">
        <v>1673</v>
      </c>
      <c r="H210" s="18" t="s">
        <v>1671</v>
      </c>
      <c r="I210" s="3" t="str">
        <f>HYPERLINK("https://twitter.com/jairbolsonaro/status/1567644562524454916")</f>
        <v>https://twitter.com/jairbolsonaro/status/1567644562524454916</v>
      </c>
      <c r="J210">
        <v>23613</v>
      </c>
      <c r="K210">
        <v>3384</v>
      </c>
    </row>
    <row r="211" spans="1:11" x14ac:dyDescent="0.35">
      <c r="A211" s="15" t="s">
        <v>1674</v>
      </c>
      <c r="B211" s="1" t="s">
        <v>1100</v>
      </c>
      <c r="C211" s="1" t="s">
        <v>1100</v>
      </c>
      <c r="D211" s="16"/>
      <c r="E211" t="s">
        <v>11</v>
      </c>
      <c r="F211" s="17">
        <v>44811.946342592593</v>
      </c>
      <c r="G211" t="s">
        <v>1675</v>
      </c>
      <c r="H211" s="18" t="s">
        <v>1676</v>
      </c>
      <c r="I211" s="3" t="str">
        <f>HYPERLINK("https://twitter.com/jairbolsonaro/status/1567644564437049347")</f>
        <v>https://twitter.com/jairbolsonaro/status/1567644564437049347</v>
      </c>
      <c r="J211">
        <v>26449</v>
      </c>
      <c r="K211">
        <v>4086</v>
      </c>
    </row>
    <row r="212" spans="1:11" x14ac:dyDescent="0.35">
      <c r="A212" s="15" t="s">
        <v>1677</v>
      </c>
      <c r="B212" s="1" t="s">
        <v>1100</v>
      </c>
      <c r="C212" s="1" t="s">
        <v>1100</v>
      </c>
      <c r="D212" s="16"/>
      <c r="E212" t="s">
        <v>11</v>
      </c>
      <c r="F212" s="17">
        <v>44811.946342592593</v>
      </c>
      <c r="G212" t="s">
        <v>1678</v>
      </c>
      <c r="H212" s="18" t="s">
        <v>1676</v>
      </c>
      <c r="I212" s="3" t="str">
        <f>HYPERLINK("https://twitter.com/jairbolsonaro/status/1567644566769078275")</f>
        <v>https://twitter.com/jairbolsonaro/status/1567644566769078275</v>
      </c>
      <c r="J212">
        <v>24110</v>
      </c>
      <c r="K212">
        <v>3746</v>
      </c>
    </row>
    <row r="213" spans="1:11" x14ac:dyDescent="0.35">
      <c r="A213" s="15" t="s">
        <v>1679</v>
      </c>
      <c r="B213" s="1" t="s">
        <v>1100</v>
      </c>
      <c r="C213" s="1" t="s">
        <v>1100</v>
      </c>
      <c r="D213" s="16"/>
      <c r="E213" t="s">
        <v>11</v>
      </c>
      <c r="F213" s="17">
        <v>44811.94635416667</v>
      </c>
      <c r="G213" t="s">
        <v>1680</v>
      </c>
      <c r="H213" s="18" t="s">
        <v>1681</v>
      </c>
      <c r="I213" s="3" t="str">
        <f>HYPERLINK("https://twitter.com/jairbolsonaro/status/1567644568438427656")</f>
        <v>https://twitter.com/jairbolsonaro/status/1567644568438427656</v>
      </c>
      <c r="J213">
        <v>24705</v>
      </c>
      <c r="K213">
        <v>3600</v>
      </c>
    </row>
    <row r="214" spans="1:11" x14ac:dyDescent="0.35">
      <c r="A214" s="15" t="s">
        <v>1682</v>
      </c>
      <c r="B214" s="1" t="s">
        <v>1100</v>
      </c>
      <c r="C214" s="1" t="s">
        <v>1100</v>
      </c>
      <c r="D214" s="16"/>
      <c r="E214" t="s">
        <v>11</v>
      </c>
      <c r="F214" s="17">
        <v>44811.94635416667</v>
      </c>
      <c r="G214" t="s">
        <v>1683</v>
      </c>
      <c r="H214" s="18" t="s">
        <v>1681</v>
      </c>
      <c r="I214" s="3" t="str">
        <f>HYPERLINK("https://twitter.com/jairbolsonaro/status/1567644570631954434")</f>
        <v>https://twitter.com/jairbolsonaro/status/1567644570631954434</v>
      </c>
      <c r="J214">
        <v>25842</v>
      </c>
      <c r="K214">
        <v>3860</v>
      </c>
    </row>
    <row r="215" spans="1:11" x14ac:dyDescent="0.35">
      <c r="A215" s="15" t="s">
        <v>1684</v>
      </c>
      <c r="B215" s="1" t="s">
        <v>1100</v>
      </c>
      <c r="C215" s="1" t="s">
        <v>1100</v>
      </c>
      <c r="D215" s="16"/>
      <c r="E215" t="s">
        <v>11</v>
      </c>
      <c r="F215" s="17">
        <v>44811.94636574074</v>
      </c>
      <c r="G215" t="s">
        <v>1685</v>
      </c>
      <c r="H215" s="18" t="s">
        <v>1686</v>
      </c>
      <c r="I215" s="3" t="str">
        <f>HYPERLINK("https://twitter.com/jairbolsonaro/status/1567644572783706112")</f>
        <v>https://twitter.com/jairbolsonaro/status/1567644572783706112</v>
      </c>
      <c r="J215">
        <v>40052</v>
      </c>
      <c r="K215">
        <v>5134</v>
      </c>
    </row>
    <row r="216" spans="1:11" x14ac:dyDescent="0.35">
      <c r="A216" s="15" t="s">
        <v>1687</v>
      </c>
      <c r="B216" s="1" t="s">
        <v>1100</v>
      </c>
      <c r="C216" s="1" t="s">
        <v>1100</v>
      </c>
      <c r="D216" s="16"/>
      <c r="E216" t="s">
        <v>11</v>
      </c>
      <c r="F216" s="17">
        <v>44811.94636574074</v>
      </c>
      <c r="G216" t="s">
        <v>1688</v>
      </c>
      <c r="H216" s="18" t="s">
        <v>1686</v>
      </c>
      <c r="I216" s="3" t="str">
        <f>HYPERLINK("https://twitter.com/jairbolsonaro/status/1567644575027658752")</f>
        <v>https://twitter.com/jairbolsonaro/status/1567644575027658752</v>
      </c>
      <c r="J216">
        <v>50478</v>
      </c>
      <c r="K216">
        <v>7993</v>
      </c>
    </row>
    <row r="217" spans="1:11" x14ac:dyDescent="0.35">
      <c r="A217" s="15" t="s">
        <v>1689</v>
      </c>
      <c r="B217" s="1" t="s">
        <v>1100</v>
      </c>
      <c r="C217" s="1" t="s">
        <v>1100</v>
      </c>
      <c r="D217" s="16"/>
      <c r="E217" t="s">
        <v>11</v>
      </c>
      <c r="F217" s="17">
        <v>44812.01703703704</v>
      </c>
      <c r="G217" t="s">
        <v>1690</v>
      </c>
      <c r="H217" s="18" t="s">
        <v>1691</v>
      </c>
      <c r="I217" s="3" t="str">
        <f>HYPERLINK("https://twitter.com/jairbolsonaro/status/1567670186077044739")</f>
        <v>https://twitter.com/jairbolsonaro/status/1567670186077044739</v>
      </c>
      <c r="J217">
        <v>37008</v>
      </c>
      <c r="K217">
        <v>4262</v>
      </c>
    </row>
    <row r="218" spans="1:11" x14ac:dyDescent="0.35">
      <c r="A218" s="15" t="s">
        <v>1692</v>
      </c>
      <c r="B218" s="1" t="s">
        <v>1100</v>
      </c>
      <c r="C218" s="1" t="s">
        <v>1100</v>
      </c>
      <c r="D218" s="16"/>
      <c r="E218" t="s">
        <v>11</v>
      </c>
      <c r="F218" s="17">
        <v>44812.181527777779</v>
      </c>
      <c r="G218" t="s">
        <v>1693</v>
      </c>
      <c r="H218" s="18" t="s">
        <v>1694</v>
      </c>
      <c r="I218" s="3" t="str">
        <f>HYPERLINK("https://twitter.com/jairbolsonaro/status/1567729791800836096")</f>
        <v>https://twitter.com/jairbolsonaro/status/1567729791800836096</v>
      </c>
      <c r="J218">
        <v>67812</v>
      </c>
      <c r="K218">
        <v>7354</v>
      </c>
    </row>
    <row r="219" spans="1:11" x14ac:dyDescent="0.35">
      <c r="A219" s="15" t="s">
        <v>1695</v>
      </c>
      <c r="B219" s="1" t="s">
        <v>1100</v>
      </c>
      <c r="C219" s="1" t="s">
        <v>1100</v>
      </c>
      <c r="D219" s="16"/>
      <c r="E219" t="s">
        <v>11</v>
      </c>
      <c r="F219" s="17">
        <v>44812.408692129633</v>
      </c>
      <c r="G219" t="s">
        <v>1696</v>
      </c>
      <c r="H219" s="18" t="s">
        <v>1697</v>
      </c>
      <c r="I219" s="3" t="str">
        <f>HYPERLINK("https://twitter.com/jairbolsonaro/status/1567812117432082432")</f>
        <v>https://twitter.com/jairbolsonaro/status/1567812117432082432</v>
      </c>
      <c r="J219">
        <v>30197</v>
      </c>
      <c r="K219">
        <v>4471</v>
      </c>
    </row>
    <row r="220" spans="1:11" x14ac:dyDescent="0.35">
      <c r="A220" s="15" t="s">
        <v>1698</v>
      </c>
      <c r="B220" s="1" t="s">
        <v>1100</v>
      </c>
      <c r="C220" s="1" t="s">
        <v>1100</v>
      </c>
      <c r="D220" s="16"/>
      <c r="E220" t="s">
        <v>11</v>
      </c>
      <c r="F220" s="17">
        <v>44812.408715277779</v>
      </c>
      <c r="G220" t="s">
        <v>1699</v>
      </c>
      <c r="H220" s="18" t="s">
        <v>1700</v>
      </c>
      <c r="I220" s="3" t="str">
        <f>HYPERLINK("https://twitter.com/jairbolsonaro/status/1567812122167459843")</f>
        <v>https://twitter.com/jairbolsonaro/status/1567812122167459843</v>
      </c>
      <c r="J220">
        <v>19426</v>
      </c>
      <c r="K220">
        <v>2326</v>
      </c>
    </row>
    <row r="221" spans="1:11" x14ac:dyDescent="0.35">
      <c r="A221" s="15" t="s">
        <v>1701</v>
      </c>
      <c r="B221" s="1" t="s">
        <v>1100</v>
      </c>
      <c r="C221" s="1" t="s">
        <v>1100</v>
      </c>
      <c r="D221" s="16"/>
      <c r="E221" t="s">
        <v>11</v>
      </c>
      <c r="F221" s="17">
        <v>44812.694074074076</v>
      </c>
      <c r="G221" t="s">
        <v>1702</v>
      </c>
      <c r="H221" s="18" t="s">
        <v>1703</v>
      </c>
      <c r="I221" s="3" t="str">
        <f>HYPERLINK("https://twitter.com/jairbolsonaro/status/1567915534574034947")</f>
        <v>https://twitter.com/jairbolsonaro/status/1567915534574034947</v>
      </c>
      <c r="J221">
        <v>31400</v>
      </c>
      <c r="K221">
        <v>4633</v>
      </c>
    </row>
    <row r="222" spans="1:11" x14ac:dyDescent="0.35">
      <c r="A222" s="15" t="s">
        <v>1704</v>
      </c>
      <c r="B222" s="1" t="s">
        <v>1100</v>
      </c>
      <c r="C222" s="1" t="s">
        <v>1100</v>
      </c>
      <c r="D222" s="16"/>
      <c r="E222" t="s">
        <v>11</v>
      </c>
      <c r="F222" s="17">
        <v>44812.694085648145</v>
      </c>
      <c r="G222" t="s">
        <v>1705</v>
      </c>
      <c r="H222" s="18" t="s">
        <v>1706</v>
      </c>
      <c r="I222" s="3" t="str">
        <f>HYPERLINK("https://twitter.com/jairbolsonaro/status/1567915536893333504")</f>
        <v>https://twitter.com/jairbolsonaro/status/1567915536893333504</v>
      </c>
      <c r="J222">
        <v>16674</v>
      </c>
      <c r="K222">
        <v>2131</v>
      </c>
    </row>
    <row r="223" spans="1:11" x14ac:dyDescent="0.35">
      <c r="A223" s="15" t="s">
        <v>1707</v>
      </c>
      <c r="B223" s="1" t="s">
        <v>1100</v>
      </c>
      <c r="C223" s="1" t="s">
        <v>1100</v>
      </c>
      <c r="D223" s="16"/>
      <c r="E223" t="s">
        <v>11</v>
      </c>
      <c r="F223" s="17">
        <v>44812.694085648145</v>
      </c>
      <c r="G223" t="s">
        <v>1708</v>
      </c>
      <c r="H223" s="18" t="s">
        <v>1706</v>
      </c>
      <c r="I223" s="3" t="str">
        <f>HYPERLINK("https://twitter.com/jairbolsonaro/status/1567915538872926210")</f>
        <v>https://twitter.com/jairbolsonaro/status/1567915538872926210</v>
      </c>
      <c r="J223">
        <v>15652</v>
      </c>
      <c r="K223">
        <v>2287</v>
      </c>
    </row>
    <row r="224" spans="1:11" x14ac:dyDescent="0.35">
      <c r="A224" s="15" t="s">
        <v>1709</v>
      </c>
      <c r="B224" s="1" t="s">
        <v>1100</v>
      </c>
      <c r="C224" s="1" t="s">
        <v>1100</v>
      </c>
      <c r="D224" s="16"/>
      <c r="E224" t="s">
        <v>11</v>
      </c>
      <c r="F224" s="17">
        <v>44812.821562500001</v>
      </c>
      <c r="G224" t="s">
        <v>1710</v>
      </c>
      <c r="H224" s="18" t="s">
        <v>1711</v>
      </c>
      <c r="I224" s="3" t="str">
        <f>HYPERLINK("https://twitter.com/jairbolsonaro/status/1567961732869685248")</f>
        <v>https://twitter.com/jairbolsonaro/status/1567961732869685248</v>
      </c>
      <c r="J224">
        <v>84887</v>
      </c>
      <c r="K224">
        <v>11067</v>
      </c>
    </row>
    <row r="225" spans="1:11" x14ac:dyDescent="0.35">
      <c r="A225" s="15" t="s">
        <v>1712</v>
      </c>
      <c r="B225" s="1" t="s">
        <v>1100</v>
      </c>
      <c r="C225" s="1" t="s">
        <v>1100</v>
      </c>
      <c r="D225" s="16"/>
      <c r="E225" t="s">
        <v>11</v>
      </c>
      <c r="F225" s="17">
        <v>44812.821562500001</v>
      </c>
      <c r="G225" t="s">
        <v>1713</v>
      </c>
      <c r="H225" s="18" t="s">
        <v>1711</v>
      </c>
      <c r="I225" s="3" t="str">
        <f>HYPERLINK("https://twitter.com/jairbolsonaro/status/1567961734769516549")</f>
        <v>https://twitter.com/jairbolsonaro/status/1567961734769516549</v>
      </c>
      <c r="J225">
        <v>26896</v>
      </c>
      <c r="K225">
        <v>2951</v>
      </c>
    </row>
    <row r="226" spans="1:11" x14ac:dyDescent="0.35">
      <c r="A226" s="15" t="s">
        <v>1714</v>
      </c>
      <c r="B226" s="1" t="s">
        <v>1100</v>
      </c>
      <c r="C226" s="1" t="s">
        <v>1100</v>
      </c>
      <c r="D226" s="16"/>
      <c r="E226" t="s">
        <v>11</v>
      </c>
      <c r="F226" s="17">
        <v>44812.821562500001</v>
      </c>
      <c r="G226" t="s">
        <v>1715</v>
      </c>
      <c r="H226" s="18" t="s">
        <v>1711</v>
      </c>
      <c r="I226" s="3" t="str">
        <f>HYPERLINK("https://twitter.com/jairbolsonaro/status/1567961736661065732")</f>
        <v>https://twitter.com/jairbolsonaro/status/1567961736661065732</v>
      </c>
      <c r="J226">
        <v>31689</v>
      </c>
      <c r="K226">
        <v>3400</v>
      </c>
    </row>
    <row r="227" spans="1:11" x14ac:dyDescent="0.35">
      <c r="A227" s="15" t="s">
        <v>1716</v>
      </c>
      <c r="B227" s="1" t="s">
        <v>1100</v>
      </c>
      <c r="C227" s="1" t="s">
        <v>1100</v>
      </c>
      <c r="D227" s="16"/>
      <c r="E227" t="s">
        <v>11</v>
      </c>
      <c r="F227" s="17">
        <v>44812.82298611111</v>
      </c>
      <c r="G227" t="s">
        <v>1717</v>
      </c>
      <c r="H227" s="18" t="s">
        <v>1718</v>
      </c>
      <c r="I227" s="3" t="str">
        <f>HYPERLINK("https://twitter.com/jairbolsonaro/status/1567962251398709252")</f>
        <v>https://twitter.com/jairbolsonaro/status/1567962251398709252</v>
      </c>
      <c r="J227">
        <v>62461</v>
      </c>
      <c r="K227">
        <v>8068</v>
      </c>
    </row>
    <row r="228" spans="1:11" x14ac:dyDescent="0.35">
      <c r="A228" s="15" t="s">
        <v>1719</v>
      </c>
      <c r="B228" s="1" t="s">
        <v>1100</v>
      </c>
      <c r="C228" s="1" t="s">
        <v>1100</v>
      </c>
      <c r="D228" s="16"/>
      <c r="E228" t="s">
        <v>11</v>
      </c>
      <c r="F228" s="17">
        <v>44812.916828703703</v>
      </c>
      <c r="G228" t="s">
        <v>1720</v>
      </c>
      <c r="H228" s="18" t="s">
        <v>1721</v>
      </c>
      <c r="I228" s="3" t="str">
        <f>HYPERLINK("https://twitter.com/jairbolsonaro/status/1567996258660356097")</f>
        <v>https://twitter.com/jairbolsonaro/status/1567996258660356097</v>
      </c>
      <c r="J228">
        <v>9438</v>
      </c>
      <c r="K228">
        <v>1633</v>
      </c>
    </row>
    <row r="229" spans="1:11" x14ac:dyDescent="0.35">
      <c r="A229" s="15" t="s">
        <v>1722</v>
      </c>
      <c r="B229" s="1" t="s">
        <v>1100</v>
      </c>
      <c r="C229" s="1" t="s">
        <v>1100</v>
      </c>
      <c r="D229" s="16"/>
      <c r="E229" t="s">
        <v>11</v>
      </c>
      <c r="F229" s="17">
        <v>44812.970057870371</v>
      </c>
      <c r="G229" s="3" t="str">
        <f>HYPERLINK("https://t.co/gBE5nGXImV")</f>
        <v>https://t.co/gBE5nGXImV</v>
      </c>
      <c r="H229" s="18" t="s">
        <v>1723</v>
      </c>
      <c r="I229" s="3" t="str">
        <f>HYPERLINK("https://twitter.com/jairbolsonaro/status/1568015546565726214")</f>
        <v>https://twitter.com/jairbolsonaro/status/1568015546565726214</v>
      </c>
      <c r="J229">
        <v>31570</v>
      </c>
      <c r="K229">
        <v>4329</v>
      </c>
    </row>
    <row r="230" spans="1:11" x14ac:dyDescent="0.35">
      <c r="A230" s="15" t="s">
        <v>1724</v>
      </c>
      <c r="B230" s="1" t="s">
        <v>1100</v>
      </c>
      <c r="C230" s="1" t="s">
        <v>1100</v>
      </c>
      <c r="D230" s="16"/>
      <c r="E230" t="s">
        <v>11</v>
      </c>
      <c r="F230" s="17">
        <v>44813.037222222221</v>
      </c>
      <c r="G230" t="s">
        <v>1725</v>
      </c>
      <c r="H230" s="18" t="s">
        <v>1726</v>
      </c>
      <c r="I230" s="3" t="str">
        <f>HYPERLINK("https://twitter.com/jairbolsonaro/status/1568039888074821638")</f>
        <v>https://twitter.com/jairbolsonaro/status/1568039888074821638</v>
      </c>
      <c r="J230">
        <v>36822</v>
      </c>
      <c r="K230">
        <v>7029</v>
      </c>
    </row>
    <row r="231" spans="1:11" x14ac:dyDescent="0.35">
      <c r="A231" s="15" t="s">
        <v>1727</v>
      </c>
      <c r="B231" s="1" t="s">
        <v>1100</v>
      </c>
      <c r="C231" s="1" t="s">
        <v>1100</v>
      </c>
      <c r="D231" s="16"/>
      <c r="E231" t="s">
        <v>11</v>
      </c>
      <c r="F231" s="17">
        <v>44813.397141203706</v>
      </c>
      <c r="G231" t="s">
        <v>1728</v>
      </c>
      <c r="H231" s="18" t="s">
        <v>1729</v>
      </c>
      <c r="I231" s="3" t="str">
        <f>HYPERLINK("https://twitter.com/jairbolsonaro/status/1568170316471353346")</f>
        <v>https://twitter.com/jairbolsonaro/status/1568170316471353346</v>
      </c>
      <c r="J231">
        <v>28139</v>
      </c>
      <c r="K231">
        <v>3717</v>
      </c>
    </row>
    <row r="232" spans="1:11" x14ac:dyDescent="0.35">
      <c r="A232" s="15" t="s">
        <v>1730</v>
      </c>
      <c r="B232" s="1" t="s">
        <v>1100</v>
      </c>
      <c r="C232" s="1" t="s">
        <v>1100</v>
      </c>
      <c r="D232" s="16"/>
      <c r="E232" t="s">
        <v>11</v>
      </c>
      <c r="F232" s="17">
        <v>44813.397141203706</v>
      </c>
      <c r="G232" t="s">
        <v>1731</v>
      </c>
      <c r="H232" s="18" t="s">
        <v>1729</v>
      </c>
      <c r="I232" s="3" t="str">
        <f>HYPERLINK("https://twitter.com/jairbolsonaro/status/1568170318308442114")</f>
        <v>https://twitter.com/jairbolsonaro/status/1568170318308442114</v>
      </c>
      <c r="J232">
        <v>7974</v>
      </c>
      <c r="K232">
        <v>1032</v>
      </c>
    </row>
    <row r="233" spans="1:11" x14ac:dyDescent="0.35">
      <c r="A233" s="15" t="s">
        <v>1732</v>
      </c>
      <c r="B233" s="1" t="s">
        <v>1100</v>
      </c>
      <c r="C233" s="1" t="s">
        <v>1100</v>
      </c>
      <c r="D233" s="16"/>
      <c r="E233" t="s">
        <v>11</v>
      </c>
      <c r="F233" s="17">
        <v>44813.397152777776</v>
      </c>
      <c r="G233" t="s">
        <v>1733</v>
      </c>
      <c r="H233" s="18" t="s">
        <v>1734</v>
      </c>
      <c r="I233" s="3" t="str">
        <f>HYPERLINK("https://twitter.com/jairbolsonaro/status/1568170320393125894")</f>
        <v>https://twitter.com/jairbolsonaro/status/1568170320393125894</v>
      </c>
      <c r="J233">
        <v>7363</v>
      </c>
      <c r="K233">
        <v>956</v>
      </c>
    </row>
    <row r="234" spans="1:11" x14ac:dyDescent="0.35">
      <c r="A234" s="15" t="s">
        <v>1735</v>
      </c>
      <c r="B234" s="1" t="s">
        <v>1100</v>
      </c>
      <c r="C234" s="1" t="s">
        <v>1100</v>
      </c>
      <c r="D234" s="16"/>
      <c r="E234" t="s">
        <v>11</v>
      </c>
      <c r="F234" s="17">
        <v>44813.397152777776</v>
      </c>
      <c r="G234" t="s">
        <v>1736</v>
      </c>
      <c r="H234" s="18" t="s">
        <v>1734</v>
      </c>
      <c r="I234" s="3" t="str">
        <f>HYPERLINK("https://twitter.com/jairbolsonaro/status/1568170321944928258")</f>
        <v>https://twitter.com/jairbolsonaro/status/1568170321944928258</v>
      </c>
      <c r="J234">
        <v>13191</v>
      </c>
      <c r="K234">
        <v>1685</v>
      </c>
    </row>
    <row r="235" spans="1:11" x14ac:dyDescent="0.35">
      <c r="A235" s="15" t="s">
        <v>1737</v>
      </c>
      <c r="B235" s="1" t="s">
        <v>1100</v>
      </c>
      <c r="C235" s="1" t="s">
        <v>1100</v>
      </c>
      <c r="D235" s="16"/>
      <c r="E235" t="s">
        <v>11</v>
      </c>
      <c r="F235" s="17">
        <v>44813.397152777776</v>
      </c>
      <c r="G235" t="s">
        <v>1738</v>
      </c>
      <c r="H235" s="18" t="s">
        <v>1734</v>
      </c>
      <c r="I235" s="3" t="str">
        <f>HYPERLINK("https://twitter.com/jairbolsonaro/status/1568170323446571008")</f>
        <v>https://twitter.com/jairbolsonaro/status/1568170323446571008</v>
      </c>
      <c r="J235">
        <v>12426</v>
      </c>
      <c r="K235">
        <v>1695</v>
      </c>
    </row>
    <row r="236" spans="1:11" x14ac:dyDescent="0.35">
      <c r="A236" s="15" t="s">
        <v>1739</v>
      </c>
      <c r="B236" s="1" t="s">
        <v>1100</v>
      </c>
      <c r="C236" s="1" t="s">
        <v>1740</v>
      </c>
      <c r="D236" s="16"/>
      <c r="E236" t="s">
        <v>146</v>
      </c>
      <c r="F236" s="17">
        <v>44813.402696759258</v>
      </c>
      <c r="G236" t="s">
        <v>1741</v>
      </c>
      <c r="H236" s="18" t="s">
        <v>1742</v>
      </c>
      <c r="I236" s="3" t="str">
        <f>HYPERLINK("https://twitter.com/jairbolsonaro/status/1568172330672689155")</f>
        <v>https://twitter.com/jairbolsonaro/status/1568172330672689155</v>
      </c>
      <c r="J236">
        <v>1719</v>
      </c>
      <c r="K236">
        <v>157</v>
      </c>
    </row>
    <row r="237" spans="1:11" x14ac:dyDescent="0.35">
      <c r="A237" s="15" t="s">
        <v>1743</v>
      </c>
      <c r="B237" s="1" t="s">
        <v>1100</v>
      </c>
      <c r="C237" s="1" t="s">
        <v>1100</v>
      </c>
      <c r="D237" s="16"/>
      <c r="E237" t="s">
        <v>11</v>
      </c>
      <c r="F237" s="17">
        <v>44813.443981481483</v>
      </c>
      <c r="G237" t="s">
        <v>1744</v>
      </c>
      <c r="H237" s="18" t="s">
        <v>1745</v>
      </c>
      <c r="I237" s="3" t="str">
        <f>HYPERLINK("https://twitter.com/jairbolsonaro/status/1568187290425360385")</f>
        <v>https://twitter.com/jairbolsonaro/status/1568187290425360385</v>
      </c>
      <c r="J237">
        <v>91705</v>
      </c>
      <c r="K237">
        <v>16869</v>
      </c>
    </row>
    <row r="238" spans="1:11" x14ac:dyDescent="0.35">
      <c r="A238" s="15" t="s">
        <v>1746</v>
      </c>
      <c r="B238" s="1" t="s">
        <v>1100</v>
      </c>
      <c r="C238" s="1" t="s">
        <v>1100</v>
      </c>
      <c r="D238" s="16"/>
      <c r="E238" t="s">
        <v>11</v>
      </c>
      <c r="F238" s="17">
        <v>44813.597534722219</v>
      </c>
      <c r="G238" s="3" t="str">
        <f>HYPERLINK("https://t.co/7E0fTX0CZb")</f>
        <v>https://t.co/7E0fTX0CZb</v>
      </c>
      <c r="H238" s="18" t="s">
        <v>1747</v>
      </c>
      <c r="I238" s="3" t="str">
        <f>HYPERLINK("https://twitter.com/jairbolsonaro/status/1568242936520785921")</f>
        <v>https://twitter.com/jairbolsonaro/status/1568242936520785921</v>
      </c>
      <c r="J238">
        <v>33370</v>
      </c>
      <c r="K238">
        <v>5850</v>
      </c>
    </row>
    <row r="239" spans="1:11" x14ac:dyDescent="0.35">
      <c r="A239" s="15" t="s">
        <v>1748</v>
      </c>
      <c r="B239" s="1" t="s">
        <v>1100</v>
      </c>
      <c r="C239" s="1" t="s">
        <v>1100</v>
      </c>
      <c r="D239" s="16"/>
      <c r="E239" t="s">
        <v>11</v>
      </c>
      <c r="F239" s="17">
        <v>44813.928194444445</v>
      </c>
      <c r="G239" t="s">
        <v>1749</v>
      </c>
      <c r="H239" s="18" t="s">
        <v>1750</v>
      </c>
      <c r="I239" s="3" t="str">
        <f>HYPERLINK("https://twitter.com/jairbolsonaro/status/1568362765013716993")</f>
        <v>https://twitter.com/jairbolsonaro/status/1568362765013716993</v>
      </c>
      <c r="J239">
        <v>107066</v>
      </c>
      <c r="K239">
        <v>19367</v>
      </c>
    </row>
    <row r="240" spans="1:11" x14ac:dyDescent="0.35">
      <c r="A240" s="15" t="s">
        <v>1751</v>
      </c>
      <c r="B240" s="1" t="s">
        <v>1100</v>
      </c>
      <c r="C240" s="1" t="s">
        <v>1100</v>
      </c>
      <c r="D240" s="16"/>
      <c r="E240" t="s">
        <v>11</v>
      </c>
      <c r="F240" s="17">
        <v>44813.928206018521</v>
      </c>
      <c r="G240" t="s">
        <v>1752</v>
      </c>
      <c r="H240" s="18" t="s">
        <v>1753</v>
      </c>
      <c r="I240" s="3" t="str">
        <f>HYPERLINK("https://twitter.com/jairbolsonaro/status/1568362766871969795")</f>
        <v>https://twitter.com/jairbolsonaro/status/1568362766871969795</v>
      </c>
      <c r="J240">
        <v>42344</v>
      </c>
      <c r="K240">
        <v>6471</v>
      </c>
    </row>
    <row r="241" spans="1:11" x14ac:dyDescent="0.35">
      <c r="A241" s="15" t="s">
        <v>1754</v>
      </c>
      <c r="B241" s="1" t="s">
        <v>1100</v>
      </c>
      <c r="C241" s="1" t="s">
        <v>1100</v>
      </c>
      <c r="D241" s="16"/>
      <c r="E241" t="s">
        <v>11</v>
      </c>
      <c r="F241" s="17">
        <v>44813.928206018521</v>
      </c>
      <c r="G241" t="s">
        <v>1755</v>
      </c>
      <c r="H241" s="18" t="s">
        <v>1753</v>
      </c>
      <c r="I241" s="3" t="str">
        <f>HYPERLINK("https://twitter.com/jairbolsonaro/status/1568362768700522502")</f>
        <v>https://twitter.com/jairbolsonaro/status/1568362768700522502</v>
      </c>
      <c r="J241">
        <v>28706</v>
      </c>
      <c r="K241">
        <v>4146</v>
      </c>
    </row>
    <row r="242" spans="1:11" x14ac:dyDescent="0.35">
      <c r="A242" s="15" t="s">
        <v>1756</v>
      </c>
      <c r="B242" s="1" t="s">
        <v>1100</v>
      </c>
      <c r="C242" s="1" t="s">
        <v>1100</v>
      </c>
      <c r="D242" s="16"/>
      <c r="E242" t="s">
        <v>11</v>
      </c>
      <c r="F242" s="17">
        <v>44813.928206018521</v>
      </c>
      <c r="G242" t="s">
        <v>1757</v>
      </c>
      <c r="H242" s="18" t="s">
        <v>1753</v>
      </c>
      <c r="I242" s="3" t="str">
        <f>HYPERLINK("https://twitter.com/jairbolsonaro/status/1568362770315223040")</f>
        <v>https://twitter.com/jairbolsonaro/status/1568362770315223040</v>
      </c>
      <c r="J242">
        <v>37175</v>
      </c>
      <c r="K242">
        <v>5457</v>
      </c>
    </row>
    <row r="243" spans="1:11" x14ac:dyDescent="0.35">
      <c r="A243" s="15" t="s">
        <v>1758</v>
      </c>
      <c r="B243" s="1" t="s">
        <v>1100</v>
      </c>
      <c r="C243" s="1" t="s">
        <v>1100</v>
      </c>
      <c r="D243" s="16"/>
      <c r="E243" t="s">
        <v>11</v>
      </c>
      <c r="F243" s="17">
        <v>44813.928217592591</v>
      </c>
      <c r="G243" t="s">
        <v>1759</v>
      </c>
      <c r="H243" s="18" t="s">
        <v>1760</v>
      </c>
      <c r="I243" s="3" t="str">
        <f>HYPERLINK("https://twitter.com/jairbolsonaro/status/1568362772265664514")</f>
        <v>https://twitter.com/jairbolsonaro/status/1568362772265664514</v>
      </c>
      <c r="J243">
        <v>35873</v>
      </c>
      <c r="K243">
        <v>5344</v>
      </c>
    </row>
    <row r="244" spans="1:11" x14ac:dyDescent="0.35">
      <c r="A244" s="15" t="s">
        <v>1761</v>
      </c>
      <c r="B244" s="1" t="s">
        <v>1100</v>
      </c>
      <c r="C244" s="1" t="s">
        <v>1100</v>
      </c>
      <c r="D244" s="16"/>
      <c r="E244" t="s">
        <v>11</v>
      </c>
      <c r="F244" s="17">
        <v>44814.061527777776</v>
      </c>
      <c r="G244" t="s">
        <v>1762</v>
      </c>
      <c r="H244" s="18" t="s">
        <v>1763</v>
      </c>
      <c r="I244" s="3" t="str">
        <f>HYPERLINK("https://twitter.com/jairbolsonaro/status/1568411080879218690")</f>
        <v>https://twitter.com/jairbolsonaro/status/1568411080879218690</v>
      </c>
      <c r="J244">
        <v>75566</v>
      </c>
      <c r="K244">
        <v>13141</v>
      </c>
    </row>
    <row r="245" spans="1:11" x14ac:dyDescent="0.35">
      <c r="A245" s="15" t="s">
        <v>1764</v>
      </c>
      <c r="B245" s="1" t="s">
        <v>1100</v>
      </c>
      <c r="C245" s="1" t="s">
        <v>1100</v>
      </c>
      <c r="D245" s="16"/>
      <c r="E245" t="s">
        <v>11</v>
      </c>
      <c r="F245" s="17">
        <v>44814.418402777781</v>
      </c>
      <c r="G245" t="s">
        <v>1765</v>
      </c>
      <c r="H245" s="18" t="s">
        <v>1766</v>
      </c>
      <c r="I245" s="3" t="str">
        <f>HYPERLINK("https://twitter.com/jairbolsonaro/status/1568540408652746752")</f>
        <v>https://twitter.com/jairbolsonaro/status/1568540408652746752</v>
      </c>
      <c r="J245">
        <v>40527</v>
      </c>
      <c r="K245">
        <v>6287</v>
      </c>
    </row>
    <row r="246" spans="1:11" x14ac:dyDescent="0.35">
      <c r="A246" s="15" t="s">
        <v>1767</v>
      </c>
      <c r="B246" s="1" t="s">
        <v>1100</v>
      </c>
      <c r="C246" s="1" t="s">
        <v>1100</v>
      </c>
      <c r="D246" s="16"/>
      <c r="E246" t="s">
        <v>11</v>
      </c>
      <c r="F246" s="17">
        <v>44814.418402777781</v>
      </c>
      <c r="G246" t="s">
        <v>1768</v>
      </c>
      <c r="H246" s="18" t="s">
        <v>1766</v>
      </c>
      <c r="I246" s="3" t="str">
        <f>HYPERLINK("https://twitter.com/jairbolsonaro/status/1568540410242375682")</f>
        <v>https://twitter.com/jairbolsonaro/status/1568540410242375682</v>
      </c>
      <c r="J246">
        <v>25118</v>
      </c>
      <c r="K246">
        <v>3120</v>
      </c>
    </row>
    <row r="247" spans="1:11" x14ac:dyDescent="0.35">
      <c r="A247" s="15" t="s">
        <v>1769</v>
      </c>
      <c r="B247" s="1" t="s">
        <v>1100</v>
      </c>
      <c r="C247" s="1" t="s">
        <v>1100</v>
      </c>
      <c r="D247" s="16"/>
      <c r="E247" t="s">
        <v>11</v>
      </c>
      <c r="F247" s="17">
        <v>44814.418402777781</v>
      </c>
      <c r="G247" t="s">
        <v>1770</v>
      </c>
      <c r="H247" s="18" t="s">
        <v>1766</v>
      </c>
      <c r="I247" s="3" t="str">
        <f>HYPERLINK("https://twitter.com/jairbolsonaro/status/1568540411882340352")</f>
        <v>https://twitter.com/jairbolsonaro/status/1568540411882340352</v>
      </c>
      <c r="J247">
        <v>24036</v>
      </c>
      <c r="K247">
        <v>2833</v>
      </c>
    </row>
    <row r="248" spans="1:11" x14ac:dyDescent="0.35">
      <c r="A248" s="15" t="s">
        <v>1771</v>
      </c>
      <c r="B248" s="1" t="s">
        <v>1100</v>
      </c>
      <c r="C248" s="1" t="s">
        <v>1100</v>
      </c>
      <c r="D248" s="16"/>
      <c r="E248" t="s">
        <v>11</v>
      </c>
      <c r="F248" s="17">
        <v>44814.798229166663</v>
      </c>
      <c r="G248" t="s">
        <v>1772</v>
      </c>
      <c r="H248" s="18" t="s">
        <v>1773</v>
      </c>
      <c r="I248" s="3" t="str">
        <f>HYPERLINK("https://twitter.com/jairbolsonaro/status/1568678055710806017")</f>
        <v>https://twitter.com/jairbolsonaro/status/1568678055710806017</v>
      </c>
      <c r="J248">
        <v>49346</v>
      </c>
      <c r="K248">
        <v>10190</v>
      </c>
    </row>
    <row r="249" spans="1:11" x14ac:dyDescent="0.35">
      <c r="A249" s="15" t="s">
        <v>1774</v>
      </c>
      <c r="B249" s="1" t="s">
        <v>1100</v>
      </c>
      <c r="C249" s="1" t="s">
        <v>1775</v>
      </c>
      <c r="D249" s="16"/>
      <c r="E249" t="s">
        <v>52</v>
      </c>
      <c r="F249" s="17">
        <v>44814.802152777775</v>
      </c>
      <c r="G249" t="s">
        <v>1776</v>
      </c>
      <c r="H249" s="18" t="s">
        <v>1777</v>
      </c>
      <c r="I249" s="3" t="str">
        <f>HYPERLINK("https://twitter.com/jairbolsonaro/status/1568679476908929029")</f>
        <v>https://twitter.com/jairbolsonaro/status/1568679476908929029</v>
      </c>
      <c r="J249">
        <v>0</v>
      </c>
      <c r="K249">
        <v>5303</v>
      </c>
    </row>
    <row r="250" spans="1:11" x14ac:dyDescent="0.35">
      <c r="A250" s="15" t="s">
        <v>1778</v>
      </c>
      <c r="B250" s="1" t="s">
        <v>1100</v>
      </c>
      <c r="C250" s="1" t="s">
        <v>1100</v>
      </c>
      <c r="D250" s="16"/>
      <c r="E250" t="s">
        <v>11</v>
      </c>
      <c r="F250" s="17">
        <v>44815.031875000001</v>
      </c>
      <c r="G250" t="s">
        <v>1779</v>
      </c>
      <c r="H250" s="18" t="s">
        <v>1780</v>
      </c>
      <c r="I250" s="3" t="str">
        <f>HYPERLINK("https://twitter.com/jairbolsonaro/status/1568762724968202241")</f>
        <v>https://twitter.com/jairbolsonaro/status/1568762724968202241</v>
      </c>
      <c r="J250">
        <v>36944</v>
      </c>
      <c r="K250">
        <v>5145</v>
      </c>
    </row>
    <row r="251" spans="1:11" x14ac:dyDescent="0.35">
      <c r="A251" s="15" t="s">
        <v>1781</v>
      </c>
      <c r="B251" s="1" t="s">
        <v>1100</v>
      </c>
      <c r="C251" s="1" t="s">
        <v>1100</v>
      </c>
      <c r="D251" s="16"/>
      <c r="E251" t="s">
        <v>11</v>
      </c>
      <c r="F251" s="17">
        <v>44815.031875000001</v>
      </c>
      <c r="G251" t="s">
        <v>1782</v>
      </c>
      <c r="H251" s="18" t="s">
        <v>1780</v>
      </c>
      <c r="I251" s="3" t="str">
        <f>HYPERLINK("https://twitter.com/jairbolsonaro/status/1568762727027318787")</f>
        <v>https://twitter.com/jairbolsonaro/status/1568762727027318787</v>
      </c>
      <c r="J251">
        <v>8859</v>
      </c>
      <c r="K251">
        <v>1001</v>
      </c>
    </row>
    <row r="252" spans="1:11" x14ac:dyDescent="0.35">
      <c r="A252" s="15" t="s">
        <v>1783</v>
      </c>
      <c r="B252" s="1" t="s">
        <v>1100</v>
      </c>
      <c r="C252" s="1" t="s">
        <v>1100</v>
      </c>
      <c r="D252" s="16"/>
      <c r="E252" t="s">
        <v>11</v>
      </c>
      <c r="F252" s="17">
        <v>44815.031886574077</v>
      </c>
      <c r="G252" t="s">
        <v>1784</v>
      </c>
      <c r="H252" s="18" t="s">
        <v>1785</v>
      </c>
      <c r="I252" s="3" t="str">
        <f>HYPERLINK("https://twitter.com/jairbolsonaro/status/1568762728948576256")</f>
        <v>https://twitter.com/jairbolsonaro/status/1568762728948576256</v>
      </c>
      <c r="J252">
        <v>19073</v>
      </c>
      <c r="K252">
        <v>2118</v>
      </c>
    </row>
    <row r="253" spans="1:11" x14ac:dyDescent="0.35">
      <c r="A253" s="15" t="s">
        <v>1786</v>
      </c>
      <c r="B253" s="1" t="s">
        <v>1100</v>
      </c>
      <c r="C253" s="1" t="s">
        <v>1100</v>
      </c>
      <c r="D253" s="16"/>
      <c r="E253" t="s">
        <v>11</v>
      </c>
      <c r="F253" s="17">
        <v>44815.031909722224</v>
      </c>
      <c r="G253" t="s">
        <v>1787</v>
      </c>
      <c r="H253" s="18" t="s">
        <v>1788</v>
      </c>
      <c r="I253" s="3" t="str">
        <f>HYPERLINK("https://twitter.com/jairbolsonaro/status/1568762735696953345")</f>
        <v>https://twitter.com/jairbolsonaro/status/1568762735696953345</v>
      </c>
      <c r="J253">
        <v>26642</v>
      </c>
      <c r="K253">
        <v>3135</v>
      </c>
    </row>
    <row r="254" spans="1:11" x14ac:dyDescent="0.35">
      <c r="A254" s="15" t="s">
        <v>1789</v>
      </c>
      <c r="B254" s="1" t="s">
        <v>1100</v>
      </c>
      <c r="C254" s="1" t="s">
        <v>1455</v>
      </c>
      <c r="D254" s="16"/>
      <c r="E254" t="s">
        <v>146</v>
      </c>
      <c r="F254" s="17">
        <v>44815.071828703702</v>
      </c>
      <c r="G254" t="s">
        <v>1790</v>
      </c>
      <c r="H254" s="18" t="s">
        <v>1791</v>
      </c>
      <c r="I254" s="3" t="str">
        <f>HYPERLINK("https://twitter.com/jairbolsonaro/status/1568777203294547968")</f>
        <v>https://twitter.com/jairbolsonaro/status/1568777203294547968</v>
      </c>
      <c r="J254">
        <v>16923</v>
      </c>
      <c r="K254">
        <v>794</v>
      </c>
    </row>
    <row r="255" spans="1:11" x14ac:dyDescent="0.35">
      <c r="A255" s="15" t="s">
        <v>1792</v>
      </c>
      <c r="B255" s="1" t="s">
        <v>1100</v>
      </c>
      <c r="C255" s="1" t="s">
        <v>1100</v>
      </c>
      <c r="D255" s="16"/>
      <c r="E255" t="s">
        <v>11</v>
      </c>
      <c r="F255" s="17">
        <v>44815.404710648145</v>
      </c>
      <c r="G255" s="3" t="str">
        <f>HYPERLINK("https://t.co/Vvq4rHA1uU")</f>
        <v>https://t.co/Vvq4rHA1uU</v>
      </c>
      <c r="H255" s="18" t="s">
        <v>1793</v>
      </c>
      <c r="I255" s="3" t="str">
        <f>HYPERLINK("https://twitter.com/jairbolsonaro/status/1568897834723807233")</f>
        <v>https://twitter.com/jairbolsonaro/status/1568897834723807233</v>
      </c>
      <c r="J255">
        <v>49432</v>
      </c>
      <c r="K255">
        <v>9194</v>
      </c>
    </row>
    <row r="256" spans="1:11" x14ac:dyDescent="0.35">
      <c r="A256" s="15" t="s">
        <v>1794</v>
      </c>
      <c r="B256" s="1" t="s">
        <v>1100</v>
      </c>
      <c r="C256" s="1" t="s">
        <v>1100</v>
      </c>
      <c r="D256" s="16"/>
      <c r="E256" t="s">
        <v>11</v>
      </c>
      <c r="F256" s="17">
        <v>44815.638923611114</v>
      </c>
      <c r="G256" t="s">
        <v>1795</v>
      </c>
      <c r="H256" s="18" t="s">
        <v>1796</v>
      </c>
      <c r="I256" s="3" t="str">
        <f>HYPERLINK("https://twitter.com/jairbolsonaro/status/1568982714052915201")</f>
        <v>https://twitter.com/jairbolsonaro/status/1568982714052915201</v>
      </c>
      <c r="J256">
        <v>52132</v>
      </c>
      <c r="K256">
        <v>8595</v>
      </c>
    </row>
    <row r="257" spans="1:11" x14ac:dyDescent="0.35">
      <c r="A257" s="15" t="s">
        <v>1797</v>
      </c>
      <c r="B257" s="1" t="s">
        <v>1100</v>
      </c>
      <c r="C257" s="1" t="s">
        <v>1100</v>
      </c>
      <c r="D257" s="16"/>
      <c r="E257" t="s">
        <v>11</v>
      </c>
      <c r="F257" s="17">
        <v>44815.638935185183</v>
      </c>
      <c r="G257" t="s">
        <v>1798</v>
      </c>
      <c r="H257" s="18" t="s">
        <v>1799</v>
      </c>
      <c r="I257" s="3" t="str">
        <f>HYPERLINK("https://twitter.com/jairbolsonaro/status/1568982716351393797")</f>
        <v>https://twitter.com/jairbolsonaro/status/1568982716351393797</v>
      </c>
      <c r="J257">
        <v>27605</v>
      </c>
      <c r="K257">
        <v>4097</v>
      </c>
    </row>
    <row r="258" spans="1:11" x14ac:dyDescent="0.35">
      <c r="A258" s="15" t="s">
        <v>1800</v>
      </c>
      <c r="B258" s="1" t="s">
        <v>1100</v>
      </c>
      <c r="C258" s="1" t="s">
        <v>1100</v>
      </c>
      <c r="D258" s="16"/>
      <c r="E258" t="s">
        <v>11</v>
      </c>
      <c r="F258" s="17">
        <v>44815.9528587963</v>
      </c>
      <c r="G258" t="s">
        <v>1801</v>
      </c>
      <c r="H258" s="18" t="s">
        <v>1802</v>
      </c>
      <c r="I258" s="3" t="str">
        <f>HYPERLINK("https://twitter.com/jairbolsonaro/status/1569096476604919808")</f>
        <v>https://twitter.com/jairbolsonaro/status/1569096476604919808</v>
      </c>
      <c r="J258">
        <v>23802</v>
      </c>
      <c r="K258">
        <v>3625</v>
      </c>
    </row>
    <row r="259" spans="1:11" x14ac:dyDescent="0.35">
      <c r="A259" s="15" t="s">
        <v>1803</v>
      </c>
      <c r="B259" s="1" t="s">
        <v>1100</v>
      </c>
      <c r="C259" s="1" t="s">
        <v>1100</v>
      </c>
      <c r="D259" s="16"/>
      <c r="E259" t="s">
        <v>11</v>
      </c>
      <c r="F259" s="17">
        <v>44816.393900462965</v>
      </c>
      <c r="G259" t="s">
        <v>1804</v>
      </c>
      <c r="H259" s="18" t="s">
        <v>1805</v>
      </c>
      <c r="I259" s="3" t="str">
        <f>HYPERLINK("https://twitter.com/jairbolsonaro/status/1569256305050927110")</f>
        <v>https://twitter.com/jairbolsonaro/status/1569256305050927110</v>
      </c>
      <c r="J259">
        <v>59134</v>
      </c>
      <c r="K259">
        <v>10821</v>
      </c>
    </row>
    <row r="260" spans="1:11" x14ac:dyDescent="0.35">
      <c r="A260" s="15" t="s">
        <v>1806</v>
      </c>
      <c r="B260" s="1" t="s">
        <v>1100</v>
      </c>
      <c r="C260" s="1" t="s">
        <v>1100</v>
      </c>
      <c r="D260" s="16"/>
      <c r="E260" t="s">
        <v>11</v>
      </c>
      <c r="F260" s="17">
        <v>44816.393900462965</v>
      </c>
      <c r="G260" t="s">
        <v>1807</v>
      </c>
      <c r="H260" s="18" t="s">
        <v>1805</v>
      </c>
      <c r="I260" s="3" t="str">
        <f>HYPERLINK("https://twitter.com/jairbolsonaro/status/1569256306669649922")</f>
        <v>https://twitter.com/jairbolsonaro/status/1569256306669649922</v>
      </c>
      <c r="J260">
        <v>25447</v>
      </c>
      <c r="K260">
        <v>3609</v>
      </c>
    </row>
    <row r="261" spans="1:11" x14ac:dyDescent="0.35">
      <c r="A261" s="15" t="s">
        <v>1808</v>
      </c>
      <c r="B261" s="1" t="s">
        <v>1100</v>
      </c>
      <c r="C261" s="1" t="s">
        <v>1100</v>
      </c>
      <c r="D261" s="16"/>
      <c r="E261" t="s">
        <v>11</v>
      </c>
      <c r="F261" s="17">
        <v>44816.393900462965</v>
      </c>
      <c r="G261" t="s">
        <v>1809</v>
      </c>
      <c r="H261" s="18" t="s">
        <v>1805</v>
      </c>
      <c r="I261" s="3" t="str">
        <f>HYPERLINK("https://twitter.com/jairbolsonaro/status/1569256308326408192")</f>
        <v>https://twitter.com/jairbolsonaro/status/1569256308326408192</v>
      </c>
      <c r="J261">
        <v>26927</v>
      </c>
      <c r="K261">
        <v>4323</v>
      </c>
    </row>
    <row r="262" spans="1:11" x14ac:dyDescent="0.35">
      <c r="A262" s="15" t="s">
        <v>1810</v>
      </c>
      <c r="B262" s="1" t="s">
        <v>1100</v>
      </c>
      <c r="C262" s="1" t="s">
        <v>1100</v>
      </c>
      <c r="D262" s="16"/>
      <c r="E262" t="s">
        <v>11</v>
      </c>
      <c r="F262" s="17">
        <v>44816.633773148147</v>
      </c>
      <c r="G262" t="s">
        <v>1811</v>
      </c>
      <c r="H262" s="18" t="s">
        <v>1812</v>
      </c>
      <c r="I262" s="3" t="str">
        <f>HYPERLINK("https://twitter.com/jairbolsonaro/status/1569343232521437185")</f>
        <v>https://twitter.com/jairbolsonaro/status/1569343232521437185</v>
      </c>
      <c r="J262">
        <v>43145</v>
      </c>
      <c r="K262">
        <v>7680</v>
      </c>
    </row>
    <row r="263" spans="1:11" x14ac:dyDescent="0.35">
      <c r="A263" s="15" t="s">
        <v>1813</v>
      </c>
      <c r="B263" s="1" t="s">
        <v>1100</v>
      </c>
      <c r="C263" s="1" t="s">
        <v>1100</v>
      </c>
      <c r="D263" s="16"/>
      <c r="E263" t="s">
        <v>11</v>
      </c>
      <c r="F263" s="17">
        <v>44817.136793981481</v>
      </c>
      <c r="G263" t="s">
        <v>1814</v>
      </c>
      <c r="H263" s="18" t="s">
        <v>1815</v>
      </c>
      <c r="I263" s="3" t="str">
        <f>HYPERLINK("https://twitter.com/jairbolsonaro/status/1569525523185020929")</f>
        <v>https://twitter.com/jairbolsonaro/status/1569525523185020929</v>
      </c>
      <c r="J263">
        <v>51789</v>
      </c>
      <c r="K263">
        <v>10267</v>
      </c>
    </row>
    <row r="264" spans="1:11" x14ac:dyDescent="0.35">
      <c r="A264" s="15" t="s">
        <v>1816</v>
      </c>
      <c r="B264" s="1" t="s">
        <v>1100</v>
      </c>
      <c r="C264" s="1" t="s">
        <v>1100</v>
      </c>
      <c r="D264" s="16"/>
      <c r="E264" t="s">
        <v>11</v>
      </c>
      <c r="F264" s="17">
        <v>44817.429363425923</v>
      </c>
      <c r="G264" t="s">
        <v>1817</v>
      </c>
      <c r="H264" s="18" t="s">
        <v>1818</v>
      </c>
      <c r="I264" s="3" t="str">
        <f>HYPERLINK("https://twitter.com/jairbolsonaro/status/1569631545442418693")</f>
        <v>https://twitter.com/jairbolsonaro/status/1569631545442418693</v>
      </c>
      <c r="J264">
        <v>67579</v>
      </c>
      <c r="K264">
        <v>10823</v>
      </c>
    </row>
    <row r="265" spans="1:11" x14ac:dyDescent="0.35">
      <c r="A265" s="15" t="s">
        <v>1819</v>
      </c>
      <c r="B265" s="1" t="s">
        <v>1100</v>
      </c>
      <c r="C265" s="1" t="s">
        <v>1100</v>
      </c>
      <c r="D265" s="16"/>
      <c r="E265" t="s">
        <v>11</v>
      </c>
      <c r="F265" s="17">
        <v>44817.58384259259</v>
      </c>
      <c r="G265" s="3" t="str">
        <f>HYPERLINK("https://t.co/pmiYCQNyMJ")</f>
        <v>https://t.co/pmiYCQNyMJ</v>
      </c>
      <c r="H265" s="18" t="s">
        <v>1820</v>
      </c>
      <c r="I265" s="3" t="str">
        <f>HYPERLINK("https://twitter.com/jairbolsonaro/status/1569687525500796930")</f>
        <v>https://twitter.com/jairbolsonaro/status/1569687525500796930</v>
      </c>
      <c r="J265">
        <v>53106</v>
      </c>
      <c r="K265">
        <v>8959</v>
      </c>
    </row>
    <row r="266" spans="1:11" x14ac:dyDescent="0.35">
      <c r="A266" s="15" t="s">
        <v>1821</v>
      </c>
      <c r="B266" s="1" t="s">
        <v>1100</v>
      </c>
      <c r="C266" s="1" t="s">
        <v>1455</v>
      </c>
      <c r="D266" s="16"/>
      <c r="E266" t="s">
        <v>146</v>
      </c>
      <c r="F266" s="17">
        <v>44817.799872685187</v>
      </c>
      <c r="G266" t="s">
        <v>1790</v>
      </c>
      <c r="H266" s="18" t="s">
        <v>1822</v>
      </c>
      <c r="I266" s="3" t="str">
        <f>HYPERLINK("https://twitter.com/jairbolsonaro/status/1569765815586529280")</f>
        <v>https://twitter.com/jairbolsonaro/status/1569765815586529280</v>
      </c>
      <c r="J266">
        <v>8923</v>
      </c>
      <c r="K266">
        <v>429</v>
      </c>
    </row>
    <row r="267" spans="1:11" x14ac:dyDescent="0.35">
      <c r="A267" s="15" t="s">
        <v>1823</v>
      </c>
      <c r="B267" s="1" t="s">
        <v>1100</v>
      </c>
      <c r="C267" s="1" t="s">
        <v>1100</v>
      </c>
      <c r="D267" s="16"/>
      <c r="E267" t="s">
        <v>11</v>
      </c>
      <c r="F267" s="17">
        <v>44817.833298611113</v>
      </c>
      <c r="G267" t="s">
        <v>1824</v>
      </c>
      <c r="H267" s="18" t="s">
        <v>1825</v>
      </c>
      <c r="I267" s="3" t="str">
        <f>HYPERLINK("https://twitter.com/jairbolsonaro/status/1569777925414879234")</f>
        <v>https://twitter.com/jairbolsonaro/status/1569777925414879234</v>
      </c>
      <c r="J267">
        <v>33746</v>
      </c>
      <c r="K267">
        <v>6359</v>
      </c>
    </row>
    <row r="268" spans="1:11" x14ac:dyDescent="0.35">
      <c r="A268" s="15" t="s">
        <v>1826</v>
      </c>
      <c r="B268" s="1" t="s">
        <v>1100</v>
      </c>
      <c r="C268" s="1" t="s">
        <v>1100</v>
      </c>
      <c r="D268" s="16"/>
      <c r="E268" t="s">
        <v>11</v>
      </c>
      <c r="F268" s="17">
        <v>44817.957280092596</v>
      </c>
      <c r="G268" t="s">
        <v>1827</v>
      </c>
      <c r="H268" s="18" t="s">
        <v>1828</v>
      </c>
      <c r="I268" s="3" t="str">
        <f>HYPERLINK("https://twitter.com/jairbolsonaro/status/1569822854882918402")</f>
        <v>https://twitter.com/jairbolsonaro/status/1569822854882918402</v>
      </c>
      <c r="J268">
        <v>26660</v>
      </c>
      <c r="K268">
        <v>4689</v>
      </c>
    </row>
    <row r="269" spans="1:11" x14ac:dyDescent="0.35">
      <c r="A269" s="15" t="s">
        <v>1829</v>
      </c>
      <c r="B269" s="1" t="s">
        <v>1100</v>
      </c>
      <c r="C269" s="1" t="s">
        <v>1100</v>
      </c>
      <c r="D269" s="16"/>
      <c r="E269" t="s">
        <v>11</v>
      </c>
      <c r="F269" s="17">
        <v>44818.009421296294</v>
      </c>
      <c r="G269" t="s">
        <v>1830</v>
      </c>
      <c r="H269" s="18" t="s">
        <v>1831</v>
      </c>
      <c r="I269" s="3" t="str">
        <f>HYPERLINK("https://twitter.com/jairbolsonaro/status/1569841751170469893")</f>
        <v>https://twitter.com/jairbolsonaro/status/1569841751170469893</v>
      </c>
      <c r="J269">
        <v>46003</v>
      </c>
      <c r="K269">
        <v>9451</v>
      </c>
    </row>
    <row r="270" spans="1:11" x14ac:dyDescent="0.35">
      <c r="A270" s="15" t="s">
        <v>1832</v>
      </c>
      <c r="B270" s="1" t="s">
        <v>1100</v>
      </c>
      <c r="C270" s="1" t="s">
        <v>1100</v>
      </c>
      <c r="D270" s="16"/>
      <c r="E270" t="s">
        <v>11</v>
      </c>
      <c r="F270" s="17">
        <v>44818.055659722224</v>
      </c>
      <c r="G270" t="s">
        <v>1833</v>
      </c>
      <c r="H270" s="18" t="s">
        <v>1834</v>
      </c>
      <c r="I270" s="3" t="str">
        <f>HYPERLINK("https://twitter.com/jairbolsonaro/status/1569858506747944961")</f>
        <v>https://twitter.com/jairbolsonaro/status/1569858506747944961</v>
      </c>
      <c r="J270">
        <v>92941</v>
      </c>
      <c r="K270">
        <v>16376</v>
      </c>
    </row>
    <row r="271" spans="1:11" x14ac:dyDescent="0.35">
      <c r="A271" s="15" t="s">
        <v>1835</v>
      </c>
      <c r="B271" s="1" t="s">
        <v>1100</v>
      </c>
      <c r="C271" s="1" t="s">
        <v>1100</v>
      </c>
      <c r="D271" s="16"/>
      <c r="E271" t="s">
        <v>11</v>
      </c>
      <c r="F271" s="17">
        <v>44818.055659722224</v>
      </c>
      <c r="G271" t="s">
        <v>1836</v>
      </c>
      <c r="H271" s="18" t="s">
        <v>1834</v>
      </c>
      <c r="I271" s="3" t="str">
        <f>HYPERLINK("https://twitter.com/jairbolsonaro/status/1569858508329189376")</f>
        <v>https://twitter.com/jairbolsonaro/status/1569858508329189376</v>
      </c>
      <c r="J271">
        <v>30637</v>
      </c>
      <c r="K271">
        <v>4544</v>
      </c>
    </row>
    <row r="272" spans="1:11" x14ac:dyDescent="0.35">
      <c r="A272" s="15" t="s">
        <v>1837</v>
      </c>
      <c r="B272" s="1" t="s">
        <v>1100</v>
      </c>
      <c r="C272" s="1" t="s">
        <v>1100</v>
      </c>
      <c r="D272" s="16"/>
      <c r="E272" t="s">
        <v>11</v>
      </c>
      <c r="F272" s="17">
        <v>44818.055659722224</v>
      </c>
      <c r="G272" t="s">
        <v>1838</v>
      </c>
      <c r="H272" s="18" t="s">
        <v>1834</v>
      </c>
      <c r="I272" s="3" t="str">
        <f>HYPERLINK("https://twitter.com/jairbolsonaro/status/1569858509935607808")</f>
        <v>https://twitter.com/jairbolsonaro/status/1569858509935607808</v>
      </c>
      <c r="J272">
        <v>33836</v>
      </c>
      <c r="K272">
        <v>4329</v>
      </c>
    </row>
    <row r="273" spans="1:11" x14ac:dyDescent="0.35">
      <c r="A273" s="15" t="s">
        <v>1839</v>
      </c>
      <c r="B273" s="1" t="s">
        <v>1100</v>
      </c>
      <c r="C273" s="1" t="s">
        <v>1100</v>
      </c>
      <c r="D273" s="16"/>
      <c r="E273" t="s">
        <v>11</v>
      </c>
      <c r="F273" s="17">
        <v>44818.055671296293</v>
      </c>
      <c r="G273" t="s">
        <v>1840</v>
      </c>
      <c r="H273" s="18" t="s">
        <v>1841</v>
      </c>
      <c r="I273" s="3" t="str">
        <f>HYPERLINK("https://twitter.com/jairbolsonaro/status/1569858511546245120")</f>
        <v>https://twitter.com/jairbolsonaro/status/1569858511546245120</v>
      </c>
      <c r="J273">
        <v>35771</v>
      </c>
      <c r="K273">
        <v>5083</v>
      </c>
    </row>
    <row r="274" spans="1:11" x14ac:dyDescent="0.35">
      <c r="A274" s="15" t="s">
        <v>1842</v>
      </c>
      <c r="B274" s="1" t="s">
        <v>1100</v>
      </c>
      <c r="C274" s="1" t="s">
        <v>1100</v>
      </c>
      <c r="D274" s="16"/>
      <c r="E274" t="s">
        <v>11</v>
      </c>
      <c r="F274" s="17">
        <v>44818.422164351854</v>
      </c>
      <c r="G274" t="s">
        <v>1843</v>
      </c>
      <c r="H274" s="18" t="s">
        <v>1844</v>
      </c>
      <c r="I274" s="3" t="str">
        <f>HYPERLINK("https://twitter.com/jairbolsonaro/status/1569991326069936133")</f>
        <v>https://twitter.com/jairbolsonaro/status/1569991326069936133</v>
      </c>
      <c r="J274">
        <v>28096</v>
      </c>
      <c r="K274">
        <v>4671</v>
      </c>
    </row>
    <row r="275" spans="1:11" x14ac:dyDescent="0.35">
      <c r="A275" s="15" t="s">
        <v>1845</v>
      </c>
      <c r="B275" s="1" t="s">
        <v>1100</v>
      </c>
      <c r="C275" s="1" t="s">
        <v>1100</v>
      </c>
      <c r="D275" s="16"/>
      <c r="E275" t="s">
        <v>11</v>
      </c>
      <c r="F275" s="17">
        <v>44818.422175925924</v>
      </c>
      <c r="G275" t="s">
        <v>1846</v>
      </c>
      <c r="H275" s="18" t="s">
        <v>1847</v>
      </c>
      <c r="I275" s="3" t="str">
        <f>HYPERLINK("https://twitter.com/jairbolsonaro/status/1569991327453937664")</f>
        <v>https://twitter.com/jairbolsonaro/status/1569991327453937664</v>
      </c>
      <c r="J275">
        <v>15179</v>
      </c>
      <c r="K275">
        <v>2464</v>
      </c>
    </row>
    <row r="276" spans="1:11" x14ac:dyDescent="0.35">
      <c r="A276" s="15" t="s">
        <v>1848</v>
      </c>
      <c r="B276" s="1" t="s">
        <v>1100</v>
      </c>
      <c r="C276" s="1" t="s">
        <v>1100</v>
      </c>
      <c r="D276" s="16"/>
      <c r="E276" t="s">
        <v>11</v>
      </c>
      <c r="F276" s="17">
        <v>44818.531585648147</v>
      </c>
      <c r="G276" t="s">
        <v>1849</v>
      </c>
      <c r="H276" s="18" t="s">
        <v>1850</v>
      </c>
      <c r="I276" s="3" t="str">
        <f>HYPERLINK("https://twitter.com/jairbolsonaro/status/1570030976147034114")</f>
        <v>https://twitter.com/jairbolsonaro/status/1570030976147034114</v>
      </c>
      <c r="J276">
        <v>56043</v>
      </c>
      <c r="K276">
        <v>10415</v>
      </c>
    </row>
    <row r="277" spans="1:11" x14ac:dyDescent="0.35">
      <c r="A277" s="15" t="s">
        <v>1851</v>
      </c>
      <c r="B277" s="1" t="s">
        <v>1100</v>
      </c>
      <c r="C277" s="1" t="s">
        <v>1100</v>
      </c>
      <c r="D277" s="16"/>
      <c r="E277" t="s">
        <v>11</v>
      </c>
      <c r="F277" s="17">
        <v>44818.531585648147</v>
      </c>
      <c r="G277" t="s">
        <v>1852</v>
      </c>
      <c r="H277" s="18" t="s">
        <v>1850</v>
      </c>
      <c r="I277" s="3" t="str">
        <f>HYPERLINK("https://twitter.com/jairbolsonaro/status/1570030977996722177")</f>
        <v>https://twitter.com/jairbolsonaro/status/1570030977996722177</v>
      </c>
      <c r="J277">
        <v>22805</v>
      </c>
      <c r="K277">
        <v>3658</v>
      </c>
    </row>
    <row r="278" spans="1:11" x14ac:dyDescent="0.35">
      <c r="A278" s="15" t="s">
        <v>1853</v>
      </c>
      <c r="B278" s="1" t="s">
        <v>1100</v>
      </c>
      <c r="C278" s="1" t="s">
        <v>1854</v>
      </c>
      <c r="D278" s="16"/>
      <c r="E278" t="s">
        <v>146</v>
      </c>
      <c r="F278" s="17">
        <v>44818.587291666663</v>
      </c>
      <c r="G278" t="s">
        <v>1855</v>
      </c>
      <c r="H278" s="18" t="s">
        <v>1856</v>
      </c>
      <c r="I278" s="3" t="str">
        <f>HYPERLINK("https://twitter.com/jairbolsonaro/status/1570051164455960577")</f>
        <v>https://twitter.com/jairbolsonaro/status/1570051164455960577</v>
      </c>
      <c r="J278">
        <v>3034</v>
      </c>
      <c r="K278">
        <v>122</v>
      </c>
    </row>
    <row r="279" spans="1:11" x14ac:dyDescent="0.35">
      <c r="A279" s="15" t="s">
        <v>1857</v>
      </c>
      <c r="B279" s="1" t="s">
        <v>1100</v>
      </c>
      <c r="C279" s="1" t="s">
        <v>1100</v>
      </c>
      <c r="D279" s="16"/>
      <c r="E279" t="s">
        <v>11</v>
      </c>
      <c r="F279" s="17">
        <v>44818.660821759258</v>
      </c>
      <c r="G279" t="s">
        <v>1858</v>
      </c>
      <c r="H279" s="18" t="s">
        <v>1859</v>
      </c>
      <c r="I279" s="3" t="str">
        <f>HYPERLINK("https://twitter.com/jairbolsonaro/status/1570077811175456768")</f>
        <v>https://twitter.com/jairbolsonaro/status/1570077811175456768</v>
      </c>
      <c r="J279">
        <v>30778</v>
      </c>
      <c r="K279">
        <v>6374</v>
      </c>
    </row>
    <row r="280" spans="1:11" x14ac:dyDescent="0.35">
      <c r="A280" s="15" t="s">
        <v>1860</v>
      </c>
      <c r="B280" s="1" t="s">
        <v>1100</v>
      </c>
      <c r="C280" s="1" t="s">
        <v>1100</v>
      </c>
      <c r="D280" s="16"/>
      <c r="E280" t="s">
        <v>11</v>
      </c>
      <c r="F280" s="17">
        <v>44818.878368055557</v>
      </c>
      <c r="G280" t="s">
        <v>1861</v>
      </c>
      <c r="H280" s="18" t="s">
        <v>1862</v>
      </c>
      <c r="I280" s="3" t="str">
        <f>HYPERLINK("https://twitter.com/jairbolsonaro/status/1570156646860464128")</f>
        <v>https://twitter.com/jairbolsonaro/status/1570156646860464128</v>
      </c>
      <c r="J280">
        <v>39774</v>
      </c>
      <c r="K280">
        <v>7650</v>
      </c>
    </row>
    <row r="281" spans="1:11" x14ac:dyDescent="0.35">
      <c r="A281" s="15" t="s">
        <v>1863</v>
      </c>
      <c r="B281" s="1" t="s">
        <v>1100</v>
      </c>
      <c r="C281" s="1" t="s">
        <v>1100</v>
      </c>
      <c r="D281" s="16"/>
      <c r="E281" t="s">
        <v>11</v>
      </c>
      <c r="F281" s="17">
        <v>44819.011342592596</v>
      </c>
      <c r="G281" t="s">
        <v>1864</v>
      </c>
      <c r="H281" s="18" t="s">
        <v>1865</v>
      </c>
      <c r="I281" s="3" t="str">
        <f>HYPERLINK("https://twitter.com/jairbolsonaro/status/1570204834007220224")</f>
        <v>https://twitter.com/jairbolsonaro/status/1570204834007220224</v>
      </c>
      <c r="J281">
        <v>44916</v>
      </c>
      <c r="K281">
        <v>7813</v>
      </c>
    </row>
    <row r="282" spans="1:11" x14ac:dyDescent="0.35">
      <c r="A282" s="15" t="s">
        <v>1866</v>
      </c>
      <c r="B282" s="1" t="s">
        <v>1100</v>
      </c>
      <c r="C282" s="1" t="s">
        <v>1100</v>
      </c>
      <c r="D282" s="16"/>
      <c r="E282" t="s">
        <v>11</v>
      </c>
      <c r="F282" s="17">
        <v>44819.428252314814</v>
      </c>
      <c r="G282" t="s">
        <v>1867</v>
      </c>
      <c r="H282" s="18" t="s">
        <v>1868</v>
      </c>
      <c r="I282" s="3" t="str">
        <f>HYPERLINK("https://twitter.com/jairbolsonaro/status/1570355919585792006")</f>
        <v>https://twitter.com/jairbolsonaro/status/1570355919585792006</v>
      </c>
      <c r="J282">
        <v>38080</v>
      </c>
      <c r="K282">
        <v>6616</v>
      </c>
    </row>
    <row r="283" spans="1:11" x14ac:dyDescent="0.35">
      <c r="A283" s="15" t="s">
        <v>1869</v>
      </c>
      <c r="B283" s="1" t="s">
        <v>1100</v>
      </c>
      <c r="C283" s="1" t="s">
        <v>1100</v>
      </c>
      <c r="D283" s="16"/>
      <c r="E283" t="s">
        <v>11</v>
      </c>
      <c r="F283" s="17">
        <v>44819.428263888891</v>
      </c>
      <c r="G283" t="s">
        <v>1870</v>
      </c>
      <c r="H283" s="18" t="s">
        <v>1871</v>
      </c>
      <c r="I283" s="3" t="str">
        <f>HYPERLINK("https://twitter.com/jairbolsonaro/status/1570355921422802944")</f>
        <v>https://twitter.com/jairbolsonaro/status/1570355921422802944</v>
      </c>
      <c r="J283">
        <v>9657</v>
      </c>
      <c r="K283">
        <v>1765</v>
      </c>
    </row>
    <row r="284" spans="1:11" x14ac:dyDescent="0.35">
      <c r="A284" s="15" t="s">
        <v>1872</v>
      </c>
      <c r="B284" s="1" t="s">
        <v>1100</v>
      </c>
      <c r="C284" s="1" t="s">
        <v>1100</v>
      </c>
      <c r="D284" s="16"/>
      <c r="E284" t="s">
        <v>11</v>
      </c>
      <c r="F284" s="17">
        <v>44819.428263888891</v>
      </c>
      <c r="G284" t="s">
        <v>1873</v>
      </c>
      <c r="H284" s="18" t="s">
        <v>1871</v>
      </c>
      <c r="I284" s="3" t="str">
        <f>HYPERLINK("https://twitter.com/jairbolsonaro/status/1570355923276951553")</f>
        <v>https://twitter.com/jairbolsonaro/status/1570355923276951553</v>
      </c>
      <c r="J284">
        <v>8362</v>
      </c>
      <c r="K284">
        <v>1458</v>
      </c>
    </row>
    <row r="285" spans="1:11" x14ac:dyDescent="0.35">
      <c r="A285" s="15" t="s">
        <v>1874</v>
      </c>
      <c r="B285" s="1" t="s">
        <v>1100</v>
      </c>
      <c r="C285" s="1" t="s">
        <v>1100</v>
      </c>
      <c r="D285" s="16"/>
      <c r="E285" t="s">
        <v>11</v>
      </c>
      <c r="F285" s="17">
        <v>44819.42827546296</v>
      </c>
      <c r="G285" t="s">
        <v>1875</v>
      </c>
      <c r="H285" s="18" t="s">
        <v>1876</v>
      </c>
      <c r="I285" s="3" t="str">
        <f>HYPERLINK("https://twitter.com/jairbolsonaro/status/1570355926028386304")</f>
        <v>https://twitter.com/jairbolsonaro/status/1570355926028386304</v>
      </c>
      <c r="J285">
        <v>9927</v>
      </c>
      <c r="K285">
        <v>1529</v>
      </c>
    </row>
    <row r="286" spans="1:11" x14ac:dyDescent="0.35">
      <c r="A286" s="15" t="s">
        <v>1877</v>
      </c>
      <c r="B286" s="1" t="s">
        <v>1100</v>
      </c>
      <c r="C286" s="1" t="s">
        <v>1100</v>
      </c>
      <c r="D286" s="16"/>
      <c r="E286" t="s">
        <v>11</v>
      </c>
      <c r="F286" s="17">
        <v>44819.42827546296</v>
      </c>
      <c r="G286" t="s">
        <v>1878</v>
      </c>
      <c r="H286" s="18" t="s">
        <v>1876</v>
      </c>
      <c r="I286" s="3" t="str">
        <f>HYPERLINK("https://twitter.com/jairbolsonaro/status/1570355928486260736")</f>
        <v>https://twitter.com/jairbolsonaro/status/1570355928486260736</v>
      </c>
      <c r="J286">
        <v>11266</v>
      </c>
      <c r="K286">
        <v>1570</v>
      </c>
    </row>
    <row r="287" spans="1:11" x14ac:dyDescent="0.35">
      <c r="A287" s="15" t="s">
        <v>1879</v>
      </c>
      <c r="B287" s="1" t="s">
        <v>1100</v>
      </c>
      <c r="C287" s="1" t="s">
        <v>1100</v>
      </c>
      <c r="D287" s="16"/>
      <c r="E287" t="s">
        <v>11</v>
      </c>
      <c r="F287" s="17">
        <v>44819.428287037037</v>
      </c>
      <c r="G287" t="s">
        <v>1880</v>
      </c>
      <c r="H287" s="18" t="s">
        <v>1881</v>
      </c>
      <c r="I287" s="3" t="str">
        <f>HYPERLINK("https://twitter.com/jairbolsonaro/status/1570355930188881923")</f>
        <v>https://twitter.com/jairbolsonaro/status/1570355930188881923</v>
      </c>
      <c r="J287">
        <v>21793</v>
      </c>
      <c r="K287">
        <v>3385</v>
      </c>
    </row>
    <row r="288" spans="1:11" x14ac:dyDescent="0.35">
      <c r="A288" s="15" t="s">
        <v>1882</v>
      </c>
      <c r="B288" s="1" t="s">
        <v>1100</v>
      </c>
      <c r="C288" s="1" t="s">
        <v>1100</v>
      </c>
      <c r="D288" s="16"/>
      <c r="E288" t="s">
        <v>11</v>
      </c>
      <c r="F288" s="17">
        <v>44819.428287037037</v>
      </c>
      <c r="G288" t="s">
        <v>1883</v>
      </c>
      <c r="H288" s="18" t="s">
        <v>1881</v>
      </c>
      <c r="I288" s="3" t="str">
        <f>HYPERLINK("https://twitter.com/jairbolsonaro/status/1570355931934003201")</f>
        <v>https://twitter.com/jairbolsonaro/status/1570355931934003201</v>
      </c>
      <c r="J288">
        <v>18192</v>
      </c>
      <c r="K288">
        <v>2546</v>
      </c>
    </row>
    <row r="289" spans="1:11" x14ac:dyDescent="0.35">
      <c r="A289" s="15" t="s">
        <v>1884</v>
      </c>
      <c r="B289" s="1" t="s">
        <v>1100</v>
      </c>
      <c r="C289" s="1" t="s">
        <v>1100</v>
      </c>
      <c r="D289" s="16"/>
      <c r="E289" t="s">
        <v>11</v>
      </c>
      <c r="F289" s="17">
        <v>44819.680162037039</v>
      </c>
      <c r="G289" t="s">
        <v>1885</v>
      </c>
      <c r="H289" s="18" t="s">
        <v>1886</v>
      </c>
      <c r="I289" s="3" t="str">
        <f>HYPERLINK("https://twitter.com/jairbolsonaro/status/1570447205877837824")</f>
        <v>https://twitter.com/jairbolsonaro/status/1570447205877837824</v>
      </c>
      <c r="J289">
        <v>38363</v>
      </c>
      <c r="K289">
        <v>8872</v>
      </c>
    </row>
    <row r="290" spans="1:11" x14ac:dyDescent="0.35">
      <c r="A290" s="15" t="s">
        <v>1887</v>
      </c>
      <c r="B290" s="1" t="s">
        <v>1100</v>
      </c>
      <c r="C290" s="1" t="s">
        <v>1100</v>
      </c>
      <c r="D290" s="16"/>
      <c r="E290" t="s">
        <v>11</v>
      </c>
      <c r="F290" s="17">
        <v>44819.918738425928</v>
      </c>
      <c r="G290" t="s">
        <v>1888</v>
      </c>
      <c r="H290" s="18" t="s">
        <v>1889</v>
      </c>
      <c r="I290" s="3" t="str">
        <f>HYPERLINK("https://twitter.com/jairbolsonaro/status/1570533665725378561")</f>
        <v>https://twitter.com/jairbolsonaro/status/1570533665725378561</v>
      </c>
      <c r="J290">
        <v>16335</v>
      </c>
      <c r="K290">
        <v>2725</v>
      </c>
    </row>
    <row r="291" spans="1:11" x14ac:dyDescent="0.35">
      <c r="A291" s="15" t="s">
        <v>1890</v>
      </c>
      <c r="B291" s="1" t="s">
        <v>1100</v>
      </c>
      <c r="C291" s="1" t="s">
        <v>1100</v>
      </c>
      <c r="D291" s="16"/>
      <c r="E291" t="s">
        <v>11</v>
      </c>
      <c r="F291" s="17">
        <v>44820.422361111108</v>
      </c>
      <c r="G291" t="s">
        <v>1891</v>
      </c>
      <c r="H291" s="18" t="s">
        <v>1892</v>
      </c>
      <c r="I291" s="3" t="str">
        <f>HYPERLINK("https://twitter.com/jairbolsonaro/status/1570716172437565440")</f>
        <v>https://twitter.com/jairbolsonaro/status/1570716172437565440</v>
      </c>
      <c r="J291">
        <v>37127</v>
      </c>
      <c r="K291">
        <v>8594</v>
      </c>
    </row>
    <row r="292" spans="1:11" x14ac:dyDescent="0.35">
      <c r="A292" s="15" t="s">
        <v>1893</v>
      </c>
      <c r="B292" s="1" t="s">
        <v>1100</v>
      </c>
      <c r="C292" s="1" t="s">
        <v>1100</v>
      </c>
      <c r="D292" s="16"/>
      <c r="E292" t="s">
        <v>11</v>
      </c>
      <c r="F292" s="17">
        <v>44820.662002314813</v>
      </c>
      <c r="G292" t="s">
        <v>1894</v>
      </c>
      <c r="H292" s="18" t="s">
        <v>1895</v>
      </c>
      <c r="I292" s="3" t="str">
        <f>HYPERLINK("https://twitter.com/jairbolsonaro/status/1570803014419755016")</f>
        <v>https://twitter.com/jairbolsonaro/status/1570803014419755016</v>
      </c>
      <c r="J292">
        <v>33890</v>
      </c>
      <c r="K292">
        <v>5904</v>
      </c>
    </row>
    <row r="293" spans="1:11" x14ac:dyDescent="0.35">
      <c r="A293" s="15" t="s">
        <v>1896</v>
      </c>
      <c r="B293" s="1" t="s">
        <v>1100</v>
      </c>
      <c r="C293" s="1" t="s">
        <v>1100</v>
      </c>
      <c r="D293" s="16"/>
      <c r="E293" t="s">
        <v>11</v>
      </c>
      <c r="F293" s="17">
        <v>44820.874201388891</v>
      </c>
      <c r="G293" t="s">
        <v>1897</v>
      </c>
      <c r="H293" s="18" t="s">
        <v>1898</v>
      </c>
      <c r="I293" s="3" t="str">
        <f>HYPERLINK("https://twitter.com/jairbolsonaro/status/1570879911669403649")</f>
        <v>https://twitter.com/jairbolsonaro/status/1570879911669403649</v>
      </c>
      <c r="J293">
        <v>25961</v>
      </c>
      <c r="K293">
        <v>5036</v>
      </c>
    </row>
    <row r="294" spans="1:11" x14ac:dyDescent="0.35">
      <c r="A294" s="15" t="s">
        <v>1899</v>
      </c>
      <c r="B294" s="1" t="s">
        <v>1100</v>
      </c>
      <c r="C294" s="1" t="s">
        <v>1100</v>
      </c>
      <c r="D294" s="16"/>
      <c r="E294" t="s">
        <v>11</v>
      </c>
      <c r="F294" s="17">
        <v>44820.968275462961</v>
      </c>
      <c r="G294" t="s">
        <v>1900</v>
      </c>
      <c r="H294" s="18" t="s">
        <v>1901</v>
      </c>
      <c r="I294" s="3" t="str">
        <f>HYPERLINK("https://twitter.com/jairbolsonaro/status/1570914005136609282")</f>
        <v>https://twitter.com/jairbolsonaro/status/1570914005136609282</v>
      </c>
      <c r="J294">
        <v>40692</v>
      </c>
      <c r="K294">
        <v>7848</v>
      </c>
    </row>
    <row r="295" spans="1:11" x14ac:dyDescent="0.35">
      <c r="A295" s="15" t="s">
        <v>1902</v>
      </c>
      <c r="B295" s="1" t="s">
        <v>1100</v>
      </c>
      <c r="C295" s="1" t="s">
        <v>1100</v>
      </c>
      <c r="D295" s="16"/>
      <c r="E295" t="s">
        <v>11</v>
      </c>
      <c r="F295" s="17">
        <v>44821.444282407407</v>
      </c>
      <c r="G295" t="e">
        <f>- O que era abandono transformou-Se em [1]dignidade!M292:Q292+N295</f>
        <v>#NAME?</v>
      </c>
      <c r="H295" s="18" t="s">
        <v>1903</v>
      </c>
      <c r="I295" s="3" t="str">
        <f>HYPERLINK("https://twitter.com/jairbolsonaro/status/1571086504377843713")</f>
        <v>https://twitter.com/jairbolsonaro/status/1571086504377843713</v>
      </c>
      <c r="J295">
        <v>60961</v>
      </c>
      <c r="K295">
        <v>11826</v>
      </c>
    </row>
    <row r="296" spans="1:11" x14ac:dyDescent="0.35">
      <c r="A296" s="15" t="s">
        <v>1904</v>
      </c>
      <c r="B296" s="1" t="s">
        <v>1100</v>
      </c>
      <c r="C296" s="1" t="s">
        <v>1100</v>
      </c>
      <c r="D296" s="16"/>
      <c r="E296" t="s">
        <v>11</v>
      </c>
      <c r="F296" s="17">
        <v>44821.663263888891</v>
      </c>
      <c r="G296" t="s">
        <v>1905</v>
      </c>
      <c r="H296" s="18" t="s">
        <v>1906</v>
      </c>
      <c r="I296" s="3" t="str">
        <f>HYPERLINK("https://twitter.com/jairbolsonaro/status/1571165861687222272")</f>
        <v>https://twitter.com/jairbolsonaro/status/1571165861687222272</v>
      </c>
      <c r="J296">
        <v>35656</v>
      </c>
      <c r="K296">
        <v>7359</v>
      </c>
    </row>
    <row r="297" spans="1:11" x14ac:dyDescent="0.35">
      <c r="A297" s="15" t="s">
        <v>1907</v>
      </c>
      <c r="B297" s="1" t="s">
        <v>1100</v>
      </c>
      <c r="C297" s="1" t="s">
        <v>1100</v>
      </c>
      <c r="D297" s="16"/>
      <c r="E297" t="s">
        <v>11</v>
      </c>
      <c r="F297" s="17">
        <v>44821.893287037034</v>
      </c>
      <c r="G297" t="s">
        <v>1908</v>
      </c>
      <c r="H297" s="18" t="s">
        <v>1909</v>
      </c>
      <c r="I297" s="3" t="str">
        <f>HYPERLINK("https://twitter.com/jairbolsonaro/status/1571249218320273410")</f>
        <v>https://twitter.com/jairbolsonaro/status/1571249218320273410</v>
      </c>
      <c r="J297">
        <v>31464</v>
      </c>
      <c r="K297">
        <v>6209</v>
      </c>
    </row>
    <row r="298" spans="1:11" x14ac:dyDescent="0.35">
      <c r="A298" s="15" t="s">
        <v>1910</v>
      </c>
      <c r="B298" s="1" t="s">
        <v>1100</v>
      </c>
      <c r="C298" s="1" t="s">
        <v>1100</v>
      </c>
      <c r="D298" s="16"/>
      <c r="E298" t="s">
        <v>11</v>
      </c>
      <c r="F298" s="17">
        <v>44821.944143518522</v>
      </c>
      <c r="G298" t="s">
        <v>1911</v>
      </c>
      <c r="H298" s="18" t="s">
        <v>1912</v>
      </c>
      <c r="I298" s="3" t="str">
        <f>HYPERLINK("https://twitter.com/jairbolsonaro/status/1571267648700178433")</f>
        <v>https://twitter.com/jairbolsonaro/status/1571267648700178433</v>
      </c>
      <c r="J298">
        <v>38887</v>
      </c>
      <c r="K298">
        <v>5076</v>
      </c>
    </row>
    <row r="299" spans="1:11" x14ac:dyDescent="0.35">
      <c r="A299" s="15" t="s">
        <v>1913</v>
      </c>
      <c r="B299" s="1" t="s">
        <v>1100</v>
      </c>
      <c r="C299" s="1" t="s">
        <v>1100</v>
      </c>
      <c r="D299" s="16"/>
      <c r="E299" t="s">
        <v>11</v>
      </c>
      <c r="F299" s="17">
        <v>44822.436527777776</v>
      </c>
      <c r="G299" t="s">
        <v>1914</v>
      </c>
      <c r="H299" s="18" t="s">
        <v>1915</v>
      </c>
      <c r="I299" s="3" t="str">
        <f>HYPERLINK("https://twitter.com/jairbolsonaro/status/1571446082642784256")</f>
        <v>https://twitter.com/jairbolsonaro/status/1571446082642784256</v>
      </c>
      <c r="J299">
        <v>39292</v>
      </c>
      <c r="K299">
        <v>7930</v>
      </c>
    </row>
    <row r="300" spans="1:11" x14ac:dyDescent="0.35">
      <c r="A300" s="15" t="s">
        <v>1916</v>
      </c>
      <c r="B300" s="1" t="s">
        <v>1100</v>
      </c>
      <c r="C300" s="1" t="s">
        <v>1100</v>
      </c>
      <c r="D300" s="16"/>
      <c r="E300" t="s">
        <v>11</v>
      </c>
      <c r="F300" s="17">
        <v>44822.436539351853</v>
      </c>
      <c r="G300" t="s">
        <v>1917</v>
      </c>
      <c r="H300" s="18" t="s">
        <v>1918</v>
      </c>
      <c r="I300" s="3" t="str">
        <f>HYPERLINK("https://twitter.com/jairbolsonaro/status/1571446087399112704")</f>
        <v>https://twitter.com/jairbolsonaro/status/1571446087399112704</v>
      </c>
      <c r="J300">
        <v>23735</v>
      </c>
      <c r="K300">
        <v>3624</v>
      </c>
    </row>
    <row r="301" spans="1:11" x14ac:dyDescent="0.35">
      <c r="A301" s="15" t="s">
        <v>1919</v>
      </c>
      <c r="B301" s="1" t="s">
        <v>1100</v>
      </c>
      <c r="C301" s="1" t="s">
        <v>1100</v>
      </c>
      <c r="D301" s="16"/>
      <c r="E301" t="s">
        <v>11</v>
      </c>
      <c r="F301" s="17">
        <v>44822.512013888889</v>
      </c>
      <c r="G301" t="s">
        <v>1920</v>
      </c>
      <c r="H301" s="18" t="s">
        <v>1921</v>
      </c>
      <c r="I301" s="3" t="str">
        <f>HYPERLINK("https://twitter.com/jairbolsonaro/status/1571473436219789313")</f>
        <v>https://twitter.com/jairbolsonaro/status/1571473436219789313</v>
      </c>
      <c r="J301">
        <v>42110</v>
      </c>
      <c r="K301">
        <v>7760</v>
      </c>
    </row>
    <row r="302" spans="1:11" x14ac:dyDescent="0.35">
      <c r="A302" s="15" t="s">
        <v>1922</v>
      </c>
      <c r="B302" s="1" t="s">
        <v>1100</v>
      </c>
      <c r="C302" s="1" t="s">
        <v>1100</v>
      </c>
      <c r="D302" s="16"/>
      <c r="E302" t="s">
        <v>11</v>
      </c>
      <c r="F302" s="17">
        <v>44822.697581018518</v>
      </c>
      <c r="G302" t="s">
        <v>1923</v>
      </c>
      <c r="H302" s="18" t="s">
        <v>1924</v>
      </c>
      <c r="I302" s="3" t="str">
        <f>HYPERLINK("https://twitter.com/jairbolsonaro/status/1571540685744140290")</f>
        <v>https://twitter.com/jairbolsonaro/status/1571540685744140290</v>
      </c>
      <c r="J302">
        <v>54469</v>
      </c>
      <c r="K302">
        <v>9102</v>
      </c>
    </row>
    <row r="303" spans="1:11" x14ac:dyDescent="0.35">
      <c r="A303" s="15" t="s">
        <v>1925</v>
      </c>
      <c r="B303" s="1" t="s">
        <v>1100</v>
      </c>
      <c r="C303" s="1" t="s">
        <v>1100</v>
      </c>
      <c r="D303" s="16"/>
      <c r="E303" t="s">
        <v>11</v>
      </c>
      <c r="F303" s="17">
        <v>44823.438402777778</v>
      </c>
      <c r="G303" t="s">
        <v>1926</v>
      </c>
      <c r="H303" s="18" t="s">
        <v>1927</v>
      </c>
      <c r="I303" s="3" t="str">
        <f>HYPERLINK("https://twitter.com/jairbolsonaro/status/1571809147972354049")</f>
        <v>https://twitter.com/jairbolsonaro/status/1571809147972354049</v>
      </c>
      <c r="J303">
        <v>74616</v>
      </c>
      <c r="K303">
        <v>13856</v>
      </c>
    </row>
    <row r="304" spans="1:11" x14ac:dyDescent="0.35">
      <c r="A304" s="15" t="s">
        <v>1928</v>
      </c>
      <c r="B304" s="1" t="s">
        <v>1100</v>
      </c>
      <c r="C304" s="1" t="s">
        <v>1100</v>
      </c>
      <c r="D304" s="16"/>
      <c r="E304" t="s">
        <v>11</v>
      </c>
      <c r="F304" s="17">
        <v>44823.438402777778</v>
      </c>
      <c r="G304" t="s">
        <v>1929</v>
      </c>
      <c r="H304" s="18" t="s">
        <v>1927</v>
      </c>
      <c r="I304" s="3" t="str">
        <f>HYPERLINK("https://twitter.com/jairbolsonaro/status/1571809149767278596")</f>
        <v>https://twitter.com/jairbolsonaro/status/1571809149767278596</v>
      </c>
      <c r="J304">
        <v>38298</v>
      </c>
      <c r="K304">
        <v>6113</v>
      </c>
    </row>
    <row r="305" spans="1:11" x14ac:dyDescent="0.35">
      <c r="A305" s="15" t="s">
        <v>1930</v>
      </c>
      <c r="B305" s="1" t="s">
        <v>1100</v>
      </c>
      <c r="C305" s="1" t="s">
        <v>1100</v>
      </c>
      <c r="D305" s="16"/>
      <c r="E305" t="s">
        <v>11</v>
      </c>
      <c r="F305" s="17">
        <v>44823.438414351855</v>
      </c>
      <c r="G305" t="s">
        <v>1931</v>
      </c>
      <c r="H305" s="18" t="s">
        <v>1932</v>
      </c>
      <c r="I305" s="3" t="str">
        <f>HYPERLINK("https://twitter.com/jairbolsonaro/status/1571809151428300800")</f>
        <v>https://twitter.com/jairbolsonaro/status/1571809151428300800</v>
      </c>
      <c r="J305">
        <v>38000</v>
      </c>
      <c r="K305">
        <v>6710</v>
      </c>
    </row>
    <row r="306" spans="1:11" x14ac:dyDescent="0.35">
      <c r="A306" s="15" t="s">
        <v>1933</v>
      </c>
      <c r="B306" s="1" t="s">
        <v>1100</v>
      </c>
      <c r="C306" s="1" t="s">
        <v>1100</v>
      </c>
      <c r="D306" s="16"/>
      <c r="E306" t="s">
        <v>11</v>
      </c>
      <c r="F306" s="17">
        <v>44823.623171296298</v>
      </c>
      <c r="G306" t="s">
        <v>1934</v>
      </c>
      <c r="H306" s="18" t="s">
        <v>1935</v>
      </c>
      <c r="I306" s="3" t="str">
        <f>HYPERLINK("https://twitter.com/jairbolsonaro/status/1571876105383985154")</f>
        <v>https://twitter.com/jairbolsonaro/status/1571876105383985154</v>
      </c>
      <c r="J306">
        <v>50293</v>
      </c>
      <c r="K306">
        <v>7069</v>
      </c>
    </row>
    <row r="307" spans="1:11" x14ac:dyDescent="0.35">
      <c r="A307" s="15" t="s">
        <v>1936</v>
      </c>
      <c r="B307" s="1" t="s">
        <v>1100</v>
      </c>
      <c r="C307" s="1" t="s">
        <v>1100</v>
      </c>
      <c r="D307" s="16"/>
      <c r="E307" t="s">
        <v>11</v>
      </c>
      <c r="F307" s="17">
        <v>44823.623171296298</v>
      </c>
      <c r="G307" t="s">
        <v>1937</v>
      </c>
      <c r="H307" s="18" t="s">
        <v>1935</v>
      </c>
      <c r="I307" s="3" t="str">
        <f>HYPERLINK("https://twitter.com/jairbolsonaro/status/1571876107502198786")</f>
        <v>https://twitter.com/jairbolsonaro/status/1571876107502198786</v>
      </c>
      <c r="J307">
        <v>24470</v>
      </c>
      <c r="K307">
        <v>3743</v>
      </c>
    </row>
    <row r="308" spans="1:11" x14ac:dyDescent="0.35">
      <c r="A308" s="15" t="s">
        <v>1938</v>
      </c>
      <c r="B308" s="1" t="s">
        <v>1100</v>
      </c>
      <c r="C308" s="1" t="s">
        <v>1100</v>
      </c>
      <c r="D308" s="16"/>
      <c r="E308" t="s">
        <v>11</v>
      </c>
      <c r="F308" s="17">
        <v>44823.640462962961</v>
      </c>
      <c r="G308" t="s">
        <v>1939</v>
      </c>
      <c r="H308" s="18" t="s">
        <v>1940</v>
      </c>
      <c r="I308" s="3" t="str">
        <f>HYPERLINK("https://twitter.com/jairbolsonaro/status/1571882374111059975")</f>
        <v>https://twitter.com/jairbolsonaro/status/1571882374111059975</v>
      </c>
      <c r="J308">
        <v>50135</v>
      </c>
      <c r="K308">
        <v>9209</v>
      </c>
    </row>
    <row r="309" spans="1:11" x14ac:dyDescent="0.35">
      <c r="A309" s="15" t="s">
        <v>1941</v>
      </c>
      <c r="B309" s="1" t="s">
        <v>1100</v>
      </c>
      <c r="C309" s="1" t="s">
        <v>1100</v>
      </c>
      <c r="D309" s="16"/>
      <c r="E309" t="s">
        <v>11</v>
      </c>
      <c r="F309" s="17">
        <v>44823.640474537038</v>
      </c>
      <c r="G309" t="s">
        <v>1942</v>
      </c>
      <c r="H309" s="18" t="s">
        <v>1943</v>
      </c>
      <c r="I309" s="3" t="str">
        <f>HYPERLINK("https://twitter.com/jairbolsonaro/status/1571882375814025216")</f>
        <v>https://twitter.com/jairbolsonaro/status/1571882375814025216</v>
      </c>
      <c r="J309">
        <v>19662</v>
      </c>
      <c r="K309">
        <v>3053</v>
      </c>
    </row>
    <row r="310" spans="1:11" x14ac:dyDescent="0.35">
      <c r="A310" s="15" t="s">
        <v>1944</v>
      </c>
      <c r="B310" s="1" t="s">
        <v>1100</v>
      </c>
      <c r="C310" s="1" t="s">
        <v>1100</v>
      </c>
      <c r="D310" s="16"/>
      <c r="E310" t="s">
        <v>11</v>
      </c>
      <c r="F310" s="17">
        <v>44823.640474537038</v>
      </c>
      <c r="G310" t="s">
        <v>1945</v>
      </c>
      <c r="H310" s="18" t="s">
        <v>1943</v>
      </c>
      <c r="I310" s="3" t="str">
        <f>HYPERLINK("https://twitter.com/jairbolsonaro/status/1571882377504243717")</f>
        <v>https://twitter.com/jairbolsonaro/status/1571882377504243717</v>
      </c>
      <c r="J310">
        <v>13764</v>
      </c>
      <c r="K310">
        <v>2326</v>
      </c>
    </row>
    <row r="311" spans="1:11" x14ac:dyDescent="0.35">
      <c r="A311" s="15" t="s">
        <v>1946</v>
      </c>
      <c r="B311" s="1" t="s">
        <v>1100</v>
      </c>
      <c r="C311" s="1" t="s">
        <v>1100</v>
      </c>
      <c r="D311" s="16"/>
      <c r="E311" t="s">
        <v>11</v>
      </c>
      <c r="F311" s="17">
        <v>44824.409479166665</v>
      </c>
      <c r="G311" t="s">
        <v>1947</v>
      </c>
      <c r="H311" s="18" t="s">
        <v>1948</v>
      </c>
      <c r="I311" s="3" t="str">
        <f>HYPERLINK("https://twitter.com/jairbolsonaro/status/1572161053928087553")</f>
        <v>https://twitter.com/jairbolsonaro/status/1572161053928087553</v>
      </c>
      <c r="J311">
        <v>43216</v>
      </c>
      <c r="K311">
        <v>8164</v>
      </c>
    </row>
    <row r="312" spans="1:11" x14ac:dyDescent="0.35">
      <c r="A312" s="15" t="s">
        <v>1949</v>
      </c>
      <c r="B312" s="1" t="s">
        <v>1100</v>
      </c>
      <c r="C312" s="1" t="s">
        <v>1100</v>
      </c>
      <c r="D312" s="16"/>
      <c r="E312" t="s">
        <v>11</v>
      </c>
      <c r="F312" s="17">
        <v>44824.409490740742</v>
      </c>
      <c r="G312" t="s">
        <v>1950</v>
      </c>
      <c r="H312" s="18" t="s">
        <v>1951</v>
      </c>
      <c r="I312" s="3" t="str">
        <f>HYPERLINK("https://twitter.com/jairbolsonaro/status/1572161058621513730")</f>
        <v>https://twitter.com/jairbolsonaro/status/1572161058621513730</v>
      </c>
      <c r="J312">
        <v>23770</v>
      </c>
      <c r="K312">
        <v>3274</v>
      </c>
    </row>
    <row r="313" spans="1:11" x14ac:dyDescent="0.35">
      <c r="A313" s="15" t="s">
        <v>1952</v>
      </c>
      <c r="B313" s="1" t="s">
        <v>1100</v>
      </c>
      <c r="C313" s="1" t="s">
        <v>1100</v>
      </c>
      <c r="D313" s="16"/>
      <c r="E313" t="s">
        <v>11</v>
      </c>
      <c r="F313" s="17">
        <v>44824.754062499997</v>
      </c>
      <c r="G313" t="s">
        <v>1953</v>
      </c>
      <c r="H313" s="18" t="s">
        <v>1954</v>
      </c>
      <c r="I313" s="3" t="str">
        <f>HYPERLINK("https://twitter.com/jairbolsonaro/status/1572285927841726467")</f>
        <v>https://twitter.com/jairbolsonaro/status/1572285927841726467</v>
      </c>
      <c r="J313">
        <v>79526</v>
      </c>
      <c r="K313">
        <v>13517</v>
      </c>
    </row>
    <row r="314" spans="1:11" x14ac:dyDescent="0.35">
      <c r="A314" s="15" t="s">
        <v>1955</v>
      </c>
      <c r="B314" s="1" t="s">
        <v>1100</v>
      </c>
      <c r="C314" s="1" t="s">
        <v>1100</v>
      </c>
      <c r="D314" s="16"/>
      <c r="E314" t="s">
        <v>11</v>
      </c>
      <c r="F314" s="17">
        <v>44824.754062499997</v>
      </c>
      <c r="G314" t="s">
        <v>1956</v>
      </c>
      <c r="H314" s="18" t="s">
        <v>1954</v>
      </c>
      <c r="I314" s="3" t="str">
        <f>HYPERLINK("https://twitter.com/jairbolsonaro/status/1572285929875963906")</f>
        <v>https://twitter.com/jairbolsonaro/status/1572285929875963906</v>
      </c>
      <c r="J314">
        <v>22740</v>
      </c>
      <c r="K314">
        <v>3988</v>
      </c>
    </row>
    <row r="315" spans="1:11" x14ac:dyDescent="0.35">
      <c r="A315" s="15" t="s">
        <v>1957</v>
      </c>
      <c r="B315" s="1" t="s">
        <v>1100</v>
      </c>
      <c r="C315" s="1" t="s">
        <v>1100</v>
      </c>
      <c r="D315" s="16"/>
      <c r="E315" t="s">
        <v>11</v>
      </c>
      <c r="F315" s="17">
        <v>44824.754074074073</v>
      </c>
      <c r="G315" t="s">
        <v>1958</v>
      </c>
      <c r="H315" s="18" t="s">
        <v>1959</v>
      </c>
      <c r="I315" s="3" t="str">
        <f>HYPERLINK("https://twitter.com/jairbolsonaro/status/1572285931792506881")</f>
        <v>https://twitter.com/jairbolsonaro/status/1572285931792506881</v>
      </c>
      <c r="J315">
        <v>20009</v>
      </c>
      <c r="K315">
        <v>3207</v>
      </c>
    </row>
    <row r="316" spans="1:11" x14ac:dyDescent="0.35">
      <c r="A316" s="15" t="s">
        <v>1960</v>
      </c>
      <c r="B316" s="1" t="s">
        <v>1100</v>
      </c>
      <c r="C316" s="1" t="s">
        <v>1100</v>
      </c>
      <c r="D316" s="16"/>
      <c r="E316" t="s">
        <v>11</v>
      </c>
      <c r="F316" s="17">
        <v>44824.754074074073</v>
      </c>
      <c r="G316" t="s">
        <v>1961</v>
      </c>
      <c r="H316" s="18" t="s">
        <v>1959</v>
      </c>
      <c r="I316" s="3" t="str">
        <f>HYPERLINK("https://twitter.com/jairbolsonaro/status/1572285933361283076")</f>
        <v>https://twitter.com/jairbolsonaro/status/1572285933361283076</v>
      </c>
      <c r="J316">
        <v>34107</v>
      </c>
      <c r="K316">
        <v>5129</v>
      </c>
    </row>
    <row r="317" spans="1:11" x14ac:dyDescent="0.35">
      <c r="A317" s="15" t="s">
        <v>1962</v>
      </c>
      <c r="B317" s="1" t="s">
        <v>1100</v>
      </c>
      <c r="C317" s="1" t="s">
        <v>1100</v>
      </c>
      <c r="D317" s="16"/>
      <c r="E317" t="s">
        <v>11</v>
      </c>
      <c r="F317" s="17">
        <v>44824.825613425928</v>
      </c>
      <c r="G317" t="s">
        <v>1963</v>
      </c>
      <c r="H317" s="18" t="s">
        <v>1964</v>
      </c>
      <c r="I317" s="3" t="str">
        <f>HYPERLINK("https://twitter.com/jairbolsonaro/status/1572311854914977804")</f>
        <v>https://twitter.com/jairbolsonaro/status/1572311854914977804</v>
      </c>
      <c r="J317">
        <v>28387</v>
      </c>
      <c r="K317">
        <v>4500</v>
      </c>
    </row>
    <row r="318" spans="1:11" x14ac:dyDescent="0.35">
      <c r="A318" s="15" t="s">
        <v>1965</v>
      </c>
      <c r="B318" s="1" t="s">
        <v>1100</v>
      </c>
      <c r="C318" s="1" t="s">
        <v>1100</v>
      </c>
      <c r="D318" s="16"/>
      <c r="E318" t="s">
        <v>11</v>
      </c>
      <c r="F318" s="17">
        <v>44825.017002314817</v>
      </c>
      <c r="G318" t="s">
        <v>1966</v>
      </c>
      <c r="H318" s="18" t="s">
        <v>1967</v>
      </c>
      <c r="I318" s="3" t="str">
        <f>HYPERLINK("https://twitter.com/jairbolsonaro/status/1572381213632913409")</f>
        <v>https://twitter.com/jairbolsonaro/status/1572381213632913409</v>
      </c>
      <c r="J318">
        <v>42665</v>
      </c>
      <c r="K318">
        <v>7962</v>
      </c>
    </row>
    <row r="319" spans="1:11" x14ac:dyDescent="0.35">
      <c r="A319" s="15" t="s">
        <v>1968</v>
      </c>
      <c r="B319" s="1" t="s">
        <v>1100</v>
      </c>
      <c r="C319" s="1" t="s">
        <v>1100</v>
      </c>
      <c r="D319" s="16"/>
      <c r="E319" t="s">
        <v>11</v>
      </c>
      <c r="F319" s="17">
        <v>44825.412187499998</v>
      </c>
      <c r="G319" t="s">
        <v>1969</v>
      </c>
      <c r="H319" s="18" t="s">
        <v>1970</v>
      </c>
      <c r="I319" s="3" t="str">
        <f>HYPERLINK("https://twitter.com/jairbolsonaro/status/1572524422493507584")</f>
        <v>https://twitter.com/jairbolsonaro/status/1572524422493507584</v>
      </c>
      <c r="J319">
        <v>37432</v>
      </c>
      <c r="K319">
        <v>6856</v>
      </c>
    </row>
    <row r="320" spans="1:11" x14ac:dyDescent="0.35">
      <c r="A320" s="15" t="s">
        <v>1971</v>
      </c>
      <c r="B320" s="1" t="s">
        <v>1100</v>
      </c>
      <c r="C320" s="1" t="s">
        <v>1100</v>
      </c>
      <c r="D320" s="16"/>
      <c r="E320" t="s">
        <v>11</v>
      </c>
      <c r="F320" s="17">
        <v>44825.641041666669</v>
      </c>
      <c r="G320" t="s">
        <v>1972</v>
      </c>
      <c r="H320" s="18" t="s">
        <v>1973</v>
      </c>
      <c r="I320" s="3" t="str">
        <f>HYPERLINK("https://twitter.com/jairbolsonaro/status/1572607358186004480")</f>
        <v>https://twitter.com/jairbolsonaro/status/1572607358186004480</v>
      </c>
      <c r="J320">
        <v>32132</v>
      </c>
      <c r="K320">
        <v>6741</v>
      </c>
    </row>
    <row r="321" spans="1:11" x14ac:dyDescent="0.35">
      <c r="A321" s="15" t="s">
        <v>1974</v>
      </c>
      <c r="B321" s="1" t="s">
        <v>1100</v>
      </c>
      <c r="C321" s="1" t="s">
        <v>1100</v>
      </c>
      <c r="D321" s="16"/>
      <c r="E321" t="s">
        <v>11</v>
      </c>
      <c r="F321" s="17">
        <v>44825.641053240739</v>
      </c>
      <c r="G321" t="s">
        <v>1975</v>
      </c>
      <c r="H321" s="18" t="s">
        <v>1976</v>
      </c>
      <c r="I321" s="3" t="str">
        <f>HYPERLINK("https://twitter.com/jairbolsonaro/status/1572607360614662144")</f>
        <v>https://twitter.com/jairbolsonaro/status/1572607360614662144</v>
      </c>
      <c r="J321">
        <v>19282</v>
      </c>
      <c r="K321">
        <v>3018</v>
      </c>
    </row>
    <row r="322" spans="1:11" x14ac:dyDescent="0.35">
      <c r="A322" s="15" t="s">
        <v>1977</v>
      </c>
      <c r="B322" s="1" t="s">
        <v>1100</v>
      </c>
      <c r="C322" s="1" t="s">
        <v>1100</v>
      </c>
      <c r="D322" s="16"/>
      <c r="E322" t="s">
        <v>11</v>
      </c>
      <c r="F322" s="17">
        <v>44825.641053240739</v>
      </c>
      <c r="G322" t="s">
        <v>1978</v>
      </c>
      <c r="H322" s="18" t="s">
        <v>1976</v>
      </c>
      <c r="I322" s="3" t="str">
        <f>HYPERLINK("https://twitter.com/jairbolsonaro/status/1572607362736820226")</f>
        <v>https://twitter.com/jairbolsonaro/status/1572607362736820226</v>
      </c>
      <c r="J322">
        <v>21774</v>
      </c>
      <c r="K322">
        <v>3707</v>
      </c>
    </row>
    <row r="323" spans="1:11" x14ac:dyDescent="0.35">
      <c r="A323" s="15" t="s">
        <v>1979</v>
      </c>
      <c r="B323" s="1" t="s">
        <v>1100</v>
      </c>
      <c r="C323" s="1" t="s">
        <v>1100</v>
      </c>
      <c r="D323" s="16"/>
      <c r="E323" t="s">
        <v>11</v>
      </c>
      <c r="F323" s="17">
        <v>44825.91269675926</v>
      </c>
      <c r="G323" t="s">
        <v>1980</v>
      </c>
      <c r="H323" s="18" t="s">
        <v>1981</v>
      </c>
      <c r="I323" s="3" t="str">
        <f>HYPERLINK("https://twitter.com/jairbolsonaro/status/1572705802191765506")</f>
        <v>https://twitter.com/jairbolsonaro/status/1572705802191765506</v>
      </c>
      <c r="J323">
        <v>17780</v>
      </c>
      <c r="K323">
        <v>3310</v>
      </c>
    </row>
    <row r="324" spans="1:11" x14ac:dyDescent="0.35">
      <c r="A324" s="15" t="s">
        <v>1982</v>
      </c>
      <c r="B324" s="1" t="s">
        <v>1100</v>
      </c>
      <c r="C324" s="1" t="s">
        <v>1100</v>
      </c>
      <c r="D324" s="16"/>
      <c r="E324" t="s">
        <v>11</v>
      </c>
      <c r="F324" s="17">
        <v>44826.426712962966</v>
      </c>
      <c r="G324" t="s">
        <v>1983</v>
      </c>
      <c r="H324" s="18" t="s">
        <v>1984</v>
      </c>
      <c r="I324" s="3" t="str">
        <f>HYPERLINK("https://twitter.com/jairbolsonaro/status/1572892076018368512")</f>
        <v>https://twitter.com/jairbolsonaro/status/1572892076018368512</v>
      </c>
      <c r="J324">
        <v>36675</v>
      </c>
      <c r="K324">
        <v>6684</v>
      </c>
    </row>
    <row r="325" spans="1:11" x14ac:dyDescent="0.35">
      <c r="A325" s="15" t="s">
        <v>1985</v>
      </c>
      <c r="B325" s="1" t="s">
        <v>1100</v>
      </c>
      <c r="C325" s="1" t="s">
        <v>1100</v>
      </c>
      <c r="D325" s="16"/>
      <c r="E325" t="s">
        <v>11</v>
      </c>
      <c r="F325" s="17">
        <v>44826.426712962966</v>
      </c>
      <c r="G325" t="s">
        <v>1986</v>
      </c>
      <c r="H325" s="18" t="s">
        <v>1984</v>
      </c>
      <c r="I325" s="3" t="str">
        <f>HYPERLINK("https://twitter.com/jairbolsonaro/status/1572892077834502149")</f>
        <v>https://twitter.com/jairbolsonaro/status/1572892077834502149</v>
      </c>
      <c r="J325">
        <v>11876</v>
      </c>
      <c r="K325">
        <v>1944</v>
      </c>
    </row>
    <row r="326" spans="1:11" x14ac:dyDescent="0.35">
      <c r="A326" s="15" t="s">
        <v>1987</v>
      </c>
      <c r="B326" s="1" t="s">
        <v>1100</v>
      </c>
      <c r="C326" s="1" t="s">
        <v>1100</v>
      </c>
      <c r="D326" s="16"/>
      <c r="E326" t="s">
        <v>11</v>
      </c>
      <c r="F326" s="17">
        <v>44826.426724537036</v>
      </c>
      <c r="G326" t="s">
        <v>1988</v>
      </c>
      <c r="H326" s="18" t="s">
        <v>1989</v>
      </c>
      <c r="I326" s="3" t="str">
        <f>HYPERLINK("https://twitter.com/jairbolsonaro/status/1572892079998771200")</f>
        <v>https://twitter.com/jairbolsonaro/status/1572892079998771200</v>
      </c>
      <c r="J326">
        <v>18296</v>
      </c>
      <c r="K326">
        <v>2729</v>
      </c>
    </row>
    <row r="327" spans="1:11" x14ac:dyDescent="0.35">
      <c r="A327" s="15" t="s">
        <v>1990</v>
      </c>
      <c r="B327" s="1" t="s">
        <v>1100</v>
      </c>
      <c r="C327" s="1" t="s">
        <v>1100</v>
      </c>
      <c r="D327" s="16"/>
      <c r="E327" t="s">
        <v>11</v>
      </c>
      <c r="F327" s="17">
        <v>44826.426736111112</v>
      </c>
      <c r="G327" t="s">
        <v>1991</v>
      </c>
      <c r="H327" s="18" t="s">
        <v>1992</v>
      </c>
      <c r="I327" s="3" t="str">
        <f>HYPERLINK("https://twitter.com/jairbolsonaro/status/1572892082439655424")</f>
        <v>https://twitter.com/jairbolsonaro/status/1572892082439655424</v>
      </c>
      <c r="J327">
        <v>16389</v>
      </c>
      <c r="K327">
        <v>2554</v>
      </c>
    </row>
    <row r="328" spans="1:11" x14ac:dyDescent="0.35">
      <c r="A328" s="15" t="s">
        <v>1993</v>
      </c>
      <c r="B328" s="1" t="s">
        <v>1100</v>
      </c>
      <c r="C328" s="1" t="s">
        <v>1100</v>
      </c>
      <c r="D328" s="16"/>
      <c r="E328" t="s">
        <v>11</v>
      </c>
      <c r="F328" s="17">
        <v>44826.575960648152</v>
      </c>
      <c r="G328" s="8" t="str">
        <f>HYPERLINK("https://t.co/qIuPAHz3YE")</f>
        <v>https://t.co/qIuPAHz3YE</v>
      </c>
      <c r="H328" s="18" t="s">
        <v>1994</v>
      </c>
      <c r="I328" s="3" t="str">
        <f>HYPERLINK("https://twitter.com/jairbolsonaro/status/1572946161907941376")</f>
        <v>https://twitter.com/jairbolsonaro/status/1572946161907941376</v>
      </c>
      <c r="J328">
        <v>37470</v>
      </c>
      <c r="K328">
        <v>5958</v>
      </c>
    </row>
    <row r="329" spans="1:11" x14ac:dyDescent="0.35">
      <c r="A329" s="15" t="s">
        <v>1995</v>
      </c>
      <c r="B329" s="1" t="s">
        <v>1100</v>
      </c>
      <c r="C329" s="1" t="s">
        <v>1100</v>
      </c>
      <c r="D329" s="16"/>
      <c r="E329" t="s">
        <v>11</v>
      </c>
      <c r="F329" s="17">
        <v>44826.644571759258</v>
      </c>
      <c r="G329" t="s">
        <v>1996</v>
      </c>
      <c r="H329" s="18" t="s">
        <v>1997</v>
      </c>
      <c r="I329" s="3" t="str">
        <f>HYPERLINK("https://twitter.com/jairbolsonaro/status/1572971024102363138")</f>
        <v>https://twitter.com/jairbolsonaro/status/1572971024102363138</v>
      </c>
      <c r="J329">
        <v>35938</v>
      </c>
      <c r="K329">
        <v>7740</v>
      </c>
    </row>
    <row r="330" spans="1:11" x14ac:dyDescent="0.35">
      <c r="A330" s="15" t="s">
        <v>1998</v>
      </c>
      <c r="B330" s="1" t="s">
        <v>1100</v>
      </c>
      <c r="C330" s="1" t="s">
        <v>1100</v>
      </c>
      <c r="D330" s="16"/>
      <c r="E330" t="s">
        <v>11</v>
      </c>
      <c r="F330" s="17">
        <v>44826.707349537035</v>
      </c>
      <c r="G330" t="s">
        <v>1999</v>
      </c>
      <c r="H330" s="18" t="s">
        <v>2000</v>
      </c>
      <c r="I330" s="3" t="str">
        <f>HYPERLINK("https://twitter.com/jairbolsonaro/status/1572993775298904065")</f>
        <v>https://twitter.com/jairbolsonaro/status/1572993775298904065</v>
      </c>
      <c r="J330">
        <v>21009</v>
      </c>
      <c r="K330">
        <v>4741</v>
      </c>
    </row>
    <row r="331" spans="1:11" x14ac:dyDescent="0.35">
      <c r="A331" s="15" t="s">
        <v>2001</v>
      </c>
      <c r="B331" s="1" t="s">
        <v>1100</v>
      </c>
      <c r="C331" s="1" t="s">
        <v>1100</v>
      </c>
      <c r="D331" s="16"/>
      <c r="E331" t="s">
        <v>11</v>
      </c>
      <c r="F331" s="17">
        <v>44826.748391203706</v>
      </c>
      <c r="G331" t="s">
        <v>2002</v>
      </c>
      <c r="H331" s="18" t="s">
        <v>2003</v>
      </c>
      <c r="I331" s="3" t="str">
        <f>HYPERLINK("https://twitter.com/jairbolsonaro/status/1573008647189590017")</f>
        <v>https://twitter.com/jairbolsonaro/status/1573008647189590017</v>
      </c>
      <c r="J331">
        <v>46243</v>
      </c>
      <c r="K331">
        <v>9006</v>
      </c>
    </row>
    <row r="332" spans="1:11" x14ac:dyDescent="0.35">
      <c r="A332" s="15" t="s">
        <v>2004</v>
      </c>
      <c r="B332" s="1" t="s">
        <v>1100</v>
      </c>
      <c r="C332" s="1" t="s">
        <v>1100</v>
      </c>
      <c r="D332" s="16"/>
      <c r="E332" t="s">
        <v>11</v>
      </c>
      <c r="F332" s="17">
        <v>44826.748391203706</v>
      </c>
      <c r="G332" t="s">
        <v>2005</v>
      </c>
      <c r="H332" s="18" t="s">
        <v>2003</v>
      </c>
      <c r="I332" s="3" t="str">
        <f>HYPERLINK("https://twitter.com/jairbolsonaro/status/1573008648909078528")</f>
        <v>https://twitter.com/jairbolsonaro/status/1573008648909078528</v>
      </c>
      <c r="J332">
        <v>18679</v>
      </c>
      <c r="K332">
        <v>2912</v>
      </c>
    </row>
    <row r="333" spans="1:11" x14ac:dyDescent="0.35">
      <c r="A333" s="15" t="s">
        <v>2006</v>
      </c>
      <c r="B333" s="1" t="s">
        <v>1100</v>
      </c>
      <c r="C333" s="1" t="s">
        <v>1100</v>
      </c>
      <c r="D333" s="16"/>
      <c r="E333" t="s">
        <v>11</v>
      </c>
      <c r="F333" s="17">
        <v>44826.748402777775</v>
      </c>
      <c r="G333" t="s">
        <v>2007</v>
      </c>
      <c r="H333" s="18" t="s">
        <v>2008</v>
      </c>
      <c r="I333" s="3" t="str">
        <f>HYPERLINK("https://twitter.com/jairbolsonaro/status/1573008650914115584")</f>
        <v>https://twitter.com/jairbolsonaro/status/1573008650914115584</v>
      </c>
      <c r="J333">
        <v>12679</v>
      </c>
      <c r="K333">
        <v>2202</v>
      </c>
    </row>
    <row r="334" spans="1:11" x14ac:dyDescent="0.35">
      <c r="A334" s="15" t="s">
        <v>2009</v>
      </c>
      <c r="B334" s="1" t="s">
        <v>1100</v>
      </c>
      <c r="C334" s="1" t="s">
        <v>1100</v>
      </c>
      <c r="D334" s="16"/>
      <c r="E334" t="s">
        <v>11</v>
      </c>
      <c r="F334" s="17">
        <v>44826.825601851851</v>
      </c>
      <c r="G334" t="s">
        <v>2010</v>
      </c>
      <c r="H334" s="18" t="s">
        <v>2011</v>
      </c>
      <c r="I334" s="3" t="str">
        <f>HYPERLINK("https://twitter.com/jairbolsonaro/status/1573036627559071744")</f>
        <v>https://twitter.com/jairbolsonaro/status/1573036627559071744</v>
      </c>
      <c r="J334">
        <v>102607</v>
      </c>
      <c r="K334">
        <v>22790</v>
      </c>
    </row>
    <row r="335" spans="1:11" x14ac:dyDescent="0.35">
      <c r="A335" s="15" t="s">
        <v>2012</v>
      </c>
      <c r="B335" s="1" t="s">
        <v>1100</v>
      </c>
      <c r="C335" s="1" t="s">
        <v>1100</v>
      </c>
      <c r="D335" s="16"/>
      <c r="E335" t="s">
        <v>11</v>
      </c>
      <c r="F335" s="17">
        <v>44827.025451388887</v>
      </c>
      <c r="G335" s="3" t="str">
        <f>HYPERLINK("https://t.co/uEHqPRUe3k")</f>
        <v>https://t.co/uEHqPRUe3k</v>
      </c>
      <c r="H335" s="18" t="s">
        <v>2013</v>
      </c>
      <c r="I335" s="3" t="str">
        <f>HYPERLINK("https://twitter.com/jairbolsonaro/status/1573109051348631557")</f>
        <v>https://twitter.com/jairbolsonaro/status/1573109051348631557</v>
      </c>
      <c r="J335">
        <v>50051</v>
      </c>
      <c r="K335">
        <v>9552</v>
      </c>
    </row>
    <row r="336" spans="1:11" x14ac:dyDescent="0.35">
      <c r="A336" s="15" t="s">
        <v>2014</v>
      </c>
      <c r="B336" s="1" t="s">
        <v>1100</v>
      </c>
      <c r="C336" s="1" t="s">
        <v>1100</v>
      </c>
      <c r="D336" s="16"/>
      <c r="E336" t="s">
        <v>11</v>
      </c>
      <c r="F336" s="17">
        <v>44827.420219907406</v>
      </c>
      <c r="G336" t="s">
        <v>2015</v>
      </c>
      <c r="H336" s="18" t="s">
        <v>2016</v>
      </c>
      <c r="I336" s="3" t="str">
        <f>HYPERLINK("https://twitter.com/jairbolsonaro/status/1573252111953195008")</f>
        <v>https://twitter.com/jairbolsonaro/status/1573252111953195008</v>
      </c>
      <c r="J336">
        <v>27927</v>
      </c>
      <c r="K336">
        <v>5073</v>
      </c>
    </row>
    <row r="337" spans="1:11" x14ac:dyDescent="0.35">
      <c r="A337" s="15" t="s">
        <v>2017</v>
      </c>
      <c r="B337" s="1" t="s">
        <v>1100</v>
      </c>
      <c r="C337" s="1" t="s">
        <v>1100</v>
      </c>
      <c r="D337" s="16"/>
      <c r="E337" t="s">
        <v>11</v>
      </c>
      <c r="F337" s="17">
        <v>44827.420243055552</v>
      </c>
      <c r="G337" t="s">
        <v>2018</v>
      </c>
      <c r="H337" s="18" t="s">
        <v>2019</v>
      </c>
      <c r="I337" s="3" t="str">
        <f>HYPERLINK("https://twitter.com/jairbolsonaro/status/1573252118114631680")</f>
        <v>https://twitter.com/jairbolsonaro/status/1573252118114631680</v>
      </c>
      <c r="J337">
        <v>17839</v>
      </c>
      <c r="K337">
        <v>2468</v>
      </c>
    </row>
    <row r="338" spans="1:11" x14ac:dyDescent="0.35">
      <c r="A338" s="15" t="s">
        <v>2020</v>
      </c>
      <c r="B338" s="1" t="s">
        <v>1100</v>
      </c>
      <c r="C338" s="1" t="s">
        <v>1100</v>
      </c>
      <c r="D338" s="16"/>
      <c r="E338" t="s">
        <v>11</v>
      </c>
      <c r="F338" s="17">
        <v>44827.420243055552</v>
      </c>
      <c r="G338" t="s">
        <v>2021</v>
      </c>
      <c r="H338" s="18" t="s">
        <v>2019</v>
      </c>
      <c r="I338" s="3" t="str">
        <f>HYPERLINK("https://twitter.com/jairbolsonaro/status/1573252120102735872")</f>
        <v>https://twitter.com/jairbolsonaro/status/1573252120102735872</v>
      </c>
      <c r="J338">
        <v>18073</v>
      </c>
      <c r="K338">
        <v>2763</v>
      </c>
    </row>
    <row r="339" spans="1:11" x14ac:dyDescent="0.35">
      <c r="A339" s="15" t="s">
        <v>2022</v>
      </c>
      <c r="B339" s="1" t="s">
        <v>1100</v>
      </c>
      <c r="C339" s="1" t="s">
        <v>1100</v>
      </c>
      <c r="D339" s="16"/>
      <c r="E339" t="s">
        <v>11</v>
      </c>
      <c r="F339" s="17">
        <v>44827.651909722219</v>
      </c>
      <c r="G339" t="s">
        <v>2023</v>
      </c>
      <c r="H339" s="18" t="s">
        <v>2024</v>
      </c>
      <c r="I339" s="3" t="str">
        <f>HYPERLINK("https://twitter.com/jairbolsonaro/status/1573336071907463169")</f>
        <v>https://twitter.com/jairbolsonaro/status/1573336071907463169</v>
      </c>
      <c r="J339">
        <v>93393</v>
      </c>
      <c r="K339">
        <v>14736</v>
      </c>
    </row>
    <row r="340" spans="1:11" x14ac:dyDescent="0.35">
      <c r="A340" s="15" t="s">
        <v>2025</v>
      </c>
      <c r="B340" s="1" t="s">
        <v>1100</v>
      </c>
      <c r="C340" s="1" t="s">
        <v>1100</v>
      </c>
      <c r="D340" s="16"/>
      <c r="E340" t="s">
        <v>11</v>
      </c>
      <c r="F340" s="17">
        <v>44827.651921296296</v>
      </c>
      <c r="G340" t="s">
        <v>2026</v>
      </c>
      <c r="H340" s="18" t="s">
        <v>2027</v>
      </c>
      <c r="I340" s="3" t="str">
        <f>HYPERLINK("https://twitter.com/jairbolsonaro/status/1573336075283857410")</f>
        <v>https://twitter.com/jairbolsonaro/status/1573336075283857410</v>
      </c>
      <c r="J340">
        <v>78513</v>
      </c>
      <c r="K340">
        <v>14092</v>
      </c>
    </row>
    <row r="341" spans="1:11" x14ac:dyDescent="0.35">
      <c r="A341" s="15" t="s">
        <v>2028</v>
      </c>
      <c r="B341" s="1" t="s">
        <v>1100</v>
      </c>
      <c r="C341" s="1" t="s">
        <v>1100</v>
      </c>
      <c r="D341" s="16"/>
      <c r="E341" t="s">
        <v>11</v>
      </c>
      <c r="F341" s="17">
        <v>44827.748472222222</v>
      </c>
      <c r="G341" t="s">
        <v>2029</v>
      </c>
      <c r="H341" s="18" t="s">
        <v>2030</v>
      </c>
      <c r="I341" s="3" t="str">
        <f>HYPERLINK("https://twitter.com/jairbolsonaro/status/1573371067023982592")</f>
        <v>https://twitter.com/jairbolsonaro/status/1573371067023982592</v>
      </c>
      <c r="J341">
        <v>31107</v>
      </c>
      <c r="K341">
        <v>6420</v>
      </c>
    </row>
    <row r="342" spans="1:11" x14ac:dyDescent="0.35">
      <c r="A342" s="15" t="s">
        <v>2031</v>
      </c>
      <c r="B342" s="1" t="s">
        <v>1100</v>
      </c>
      <c r="C342" s="1" t="s">
        <v>1100</v>
      </c>
      <c r="D342" s="16"/>
      <c r="E342" t="s">
        <v>11</v>
      </c>
      <c r="F342" s="17">
        <v>44828.020555555559</v>
      </c>
      <c r="G342" t="s">
        <v>2032</v>
      </c>
      <c r="H342" s="18" t="s">
        <v>2033</v>
      </c>
      <c r="I342" s="3" t="str">
        <f>HYPERLINK("https://twitter.com/jairbolsonaro/status/1573469666793619478")</f>
        <v>https://twitter.com/jairbolsonaro/status/1573469666793619478</v>
      </c>
      <c r="J342">
        <v>45862</v>
      </c>
      <c r="K342">
        <v>8199</v>
      </c>
    </row>
    <row r="343" spans="1:11" x14ac:dyDescent="0.35">
      <c r="A343" s="15" t="s">
        <v>2034</v>
      </c>
      <c r="B343" s="1" t="s">
        <v>1100</v>
      </c>
      <c r="C343" s="1" t="s">
        <v>1100</v>
      </c>
      <c r="D343" s="16"/>
      <c r="E343" t="s">
        <v>11</v>
      </c>
      <c r="F343" s="17">
        <v>44828.440462962964</v>
      </c>
      <c r="G343" t="s">
        <v>2035</v>
      </c>
      <c r="H343" s="18" t="s">
        <v>2036</v>
      </c>
      <c r="I343" s="3" t="str">
        <f>HYPERLINK("https://twitter.com/jairbolsonaro/status/1573621835857526786")</f>
        <v>https://twitter.com/jairbolsonaro/status/1573621835857526786</v>
      </c>
      <c r="J343">
        <v>63139</v>
      </c>
      <c r="K343">
        <v>12706</v>
      </c>
    </row>
    <row r="344" spans="1:11" x14ac:dyDescent="0.35">
      <c r="A344" s="15" t="s">
        <v>2037</v>
      </c>
      <c r="B344" s="1" t="s">
        <v>1100</v>
      </c>
      <c r="C344" s="1" t="s">
        <v>1100</v>
      </c>
      <c r="D344" s="16"/>
      <c r="E344" t="s">
        <v>11</v>
      </c>
      <c r="F344" s="17">
        <v>44828.678900462961</v>
      </c>
      <c r="G344" t="s">
        <v>2038</v>
      </c>
      <c r="H344" s="18" t="s">
        <v>2039</v>
      </c>
      <c r="I344" s="3" t="str">
        <f>HYPERLINK("https://twitter.com/jairbolsonaro/status/1573708243213455361")</f>
        <v>https://twitter.com/jairbolsonaro/status/1573708243213455361</v>
      </c>
      <c r="J344">
        <v>38727</v>
      </c>
      <c r="K344">
        <v>8060</v>
      </c>
    </row>
    <row r="345" spans="1:11" x14ac:dyDescent="0.35">
      <c r="A345" s="15" t="s">
        <v>2040</v>
      </c>
      <c r="B345" s="1" t="s">
        <v>1100</v>
      </c>
      <c r="C345" s="1" t="s">
        <v>1100</v>
      </c>
      <c r="D345" s="16"/>
      <c r="E345" t="s">
        <v>11</v>
      </c>
      <c r="F345" s="17">
        <v>44828.680972222224</v>
      </c>
      <c r="G345" t="s">
        <v>2041</v>
      </c>
      <c r="H345" s="18" t="s">
        <v>2042</v>
      </c>
      <c r="I345" s="3" t="str">
        <f>HYPERLINK("https://twitter.com/jairbolsonaro/status/1573708991095603205")</f>
        <v>https://twitter.com/jairbolsonaro/status/1573708991095603205</v>
      </c>
      <c r="J345">
        <v>21250</v>
      </c>
      <c r="K345">
        <v>4056</v>
      </c>
    </row>
    <row r="346" spans="1:11" x14ac:dyDescent="0.35">
      <c r="A346" s="15" t="s">
        <v>2043</v>
      </c>
      <c r="B346" s="1" t="s">
        <v>1100</v>
      </c>
      <c r="C346" s="1" t="s">
        <v>1100</v>
      </c>
      <c r="D346" s="16"/>
      <c r="E346" t="s">
        <v>11</v>
      </c>
      <c r="F346" s="17">
        <v>44828.799814814818</v>
      </c>
      <c r="G346" t="s">
        <v>2044</v>
      </c>
      <c r="H346" s="18" t="s">
        <v>2045</v>
      </c>
      <c r="I346" s="3" t="str">
        <f>HYPERLINK("https://twitter.com/jairbolsonaro/status/1573752060167733248")</f>
        <v>https://twitter.com/jairbolsonaro/status/1573752060167733248</v>
      </c>
      <c r="J346">
        <v>14188</v>
      </c>
      <c r="K346">
        <v>2810</v>
      </c>
    </row>
    <row r="347" spans="1:11" x14ac:dyDescent="0.35">
      <c r="A347" s="15" t="s">
        <v>2046</v>
      </c>
      <c r="B347" s="1" t="s">
        <v>1100</v>
      </c>
      <c r="C347" s="1" t="s">
        <v>1100</v>
      </c>
      <c r="D347" s="16"/>
      <c r="E347" t="s">
        <v>11</v>
      </c>
      <c r="F347" s="17">
        <v>44828.983877314815</v>
      </c>
      <c r="G347" t="s">
        <v>2047</v>
      </c>
      <c r="H347" s="18" t="s">
        <v>2048</v>
      </c>
      <c r="I347" s="3" t="str">
        <f>HYPERLINK("https://twitter.com/jairbolsonaro/status/1573818763211857920")</f>
        <v>https://twitter.com/jairbolsonaro/status/1573818763211857920</v>
      </c>
      <c r="J347">
        <v>61635</v>
      </c>
      <c r="K347">
        <v>10222</v>
      </c>
    </row>
    <row r="348" spans="1:11" x14ac:dyDescent="0.35">
      <c r="A348" s="15" t="s">
        <v>2049</v>
      </c>
      <c r="B348" s="1" t="s">
        <v>1100</v>
      </c>
      <c r="C348" s="1" t="s">
        <v>1100</v>
      </c>
      <c r="D348" s="16"/>
      <c r="E348" t="s">
        <v>11</v>
      </c>
      <c r="F348" s="17">
        <v>44829.008900462963</v>
      </c>
      <c r="G348" t="s">
        <v>2050</v>
      </c>
      <c r="H348" s="18" t="s">
        <v>2051</v>
      </c>
      <c r="I348" s="3" t="str">
        <f>HYPERLINK("https://twitter.com/jairbolsonaro/status/1573827829761966080")</f>
        <v>https://twitter.com/jairbolsonaro/status/1573827829761966080</v>
      </c>
      <c r="J348">
        <v>47185</v>
      </c>
      <c r="K348">
        <v>8885</v>
      </c>
    </row>
    <row r="349" spans="1:11" x14ac:dyDescent="0.35">
      <c r="A349" s="15" t="s">
        <v>2052</v>
      </c>
      <c r="B349" s="1" t="s">
        <v>1100</v>
      </c>
      <c r="C349" s="1" t="s">
        <v>1100</v>
      </c>
      <c r="D349" s="16"/>
      <c r="E349" t="s">
        <v>11</v>
      </c>
      <c r="F349" s="17">
        <v>44829.0309375</v>
      </c>
      <c r="G349" s="3" t="str">
        <f>HYPERLINK("https://t.co/kdPqqNRGs2")</f>
        <v>https://t.co/kdPqqNRGs2</v>
      </c>
      <c r="H349" s="18" t="s">
        <v>2053</v>
      </c>
      <c r="I349" s="3" t="str">
        <f>HYPERLINK("https://twitter.com/jairbolsonaro/status/1573835814559154180")</f>
        <v>https://twitter.com/jairbolsonaro/status/1573835814559154180</v>
      </c>
      <c r="J349">
        <v>52487</v>
      </c>
      <c r="K349">
        <v>9746</v>
      </c>
    </row>
    <row r="350" spans="1:11" x14ac:dyDescent="0.35">
      <c r="A350" s="15" t="s">
        <v>2054</v>
      </c>
      <c r="B350" s="1" t="s">
        <v>1100</v>
      </c>
      <c r="C350" s="1" t="s">
        <v>1100</v>
      </c>
      <c r="D350" s="16"/>
      <c r="E350" t="s">
        <v>11</v>
      </c>
      <c r="F350" s="17">
        <v>44829.101331018515</v>
      </c>
      <c r="G350" t="s">
        <v>2055</v>
      </c>
      <c r="H350" s="18" t="s">
        <v>2056</v>
      </c>
      <c r="I350" s="3" t="str">
        <f>HYPERLINK("https://twitter.com/jairbolsonaro/status/1573861324739809282")</f>
        <v>https://twitter.com/jairbolsonaro/status/1573861324739809282</v>
      </c>
      <c r="J350">
        <v>63698</v>
      </c>
      <c r="K350">
        <v>11679</v>
      </c>
    </row>
    <row r="351" spans="1:11" x14ac:dyDescent="0.35">
      <c r="A351" s="15" t="s">
        <v>2057</v>
      </c>
      <c r="B351" s="1" t="s">
        <v>1100</v>
      </c>
      <c r="C351" s="1" t="s">
        <v>1100</v>
      </c>
      <c r="D351" s="16"/>
      <c r="E351" t="s">
        <v>11</v>
      </c>
      <c r="F351" s="17">
        <v>44829.101331018515</v>
      </c>
      <c r="G351" t="s">
        <v>2058</v>
      </c>
      <c r="H351" s="18" t="s">
        <v>2056</v>
      </c>
      <c r="I351" s="3" t="str">
        <f>HYPERLINK("https://twitter.com/jairbolsonaro/status/1573861326643920898")</f>
        <v>https://twitter.com/jairbolsonaro/status/1573861326643920898</v>
      </c>
      <c r="J351">
        <v>34671</v>
      </c>
      <c r="K351">
        <v>5624</v>
      </c>
    </row>
    <row r="352" spans="1:11" x14ac:dyDescent="0.35">
      <c r="A352" s="15" t="s">
        <v>2059</v>
      </c>
      <c r="B352" s="1" t="s">
        <v>1100</v>
      </c>
      <c r="C352" s="1" t="s">
        <v>1100</v>
      </c>
      <c r="D352" s="16"/>
      <c r="E352" t="s">
        <v>11</v>
      </c>
      <c r="F352" s="17">
        <v>44829.101342592592</v>
      </c>
      <c r="G352" t="s">
        <v>2060</v>
      </c>
      <c r="H352" s="18" t="s">
        <v>2061</v>
      </c>
      <c r="I352" s="3" t="str">
        <f>HYPERLINK("https://twitter.com/jairbolsonaro/status/1573861328510484482")</f>
        <v>https://twitter.com/jairbolsonaro/status/1573861328510484482</v>
      </c>
      <c r="J352">
        <v>31194</v>
      </c>
      <c r="K352">
        <v>5504</v>
      </c>
    </row>
    <row r="353" spans="1:11" x14ac:dyDescent="0.35">
      <c r="A353" s="15" t="s">
        <v>2062</v>
      </c>
      <c r="B353" s="1" t="s">
        <v>1100</v>
      </c>
      <c r="C353" s="1" t="s">
        <v>1100</v>
      </c>
      <c r="D353" s="16"/>
      <c r="E353" t="s">
        <v>11</v>
      </c>
      <c r="F353" s="17">
        <v>44829.510254629633</v>
      </c>
      <c r="G353" t="s">
        <v>2063</v>
      </c>
      <c r="H353" s="18" t="s">
        <v>2064</v>
      </c>
      <c r="I353" s="3" t="str">
        <f>HYPERLINK("https://twitter.com/jairbolsonaro/status/1574009512876544000")</f>
        <v>https://twitter.com/jairbolsonaro/status/1574009512876544000</v>
      </c>
      <c r="J353">
        <v>41683</v>
      </c>
      <c r="K353">
        <v>9264</v>
      </c>
    </row>
    <row r="354" spans="1:11" x14ac:dyDescent="0.35">
      <c r="A354" s="15" t="s">
        <v>2065</v>
      </c>
      <c r="B354" s="1" t="s">
        <v>1100</v>
      </c>
      <c r="C354" s="1" t="s">
        <v>1100</v>
      </c>
      <c r="D354" s="16"/>
      <c r="E354" t="s">
        <v>11</v>
      </c>
      <c r="F354" s="17">
        <v>44829.65148148148</v>
      </c>
      <c r="G354" s="3" t="str">
        <f>HYPERLINK("https://t.co/wuKg7FPvP3")</f>
        <v>https://t.co/wuKg7FPvP3</v>
      </c>
      <c r="H354" s="18" t="s">
        <v>2066</v>
      </c>
      <c r="I354" s="3" t="str">
        <f>HYPERLINK("https://twitter.com/jairbolsonaro/status/1574060691354525698")</f>
        <v>https://twitter.com/jairbolsonaro/status/1574060691354525698</v>
      </c>
      <c r="J354">
        <v>56786</v>
      </c>
      <c r="K354">
        <v>11033</v>
      </c>
    </row>
    <row r="355" spans="1:11" x14ac:dyDescent="0.35">
      <c r="A355" s="15" t="s">
        <v>2067</v>
      </c>
      <c r="B355" s="1" t="s">
        <v>1100</v>
      </c>
      <c r="C355" s="1" t="s">
        <v>1100</v>
      </c>
      <c r="D355" s="16"/>
      <c r="E355" t="s">
        <v>11</v>
      </c>
      <c r="F355" s="17">
        <v>44829.89634259259</v>
      </c>
      <c r="G355" t="s">
        <v>2068</v>
      </c>
      <c r="H355" s="18" t="s">
        <v>2069</v>
      </c>
      <c r="I355" s="3" t="str">
        <f>HYPERLINK("https://twitter.com/jairbolsonaro/status/1574149428025368582")</f>
        <v>https://twitter.com/jairbolsonaro/status/1574149428025368582</v>
      </c>
      <c r="J355">
        <v>31705</v>
      </c>
      <c r="K355">
        <v>5379</v>
      </c>
    </row>
    <row r="356" spans="1:11" x14ac:dyDescent="0.35">
      <c r="A356" s="15" t="s">
        <v>2070</v>
      </c>
      <c r="B356" s="1" t="s">
        <v>1100</v>
      </c>
      <c r="C356" s="1" t="s">
        <v>1100</v>
      </c>
      <c r="D356" s="16"/>
      <c r="E356" t="s">
        <v>11</v>
      </c>
      <c r="F356" s="17">
        <v>44830.463263888887</v>
      </c>
      <c r="G356" t="s">
        <v>2071</v>
      </c>
      <c r="H356" s="18" t="s">
        <v>2072</v>
      </c>
      <c r="I356" s="3" t="str">
        <f>HYPERLINK("https://twitter.com/jairbolsonaro/status/1574354872241164289")</f>
        <v>https://twitter.com/jairbolsonaro/status/1574354872241164289</v>
      </c>
      <c r="J356">
        <v>39755</v>
      </c>
      <c r="K356">
        <v>7247</v>
      </c>
    </row>
    <row r="357" spans="1:11" x14ac:dyDescent="0.35">
      <c r="A357" s="15" t="s">
        <v>2073</v>
      </c>
      <c r="B357" s="1" t="s">
        <v>1100</v>
      </c>
      <c r="C357" s="1" t="s">
        <v>1100</v>
      </c>
      <c r="D357" s="16"/>
      <c r="E357" t="s">
        <v>11</v>
      </c>
      <c r="F357" s="17">
        <v>44830.463263888887</v>
      </c>
      <c r="G357" t="s">
        <v>2074</v>
      </c>
      <c r="H357" s="18" t="s">
        <v>2072</v>
      </c>
      <c r="I357" s="3" t="str">
        <f>HYPERLINK("https://twitter.com/jairbolsonaro/status/1574354874543869952")</f>
        <v>https://twitter.com/jairbolsonaro/status/1574354874543869952</v>
      </c>
      <c r="J357">
        <v>9009</v>
      </c>
      <c r="K357">
        <v>2149</v>
      </c>
    </row>
    <row r="358" spans="1:11" x14ac:dyDescent="0.35">
      <c r="A358" s="15" t="s">
        <v>2075</v>
      </c>
      <c r="B358" s="1" t="s">
        <v>1100</v>
      </c>
      <c r="C358" s="1" t="s">
        <v>1100</v>
      </c>
      <c r="D358" s="16"/>
      <c r="E358" t="s">
        <v>11</v>
      </c>
      <c r="F358" s="17">
        <v>44830.463275462964</v>
      </c>
      <c r="G358" t="s">
        <v>2076</v>
      </c>
      <c r="H358" s="18" t="s">
        <v>2077</v>
      </c>
      <c r="I358" s="3" t="str">
        <f>HYPERLINK("https://twitter.com/jairbolsonaro/status/1574354876557131779")</f>
        <v>https://twitter.com/jairbolsonaro/status/1574354876557131779</v>
      </c>
      <c r="J358">
        <v>7018</v>
      </c>
      <c r="K358">
        <v>1605</v>
      </c>
    </row>
    <row r="359" spans="1:11" x14ac:dyDescent="0.35">
      <c r="A359" s="15" t="s">
        <v>2078</v>
      </c>
      <c r="B359" s="1" t="s">
        <v>1100</v>
      </c>
      <c r="C359" s="1" t="s">
        <v>1100</v>
      </c>
      <c r="D359" s="16"/>
      <c r="E359" t="s">
        <v>11</v>
      </c>
      <c r="F359" s="17">
        <v>44830.463275462964</v>
      </c>
      <c r="G359" t="s">
        <v>2079</v>
      </c>
      <c r="H359" s="18" t="s">
        <v>2077</v>
      </c>
      <c r="I359" s="3" t="str">
        <f>HYPERLINK("https://twitter.com/jairbolsonaro/status/1574354878872268800")</f>
        <v>https://twitter.com/jairbolsonaro/status/1574354878872268800</v>
      </c>
      <c r="J359">
        <v>6940</v>
      </c>
      <c r="K359">
        <v>1475</v>
      </c>
    </row>
    <row r="360" spans="1:11" x14ac:dyDescent="0.35">
      <c r="A360" s="15" t="s">
        <v>2080</v>
      </c>
      <c r="B360" s="1" t="s">
        <v>1100</v>
      </c>
      <c r="C360" s="1" t="s">
        <v>1100</v>
      </c>
      <c r="D360" s="16"/>
      <c r="E360" t="s">
        <v>11</v>
      </c>
      <c r="F360" s="17">
        <v>44830.463287037041</v>
      </c>
      <c r="G360" t="s">
        <v>2081</v>
      </c>
      <c r="H360" s="18" t="s">
        <v>2082</v>
      </c>
      <c r="I360" s="3" t="str">
        <f>HYPERLINK("https://twitter.com/jairbolsonaro/status/1574354880583667715")</f>
        <v>https://twitter.com/jairbolsonaro/status/1574354880583667715</v>
      </c>
      <c r="J360">
        <v>6627</v>
      </c>
      <c r="K360">
        <v>1372</v>
      </c>
    </row>
    <row r="361" spans="1:11" x14ac:dyDescent="0.35">
      <c r="A361" s="15" t="s">
        <v>2083</v>
      </c>
      <c r="B361" s="1" t="s">
        <v>1100</v>
      </c>
      <c r="C361" s="1" t="s">
        <v>1100</v>
      </c>
      <c r="D361" s="16"/>
      <c r="E361" t="s">
        <v>11</v>
      </c>
      <c r="F361" s="17">
        <v>44830.463287037041</v>
      </c>
      <c r="G361" t="s">
        <v>2084</v>
      </c>
      <c r="H361" s="18" t="s">
        <v>2082</v>
      </c>
      <c r="I361" s="3" t="str">
        <f>HYPERLINK("https://twitter.com/jairbolsonaro/status/1574354882219368449")</f>
        <v>https://twitter.com/jairbolsonaro/status/1574354882219368449</v>
      </c>
      <c r="J361">
        <v>8582</v>
      </c>
      <c r="K361">
        <v>1876</v>
      </c>
    </row>
    <row r="362" spans="1:11" x14ac:dyDescent="0.35">
      <c r="A362" s="15" t="s">
        <v>2085</v>
      </c>
      <c r="B362" s="1" t="s">
        <v>1100</v>
      </c>
      <c r="C362" s="1" t="s">
        <v>1100</v>
      </c>
      <c r="D362" s="16"/>
      <c r="E362" t="s">
        <v>11</v>
      </c>
      <c r="F362" s="17">
        <v>44830.46329861111</v>
      </c>
      <c r="G362" t="s">
        <v>2086</v>
      </c>
      <c r="H362" s="18" t="s">
        <v>2087</v>
      </c>
      <c r="I362" s="3" t="str">
        <f>HYPERLINK("https://twitter.com/jairbolsonaro/status/1574354884236910592")</f>
        <v>https://twitter.com/jairbolsonaro/status/1574354884236910592</v>
      </c>
      <c r="J362">
        <v>9555</v>
      </c>
      <c r="K362">
        <v>1935</v>
      </c>
    </row>
    <row r="363" spans="1:11" x14ac:dyDescent="0.35">
      <c r="A363" s="15" t="s">
        <v>2088</v>
      </c>
      <c r="B363" s="1" t="s">
        <v>1100</v>
      </c>
      <c r="C363" s="1" t="s">
        <v>1100</v>
      </c>
      <c r="D363" s="16"/>
      <c r="E363" t="s">
        <v>11</v>
      </c>
      <c r="F363" s="17">
        <v>44830.46329861111</v>
      </c>
      <c r="G363" t="s">
        <v>2089</v>
      </c>
      <c r="H363" s="18" t="s">
        <v>2087</v>
      </c>
      <c r="I363" s="3" t="str">
        <f>HYPERLINK("https://twitter.com/jairbolsonaro/status/1574354886015291392")</f>
        <v>https://twitter.com/jairbolsonaro/status/1574354886015291392</v>
      </c>
      <c r="J363">
        <v>9999</v>
      </c>
      <c r="K363">
        <v>2060</v>
      </c>
    </row>
    <row r="364" spans="1:11" x14ac:dyDescent="0.35">
      <c r="A364" s="15" t="s">
        <v>2090</v>
      </c>
      <c r="B364" s="1" t="s">
        <v>1100</v>
      </c>
      <c r="C364" s="1" t="s">
        <v>1100</v>
      </c>
      <c r="D364" s="16"/>
      <c r="E364" t="s">
        <v>11</v>
      </c>
      <c r="F364" s="17">
        <v>44830.463310185187</v>
      </c>
      <c r="G364" t="s">
        <v>2091</v>
      </c>
      <c r="H364" s="18" t="s">
        <v>2092</v>
      </c>
      <c r="I364" s="3" t="str">
        <f>HYPERLINK("https://twitter.com/jairbolsonaro/status/1574354887844024320")</f>
        <v>https://twitter.com/jairbolsonaro/status/1574354887844024320</v>
      </c>
      <c r="J364">
        <v>9465</v>
      </c>
      <c r="K364">
        <v>1899</v>
      </c>
    </row>
    <row r="365" spans="1:11" x14ac:dyDescent="0.35">
      <c r="A365" s="15" t="s">
        <v>2093</v>
      </c>
      <c r="B365" s="1" t="s">
        <v>1100</v>
      </c>
      <c r="C365" s="1" t="s">
        <v>1100</v>
      </c>
      <c r="D365" s="16"/>
      <c r="E365" t="s">
        <v>11</v>
      </c>
      <c r="F365" s="17">
        <v>44830.463310185187</v>
      </c>
      <c r="G365" t="s">
        <v>2094</v>
      </c>
      <c r="H365" s="18" t="s">
        <v>2092</v>
      </c>
      <c r="I365" s="3" t="str">
        <f>HYPERLINK("https://twitter.com/jairbolsonaro/status/1574354889458737152")</f>
        <v>https://twitter.com/jairbolsonaro/status/1574354889458737152</v>
      </c>
      <c r="J365">
        <v>9511</v>
      </c>
      <c r="K365">
        <v>1976</v>
      </c>
    </row>
    <row r="366" spans="1:11" x14ac:dyDescent="0.35">
      <c r="A366" s="15" t="s">
        <v>2095</v>
      </c>
      <c r="B366" s="1" t="s">
        <v>1100</v>
      </c>
      <c r="C366" s="1" t="s">
        <v>1100</v>
      </c>
      <c r="D366" s="16"/>
      <c r="E366" t="s">
        <v>11</v>
      </c>
      <c r="F366" s="17">
        <v>44830.463310185187</v>
      </c>
      <c r="G366" t="s">
        <v>2096</v>
      </c>
      <c r="H366" s="18" t="s">
        <v>2092</v>
      </c>
      <c r="I366" s="3" t="str">
        <f>HYPERLINK("https://twitter.com/jairbolsonaro/status/1574354891509825536")</f>
        <v>https://twitter.com/jairbolsonaro/status/1574354891509825536</v>
      </c>
      <c r="J366">
        <v>20023</v>
      </c>
      <c r="K366">
        <v>3084</v>
      </c>
    </row>
    <row r="367" spans="1:11" x14ac:dyDescent="0.35">
      <c r="A367" s="15" t="s">
        <v>2097</v>
      </c>
      <c r="B367" s="1" t="s">
        <v>1100</v>
      </c>
      <c r="C367" s="1" t="s">
        <v>1100</v>
      </c>
      <c r="D367" s="16"/>
      <c r="E367" t="s">
        <v>11</v>
      </c>
      <c r="F367" s="17">
        <v>44830.463321759256</v>
      </c>
      <c r="G367" t="s">
        <v>2098</v>
      </c>
      <c r="H367" s="18" t="s">
        <v>2099</v>
      </c>
      <c r="I367" s="3" t="str">
        <f>HYPERLINK("https://twitter.com/jairbolsonaro/status/1574354893200031744")</f>
        <v>https://twitter.com/jairbolsonaro/status/1574354893200031744</v>
      </c>
      <c r="J367">
        <v>20387</v>
      </c>
      <c r="K367">
        <v>3286</v>
      </c>
    </row>
    <row r="368" spans="1:11" x14ac:dyDescent="0.35">
      <c r="A368" s="15" t="s">
        <v>2100</v>
      </c>
      <c r="B368" s="1" t="s">
        <v>1100</v>
      </c>
      <c r="C368" s="1" t="s">
        <v>1100</v>
      </c>
      <c r="D368" s="16"/>
      <c r="E368" t="s">
        <v>11</v>
      </c>
      <c r="F368" s="17">
        <v>44830.639444444445</v>
      </c>
      <c r="G368" s="3" t="str">
        <f>HYPERLINK("https://t.co/nGTx8w6KvO")</f>
        <v>https://t.co/nGTx8w6KvO</v>
      </c>
      <c r="H368" s="18" t="s">
        <v>2101</v>
      </c>
      <c r="I368" s="3" t="str">
        <f>HYPERLINK("https://twitter.com/jairbolsonaro/status/1574418717479419905")</f>
        <v>https://twitter.com/jairbolsonaro/status/1574418717479419905</v>
      </c>
      <c r="J368">
        <v>55814</v>
      </c>
      <c r="K368">
        <v>11595</v>
      </c>
    </row>
    <row r="369" spans="1:11" x14ac:dyDescent="0.35">
      <c r="A369" s="15" t="s">
        <v>2102</v>
      </c>
      <c r="B369" s="1" t="s">
        <v>1100</v>
      </c>
      <c r="C369" s="1" t="s">
        <v>1100</v>
      </c>
      <c r="D369" s="16"/>
      <c r="E369" t="s">
        <v>11</v>
      </c>
      <c r="F369" s="17">
        <v>44830.799583333333</v>
      </c>
      <c r="G369" t="s">
        <v>2103</v>
      </c>
      <c r="H369" s="18" t="s">
        <v>2104</v>
      </c>
      <c r="I369" s="3" t="str">
        <f>HYPERLINK("https://twitter.com/jairbolsonaro/status/1574476750427684864")</f>
        <v>https://twitter.com/jairbolsonaro/status/1574476750427684864</v>
      </c>
      <c r="J369">
        <v>76196</v>
      </c>
      <c r="K369">
        <v>13632</v>
      </c>
    </row>
    <row r="370" spans="1:11" x14ac:dyDescent="0.35">
      <c r="A370" s="15" t="s">
        <v>2105</v>
      </c>
      <c r="B370" s="1" t="s">
        <v>1100</v>
      </c>
      <c r="C370" s="1" t="s">
        <v>1100</v>
      </c>
      <c r="D370" s="16"/>
      <c r="E370" t="s">
        <v>11</v>
      </c>
      <c r="F370" s="17">
        <v>44830.98233796296</v>
      </c>
      <c r="G370" t="s">
        <v>2106</v>
      </c>
      <c r="H370" s="18" t="s">
        <v>2107</v>
      </c>
      <c r="I370" s="3" t="str">
        <f>HYPERLINK("https://twitter.com/jairbolsonaro/status/1574542980694028288")</f>
        <v>https://twitter.com/jairbolsonaro/status/1574542980694028288</v>
      </c>
      <c r="J370">
        <v>77068</v>
      </c>
      <c r="K370">
        <v>18199</v>
      </c>
    </row>
    <row r="371" spans="1:11" x14ac:dyDescent="0.35">
      <c r="A371" s="15" t="s">
        <v>2108</v>
      </c>
      <c r="B371" s="1" t="s">
        <v>1100</v>
      </c>
      <c r="C371" s="1" t="s">
        <v>1100</v>
      </c>
      <c r="D371" s="16"/>
      <c r="E371" t="s">
        <v>11</v>
      </c>
      <c r="F371" s="17">
        <v>44831.427569444444</v>
      </c>
      <c r="G371" t="s">
        <v>2109</v>
      </c>
      <c r="H371" s="18" t="s">
        <v>2110</v>
      </c>
      <c r="I371" s="3" t="str">
        <f>HYPERLINK("https://twitter.com/jairbolsonaro/status/1574704327276593152")</f>
        <v>https://twitter.com/jairbolsonaro/status/1574704327276593152</v>
      </c>
      <c r="J371">
        <v>35269</v>
      </c>
      <c r="K371">
        <v>6246</v>
      </c>
    </row>
    <row r="372" spans="1:11" x14ac:dyDescent="0.35">
      <c r="A372" s="15" t="s">
        <v>2111</v>
      </c>
      <c r="B372" s="1" t="s">
        <v>1100</v>
      </c>
      <c r="C372" s="1" t="s">
        <v>1100</v>
      </c>
      <c r="D372" s="16"/>
      <c r="E372" t="s">
        <v>11</v>
      </c>
      <c r="F372" s="17">
        <v>44831.427581018521</v>
      </c>
      <c r="G372" t="s">
        <v>2112</v>
      </c>
      <c r="H372" s="18" t="s">
        <v>2113</v>
      </c>
      <c r="I372" s="3" t="str">
        <f>HYPERLINK("https://twitter.com/jairbolsonaro/status/1574704328962899968")</f>
        <v>https://twitter.com/jairbolsonaro/status/1574704328962899968</v>
      </c>
      <c r="J372">
        <v>19375</v>
      </c>
      <c r="K372">
        <v>3070</v>
      </c>
    </row>
    <row r="373" spans="1:11" x14ac:dyDescent="0.35">
      <c r="A373" s="15" t="s">
        <v>2114</v>
      </c>
      <c r="B373" s="1" t="s">
        <v>1100</v>
      </c>
      <c r="C373" s="1" t="s">
        <v>1100</v>
      </c>
      <c r="D373" s="16"/>
      <c r="E373" t="s">
        <v>11</v>
      </c>
      <c r="F373" s="17">
        <v>44831.427581018521</v>
      </c>
      <c r="G373" t="s">
        <v>2115</v>
      </c>
      <c r="H373" s="18" t="s">
        <v>2113</v>
      </c>
      <c r="I373" s="3" t="str">
        <f>HYPERLINK("https://twitter.com/jairbolsonaro/status/1574704331496263681")</f>
        <v>https://twitter.com/jairbolsonaro/status/1574704331496263681</v>
      </c>
      <c r="J373">
        <v>16626</v>
      </c>
      <c r="K373">
        <v>3029</v>
      </c>
    </row>
    <row r="374" spans="1:11" x14ac:dyDescent="0.35">
      <c r="A374" s="15" t="s">
        <v>2116</v>
      </c>
      <c r="B374" s="1" t="s">
        <v>1100</v>
      </c>
      <c r="C374" s="1" t="s">
        <v>2117</v>
      </c>
      <c r="D374" s="16"/>
      <c r="E374" t="s">
        <v>146</v>
      </c>
      <c r="F374" s="17">
        <v>44831.614895833336</v>
      </c>
      <c r="G374" t="s">
        <v>2118</v>
      </c>
      <c r="H374" s="18" t="s">
        <v>2119</v>
      </c>
      <c r="I374" s="3" t="str">
        <f>HYPERLINK("https://twitter.com/jairbolsonaro/status/1574772211424153600")</f>
        <v>https://twitter.com/jairbolsonaro/status/1574772211424153600</v>
      </c>
      <c r="J374">
        <v>8646</v>
      </c>
      <c r="K374">
        <v>518</v>
      </c>
    </row>
    <row r="375" spans="1:11" x14ac:dyDescent="0.35">
      <c r="A375" s="15" t="s">
        <v>2120</v>
      </c>
      <c r="B375" s="1" t="s">
        <v>1100</v>
      </c>
      <c r="C375" s="1" t="s">
        <v>2121</v>
      </c>
      <c r="D375" s="16"/>
      <c r="E375" t="s">
        <v>146</v>
      </c>
      <c r="F375" s="17">
        <v>44831.615208333336</v>
      </c>
      <c r="G375" t="s">
        <v>2122</v>
      </c>
      <c r="H375" s="18" t="s">
        <v>2123</v>
      </c>
      <c r="I375" s="3" t="str">
        <f>HYPERLINK("https://twitter.com/jairbolsonaro/status/1574772324305362944")</f>
        <v>https://twitter.com/jairbolsonaro/status/1574772324305362944</v>
      </c>
      <c r="J375">
        <v>1792</v>
      </c>
      <c r="K375">
        <v>118</v>
      </c>
    </row>
    <row r="376" spans="1:11" x14ac:dyDescent="0.35">
      <c r="A376" s="15" t="s">
        <v>2124</v>
      </c>
      <c r="B376" s="1" t="s">
        <v>1100</v>
      </c>
      <c r="C376" s="1" t="s">
        <v>1280</v>
      </c>
      <c r="D376" s="16"/>
      <c r="E376" t="s">
        <v>146</v>
      </c>
      <c r="F376" s="17">
        <v>44831.615879629629</v>
      </c>
      <c r="G376" t="s">
        <v>2125</v>
      </c>
      <c r="H376" s="18" t="s">
        <v>2126</v>
      </c>
      <c r="I376" s="3" t="str">
        <f>HYPERLINK("https://twitter.com/jairbolsonaro/status/1574772566547464193")</f>
        <v>https://twitter.com/jairbolsonaro/status/1574772566547464193</v>
      </c>
      <c r="J376">
        <v>11176</v>
      </c>
      <c r="K376">
        <v>614</v>
      </c>
    </row>
    <row r="377" spans="1:11" x14ac:dyDescent="0.35">
      <c r="A377" s="15" t="s">
        <v>2127</v>
      </c>
      <c r="B377" s="1" t="s">
        <v>1100</v>
      </c>
      <c r="C377" s="1" t="s">
        <v>1100</v>
      </c>
      <c r="D377" s="16"/>
      <c r="E377" t="s">
        <v>11</v>
      </c>
      <c r="F377" s="17">
        <v>44831.675694444442</v>
      </c>
      <c r="G377" t="s">
        <v>2128</v>
      </c>
      <c r="H377" s="18" t="s">
        <v>2129</v>
      </c>
      <c r="I377" s="3" t="str">
        <f>HYPERLINK("https://twitter.com/jairbolsonaro/status/1574794244870529024")</f>
        <v>https://twitter.com/jairbolsonaro/status/1574794244870529024</v>
      </c>
      <c r="J377">
        <v>35758</v>
      </c>
      <c r="K377">
        <v>7473</v>
      </c>
    </row>
    <row r="378" spans="1:11" x14ac:dyDescent="0.35">
      <c r="A378" s="15" t="s">
        <v>2130</v>
      </c>
      <c r="B378" s="1" t="s">
        <v>1100</v>
      </c>
      <c r="C378" s="1" t="s">
        <v>1100</v>
      </c>
      <c r="D378" s="16"/>
      <c r="E378" t="s">
        <v>11</v>
      </c>
      <c r="F378" s="17">
        <v>44831.765486111108</v>
      </c>
      <c r="G378" t="s">
        <v>2131</v>
      </c>
      <c r="H378" s="18" t="s">
        <v>2132</v>
      </c>
      <c r="I378" s="3" t="str">
        <f>HYPERLINK("https://twitter.com/jairbolsonaro/status/1574826782531936257")</f>
        <v>https://twitter.com/jairbolsonaro/status/1574826782531936257</v>
      </c>
      <c r="J378">
        <v>19840</v>
      </c>
      <c r="K378">
        <v>4486</v>
      </c>
    </row>
    <row r="379" spans="1:11" x14ac:dyDescent="0.35">
      <c r="A379" s="15" t="s">
        <v>2133</v>
      </c>
      <c r="B379" s="1" t="s">
        <v>1100</v>
      </c>
      <c r="C379" s="1" t="s">
        <v>1100</v>
      </c>
      <c r="D379" s="16"/>
      <c r="E379" t="s">
        <v>11</v>
      </c>
      <c r="F379" s="17">
        <v>44831.897141203706</v>
      </c>
      <c r="G379" t="s">
        <v>2134</v>
      </c>
      <c r="H379" s="18" t="s">
        <v>2135</v>
      </c>
      <c r="I379" s="3" t="str">
        <f>HYPERLINK("https://twitter.com/jairbolsonaro/status/1574874493184516103")</f>
        <v>https://twitter.com/jairbolsonaro/status/1574874493184516103</v>
      </c>
      <c r="J379">
        <v>24727</v>
      </c>
      <c r="K379">
        <v>4222</v>
      </c>
    </row>
    <row r="380" spans="1:11" x14ac:dyDescent="0.35">
      <c r="A380" s="15" t="s">
        <v>2136</v>
      </c>
      <c r="B380" s="1" t="s">
        <v>1100</v>
      </c>
      <c r="C380" s="1" t="s">
        <v>1100</v>
      </c>
      <c r="D380" s="16"/>
      <c r="E380" t="s">
        <v>11</v>
      </c>
      <c r="F380" s="17">
        <v>44831.967731481483</v>
      </c>
      <c r="G380" t="s">
        <v>2137</v>
      </c>
      <c r="H380" s="18" t="s">
        <v>2138</v>
      </c>
      <c r="I380" s="3" t="str">
        <f>HYPERLINK("https://twitter.com/jairbolsonaro/status/1574900075016380416")</f>
        <v>https://twitter.com/jairbolsonaro/status/1574900075016380416</v>
      </c>
      <c r="J380">
        <v>32993</v>
      </c>
      <c r="K380">
        <v>5966</v>
      </c>
    </row>
    <row r="381" spans="1:11" x14ac:dyDescent="0.35">
      <c r="A381" s="15" t="s">
        <v>2139</v>
      </c>
      <c r="B381" s="1" t="s">
        <v>1100</v>
      </c>
      <c r="C381" s="1" t="s">
        <v>1100</v>
      </c>
      <c r="D381" s="16"/>
      <c r="E381" t="s">
        <v>11</v>
      </c>
      <c r="F381" s="17">
        <v>44832.158414351848</v>
      </c>
      <c r="G381" t="s">
        <v>2140</v>
      </c>
      <c r="H381" s="18" t="s">
        <v>2141</v>
      </c>
      <c r="I381" s="3" t="str">
        <f>HYPERLINK("https://twitter.com/jairbolsonaro/status/1574969177043247104")</f>
        <v>https://twitter.com/jairbolsonaro/status/1574969177043247104</v>
      </c>
      <c r="J381">
        <v>92705</v>
      </c>
      <c r="K381">
        <v>9536</v>
      </c>
    </row>
    <row r="382" spans="1:11" x14ac:dyDescent="0.35">
      <c r="A382" s="15" t="s">
        <v>2142</v>
      </c>
      <c r="B382" s="1" t="s">
        <v>1100</v>
      </c>
      <c r="C382" s="1" t="s">
        <v>2143</v>
      </c>
      <c r="D382" s="16"/>
      <c r="E382" t="s">
        <v>52</v>
      </c>
      <c r="F382" s="17">
        <v>44832.158842592595</v>
      </c>
      <c r="G382" t="s">
        <v>2144</v>
      </c>
      <c r="H382" s="18" t="s">
        <v>2145</v>
      </c>
      <c r="I382" s="3" t="str">
        <f>HYPERLINK("https://twitter.com/jairbolsonaro/status/1574969328608612352")</f>
        <v>https://twitter.com/jairbolsonaro/status/1574969328608612352</v>
      </c>
      <c r="J382">
        <v>0</v>
      </c>
      <c r="K382">
        <v>11596</v>
      </c>
    </row>
    <row r="383" spans="1:11" x14ac:dyDescent="0.35">
      <c r="A383" s="15" t="s">
        <v>2146</v>
      </c>
      <c r="B383" s="1" t="s">
        <v>1100</v>
      </c>
      <c r="C383" s="1" t="s">
        <v>1100</v>
      </c>
      <c r="D383" s="16"/>
      <c r="E383" t="s">
        <v>11</v>
      </c>
      <c r="F383" s="17">
        <v>44832.404872685183</v>
      </c>
      <c r="G383" t="s">
        <v>2147</v>
      </c>
      <c r="H383" s="18" t="s">
        <v>2148</v>
      </c>
      <c r="I383" s="3" t="str">
        <f>HYPERLINK("https://twitter.com/jairbolsonaro/status/1575058486962290688")</f>
        <v>https://twitter.com/jairbolsonaro/status/1575058486962290688</v>
      </c>
      <c r="J383">
        <v>39293</v>
      </c>
      <c r="K383">
        <v>6875</v>
      </c>
    </row>
    <row r="384" spans="1:11" x14ac:dyDescent="0.35">
      <c r="A384" s="15" t="s">
        <v>2149</v>
      </c>
      <c r="B384" s="1" t="s">
        <v>1100</v>
      </c>
      <c r="C384" s="1" t="s">
        <v>1100</v>
      </c>
      <c r="D384" s="16"/>
      <c r="E384" t="s">
        <v>11</v>
      </c>
      <c r="F384" s="17">
        <v>44832.404872685183</v>
      </c>
      <c r="G384" t="s">
        <v>2150</v>
      </c>
      <c r="H384" s="18" t="s">
        <v>2148</v>
      </c>
      <c r="I384" s="3" t="str">
        <f>HYPERLINK("https://twitter.com/jairbolsonaro/status/1575058488908079105")</f>
        <v>https://twitter.com/jairbolsonaro/status/1575058488908079105</v>
      </c>
      <c r="J384">
        <v>25005</v>
      </c>
      <c r="K384">
        <v>4287</v>
      </c>
    </row>
    <row r="385" spans="1:11" x14ac:dyDescent="0.35">
      <c r="A385" s="15" t="s">
        <v>2151</v>
      </c>
      <c r="B385" s="1" t="s">
        <v>1100</v>
      </c>
      <c r="C385" s="1" t="s">
        <v>1100</v>
      </c>
      <c r="D385" s="16"/>
      <c r="E385" t="s">
        <v>11</v>
      </c>
      <c r="F385" s="17">
        <v>44832.689652777779</v>
      </c>
      <c r="G385" s="3" t="str">
        <f>HYPERLINK("https://t.co/zhkyQLAIKM")</f>
        <v>https://t.co/zhkyQLAIKM</v>
      </c>
      <c r="H385" s="18" t="s">
        <v>2152</v>
      </c>
      <c r="I385" s="3" t="str">
        <f>HYPERLINK("https://twitter.com/jairbolsonaro/status/1575161687853846542")</f>
        <v>https://twitter.com/jairbolsonaro/status/1575161687853846542</v>
      </c>
      <c r="J385">
        <v>55300</v>
      </c>
      <c r="K385">
        <v>9673</v>
      </c>
    </row>
    <row r="386" spans="1:11" x14ac:dyDescent="0.35">
      <c r="A386" s="15" t="s">
        <v>2153</v>
      </c>
      <c r="B386" s="1" t="s">
        <v>1100</v>
      </c>
      <c r="C386" s="1" t="s">
        <v>1100</v>
      </c>
      <c r="D386" s="16"/>
      <c r="E386" t="s">
        <v>11</v>
      </c>
      <c r="F386" s="17">
        <v>44832.771041666667</v>
      </c>
      <c r="G386" t="s">
        <v>2154</v>
      </c>
      <c r="H386" s="18" t="s">
        <v>2155</v>
      </c>
      <c r="I386" s="3" t="str">
        <f>HYPERLINK("https://twitter.com/jairbolsonaro/status/1575191185198841857")</f>
        <v>https://twitter.com/jairbolsonaro/status/1575191185198841857</v>
      </c>
      <c r="J386">
        <v>25057</v>
      </c>
      <c r="K386">
        <v>5292</v>
      </c>
    </row>
    <row r="387" spans="1:11" x14ac:dyDescent="0.35">
      <c r="A387" s="15" t="s">
        <v>2156</v>
      </c>
      <c r="B387" s="1" t="s">
        <v>1100</v>
      </c>
      <c r="C387" s="1" t="s">
        <v>1100</v>
      </c>
      <c r="D387" s="16"/>
      <c r="E387" t="s">
        <v>11</v>
      </c>
      <c r="F387" s="17">
        <v>44832.953726851854</v>
      </c>
      <c r="G387" t="s">
        <v>2157</v>
      </c>
      <c r="H387" s="18" t="s">
        <v>2158</v>
      </c>
      <c r="I387" s="3" t="str">
        <f>HYPERLINK("https://twitter.com/jairbolsonaro/status/1575257387103125504")</f>
        <v>https://twitter.com/jairbolsonaro/status/1575257387103125504</v>
      </c>
      <c r="J387">
        <v>20149</v>
      </c>
      <c r="K387">
        <v>3618</v>
      </c>
    </row>
    <row r="388" spans="1:11" x14ac:dyDescent="0.35">
      <c r="A388" s="15" t="s">
        <v>2159</v>
      </c>
      <c r="B388" s="1" t="s">
        <v>1100</v>
      </c>
      <c r="C388" s="1" t="s">
        <v>2160</v>
      </c>
      <c r="D388" s="16"/>
      <c r="E388" t="s">
        <v>9</v>
      </c>
      <c r="F388" s="17">
        <v>44833.052349537036</v>
      </c>
      <c r="G388" t="s">
        <v>2161</v>
      </c>
      <c r="H388" s="18" t="s">
        <v>2162</v>
      </c>
      <c r="I388" s="3" t="str">
        <f>HYPERLINK("https://twitter.com/jairbolsonaro/status/1575293127849648132")</f>
        <v>https://twitter.com/jairbolsonaro/status/1575293127849648132</v>
      </c>
      <c r="J388">
        <v>84089</v>
      </c>
      <c r="K388">
        <v>13169</v>
      </c>
    </row>
    <row r="389" spans="1:11" x14ac:dyDescent="0.35">
      <c r="A389" s="15" t="s">
        <v>2163</v>
      </c>
      <c r="B389" s="1" t="s">
        <v>1100</v>
      </c>
      <c r="C389" s="1" t="s">
        <v>1100</v>
      </c>
      <c r="D389" s="16"/>
      <c r="E389" t="s">
        <v>11</v>
      </c>
      <c r="F389" s="17">
        <v>44833.14130787037</v>
      </c>
      <c r="G389" t="s">
        <v>2164</v>
      </c>
      <c r="H389" s="18" t="s">
        <v>2165</v>
      </c>
      <c r="I389" s="3" t="str">
        <f>HYPERLINK("https://twitter.com/jairbolsonaro/status/1575325362304737281")</f>
        <v>https://twitter.com/jairbolsonaro/status/1575325362304737281</v>
      </c>
      <c r="J389">
        <v>92881</v>
      </c>
      <c r="K389">
        <v>19254</v>
      </c>
    </row>
    <row r="390" spans="1:11" x14ac:dyDescent="0.35">
      <c r="A390" s="15" t="s">
        <v>2166</v>
      </c>
      <c r="B390" s="1" t="s">
        <v>1100</v>
      </c>
      <c r="C390" s="1" t="s">
        <v>1100</v>
      </c>
      <c r="D390" s="16"/>
      <c r="E390" t="s">
        <v>11</v>
      </c>
      <c r="F390" s="17">
        <v>44833.141319444447</v>
      </c>
      <c r="G390" t="s">
        <v>2167</v>
      </c>
      <c r="H390" s="18" t="s">
        <v>2168</v>
      </c>
      <c r="I390" s="3" t="str">
        <f>HYPERLINK("https://twitter.com/jairbolsonaro/status/1575325367841308672")</f>
        <v>https://twitter.com/jairbolsonaro/status/1575325367841308672</v>
      </c>
      <c r="J390">
        <v>25325</v>
      </c>
      <c r="K390">
        <v>4933</v>
      </c>
    </row>
    <row r="391" spans="1:11" x14ac:dyDescent="0.35">
      <c r="A391" s="15" t="s">
        <v>2169</v>
      </c>
      <c r="B391" s="1" t="s">
        <v>1100</v>
      </c>
      <c r="C391" s="1" t="s">
        <v>1100</v>
      </c>
      <c r="D391" s="16"/>
      <c r="E391" t="s">
        <v>11</v>
      </c>
      <c r="F391" s="17">
        <v>44833.141331018516</v>
      </c>
      <c r="G391" t="s">
        <v>2170</v>
      </c>
      <c r="H391" s="18" t="s">
        <v>2171</v>
      </c>
      <c r="I391" s="3" t="str">
        <f>HYPERLINK("https://twitter.com/jairbolsonaro/status/1575325371796492289")</f>
        <v>https://twitter.com/jairbolsonaro/status/1575325371796492289</v>
      </c>
      <c r="J391">
        <v>24192</v>
      </c>
      <c r="K391">
        <v>5248</v>
      </c>
    </row>
    <row r="392" spans="1:11" x14ac:dyDescent="0.35">
      <c r="A392" s="15" t="s">
        <v>2172</v>
      </c>
      <c r="B392" s="1" t="s">
        <v>1100</v>
      </c>
      <c r="C392" s="1" t="s">
        <v>1100</v>
      </c>
      <c r="D392" s="16"/>
      <c r="E392" t="s">
        <v>11</v>
      </c>
      <c r="F392" s="17">
        <v>44833.14135416667</v>
      </c>
      <c r="G392" t="s">
        <v>2173</v>
      </c>
      <c r="H392" s="18" t="s">
        <v>2174</v>
      </c>
      <c r="I392" s="3" t="str">
        <f>HYPERLINK("https://twitter.com/jairbolsonaro/status/1575325379837018112")</f>
        <v>https://twitter.com/jairbolsonaro/status/1575325379837018112</v>
      </c>
      <c r="J392">
        <v>20281</v>
      </c>
      <c r="K392">
        <v>4024</v>
      </c>
    </row>
    <row r="393" spans="1:11" x14ac:dyDescent="0.35">
      <c r="A393" s="15" t="s">
        <v>2175</v>
      </c>
      <c r="B393" s="1" t="s">
        <v>1100</v>
      </c>
      <c r="C393" s="1" t="s">
        <v>1100</v>
      </c>
      <c r="D393" s="16"/>
      <c r="E393" t="s">
        <v>11</v>
      </c>
      <c r="F393" s="17">
        <v>44833.141365740739</v>
      </c>
      <c r="G393" t="s">
        <v>2176</v>
      </c>
      <c r="H393" s="18" t="s">
        <v>2177</v>
      </c>
      <c r="I393" s="3" t="str">
        <f>HYPERLINK("https://twitter.com/jairbolsonaro/status/1575325384144523266")</f>
        <v>https://twitter.com/jairbolsonaro/status/1575325384144523266</v>
      </c>
      <c r="J393">
        <v>19189</v>
      </c>
      <c r="K393">
        <v>3663</v>
      </c>
    </row>
    <row r="394" spans="1:11" x14ac:dyDescent="0.35">
      <c r="A394" s="15" t="s">
        <v>2178</v>
      </c>
      <c r="B394" s="1" t="s">
        <v>1100</v>
      </c>
      <c r="C394" s="1" t="s">
        <v>1100</v>
      </c>
      <c r="D394" s="16"/>
      <c r="E394" t="s">
        <v>11</v>
      </c>
      <c r="F394" s="17">
        <v>44833.141377314816</v>
      </c>
      <c r="G394" t="s">
        <v>2179</v>
      </c>
      <c r="H394" s="18" t="s">
        <v>2180</v>
      </c>
      <c r="I394" s="3" t="str">
        <f>HYPERLINK("https://twitter.com/jairbolsonaro/status/1575325388242313217")</f>
        <v>https://twitter.com/jairbolsonaro/status/1575325388242313217</v>
      </c>
      <c r="J394">
        <v>21627</v>
      </c>
      <c r="K394">
        <v>3955</v>
      </c>
    </row>
    <row r="395" spans="1:11" x14ac:dyDescent="0.35">
      <c r="A395" s="15" t="s">
        <v>2181</v>
      </c>
      <c r="B395" s="1" t="s">
        <v>1100</v>
      </c>
      <c r="C395" s="1" t="s">
        <v>1100</v>
      </c>
      <c r="D395" s="16"/>
      <c r="E395" t="s">
        <v>11</v>
      </c>
      <c r="F395" s="17">
        <v>44833.141388888886</v>
      </c>
      <c r="G395" t="s">
        <v>2182</v>
      </c>
      <c r="H395" s="18" t="s">
        <v>2183</v>
      </c>
      <c r="I395" s="3" t="str">
        <f>HYPERLINK("https://twitter.com/jairbolsonaro/status/1575325392776450049")</f>
        <v>https://twitter.com/jairbolsonaro/status/1575325392776450049</v>
      </c>
      <c r="J395">
        <v>26362</v>
      </c>
      <c r="K395">
        <v>5430</v>
      </c>
    </row>
    <row r="396" spans="1:11" x14ac:dyDescent="0.35">
      <c r="A396" s="15" t="s">
        <v>2184</v>
      </c>
      <c r="B396" s="1" t="s">
        <v>1100</v>
      </c>
      <c r="C396" s="1" t="s">
        <v>1100</v>
      </c>
      <c r="D396" s="16"/>
      <c r="E396" t="s">
        <v>11</v>
      </c>
      <c r="F396" s="17">
        <v>44833.141400462962</v>
      </c>
      <c r="G396" t="s">
        <v>2185</v>
      </c>
      <c r="H396" s="18" t="s">
        <v>2186</v>
      </c>
      <c r="I396" s="3" t="str">
        <f>HYPERLINK("https://twitter.com/jairbolsonaro/status/1575325396886818816")</f>
        <v>https://twitter.com/jairbolsonaro/status/1575325396886818816</v>
      </c>
      <c r="J396">
        <v>28861</v>
      </c>
      <c r="K396">
        <v>6016</v>
      </c>
    </row>
    <row r="397" spans="1:11" x14ac:dyDescent="0.35">
      <c r="A397" s="15" t="s">
        <v>2187</v>
      </c>
      <c r="B397" s="1" t="s">
        <v>1100</v>
      </c>
      <c r="C397" s="1" t="s">
        <v>1100</v>
      </c>
      <c r="D397" s="16"/>
      <c r="E397" t="s">
        <v>11</v>
      </c>
      <c r="F397" s="17">
        <v>44833.141412037039</v>
      </c>
      <c r="G397" t="s">
        <v>2188</v>
      </c>
      <c r="H397" s="18" t="s">
        <v>2189</v>
      </c>
      <c r="I397" s="3" t="str">
        <f>HYPERLINK("https://twitter.com/jairbolsonaro/status/1575325400586231809")</f>
        <v>https://twitter.com/jairbolsonaro/status/1575325400586231809</v>
      </c>
      <c r="J397">
        <v>35588</v>
      </c>
      <c r="K397">
        <v>8771</v>
      </c>
    </row>
    <row r="398" spans="1:11" x14ac:dyDescent="0.35">
      <c r="A398" s="15" t="s">
        <v>2190</v>
      </c>
      <c r="B398" s="1" t="s">
        <v>1100</v>
      </c>
      <c r="C398" s="1" t="s">
        <v>1100</v>
      </c>
      <c r="D398" s="16"/>
      <c r="E398" t="s">
        <v>11</v>
      </c>
      <c r="F398" s="17">
        <v>44833.141423611109</v>
      </c>
      <c r="G398" t="s">
        <v>2191</v>
      </c>
      <c r="H398" s="18" t="s">
        <v>2192</v>
      </c>
      <c r="I398" s="3" t="str">
        <f>HYPERLINK("https://twitter.com/jairbolsonaro/status/1575325404499410944")</f>
        <v>https://twitter.com/jairbolsonaro/status/1575325404499410944</v>
      </c>
      <c r="J398">
        <v>34272</v>
      </c>
      <c r="K398">
        <v>5869</v>
      </c>
    </row>
    <row r="399" spans="1:11" x14ac:dyDescent="0.35">
      <c r="A399" s="15" t="s">
        <v>2193</v>
      </c>
      <c r="B399" s="1" t="s">
        <v>1100</v>
      </c>
      <c r="C399" s="1" t="s">
        <v>1100</v>
      </c>
      <c r="D399" s="16"/>
      <c r="E399" t="s">
        <v>11</v>
      </c>
      <c r="F399" s="17">
        <v>44833.141435185185</v>
      </c>
      <c r="G399" t="s">
        <v>2194</v>
      </c>
      <c r="H399" s="18" t="s">
        <v>2195</v>
      </c>
      <c r="I399" s="3" t="str">
        <f>HYPERLINK("https://twitter.com/jairbolsonaro/status/1575325408358195200")</f>
        <v>https://twitter.com/jairbolsonaro/status/1575325408358195200</v>
      </c>
      <c r="J399">
        <v>36845</v>
      </c>
      <c r="K399">
        <v>6753</v>
      </c>
    </row>
    <row r="400" spans="1:11" x14ac:dyDescent="0.35">
      <c r="A400" s="15" t="s">
        <v>2196</v>
      </c>
      <c r="B400" s="1" t="s">
        <v>1100</v>
      </c>
      <c r="C400" s="1" t="s">
        <v>1100</v>
      </c>
      <c r="D400" s="16"/>
      <c r="E400" t="s">
        <v>11</v>
      </c>
      <c r="F400" s="17">
        <v>44833.467245370368</v>
      </c>
      <c r="G400" t="s">
        <v>2197</v>
      </c>
      <c r="H400" s="18" t="s">
        <v>2198</v>
      </c>
      <c r="I400" s="3" t="str">
        <f>HYPERLINK("https://twitter.com/jairbolsonaro/status/1575443479236415490")</f>
        <v>https://twitter.com/jairbolsonaro/status/1575443479236415490</v>
      </c>
      <c r="J400">
        <v>37343</v>
      </c>
      <c r="K400">
        <v>7560</v>
      </c>
    </row>
    <row r="401" spans="1:11" x14ac:dyDescent="0.35">
      <c r="A401" s="15" t="s">
        <v>2199</v>
      </c>
      <c r="B401" s="1" t="s">
        <v>1100</v>
      </c>
      <c r="C401" s="1" t="s">
        <v>1100</v>
      </c>
      <c r="D401" s="16"/>
      <c r="E401" t="s">
        <v>11</v>
      </c>
      <c r="F401" s="17">
        <v>44833.467256944445</v>
      </c>
      <c r="G401" t="s">
        <v>2200</v>
      </c>
      <c r="H401" s="18" t="s">
        <v>2201</v>
      </c>
      <c r="I401" s="3" t="str">
        <f>HYPERLINK("https://twitter.com/jairbolsonaro/status/1575443483418058753")</f>
        <v>https://twitter.com/jairbolsonaro/status/1575443483418058753</v>
      </c>
      <c r="J401">
        <v>17661</v>
      </c>
      <c r="K401">
        <v>2807</v>
      </c>
    </row>
    <row r="402" spans="1:11" x14ac:dyDescent="0.35">
      <c r="A402" s="15" t="s">
        <v>2202</v>
      </c>
      <c r="B402" s="1" t="s">
        <v>1100</v>
      </c>
      <c r="C402" s="1" t="s">
        <v>2203</v>
      </c>
      <c r="D402" s="16"/>
      <c r="E402" t="s">
        <v>146</v>
      </c>
      <c r="F402" s="17">
        <v>44833.552523148152</v>
      </c>
      <c r="G402" s="19" t="s">
        <v>2204</v>
      </c>
      <c r="H402" s="18" t="s">
        <v>2205</v>
      </c>
      <c r="I402" s="3" t="str">
        <f>HYPERLINK("https://twitter.com/jairbolsonaro/status/1575474382067097607")</f>
        <v>https://twitter.com/jairbolsonaro/status/1575474382067097607</v>
      </c>
      <c r="J402">
        <v>3413</v>
      </c>
      <c r="K402">
        <v>368</v>
      </c>
    </row>
    <row r="403" spans="1:11" x14ac:dyDescent="0.35">
      <c r="A403" s="15" t="s">
        <v>2206</v>
      </c>
      <c r="B403" s="1" t="s">
        <v>1100</v>
      </c>
      <c r="C403" s="1" t="s">
        <v>1100</v>
      </c>
      <c r="D403" s="16"/>
      <c r="E403" t="s">
        <v>11</v>
      </c>
      <c r="F403" s="17">
        <v>44833.646296296298</v>
      </c>
      <c r="G403" t="s">
        <v>2207</v>
      </c>
      <c r="H403" s="18" t="s">
        <v>2208</v>
      </c>
      <c r="I403" s="3" t="str">
        <f>HYPERLINK("https://twitter.com/jairbolsonaro/status/1575508364989276161")</f>
        <v>https://twitter.com/jairbolsonaro/status/1575508364989276161</v>
      </c>
      <c r="J403">
        <v>42476</v>
      </c>
      <c r="K403">
        <v>7081</v>
      </c>
    </row>
    <row r="404" spans="1:11" x14ac:dyDescent="0.35">
      <c r="A404" s="15" t="s">
        <v>2209</v>
      </c>
      <c r="B404" s="1" t="s">
        <v>1100</v>
      </c>
      <c r="C404" s="1" t="s">
        <v>1100</v>
      </c>
      <c r="D404" s="16"/>
      <c r="E404" t="s">
        <v>11</v>
      </c>
      <c r="F404" s="17">
        <v>44833.646331018521</v>
      </c>
      <c r="G404" s="19" t="s">
        <v>2210</v>
      </c>
      <c r="H404" s="18" t="s">
        <v>2211</v>
      </c>
      <c r="I404" s="3" t="str">
        <f>HYPERLINK("https://twitter.com/jairbolsonaro/status/1575508379430174723")</f>
        <v>https://twitter.com/jairbolsonaro/status/1575508379430174723</v>
      </c>
      <c r="J404">
        <v>20141</v>
      </c>
      <c r="K404">
        <v>3024</v>
      </c>
    </row>
    <row r="405" spans="1:11" x14ac:dyDescent="0.35">
      <c r="A405" s="15" t="s">
        <v>2212</v>
      </c>
      <c r="B405" s="1" t="s">
        <v>1100</v>
      </c>
      <c r="C405" s="1" t="s">
        <v>1100</v>
      </c>
      <c r="D405" s="16"/>
      <c r="E405" t="s">
        <v>11</v>
      </c>
      <c r="F405" s="17">
        <v>44833.846898148149</v>
      </c>
      <c r="G405" s="3" t="str">
        <f>HYPERLINK("https://t.co/OBV8YaKSTi")</f>
        <v>https://t.co/OBV8YaKSTi</v>
      </c>
      <c r="H405" s="18" t="s">
        <v>2213</v>
      </c>
      <c r="I405" s="3" t="str">
        <f>HYPERLINK("https://twitter.com/jairbolsonaro/status/1575581059718467585")</f>
        <v>https://twitter.com/jairbolsonaro/status/1575581059718467585</v>
      </c>
      <c r="J405">
        <v>61701</v>
      </c>
      <c r="K405">
        <v>11909</v>
      </c>
    </row>
    <row r="406" spans="1:11" x14ac:dyDescent="0.35">
      <c r="A406" s="15" t="s">
        <v>2214</v>
      </c>
      <c r="B406" s="1" t="s">
        <v>1100</v>
      </c>
      <c r="C406" s="1" t="s">
        <v>2215</v>
      </c>
      <c r="D406" s="16"/>
      <c r="E406" t="s">
        <v>9</v>
      </c>
      <c r="F406" s="17">
        <v>44833.865486111114</v>
      </c>
      <c r="G406" t="s">
        <v>2216</v>
      </c>
      <c r="H406" s="18" t="s">
        <v>2217</v>
      </c>
      <c r="I406" s="3" t="str">
        <f>HYPERLINK("https://twitter.com/jairbolsonaro/status/1575587795891953664")</f>
        <v>https://twitter.com/jairbolsonaro/status/1575587795891953664</v>
      </c>
      <c r="J406">
        <v>215688</v>
      </c>
      <c r="K406">
        <v>40218</v>
      </c>
    </row>
    <row r="407" spans="1:11" x14ac:dyDescent="0.35">
      <c r="A407" s="15" t="s">
        <v>2218</v>
      </c>
      <c r="B407" s="1" t="s">
        <v>1100</v>
      </c>
      <c r="C407" s="1" t="s">
        <v>1100</v>
      </c>
      <c r="D407" s="16"/>
      <c r="E407" t="s">
        <v>11</v>
      </c>
      <c r="F407" s="17">
        <v>44833.916886574072</v>
      </c>
      <c r="G407" t="s">
        <v>2219</v>
      </c>
      <c r="H407" s="18" t="s">
        <v>2220</v>
      </c>
      <c r="I407" s="3" t="str">
        <f>HYPERLINK("https://twitter.com/jairbolsonaro/status/1575606425690439685")</f>
        <v>https://twitter.com/jairbolsonaro/status/1575606425690439685</v>
      </c>
      <c r="J407">
        <v>21107</v>
      </c>
      <c r="K407">
        <v>3303</v>
      </c>
    </row>
    <row r="408" spans="1:11" x14ac:dyDescent="0.35">
      <c r="A408" s="15" t="s">
        <v>2221</v>
      </c>
      <c r="B408" s="1" t="s">
        <v>1100</v>
      </c>
      <c r="C408" s="1" t="s">
        <v>1100</v>
      </c>
      <c r="D408" s="16"/>
      <c r="E408" t="s">
        <v>11</v>
      </c>
      <c r="F408" s="17">
        <v>44834.229583333334</v>
      </c>
      <c r="G408" t="s">
        <v>2222</v>
      </c>
      <c r="H408" s="18" t="s">
        <v>2223</v>
      </c>
      <c r="I408" s="3" t="str">
        <f>HYPERLINK("https://twitter.com/jairbolsonaro/status/1575719740345323522")</f>
        <v>https://twitter.com/jairbolsonaro/status/1575719740345323522</v>
      </c>
      <c r="J408">
        <v>203940</v>
      </c>
      <c r="K408">
        <v>34899</v>
      </c>
    </row>
    <row r="409" spans="1:11" x14ac:dyDescent="0.35">
      <c r="A409" s="15" t="s">
        <v>2224</v>
      </c>
      <c r="B409" s="1" t="s">
        <v>1100</v>
      </c>
      <c r="C409" s="1" t="s">
        <v>1100</v>
      </c>
      <c r="D409" s="16"/>
      <c r="E409" t="s">
        <v>11</v>
      </c>
      <c r="F409" s="17">
        <v>44834.381423611114</v>
      </c>
      <c r="G409" s="3" t="str">
        <f>HYPERLINK("https://t.co/5CsqruRYZ9")</f>
        <v>https://t.co/5CsqruRYZ9</v>
      </c>
      <c r="H409" s="18" t="s">
        <v>2225</v>
      </c>
      <c r="I409" s="3" t="str">
        <f>HYPERLINK("https://twitter.com/jairbolsonaro/status/1575774764895186945")</f>
        <v>https://twitter.com/jairbolsonaro/status/1575774764895186945</v>
      </c>
      <c r="J409">
        <v>79305</v>
      </c>
      <c r="K409">
        <v>14314</v>
      </c>
    </row>
    <row r="410" spans="1:11" x14ac:dyDescent="0.35">
      <c r="A410" s="15" t="s">
        <v>2226</v>
      </c>
      <c r="B410" s="1" t="s">
        <v>1100</v>
      </c>
      <c r="C410" s="1" t="s">
        <v>1100</v>
      </c>
      <c r="D410" s="16"/>
      <c r="E410" t="s">
        <v>11</v>
      </c>
      <c r="F410" s="17">
        <v>44834.595300925925</v>
      </c>
      <c r="G410" t="s">
        <v>2227</v>
      </c>
      <c r="H410" s="18" t="s">
        <v>2228</v>
      </c>
      <c r="I410" s="3" t="str">
        <f>HYPERLINK("https://twitter.com/jairbolsonaro/status/1575852274408378370")</f>
        <v>https://twitter.com/jairbolsonaro/status/1575852274408378370</v>
      </c>
      <c r="J410">
        <v>45064</v>
      </c>
      <c r="K410">
        <v>7095</v>
      </c>
    </row>
    <row r="411" spans="1:11" x14ac:dyDescent="0.35">
      <c r="A411" s="15" t="s">
        <v>2229</v>
      </c>
      <c r="B411" s="1" t="s">
        <v>1100</v>
      </c>
      <c r="C411" s="1" t="s">
        <v>1100</v>
      </c>
      <c r="D411" s="16"/>
      <c r="E411" t="s">
        <v>11</v>
      </c>
      <c r="F411" s="17">
        <v>44834.605219907404</v>
      </c>
      <c r="G411" s="3" t="str">
        <f>HYPERLINK("https://t.co/m5vFze5JKL")</f>
        <v>https://t.co/m5vFze5JKL</v>
      </c>
      <c r="H411" s="18" t="s">
        <v>2230</v>
      </c>
      <c r="I411" s="3" t="str">
        <f>HYPERLINK("https://twitter.com/jairbolsonaro/status/1575855869434077184")</f>
        <v>https://twitter.com/jairbolsonaro/status/1575855869434077184</v>
      </c>
      <c r="J411">
        <v>22863</v>
      </c>
      <c r="K411">
        <v>2998</v>
      </c>
    </row>
    <row r="412" spans="1:11" x14ac:dyDescent="0.35">
      <c r="A412" s="15" t="s">
        <v>2231</v>
      </c>
      <c r="B412" s="1" t="s">
        <v>1100</v>
      </c>
      <c r="C412" s="1" t="s">
        <v>1100</v>
      </c>
      <c r="D412" s="16"/>
      <c r="E412" t="s">
        <v>11</v>
      </c>
      <c r="F412" s="17">
        <v>44834.614166666666</v>
      </c>
      <c r="G412" t="s">
        <v>2232</v>
      </c>
      <c r="H412" s="18" t="s">
        <v>2233</v>
      </c>
      <c r="I412" s="3" t="str">
        <f>HYPERLINK("https://twitter.com/jairbolsonaro/status/1575859110523944961")</f>
        <v>https://twitter.com/jairbolsonaro/status/1575859110523944961</v>
      </c>
      <c r="J412">
        <v>72624</v>
      </c>
      <c r="K412">
        <v>10603</v>
      </c>
    </row>
    <row r="413" spans="1:11" x14ac:dyDescent="0.35">
      <c r="A413" s="15" t="s">
        <v>2234</v>
      </c>
      <c r="B413" s="1" t="s">
        <v>1100</v>
      </c>
      <c r="C413" s="1" t="s">
        <v>1100</v>
      </c>
      <c r="D413" s="16"/>
      <c r="E413" t="s">
        <v>11</v>
      </c>
      <c r="F413" s="17">
        <v>44834.635682870372</v>
      </c>
      <c r="G413" t="s">
        <v>2235</v>
      </c>
      <c r="H413" s="18" t="s">
        <v>2236</v>
      </c>
      <c r="I413" s="3" t="str">
        <f>HYPERLINK("https://twitter.com/jairbolsonaro/status/1575866905511923713")</f>
        <v>https://twitter.com/jairbolsonaro/status/1575866905511923713</v>
      </c>
      <c r="J413">
        <v>107172</v>
      </c>
      <c r="K413">
        <v>12439</v>
      </c>
    </row>
    <row r="414" spans="1:11" x14ac:dyDescent="0.35">
      <c r="A414" s="15" t="s">
        <v>2237</v>
      </c>
      <c r="B414" s="1" t="s">
        <v>1100</v>
      </c>
      <c r="C414" s="1" t="s">
        <v>1100</v>
      </c>
      <c r="D414" s="16"/>
      <c r="E414" t="s">
        <v>11</v>
      </c>
      <c r="F414" s="17">
        <v>44834.635706018518</v>
      </c>
      <c r="G414" s="3" t="str">
        <f>HYPERLINK("https://t.co/ySjhsvI43t")</f>
        <v>https://t.co/ySjhsvI43t</v>
      </c>
      <c r="H414" s="18" t="s">
        <v>2238</v>
      </c>
      <c r="I414" s="3" t="str">
        <f>HYPERLINK("https://twitter.com/jairbolsonaro/status/1575866915460853760")</f>
        <v>https://twitter.com/jairbolsonaro/status/1575866915460853760</v>
      </c>
      <c r="J414">
        <v>101157</v>
      </c>
      <c r="K414">
        <v>12124</v>
      </c>
    </row>
    <row r="415" spans="1:11" x14ac:dyDescent="0.35">
      <c r="A415" s="15" t="s">
        <v>2239</v>
      </c>
      <c r="B415" s="1" t="s">
        <v>1100</v>
      </c>
      <c r="C415" s="1" t="s">
        <v>1100</v>
      </c>
      <c r="D415" s="16"/>
      <c r="E415" t="s">
        <v>11</v>
      </c>
      <c r="F415" s="17">
        <v>44834.713993055557</v>
      </c>
      <c r="G415" t="s">
        <v>2240</v>
      </c>
      <c r="H415" s="18" t="s">
        <v>2241</v>
      </c>
      <c r="I415" s="3" t="str">
        <f>HYPERLINK("https://twitter.com/jairbolsonaro/status/1575895286848884737")</f>
        <v>https://twitter.com/jairbolsonaro/status/1575895286848884737</v>
      </c>
      <c r="J415">
        <v>42632</v>
      </c>
      <c r="K415">
        <v>6918</v>
      </c>
    </row>
    <row r="416" spans="1:11" x14ac:dyDescent="0.35">
      <c r="A416" s="15" t="s">
        <v>2242</v>
      </c>
      <c r="B416" s="1" t="s">
        <v>1100</v>
      </c>
      <c r="C416" s="1" t="s">
        <v>1100</v>
      </c>
      <c r="D416" s="16"/>
      <c r="E416" t="s">
        <v>11</v>
      </c>
      <c r="F416" s="17">
        <v>44834.714699074073</v>
      </c>
      <c r="G416" t="s">
        <v>2243</v>
      </c>
      <c r="H416" s="18" t="s">
        <v>2244</v>
      </c>
      <c r="I416" s="3" t="str">
        <f>HYPERLINK("https://twitter.com/jairbolsonaro/status/1575895542546456576")</f>
        <v>https://twitter.com/jairbolsonaro/status/1575895542546456576</v>
      </c>
      <c r="J416">
        <v>32251</v>
      </c>
      <c r="K416">
        <v>5548</v>
      </c>
    </row>
    <row r="417" spans="1:11" x14ac:dyDescent="0.35">
      <c r="A417" s="15" t="s">
        <v>2245</v>
      </c>
      <c r="B417" s="1" t="s">
        <v>1100</v>
      </c>
      <c r="C417" s="1" t="s">
        <v>1487</v>
      </c>
      <c r="D417" s="16"/>
      <c r="E417" t="s">
        <v>52</v>
      </c>
      <c r="F417" s="17">
        <v>44834.750509259262</v>
      </c>
      <c r="G417" t="s">
        <v>2246</v>
      </c>
      <c r="H417" s="18" t="s">
        <v>2247</v>
      </c>
      <c r="I417" s="3" t="str">
        <f>HYPERLINK("https://twitter.com/jairbolsonaro/status/1575908516732149760")</f>
        <v>https://twitter.com/jairbolsonaro/status/1575908516732149760</v>
      </c>
      <c r="J417">
        <v>0</v>
      </c>
      <c r="K417">
        <v>10240</v>
      </c>
    </row>
    <row r="418" spans="1:11" x14ac:dyDescent="0.35">
      <c r="A418" s="15" t="s">
        <v>2248</v>
      </c>
      <c r="B418" s="1" t="s">
        <v>1100</v>
      </c>
      <c r="C418" s="1" t="s">
        <v>1100</v>
      </c>
      <c r="D418" s="16"/>
      <c r="E418" t="s">
        <v>11</v>
      </c>
      <c r="F418" s="17">
        <v>44834.757025462961</v>
      </c>
      <c r="G418" t="s">
        <v>2249</v>
      </c>
      <c r="H418" s="18" t="s">
        <v>2250</v>
      </c>
      <c r="I418" s="3" t="str">
        <f>HYPERLINK("https://twitter.com/jairbolsonaro/status/1575910880226996224")</f>
        <v>https://twitter.com/jairbolsonaro/status/1575910880226996224</v>
      </c>
      <c r="J418">
        <v>87079</v>
      </c>
      <c r="K418">
        <v>15983</v>
      </c>
    </row>
    <row r="419" spans="1:11" x14ac:dyDescent="0.35">
      <c r="A419" s="15" t="s">
        <v>2251</v>
      </c>
      <c r="B419" s="1" t="s">
        <v>1100</v>
      </c>
      <c r="C419" s="1" t="s">
        <v>1100</v>
      </c>
      <c r="D419" s="16"/>
      <c r="E419" t="s">
        <v>11</v>
      </c>
      <c r="F419" s="17">
        <v>44834.808217592596</v>
      </c>
      <c r="G419" t="s">
        <v>2252</v>
      </c>
      <c r="H419" s="18" t="s">
        <v>2253</v>
      </c>
      <c r="I419" s="3" t="str">
        <f>HYPERLINK("https://twitter.com/jairbolsonaro/status/1575929430706298880")</f>
        <v>https://twitter.com/jairbolsonaro/status/1575929430706298880</v>
      </c>
      <c r="J419">
        <v>40671</v>
      </c>
      <c r="K419">
        <v>4580</v>
      </c>
    </row>
    <row r="420" spans="1:11" x14ac:dyDescent="0.35">
      <c r="A420" s="15" t="s">
        <v>2254</v>
      </c>
      <c r="B420" s="1" t="s">
        <v>1100</v>
      </c>
      <c r="C420" s="1" t="s">
        <v>2255</v>
      </c>
      <c r="D420" s="16"/>
      <c r="E420" t="s">
        <v>9</v>
      </c>
      <c r="F420" s="17">
        <v>44834.860289351855</v>
      </c>
      <c r="G420" t="s">
        <v>2256</v>
      </c>
      <c r="H420" s="18" t="s">
        <v>2257</v>
      </c>
      <c r="I420" s="3" t="str">
        <f>HYPERLINK("https://twitter.com/jairbolsonaro/status/1575948299701452860")</f>
        <v>https://twitter.com/jairbolsonaro/status/1575948299701452860</v>
      </c>
      <c r="J420">
        <v>45221</v>
      </c>
      <c r="K420">
        <v>10452</v>
      </c>
    </row>
    <row r="421" spans="1:11" x14ac:dyDescent="0.35">
      <c r="A421" s="15" t="s">
        <v>2258</v>
      </c>
      <c r="B421" s="1" t="s">
        <v>1100</v>
      </c>
      <c r="C421" s="1" t="s">
        <v>1100</v>
      </c>
      <c r="D421" s="16"/>
      <c r="E421" t="s">
        <v>11</v>
      </c>
      <c r="F421" s="17">
        <v>44834.883761574078</v>
      </c>
      <c r="G421" t="s">
        <v>2259</v>
      </c>
      <c r="H421" s="18" t="s">
        <v>2260</v>
      </c>
      <c r="I421" s="3" t="str">
        <f>HYPERLINK("https://twitter.com/jairbolsonaro/status/1575956805892837376")</f>
        <v>https://twitter.com/jairbolsonaro/status/1575956805892837376</v>
      </c>
      <c r="J421">
        <v>27088</v>
      </c>
      <c r="K421">
        <v>5155</v>
      </c>
    </row>
    <row r="422" spans="1:11" x14ac:dyDescent="0.35">
      <c r="A422" s="15" t="s">
        <v>2261</v>
      </c>
      <c r="B422" s="1" t="s">
        <v>1100</v>
      </c>
      <c r="C422" s="1" t="s">
        <v>1100</v>
      </c>
      <c r="D422" s="16"/>
      <c r="E422" t="s">
        <v>11</v>
      </c>
      <c r="F422" s="17">
        <v>44834.914872685185</v>
      </c>
      <c r="G422" t="s">
        <v>2262</v>
      </c>
      <c r="H422" s="18" t="s">
        <v>2263</v>
      </c>
      <c r="I422" s="3" t="str">
        <f>HYPERLINK("https://twitter.com/jairbolsonaro/status/1575968080416497664")</f>
        <v>https://twitter.com/jairbolsonaro/status/1575968080416497664</v>
      </c>
      <c r="J422">
        <v>17058</v>
      </c>
      <c r="K422">
        <v>2691</v>
      </c>
    </row>
    <row r="423" spans="1:11" x14ac:dyDescent="0.35">
      <c r="A423" s="15" t="s">
        <v>2264</v>
      </c>
      <c r="B423" s="1" t="s">
        <v>1100</v>
      </c>
      <c r="C423" s="1" t="s">
        <v>1100</v>
      </c>
      <c r="D423" s="16"/>
      <c r="E423" t="s">
        <v>11</v>
      </c>
      <c r="F423" s="17">
        <v>44834.977349537039</v>
      </c>
      <c r="G423" t="s">
        <v>2265</v>
      </c>
      <c r="H423" s="18" t="s">
        <v>2266</v>
      </c>
      <c r="I423" s="3" t="str">
        <f>HYPERLINK("https://twitter.com/jairbolsonaro/status/1575990722326827008")</f>
        <v>https://twitter.com/jairbolsonaro/status/1575990722326827008</v>
      </c>
      <c r="J423">
        <v>80391</v>
      </c>
      <c r="K423">
        <v>14136</v>
      </c>
    </row>
    <row r="424" spans="1:11" x14ac:dyDescent="0.35">
      <c r="A424" s="15" t="s">
        <v>2267</v>
      </c>
      <c r="B424" s="1" t="s">
        <v>1100</v>
      </c>
      <c r="C424" s="1" t="s">
        <v>1100</v>
      </c>
      <c r="D424" s="16"/>
      <c r="E424" t="s">
        <v>11</v>
      </c>
      <c r="F424" s="17">
        <v>44835.041192129633</v>
      </c>
      <c r="G424" t="s">
        <v>2268</v>
      </c>
      <c r="H424" s="18" t="s">
        <v>2269</v>
      </c>
      <c r="I424" s="3" t="str">
        <f>HYPERLINK("https://twitter.com/jairbolsonaro/status/1576013860347138048")</f>
        <v>https://twitter.com/jairbolsonaro/status/1576013860347138048</v>
      </c>
      <c r="J424">
        <v>47028</v>
      </c>
      <c r="K424">
        <v>9085</v>
      </c>
    </row>
    <row r="425" spans="1:11" x14ac:dyDescent="0.35">
      <c r="A425" s="15" t="s">
        <v>2270</v>
      </c>
      <c r="B425" s="1" t="s">
        <v>1100</v>
      </c>
      <c r="C425" s="1" t="s">
        <v>1100</v>
      </c>
      <c r="D425" s="16"/>
      <c r="E425" t="s">
        <v>11</v>
      </c>
      <c r="F425" s="17">
        <v>44835.062719907408</v>
      </c>
      <c r="G425" t="s">
        <v>2271</v>
      </c>
      <c r="H425" s="18" t="s">
        <v>2272</v>
      </c>
      <c r="I425" s="3" t="str">
        <f>HYPERLINK("https://twitter.com/jairbolsonaro/status/1576021661039534080")</f>
        <v>https://twitter.com/jairbolsonaro/status/1576021661039534080</v>
      </c>
      <c r="J425">
        <v>115203</v>
      </c>
      <c r="K425">
        <v>20160</v>
      </c>
    </row>
    <row r="426" spans="1:11" x14ac:dyDescent="0.35">
      <c r="A426" s="15" t="s">
        <v>2273</v>
      </c>
      <c r="B426" s="1" t="s">
        <v>1100</v>
      </c>
      <c r="C426" s="1" t="s">
        <v>2274</v>
      </c>
      <c r="D426" s="16"/>
      <c r="E426" t="s">
        <v>9</v>
      </c>
      <c r="F426" s="17">
        <v>44835.081863425927</v>
      </c>
      <c r="G426" t="s">
        <v>2275</v>
      </c>
      <c r="H426" s="18" t="s">
        <v>2276</v>
      </c>
      <c r="I426" s="3" t="str">
        <f>HYPERLINK("https://twitter.com/jairbolsonaro/status/1576028595952447490")</f>
        <v>https://twitter.com/jairbolsonaro/status/1576028595952447490</v>
      </c>
      <c r="J426">
        <v>42312</v>
      </c>
      <c r="K426">
        <v>9844</v>
      </c>
    </row>
    <row r="427" spans="1:11" x14ac:dyDescent="0.35">
      <c r="A427" s="15" t="s">
        <v>2277</v>
      </c>
      <c r="B427" s="1" t="s">
        <v>1100</v>
      </c>
      <c r="C427" s="1" t="s">
        <v>1100</v>
      </c>
      <c r="D427" s="16"/>
      <c r="E427" t="s">
        <v>11</v>
      </c>
      <c r="F427" s="17">
        <v>44835.420671296299</v>
      </c>
      <c r="G427" t="s">
        <v>2278</v>
      </c>
      <c r="H427" s="18" t="s">
        <v>2279</v>
      </c>
      <c r="I427" s="3" t="str">
        <f>HYPERLINK("https://twitter.com/jairbolsonaro/status/1576151375620120576")</f>
        <v>https://twitter.com/jairbolsonaro/status/1576151375620120576</v>
      </c>
      <c r="J427">
        <v>44261</v>
      </c>
      <c r="K427">
        <v>8255</v>
      </c>
    </row>
    <row r="428" spans="1:11" x14ac:dyDescent="0.35">
      <c r="A428" s="15" t="s">
        <v>2280</v>
      </c>
      <c r="B428" s="1" t="s">
        <v>1100</v>
      </c>
      <c r="C428" s="1" t="s">
        <v>1100</v>
      </c>
      <c r="D428" s="16"/>
      <c r="E428" t="s">
        <v>11</v>
      </c>
      <c r="F428" s="17">
        <v>44835.420682870368</v>
      </c>
      <c r="G428" t="s">
        <v>2281</v>
      </c>
      <c r="H428" s="18" t="s">
        <v>2282</v>
      </c>
      <c r="I428" s="3" t="str">
        <f>HYPERLINK("https://twitter.com/jairbolsonaro/status/1576151382142648321")</f>
        <v>https://twitter.com/jairbolsonaro/status/1576151382142648321</v>
      </c>
      <c r="J428">
        <v>26619</v>
      </c>
      <c r="K428">
        <v>4319</v>
      </c>
    </row>
    <row r="429" spans="1:11" x14ac:dyDescent="0.35">
      <c r="A429" s="15" t="s">
        <v>2283</v>
      </c>
      <c r="B429" s="1" t="s">
        <v>1100</v>
      </c>
      <c r="C429" s="1" t="s">
        <v>2284</v>
      </c>
      <c r="D429" s="16"/>
      <c r="E429" t="s">
        <v>9</v>
      </c>
      <c r="F429" s="17">
        <v>44835.510740740741</v>
      </c>
      <c r="G429" t="s">
        <v>2285</v>
      </c>
      <c r="H429" s="18" t="s">
        <v>2286</v>
      </c>
      <c r="I429" s="3" t="str">
        <f>HYPERLINK("https://twitter.com/jairbolsonaro/status/1576184017073733632")</f>
        <v>https://twitter.com/jairbolsonaro/status/1576184017073733632</v>
      </c>
      <c r="J429">
        <v>99441</v>
      </c>
      <c r="K429">
        <v>15181</v>
      </c>
    </row>
    <row r="430" spans="1:11" x14ac:dyDescent="0.35">
      <c r="A430" s="15" t="s">
        <v>2287</v>
      </c>
      <c r="B430" s="1" t="s">
        <v>1100</v>
      </c>
      <c r="C430" s="1" t="s">
        <v>1100</v>
      </c>
      <c r="D430" s="16"/>
      <c r="E430" t="s">
        <v>11</v>
      </c>
      <c r="F430" s="17">
        <v>44835.560659722221</v>
      </c>
      <c r="G430" t="s">
        <v>2288</v>
      </c>
      <c r="H430" s="18" t="s">
        <v>2289</v>
      </c>
      <c r="I430" s="3" t="str">
        <f>HYPERLINK("https://twitter.com/jairbolsonaro/status/1576202106960158720")</f>
        <v>https://twitter.com/jairbolsonaro/status/1576202106960158720</v>
      </c>
      <c r="J430">
        <v>60459</v>
      </c>
      <c r="K430">
        <v>12550</v>
      </c>
    </row>
    <row r="431" spans="1:11" x14ac:dyDescent="0.35">
      <c r="A431" s="15" t="s">
        <v>2290</v>
      </c>
      <c r="B431" s="1" t="s">
        <v>1100</v>
      </c>
      <c r="C431" s="1" t="s">
        <v>2291</v>
      </c>
      <c r="D431" s="16"/>
      <c r="E431" t="s">
        <v>9</v>
      </c>
      <c r="F431" s="17">
        <v>44835.621354166666</v>
      </c>
      <c r="G431" t="s">
        <v>2292</v>
      </c>
      <c r="H431" s="18" t="s">
        <v>2293</v>
      </c>
      <c r="I431" s="3" t="str">
        <f>HYPERLINK("https://twitter.com/jairbolsonaro/status/1576224103039586306")</f>
        <v>https://twitter.com/jairbolsonaro/status/1576224103039586306</v>
      </c>
      <c r="J431">
        <v>50932</v>
      </c>
      <c r="K431">
        <v>10450</v>
      </c>
    </row>
    <row r="432" spans="1:11" x14ac:dyDescent="0.35">
      <c r="A432" s="15" t="s">
        <v>2294</v>
      </c>
      <c r="B432" s="1" t="s">
        <v>1100</v>
      </c>
      <c r="C432" s="1" t="s">
        <v>2295</v>
      </c>
      <c r="D432" s="16"/>
      <c r="E432" t="s">
        <v>9</v>
      </c>
      <c r="F432" s="17">
        <v>44835.722303240742</v>
      </c>
      <c r="G432" t="s">
        <v>2296</v>
      </c>
      <c r="H432" s="18" t="s">
        <v>2297</v>
      </c>
      <c r="I432" s="3" t="str">
        <f>HYPERLINK("https://twitter.com/jairbolsonaro/status/1576260686665068544")</f>
        <v>https://twitter.com/jairbolsonaro/status/1576260686665068544</v>
      </c>
      <c r="J432">
        <v>54143</v>
      </c>
      <c r="K432">
        <v>9860</v>
      </c>
    </row>
    <row r="433" spans="1:11" x14ac:dyDescent="0.35">
      <c r="A433" s="15" t="s">
        <v>2298</v>
      </c>
      <c r="B433" s="1" t="s">
        <v>1100</v>
      </c>
      <c r="C433" s="1" t="s">
        <v>2299</v>
      </c>
      <c r="D433" s="16"/>
      <c r="E433" t="s">
        <v>52</v>
      </c>
      <c r="F433" s="17">
        <v>44835.76221064815</v>
      </c>
      <c r="G433" t="s">
        <v>2300</v>
      </c>
      <c r="H433" s="18" t="s">
        <v>2301</v>
      </c>
      <c r="I433" s="3" t="str">
        <f>HYPERLINK("https://twitter.com/jairbolsonaro/status/1576275148843294720")</f>
        <v>https://twitter.com/jairbolsonaro/status/1576275148843294720</v>
      </c>
      <c r="J433">
        <v>0</v>
      </c>
      <c r="K433">
        <v>11212</v>
      </c>
    </row>
    <row r="434" spans="1:11" x14ac:dyDescent="0.35">
      <c r="A434" s="15" t="s">
        <v>2302</v>
      </c>
      <c r="B434" s="1" t="s">
        <v>1100</v>
      </c>
      <c r="C434" s="1" t="s">
        <v>2299</v>
      </c>
      <c r="D434" s="16"/>
      <c r="E434" t="s">
        <v>146</v>
      </c>
      <c r="F434" s="17">
        <v>44835.783391203702</v>
      </c>
      <c r="G434" t="s">
        <v>2303</v>
      </c>
      <c r="H434" s="18" t="s">
        <v>2304</v>
      </c>
      <c r="I434" s="3" t="str">
        <f>HYPERLINK("https://twitter.com/jairbolsonaro/status/1576282823018745856")</f>
        <v>https://twitter.com/jairbolsonaro/status/1576282823018745856</v>
      </c>
      <c r="J434">
        <v>28321</v>
      </c>
      <c r="K434">
        <v>2450</v>
      </c>
    </row>
    <row r="435" spans="1:11" x14ac:dyDescent="0.35">
      <c r="A435" s="15" t="s">
        <v>2305</v>
      </c>
      <c r="B435" s="1" t="s">
        <v>1100</v>
      </c>
      <c r="C435" s="1" t="s">
        <v>1100</v>
      </c>
      <c r="D435" s="16"/>
      <c r="E435" t="s">
        <v>11</v>
      </c>
      <c r="F435" s="17">
        <v>44835.796481481484</v>
      </c>
      <c r="G435" t="s">
        <v>2306</v>
      </c>
      <c r="H435" s="18" t="s">
        <v>2307</v>
      </c>
      <c r="I435" s="3" t="str">
        <f>HYPERLINK("https://twitter.com/jairbolsonaro/status/1576287568072560641")</f>
        <v>https://twitter.com/jairbolsonaro/status/1576287568072560641</v>
      </c>
      <c r="J435">
        <v>76364</v>
      </c>
      <c r="K435">
        <v>11234</v>
      </c>
    </row>
    <row r="436" spans="1:11" x14ac:dyDescent="0.35">
      <c r="A436" s="15" t="s">
        <v>2308</v>
      </c>
      <c r="B436" s="1" t="s">
        <v>1100</v>
      </c>
      <c r="C436" s="1" t="s">
        <v>1100</v>
      </c>
      <c r="D436" s="16"/>
      <c r="E436" t="s">
        <v>11</v>
      </c>
      <c r="F436" s="17">
        <v>44835.79724537037</v>
      </c>
      <c r="G436" t="s">
        <v>2309</v>
      </c>
      <c r="H436" s="18" t="s">
        <v>2310</v>
      </c>
      <c r="I436" s="3" t="str">
        <f>HYPERLINK("https://twitter.com/jairbolsonaro/status/1576287844179795968")</f>
        <v>https://twitter.com/jairbolsonaro/status/1576287844179795968</v>
      </c>
      <c r="J436">
        <v>48883</v>
      </c>
      <c r="K436">
        <v>3244</v>
      </c>
    </row>
    <row r="437" spans="1:11" x14ac:dyDescent="0.35">
      <c r="A437" s="15" t="s">
        <v>2311</v>
      </c>
      <c r="B437" s="1" t="s">
        <v>1100</v>
      </c>
      <c r="C437" s="1" t="s">
        <v>2312</v>
      </c>
      <c r="D437" s="16"/>
      <c r="E437" t="s">
        <v>146</v>
      </c>
      <c r="F437" s="17">
        <v>44835.801805555559</v>
      </c>
      <c r="G437" t="s">
        <v>2313</v>
      </c>
      <c r="H437" s="18" t="s">
        <v>2314</v>
      </c>
      <c r="I437" s="3" t="str">
        <f>HYPERLINK("https://twitter.com/jairbolsonaro/status/1576289495032291328")</f>
        <v>https://twitter.com/jairbolsonaro/status/1576289495032291328</v>
      </c>
      <c r="J437">
        <v>4521</v>
      </c>
      <c r="K437">
        <v>215</v>
      </c>
    </row>
    <row r="438" spans="1:11" x14ac:dyDescent="0.35">
      <c r="A438" s="15" t="s">
        <v>2315</v>
      </c>
      <c r="B438" s="1" t="s">
        <v>1100</v>
      </c>
      <c r="C438" s="1" t="s">
        <v>1100</v>
      </c>
      <c r="D438" s="16"/>
      <c r="E438" t="s">
        <v>11</v>
      </c>
      <c r="F438" s="17">
        <v>44835.811932870369</v>
      </c>
      <c r="G438" t="s">
        <v>2316</v>
      </c>
      <c r="H438" s="18" t="s">
        <v>2317</v>
      </c>
      <c r="I438" s="3" t="str">
        <f>HYPERLINK("https://twitter.com/jairbolsonaro/status/1576293165870419969")</f>
        <v>https://twitter.com/jairbolsonaro/status/1576293165870419969</v>
      </c>
      <c r="J438">
        <v>75520</v>
      </c>
      <c r="K438">
        <v>13111</v>
      </c>
    </row>
    <row r="439" spans="1:11" x14ac:dyDescent="0.35">
      <c r="A439" s="15" t="s">
        <v>2318</v>
      </c>
      <c r="B439" s="1" t="s">
        <v>1100</v>
      </c>
      <c r="C439" s="1" t="s">
        <v>1100</v>
      </c>
      <c r="D439" s="16"/>
      <c r="E439" t="s">
        <v>11</v>
      </c>
      <c r="F439" s="17">
        <v>44835.876354166663</v>
      </c>
      <c r="G439" t="s">
        <v>2319</v>
      </c>
      <c r="H439" s="18" t="s">
        <v>2320</v>
      </c>
      <c r="I439" s="3" t="str">
        <f>HYPERLINK("https://twitter.com/jairbolsonaro/status/1576316511350030337")</f>
        <v>https://twitter.com/jairbolsonaro/status/1576316511350030337</v>
      </c>
      <c r="J439">
        <v>137484</v>
      </c>
      <c r="K439">
        <v>16382</v>
      </c>
    </row>
    <row r="440" spans="1:11" x14ac:dyDescent="0.35">
      <c r="A440" s="15" t="s">
        <v>2321</v>
      </c>
      <c r="B440" s="1" t="s">
        <v>1100</v>
      </c>
      <c r="C440" s="1" t="s">
        <v>1100</v>
      </c>
      <c r="D440" s="16"/>
      <c r="E440" t="s">
        <v>11</v>
      </c>
      <c r="F440" s="17">
        <v>44835.889826388891</v>
      </c>
      <c r="G440" t="s">
        <v>2322</v>
      </c>
      <c r="H440" s="18" t="s">
        <v>2323</v>
      </c>
      <c r="I440" s="3" t="str">
        <f>HYPERLINK("https://twitter.com/jairbolsonaro/status/1576321392689451008")</f>
        <v>https://twitter.com/jairbolsonaro/status/1576321392689451008</v>
      </c>
      <c r="J440">
        <v>59300</v>
      </c>
      <c r="K440">
        <v>9696</v>
      </c>
    </row>
    <row r="441" spans="1:11" x14ac:dyDescent="0.35">
      <c r="A441" s="15" t="s">
        <v>2324</v>
      </c>
      <c r="B441" s="1" t="s">
        <v>1100</v>
      </c>
      <c r="C441" s="1" t="s">
        <v>1100</v>
      </c>
      <c r="D441" s="16"/>
      <c r="E441" t="s">
        <v>11</v>
      </c>
      <c r="F441" s="17">
        <v>44835.930486111109</v>
      </c>
      <c r="G441" t="s">
        <v>2325</v>
      </c>
      <c r="H441" s="18" t="s">
        <v>2326</v>
      </c>
      <c r="I441" s="3" t="str">
        <f>HYPERLINK("https://twitter.com/jairbolsonaro/status/1576336129196199936")</f>
        <v>https://twitter.com/jairbolsonaro/status/1576336129196199936</v>
      </c>
      <c r="J441">
        <v>33555</v>
      </c>
      <c r="K441">
        <v>5821</v>
      </c>
    </row>
    <row r="442" spans="1:11" x14ac:dyDescent="0.35">
      <c r="A442" s="15" t="s">
        <v>2327</v>
      </c>
      <c r="B442" s="1" t="s">
        <v>1100</v>
      </c>
      <c r="C442" s="1" t="s">
        <v>1100</v>
      </c>
      <c r="D442" s="16"/>
      <c r="E442" t="s">
        <v>11</v>
      </c>
      <c r="F442" s="17">
        <v>44835.931666666664</v>
      </c>
      <c r="G442" t="s">
        <v>2328</v>
      </c>
      <c r="H442" s="18" t="s">
        <v>2329</v>
      </c>
      <c r="I442" s="3" t="str">
        <f>HYPERLINK("https://twitter.com/jairbolsonaro/status/1576336555282612226")</f>
        <v>https://twitter.com/jairbolsonaro/status/1576336555282612226</v>
      </c>
      <c r="J442">
        <v>22129</v>
      </c>
      <c r="K442">
        <v>4068</v>
      </c>
    </row>
    <row r="443" spans="1:11" x14ac:dyDescent="0.35">
      <c r="A443" s="15" t="s">
        <v>2330</v>
      </c>
      <c r="B443" s="1" t="s">
        <v>1100</v>
      </c>
      <c r="C443" s="1" t="s">
        <v>1100</v>
      </c>
      <c r="D443" s="16"/>
      <c r="E443" t="s">
        <v>11</v>
      </c>
      <c r="F443" s="17">
        <v>44836.009386574071</v>
      </c>
      <c r="G443" t="s">
        <v>2331</v>
      </c>
      <c r="H443" s="18" t="s">
        <v>2332</v>
      </c>
      <c r="I443" s="3" t="str">
        <f>HYPERLINK("https://twitter.com/jairbolsonaro/status/1576364722550628352")</f>
        <v>https://twitter.com/jairbolsonaro/status/1576364722550628352</v>
      </c>
      <c r="J443">
        <v>44758</v>
      </c>
      <c r="K443">
        <v>8501</v>
      </c>
    </row>
    <row r="444" spans="1:11" x14ac:dyDescent="0.35">
      <c r="A444" s="15" t="s">
        <v>2333</v>
      </c>
      <c r="B444" s="1" t="s">
        <v>1100</v>
      </c>
      <c r="C444" s="1" t="s">
        <v>2117</v>
      </c>
      <c r="D444" s="16"/>
      <c r="E444" t="s">
        <v>146</v>
      </c>
      <c r="F444" s="17">
        <v>44836.018437500003</v>
      </c>
      <c r="G444" t="s">
        <v>2118</v>
      </c>
      <c r="H444" s="18" t="s">
        <v>2334</v>
      </c>
      <c r="I444" s="3" t="str">
        <f>HYPERLINK("https://twitter.com/jairbolsonaro/status/1576367999262420993")</f>
        <v>https://twitter.com/jairbolsonaro/status/1576367999262420993</v>
      </c>
      <c r="J444">
        <v>17776</v>
      </c>
      <c r="K444">
        <v>937</v>
      </c>
    </row>
    <row r="445" spans="1:11" x14ac:dyDescent="0.35">
      <c r="A445" s="15" t="s">
        <v>2335</v>
      </c>
      <c r="B445" s="1" t="s">
        <v>1100</v>
      </c>
      <c r="C445" s="1" t="s">
        <v>1100</v>
      </c>
      <c r="D445" s="16"/>
      <c r="E445" t="s">
        <v>11</v>
      </c>
      <c r="F445" s="17">
        <v>44836.032314814816</v>
      </c>
      <c r="G445" t="s">
        <v>2336</v>
      </c>
      <c r="H445" s="18" t="s">
        <v>2337</v>
      </c>
      <c r="I445" s="3" t="str">
        <f>HYPERLINK("https://twitter.com/jairbolsonaro/status/1576373031177715712")</f>
        <v>https://twitter.com/jairbolsonaro/status/1576373031177715712</v>
      </c>
      <c r="J445">
        <v>58244</v>
      </c>
      <c r="K445">
        <v>10621</v>
      </c>
    </row>
    <row r="446" spans="1:11" x14ac:dyDescent="0.35">
      <c r="A446" s="15" t="s">
        <v>2338</v>
      </c>
      <c r="B446" s="1" t="s">
        <v>1100</v>
      </c>
      <c r="C446" s="1" t="s">
        <v>2339</v>
      </c>
      <c r="D446" s="16"/>
      <c r="E446" t="s">
        <v>9</v>
      </c>
      <c r="F446" s="17">
        <v>44836.032337962963</v>
      </c>
      <c r="G446" t="s">
        <v>2340</v>
      </c>
      <c r="H446" s="18" t="s">
        <v>2341</v>
      </c>
      <c r="I446" s="3" t="str">
        <f>HYPERLINK("https://twitter.com/jairbolsonaro/status/1576373037401636864")</f>
        <v>https://twitter.com/jairbolsonaro/status/1576373037401636864</v>
      </c>
      <c r="J446">
        <v>24998</v>
      </c>
      <c r="K446">
        <v>3483</v>
      </c>
    </row>
    <row r="447" spans="1:11" x14ac:dyDescent="0.35">
      <c r="A447" s="15" t="s">
        <v>2342</v>
      </c>
      <c r="B447" s="1" t="s">
        <v>1100</v>
      </c>
      <c r="C447" s="1" t="s">
        <v>2343</v>
      </c>
      <c r="D447" s="16"/>
      <c r="E447" t="s">
        <v>9</v>
      </c>
      <c r="F447" s="17">
        <v>44836.049699074072</v>
      </c>
      <c r="G447" t="s">
        <v>2344</v>
      </c>
      <c r="H447" s="18" t="s">
        <v>2345</v>
      </c>
      <c r="I447" s="3" t="str">
        <f>HYPERLINK("https://twitter.com/jairbolsonaro/status/1576379329017413633")</f>
        <v>https://twitter.com/jairbolsonaro/status/1576379329017413633</v>
      </c>
      <c r="J447">
        <v>76589</v>
      </c>
      <c r="K447">
        <v>13830</v>
      </c>
    </row>
    <row r="448" spans="1:11" x14ac:dyDescent="0.35">
      <c r="A448" s="15" t="s">
        <v>2346</v>
      </c>
      <c r="B448" s="1" t="s">
        <v>1100</v>
      </c>
      <c r="C448" s="1" t="s">
        <v>1100</v>
      </c>
      <c r="D448" s="16"/>
      <c r="E448" t="s">
        <v>11</v>
      </c>
      <c r="F448" s="17">
        <v>44836.110578703701</v>
      </c>
      <c r="G448" t="s">
        <v>2347</v>
      </c>
      <c r="H448" s="18" t="s">
        <v>2348</v>
      </c>
      <c r="I448" s="3" t="str">
        <f>HYPERLINK("https://twitter.com/jairbolsonaro/status/1576401390205014018")</f>
        <v>https://twitter.com/jairbolsonaro/status/1576401390205014018</v>
      </c>
      <c r="J448">
        <v>226851</v>
      </c>
      <c r="K448">
        <v>37478</v>
      </c>
    </row>
    <row r="449" spans="1:11" x14ac:dyDescent="0.35">
      <c r="A449" s="15" t="s">
        <v>2349</v>
      </c>
      <c r="B449" s="1" t="s">
        <v>1100</v>
      </c>
      <c r="C449" s="1" t="s">
        <v>1100</v>
      </c>
      <c r="D449" s="16"/>
      <c r="E449" t="s">
        <v>11</v>
      </c>
      <c r="F449" s="17">
        <v>44836.110625000001</v>
      </c>
      <c r="G449" t="s">
        <v>2350</v>
      </c>
      <c r="H449" s="18" t="s">
        <v>2351</v>
      </c>
      <c r="I449" s="3" t="str">
        <f>HYPERLINK("https://twitter.com/jairbolsonaro/status/1576401407179370496")</f>
        <v>https://twitter.com/jairbolsonaro/status/1576401407179370496</v>
      </c>
      <c r="J449">
        <v>50432</v>
      </c>
      <c r="K449">
        <v>7600</v>
      </c>
    </row>
    <row r="450" spans="1:11" x14ac:dyDescent="0.35">
      <c r="A450" s="15" t="s">
        <v>2352</v>
      </c>
      <c r="B450" s="1" t="s">
        <v>1100</v>
      </c>
      <c r="C450" s="1" t="s">
        <v>1100</v>
      </c>
      <c r="D450" s="16"/>
      <c r="E450" t="s">
        <v>11</v>
      </c>
      <c r="F450" s="17">
        <v>44836.12809027778</v>
      </c>
      <c r="G450" t="s">
        <v>2353</v>
      </c>
      <c r="H450" s="18" t="s">
        <v>2354</v>
      </c>
      <c r="I450" s="3" t="str">
        <f>HYPERLINK("https://twitter.com/jairbolsonaro/status/1576407738149933061")</f>
        <v>https://twitter.com/jairbolsonaro/status/1576407738149933061</v>
      </c>
      <c r="J450">
        <v>33383</v>
      </c>
      <c r="K450">
        <v>6384</v>
      </c>
    </row>
    <row r="451" spans="1:11" x14ac:dyDescent="0.35">
      <c r="A451" s="15" t="s">
        <v>2355</v>
      </c>
      <c r="B451" s="1" t="s">
        <v>1100</v>
      </c>
      <c r="C451" s="1" t="s">
        <v>1100</v>
      </c>
      <c r="D451" s="16"/>
      <c r="E451" t="s">
        <v>11</v>
      </c>
      <c r="F451" s="17">
        <v>44836.128113425926</v>
      </c>
      <c r="G451" t="s">
        <v>2356</v>
      </c>
      <c r="H451" s="18" t="s">
        <v>2357</v>
      </c>
      <c r="I451" s="3" t="str">
        <f>HYPERLINK("https://twitter.com/jairbolsonaro/status/1576407744164220929")</f>
        <v>https://twitter.com/jairbolsonaro/status/1576407744164220929</v>
      </c>
      <c r="J451">
        <v>40812</v>
      </c>
      <c r="K451">
        <v>5861</v>
      </c>
    </row>
    <row r="452" spans="1:11" x14ac:dyDescent="0.35">
      <c r="A452" s="15" t="s">
        <v>2358</v>
      </c>
      <c r="B452" s="1" t="s">
        <v>1100</v>
      </c>
      <c r="C452" s="1" t="s">
        <v>1100</v>
      </c>
      <c r="D452" s="16"/>
      <c r="E452" t="s">
        <v>11</v>
      </c>
      <c r="F452" s="17">
        <v>44836.128125000003</v>
      </c>
      <c r="G452" t="s">
        <v>2359</v>
      </c>
      <c r="H452" s="18" t="s">
        <v>2360</v>
      </c>
      <c r="I452" s="3" t="str">
        <f>HYPERLINK("https://twitter.com/jairbolsonaro/status/1576407750057205770")</f>
        <v>https://twitter.com/jairbolsonaro/status/1576407750057205770</v>
      </c>
      <c r="J452">
        <v>60406</v>
      </c>
      <c r="K452">
        <v>9319</v>
      </c>
    </row>
    <row r="453" spans="1:11" x14ac:dyDescent="0.35">
      <c r="A453" s="15" t="s">
        <v>2361</v>
      </c>
      <c r="B453" s="1" t="s">
        <v>1100</v>
      </c>
      <c r="C453" s="1" t="s">
        <v>1100</v>
      </c>
      <c r="D453" s="16"/>
      <c r="E453" t="s">
        <v>11</v>
      </c>
      <c r="F453" s="17">
        <v>44837.216284722221</v>
      </c>
      <c r="G453" t="s">
        <v>2362</v>
      </c>
      <c r="H453" s="18" t="s">
        <v>2363</v>
      </c>
      <c r="I453" s="3" t="str">
        <f>HYPERLINK("https://twitter.com/jairbolsonaro/status/1576802087693824000")</f>
        <v>https://twitter.com/jairbolsonaro/status/1576802087693824000</v>
      </c>
      <c r="J453">
        <v>220840</v>
      </c>
      <c r="K453">
        <v>27220</v>
      </c>
    </row>
    <row r="454" spans="1:11" x14ac:dyDescent="0.35">
      <c r="A454" s="15" t="s">
        <v>2364</v>
      </c>
      <c r="B454" s="1" t="s">
        <v>1100</v>
      </c>
      <c r="C454" s="1" t="s">
        <v>1100</v>
      </c>
      <c r="D454" s="16"/>
      <c r="E454" t="s">
        <v>11</v>
      </c>
      <c r="F454" s="17">
        <v>44837.216296296298</v>
      </c>
      <c r="G454" t="s">
        <v>2365</v>
      </c>
      <c r="H454" s="18" t="s">
        <v>2366</v>
      </c>
      <c r="I454" s="3" t="str">
        <f>HYPERLINK("https://twitter.com/jairbolsonaro/status/1576802090285813762")</f>
        <v>https://twitter.com/jairbolsonaro/status/1576802090285813762</v>
      </c>
      <c r="J454">
        <v>61968</v>
      </c>
      <c r="K454">
        <v>8628</v>
      </c>
    </row>
    <row r="455" spans="1:11" x14ac:dyDescent="0.35">
      <c r="A455" s="15" t="s">
        <v>2367</v>
      </c>
      <c r="B455" s="1" t="s">
        <v>1100</v>
      </c>
      <c r="C455" s="1" t="s">
        <v>1100</v>
      </c>
      <c r="D455" s="16"/>
      <c r="E455" t="s">
        <v>11</v>
      </c>
      <c r="F455" s="17">
        <v>44837.216307870367</v>
      </c>
      <c r="G455" t="s">
        <v>2368</v>
      </c>
      <c r="H455" s="18" t="s">
        <v>2369</v>
      </c>
      <c r="I455" s="3" t="str">
        <f>HYPERLINK("https://twitter.com/jairbolsonaro/status/1576802093687414784")</f>
        <v>https://twitter.com/jairbolsonaro/status/1576802093687414784</v>
      </c>
      <c r="J455">
        <v>65220</v>
      </c>
      <c r="K455">
        <v>8470</v>
      </c>
    </row>
    <row r="456" spans="1:11" x14ac:dyDescent="0.35">
      <c r="A456" s="15" t="s">
        <v>2370</v>
      </c>
      <c r="B456" s="1" t="s">
        <v>1100</v>
      </c>
      <c r="C456" s="1" t="s">
        <v>1100</v>
      </c>
      <c r="D456" s="16"/>
      <c r="E456" t="s">
        <v>11</v>
      </c>
      <c r="F456" s="17">
        <v>44837.216319444444</v>
      </c>
      <c r="G456" t="s">
        <v>2371</v>
      </c>
      <c r="H456" s="18" t="s">
        <v>2372</v>
      </c>
      <c r="I456" s="3" t="str">
        <f>HYPERLINK("https://twitter.com/jairbolsonaro/status/1576802096963235841")</f>
        <v>https://twitter.com/jairbolsonaro/status/1576802096963235841</v>
      </c>
      <c r="J456">
        <v>61272</v>
      </c>
      <c r="K456">
        <v>8523</v>
      </c>
    </row>
    <row r="457" spans="1:11" x14ac:dyDescent="0.35">
      <c r="A457" s="15" t="s">
        <v>2373</v>
      </c>
      <c r="B457" s="1" t="s">
        <v>1100</v>
      </c>
      <c r="C457" s="1" t="s">
        <v>1100</v>
      </c>
      <c r="D457" s="16"/>
      <c r="E457" t="s">
        <v>11</v>
      </c>
      <c r="F457" s="17">
        <v>44837.216331018521</v>
      </c>
      <c r="G457" t="s">
        <v>2374</v>
      </c>
      <c r="H457" s="18" t="s">
        <v>2375</v>
      </c>
      <c r="I457" s="3" t="str">
        <f>HYPERLINK("https://twitter.com/jairbolsonaro/status/1576802101489184768")</f>
        <v>https://twitter.com/jairbolsonaro/status/1576802101489184768</v>
      </c>
      <c r="J457">
        <v>95075</v>
      </c>
      <c r="K457">
        <v>11473</v>
      </c>
    </row>
    <row r="458" spans="1:11" x14ac:dyDescent="0.35">
      <c r="A458" s="15" t="s">
        <v>2376</v>
      </c>
      <c r="B458" s="1" t="s">
        <v>1100</v>
      </c>
      <c r="C458" s="1" t="s">
        <v>1100</v>
      </c>
      <c r="D458" s="16"/>
      <c r="E458" t="s">
        <v>11</v>
      </c>
      <c r="F458" s="17">
        <v>44837.21634259259</v>
      </c>
      <c r="G458" t="s">
        <v>2377</v>
      </c>
      <c r="H458" s="18" t="s">
        <v>2378</v>
      </c>
      <c r="I458" s="3" t="str">
        <f>HYPERLINK("https://twitter.com/jairbolsonaro/status/1576802107021107201")</f>
        <v>https://twitter.com/jairbolsonaro/status/1576802107021107201</v>
      </c>
      <c r="J458">
        <v>106576</v>
      </c>
      <c r="K458">
        <v>14368</v>
      </c>
    </row>
    <row r="459" spans="1:11" x14ac:dyDescent="0.35">
      <c r="A459" s="15" t="s">
        <v>2379</v>
      </c>
      <c r="B459" s="1" t="s">
        <v>1100</v>
      </c>
      <c r="C459" s="1" t="s">
        <v>1100</v>
      </c>
      <c r="D459" s="16"/>
      <c r="E459" t="s">
        <v>11</v>
      </c>
      <c r="F459" s="17">
        <v>44837.718043981484</v>
      </c>
      <c r="G459" t="s">
        <v>2380</v>
      </c>
      <c r="H459" s="18" t="s">
        <v>2381</v>
      </c>
      <c r="I459" s="3" t="str">
        <f>HYPERLINK("https://twitter.com/jairbolsonaro/status/1576983918032850944")</f>
        <v>https://twitter.com/jairbolsonaro/status/1576983918032850944</v>
      </c>
      <c r="J459">
        <v>205900</v>
      </c>
      <c r="K459">
        <v>32714</v>
      </c>
    </row>
    <row r="460" spans="1:11" x14ac:dyDescent="0.35">
      <c r="A460" s="15" t="s">
        <v>2382</v>
      </c>
      <c r="B460" s="1" t="s">
        <v>1100</v>
      </c>
      <c r="C460" s="1" t="s">
        <v>1100</v>
      </c>
      <c r="D460" s="16"/>
      <c r="E460" t="s">
        <v>11</v>
      </c>
      <c r="F460" s="17">
        <v>44838.399293981478</v>
      </c>
      <c r="G460" t="s">
        <v>2383</v>
      </c>
      <c r="H460" s="18" t="s">
        <v>2384</v>
      </c>
      <c r="I460" s="3" t="str">
        <f>HYPERLINK("https://twitter.com/jairbolsonaro/status/1577230795399626752")</f>
        <v>https://twitter.com/jairbolsonaro/status/1577230795399626752</v>
      </c>
      <c r="J460">
        <v>107014</v>
      </c>
      <c r="K460">
        <v>15659</v>
      </c>
    </row>
    <row r="461" spans="1:11" x14ac:dyDescent="0.35">
      <c r="A461" s="15" t="s">
        <v>2385</v>
      </c>
      <c r="B461" s="1" t="s">
        <v>1100</v>
      </c>
      <c r="C461" s="1" t="s">
        <v>2386</v>
      </c>
      <c r="D461" s="16"/>
      <c r="E461" t="s">
        <v>146</v>
      </c>
      <c r="F461" s="17">
        <v>44838.803553240738</v>
      </c>
      <c r="G461" t="s">
        <v>2387</v>
      </c>
      <c r="H461" s="18" t="s">
        <v>2388</v>
      </c>
      <c r="I461" s="3" t="str">
        <f>HYPERLINK("https://twitter.com/jairbolsonaro/status/1577377292069781558")</f>
        <v>https://twitter.com/jairbolsonaro/status/1577377292069781558</v>
      </c>
      <c r="J461">
        <v>14331</v>
      </c>
      <c r="K461">
        <v>763</v>
      </c>
    </row>
    <row r="462" spans="1:11" x14ac:dyDescent="0.35">
      <c r="A462" s="15" t="s">
        <v>2389</v>
      </c>
      <c r="B462" s="1" t="s">
        <v>1100</v>
      </c>
      <c r="C462" s="1" t="s">
        <v>2390</v>
      </c>
      <c r="D462" s="16"/>
      <c r="E462" t="s">
        <v>9</v>
      </c>
      <c r="F462" s="17">
        <v>44838.803553240738</v>
      </c>
      <c r="G462" t="s">
        <v>2387</v>
      </c>
      <c r="H462" s="18" t="s">
        <v>2388</v>
      </c>
      <c r="I462" s="3" t="str">
        <f>HYPERLINK("https://twitter.com/jairbolsonaro/status/1577377292069781558")</f>
        <v>https://twitter.com/jairbolsonaro/status/1577377292069781558</v>
      </c>
      <c r="J462">
        <v>14331</v>
      </c>
      <c r="K462">
        <v>763</v>
      </c>
    </row>
    <row r="463" spans="1:11" x14ac:dyDescent="0.35">
      <c r="A463" s="15" t="s">
        <v>2391</v>
      </c>
      <c r="B463" s="1" t="s">
        <v>1100</v>
      </c>
      <c r="C463" s="1" t="s">
        <v>1100</v>
      </c>
      <c r="D463" s="16"/>
      <c r="E463" t="s">
        <v>11</v>
      </c>
      <c r="F463" s="17">
        <v>44838.828796296293</v>
      </c>
      <c r="G463" t="s">
        <v>2392</v>
      </c>
      <c r="H463" s="18" t="s">
        <v>2393</v>
      </c>
      <c r="I463" s="3" t="str">
        <f>HYPERLINK("https://twitter.com/jairbolsonaro/status/1577386442015363072")</f>
        <v>https://twitter.com/jairbolsonaro/status/1577386442015363072</v>
      </c>
      <c r="J463">
        <v>138833</v>
      </c>
      <c r="K463">
        <v>22517</v>
      </c>
    </row>
    <row r="464" spans="1:11" x14ac:dyDescent="0.35">
      <c r="A464" s="15" t="s">
        <v>2394</v>
      </c>
      <c r="B464" s="1" t="s">
        <v>1100</v>
      </c>
      <c r="C464" s="1" t="s">
        <v>2395</v>
      </c>
      <c r="D464" s="16"/>
      <c r="E464" t="s">
        <v>9</v>
      </c>
      <c r="F464" s="17">
        <v>44838.82880787037</v>
      </c>
      <c r="G464" t="s">
        <v>2396</v>
      </c>
      <c r="H464" s="18" t="s">
        <v>2397</v>
      </c>
      <c r="I464" s="3" t="str">
        <f>HYPERLINK("https://twitter.com/jairbolsonaro/status/1577386443797778432")</f>
        <v>https://twitter.com/jairbolsonaro/status/1577386443797778432</v>
      </c>
      <c r="J464">
        <v>63823</v>
      </c>
      <c r="K464">
        <v>9461</v>
      </c>
    </row>
    <row r="465" spans="1:11" x14ac:dyDescent="0.35">
      <c r="A465" s="15" t="s">
        <v>2398</v>
      </c>
      <c r="B465" s="1" t="s">
        <v>1100</v>
      </c>
      <c r="C465" s="1" t="s">
        <v>2399</v>
      </c>
      <c r="D465" s="16"/>
      <c r="E465" t="s">
        <v>9</v>
      </c>
      <c r="F465" s="17">
        <v>44838.82880787037</v>
      </c>
      <c r="G465" t="s">
        <v>2396</v>
      </c>
      <c r="H465" s="18" t="s">
        <v>2397</v>
      </c>
      <c r="I465" s="3" t="str">
        <f>HYPERLINK("https://twitter.com/jairbolsonaro/status/1577386443797778432")</f>
        <v>https://twitter.com/jairbolsonaro/status/1577386443797778432</v>
      </c>
      <c r="J465">
        <v>63823</v>
      </c>
      <c r="K465">
        <v>9461</v>
      </c>
    </row>
    <row r="466" spans="1:11" x14ac:dyDescent="0.35">
      <c r="A466" s="15" t="s">
        <v>2400</v>
      </c>
      <c r="B466" s="1" t="s">
        <v>1100</v>
      </c>
      <c r="C466" s="1" t="s">
        <v>2390</v>
      </c>
      <c r="D466" s="16"/>
      <c r="E466" t="s">
        <v>9</v>
      </c>
      <c r="F466" s="17">
        <v>44838.82880787037</v>
      </c>
      <c r="G466" t="s">
        <v>2396</v>
      </c>
      <c r="H466" s="18" t="s">
        <v>2397</v>
      </c>
      <c r="I466" s="3" t="str">
        <f>HYPERLINK("https://twitter.com/jairbolsonaro/status/1577386443797778432")</f>
        <v>https://twitter.com/jairbolsonaro/status/1577386443797778432</v>
      </c>
      <c r="J466">
        <v>63823</v>
      </c>
      <c r="K466">
        <v>9461</v>
      </c>
    </row>
    <row r="467" spans="1:11" x14ac:dyDescent="0.35">
      <c r="A467" s="15" t="s">
        <v>2401</v>
      </c>
      <c r="B467" s="1" t="s">
        <v>1100</v>
      </c>
      <c r="C467" s="1" t="s">
        <v>1100</v>
      </c>
      <c r="D467" s="16"/>
      <c r="E467" t="s">
        <v>11</v>
      </c>
      <c r="F467" s="17">
        <v>44838.82880787037</v>
      </c>
      <c r="G467" t="s">
        <v>2402</v>
      </c>
      <c r="H467" s="18" t="s">
        <v>2397</v>
      </c>
      <c r="I467" s="3" t="str">
        <f>HYPERLINK("https://twitter.com/jairbolsonaro/status/1577386445915963398")</f>
        <v>https://twitter.com/jairbolsonaro/status/1577386445915963398</v>
      </c>
      <c r="J467">
        <v>57225</v>
      </c>
      <c r="K467">
        <v>8448</v>
      </c>
    </row>
    <row r="468" spans="1:11" x14ac:dyDescent="0.35">
      <c r="A468" s="15" t="s">
        <v>2403</v>
      </c>
      <c r="B468" s="1" t="s">
        <v>1100</v>
      </c>
      <c r="C468" s="1" t="s">
        <v>1100</v>
      </c>
      <c r="D468" s="16"/>
      <c r="E468" t="s">
        <v>11</v>
      </c>
      <c r="F468" s="17">
        <v>44838.982233796298</v>
      </c>
      <c r="G468" t="s">
        <v>2404</v>
      </c>
      <c r="H468" s="18" t="s">
        <v>2405</v>
      </c>
      <c r="I468" s="3" t="str">
        <f>HYPERLINK("https://twitter.com/jairbolsonaro/status/1577442046322802689")</f>
        <v>https://twitter.com/jairbolsonaro/status/1577442046322802689</v>
      </c>
      <c r="J468">
        <v>128530</v>
      </c>
      <c r="K468">
        <v>22193</v>
      </c>
    </row>
    <row r="469" spans="1:11" x14ac:dyDescent="0.35">
      <c r="A469" s="15" t="s">
        <v>2406</v>
      </c>
      <c r="B469" s="1" t="s">
        <v>1100</v>
      </c>
      <c r="C469" s="1" t="s">
        <v>1100</v>
      </c>
      <c r="D469" s="16"/>
      <c r="E469" t="s">
        <v>11</v>
      </c>
      <c r="F469" s="17">
        <v>44838.982256944444</v>
      </c>
      <c r="G469" t="s">
        <v>2407</v>
      </c>
      <c r="H469" s="18" t="s">
        <v>2408</v>
      </c>
      <c r="I469" s="3" t="str">
        <f>HYPERLINK("https://twitter.com/jairbolsonaro/status/1577442054032035840")</f>
        <v>https://twitter.com/jairbolsonaro/status/1577442054032035840</v>
      </c>
      <c r="J469">
        <v>30107</v>
      </c>
      <c r="K469">
        <v>5927</v>
      </c>
    </row>
    <row r="470" spans="1:11" x14ac:dyDescent="0.35">
      <c r="A470" s="15" t="s">
        <v>2409</v>
      </c>
      <c r="B470" s="1" t="s">
        <v>1100</v>
      </c>
      <c r="C470" s="1" t="s">
        <v>1100</v>
      </c>
      <c r="D470" s="16"/>
      <c r="E470" t="s">
        <v>11</v>
      </c>
      <c r="F470" s="17">
        <v>44838.982268518521</v>
      </c>
      <c r="G470" t="s">
        <v>2410</v>
      </c>
      <c r="H470" s="18" t="s">
        <v>2411</v>
      </c>
      <c r="I470" s="3" t="str">
        <f>HYPERLINK("https://twitter.com/jairbolsonaro/status/1577442057559343104")</f>
        <v>https://twitter.com/jairbolsonaro/status/1577442057559343104</v>
      </c>
      <c r="J470">
        <v>28159</v>
      </c>
      <c r="K470">
        <v>5796</v>
      </c>
    </row>
    <row r="471" spans="1:11" x14ac:dyDescent="0.35">
      <c r="A471" s="15" t="s">
        <v>2412</v>
      </c>
      <c r="B471" s="1" t="s">
        <v>1100</v>
      </c>
      <c r="C471" s="1" t="s">
        <v>1100</v>
      </c>
      <c r="D471" s="16"/>
      <c r="E471" t="s">
        <v>11</v>
      </c>
      <c r="F471" s="17">
        <v>44838.98228009259</v>
      </c>
      <c r="G471" t="s">
        <v>2413</v>
      </c>
      <c r="H471" s="18" t="s">
        <v>2414</v>
      </c>
      <c r="I471" s="3" t="str">
        <f>HYPERLINK("https://twitter.com/jairbolsonaro/status/1577442061552615425")</f>
        <v>https://twitter.com/jairbolsonaro/status/1577442061552615425</v>
      </c>
      <c r="J471">
        <v>24790</v>
      </c>
      <c r="K471">
        <v>4925</v>
      </c>
    </row>
    <row r="472" spans="1:11" x14ac:dyDescent="0.35">
      <c r="A472" s="15" t="s">
        <v>2415</v>
      </c>
      <c r="B472" s="1" t="s">
        <v>1100</v>
      </c>
      <c r="C472" s="1" t="s">
        <v>1100</v>
      </c>
      <c r="D472" s="16"/>
      <c r="E472" t="s">
        <v>11</v>
      </c>
      <c r="F472" s="17">
        <v>44838.982291666667</v>
      </c>
      <c r="G472" t="s">
        <v>2416</v>
      </c>
      <c r="H472" s="18" t="s">
        <v>2417</v>
      </c>
      <c r="I472" s="3" t="str">
        <f>HYPERLINK("https://twitter.com/jairbolsonaro/status/1577442067420258308")</f>
        <v>https://twitter.com/jairbolsonaro/status/1577442067420258308</v>
      </c>
      <c r="J472">
        <v>28134</v>
      </c>
      <c r="K472">
        <v>5875</v>
      </c>
    </row>
    <row r="473" spans="1:11" x14ac:dyDescent="0.35">
      <c r="A473" s="15" t="s">
        <v>2418</v>
      </c>
      <c r="B473" s="1" t="s">
        <v>1100</v>
      </c>
      <c r="C473" s="1" t="s">
        <v>1100</v>
      </c>
      <c r="D473" s="16"/>
      <c r="E473" t="s">
        <v>11</v>
      </c>
      <c r="F473" s="17">
        <v>44838.982314814813</v>
      </c>
      <c r="G473" t="s">
        <v>2419</v>
      </c>
      <c r="H473" s="18" t="s">
        <v>2420</v>
      </c>
      <c r="I473" s="3" t="str">
        <f>HYPERLINK("https://twitter.com/jairbolsonaro/status/1577442072033755136")</f>
        <v>https://twitter.com/jairbolsonaro/status/1577442072033755136</v>
      </c>
      <c r="J473">
        <v>28776</v>
      </c>
      <c r="K473">
        <v>5791</v>
      </c>
    </row>
    <row r="474" spans="1:11" x14ac:dyDescent="0.35">
      <c r="A474" s="15" t="s">
        <v>2421</v>
      </c>
      <c r="B474" s="1" t="s">
        <v>1100</v>
      </c>
      <c r="C474" s="1" t="s">
        <v>1100</v>
      </c>
      <c r="D474" s="16"/>
      <c r="E474" t="s">
        <v>11</v>
      </c>
      <c r="F474" s="17">
        <v>44838.98232638889</v>
      </c>
      <c r="G474" t="s">
        <v>2422</v>
      </c>
      <c r="H474" s="18" t="s">
        <v>2423</v>
      </c>
      <c r="I474" s="3" t="str">
        <f>HYPERLINK("https://twitter.com/jairbolsonaro/status/1577442076320755712")</f>
        <v>https://twitter.com/jairbolsonaro/status/1577442076320755712</v>
      </c>
      <c r="J474">
        <v>29184</v>
      </c>
      <c r="K474">
        <v>5744</v>
      </c>
    </row>
    <row r="475" spans="1:11" x14ac:dyDescent="0.35">
      <c r="A475" s="15" t="s">
        <v>2424</v>
      </c>
      <c r="B475" s="1" t="s">
        <v>1100</v>
      </c>
      <c r="C475" s="1" t="s">
        <v>1100</v>
      </c>
      <c r="D475" s="16"/>
      <c r="E475" t="s">
        <v>11</v>
      </c>
      <c r="F475" s="17">
        <v>44838.98233796296</v>
      </c>
      <c r="G475" t="s">
        <v>2425</v>
      </c>
      <c r="H475" s="18" t="s">
        <v>2107</v>
      </c>
      <c r="I475" s="3" t="str">
        <f>HYPERLINK("https://twitter.com/jairbolsonaro/status/1577442080279781376")</f>
        <v>https://twitter.com/jairbolsonaro/status/1577442080279781376</v>
      </c>
      <c r="J475">
        <v>32172</v>
      </c>
      <c r="K475">
        <v>6577</v>
      </c>
    </row>
    <row r="476" spans="1:11" x14ac:dyDescent="0.35">
      <c r="A476" s="15" t="s">
        <v>2426</v>
      </c>
      <c r="B476" s="1" t="s">
        <v>1100</v>
      </c>
      <c r="C476" s="1" t="s">
        <v>1100</v>
      </c>
      <c r="D476" s="16"/>
      <c r="E476" t="s">
        <v>11</v>
      </c>
      <c r="F476" s="17">
        <v>44838.982349537036</v>
      </c>
      <c r="G476" t="s">
        <v>2427</v>
      </c>
      <c r="H476" s="18" t="s">
        <v>2428</v>
      </c>
      <c r="I476" s="3" t="str">
        <f>HYPERLINK("https://twitter.com/jairbolsonaro/status/1577442084461547520")</f>
        <v>https://twitter.com/jairbolsonaro/status/1577442084461547520</v>
      </c>
      <c r="J476">
        <v>21446</v>
      </c>
      <c r="K476">
        <v>4520</v>
      </c>
    </row>
    <row r="477" spans="1:11" x14ac:dyDescent="0.35">
      <c r="A477" s="15" t="s">
        <v>2429</v>
      </c>
      <c r="B477" s="1" t="s">
        <v>1100</v>
      </c>
      <c r="C477" s="1" t="s">
        <v>1100</v>
      </c>
      <c r="D477" s="16"/>
      <c r="E477" t="s">
        <v>11</v>
      </c>
      <c r="F477" s="17">
        <v>44838.982349537036</v>
      </c>
      <c r="G477" t="s">
        <v>2430</v>
      </c>
      <c r="H477" s="18" t="s">
        <v>2428</v>
      </c>
      <c r="I477" s="3" t="str">
        <f>HYPERLINK("https://twitter.com/jairbolsonaro/status/1577442088312078336")</f>
        <v>https://twitter.com/jairbolsonaro/status/1577442088312078336</v>
      </c>
      <c r="J477">
        <v>21462</v>
      </c>
      <c r="K477">
        <v>4054</v>
      </c>
    </row>
    <row r="478" spans="1:11" x14ac:dyDescent="0.35">
      <c r="A478" s="15" t="s">
        <v>2431</v>
      </c>
      <c r="B478" s="1" t="s">
        <v>1100</v>
      </c>
      <c r="C478" s="1" t="s">
        <v>1100</v>
      </c>
      <c r="D478" s="16"/>
      <c r="E478" t="s">
        <v>11</v>
      </c>
      <c r="F478" s="17">
        <v>44838.982361111113</v>
      </c>
      <c r="G478" t="s">
        <v>2432</v>
      </c>
      <c r="H478" s="18" t="s">
        <v>2433</v>
      </c>
      <c r="I478" s="3" t="str">
        <f>HYPERLINK("https://twitter.com/jairbolsonaro/status/1577442092170846208")</f>
        <v>https://twitter.com/jairbolsonaro/status/1577442092170846208</v>
      </c>
      <c r="J478">
        <v>24215</v>
      </c>
      <c r="K478">
        <v>4742</v>
      </c>
    </row>
    <row r="479" spans="1:11" x14ac:dyDescent="0.35">
      <c r="A479" s="15" t="s">
        <v>2434</v>
      </c>
      <c r="B479" s="1" t="s">
        <v>1100</v>
      </c>
      <c r="C479" s="1" t="s">
        <v>1100</v>
      </c>
      <c r="D479" s="16"/>
      <c r="E479" t="s">
        <v>11</v>
      </c>
      <c r="F479" s="17">
        <v>44838.982372685183</v>
      </c>
      <c r="G479" t="s">
        <v>2435</v>
      </c>
      <c r="H479" s="18" t="s">
        <v>2436</v>
      </c>
      <c r="I479" s="3" t="str">
        <f>HYPERLINK("https://twitter.com/jairbolsonaro/status/1577442096276852736")</f>
        <v>https://twitter.com/jairbolsonaro/status/1577442096276852736</v>
      </c>
      <c r="J479">
        <v>50562</v>
      </c>
      <c r="K479">
        <v>7658</v>
      </c>
    </row>
    <row r="480" spans="1:11" x14ac:dyDescent="0.35">
      <c r="A480" s="15" t="s">
        <v>2437</v>
      </c>
      <c r="B480" s="1" t="s">
        <v>1100</v>
      </c>
      <c r="C480" s="1" t="s">
        <v>1100</v>
      </c>
      <c r="D480" s="16"/>
      <c r="E480" t="s">
        <v>11</v>
      </c>
      <c r="F480" s="17">
        <v>44838.98238425926</v>
      </c>
      <c r="G480" t="s">
        <v>2438</v>
      </c>
      <c r="H480" s="18" t="s">
        <v>2439</v>
      </c>
      <c r="I480" s="3" t="str">
        <f>HYPERLINK("https://twitter.com/jairbolsonaro/status/1577442100614156288")</f>
        <v>https://twitter.com/jairbolsonaro/status/1577442100614156288</v>
      </c>
      <c r="J480">
        <v>65590</v>
      </c>
      <c r="K480">
        <v>11921</v>
      </c>
    </row>
    <row r="481" spans="1:11" x14ac:dyDescent="0.35">
      <c r="A481" s="15" t="s">
        <v>2440</v>
      </c>
      <c r="B481" s="1" t="s">
        <v>1100</v>
      </c>
      <c r="C481" s="1" t="s">
        <v>1100</v>
      </c>
      <c r="D481" s="16"/>
      <c r="E481" t="s">
        <v>11</v>
      </c>
      <c r="F481" s="17">
        <v>44839.448275462964</v>
      </c>
      <c r="G481" t="s">
        <v>2441</v>
      </c>
      <c r="H481" s="18" t="s">
        <v>2442</v>
      </c>
      <c r="I481" s="3" t="str">
        <f>HYPERLINK("https://twitter.com/jairbolsonaro/status/1577610932057931778")</f>
        <v>https://twitter.com/jairbolsonaro/status/1577610932057931778</v>
      </c>
      <c r="J481">
        <v>51489</v>
      </c>
      <c r="K481">
        <v>10561</v>
      </c>
    </row>
    <row r="482" spans="1:11" x14ac:dyDescent="0.35">
      <c r="A482" s="15" t="s">
        <v>2443</v>
      </c>
      <c r="B482" s="1" t="s">
        <v>1100</v>
      </c>
      <c r="C482" s="1" t="s">
        <v>1100</v>
      </c>
      <c r="D482" s="16"/>
      <c r="E482" t="s">
        <v>11</v>
      </c>
      <c r="F482" s="17">
        <v>44839.635127314818</v>
      </c>
      <c r="G482" s="20" t="str">
        <f>HYPERLINK("https://t.co/86ua5jMowX")</f>
        <v>https://t.co/86ua5jMowX</v>
      </c>
      <c r="H482" s="18" t="s">
        <v>2444</v>
      </c>
      <c r="I482" s="3" t="str">
        <f>HYPERLINK("https://twitter.com/jairbolsonaro/status/1577678646319489027")</f>
        <v>https://twitter.com/jairbolsonaro/status/1577678646319489027</v>
      </c>
      <c r="J482">
        <v>107277</v>
      </c>
      <c r="K482">
        <v>30013</v>
      </c>
    </row>
    <row r="483" spans="1:11" x14ac:dyDescent="0.35">
      <c r="A483" s="15" t="s">
        <v>2445</v>
      </c>
      <c r="B483" s="1" t="s">
        <v>1100</v>
      </c>
      <c r="C483" s="1" t="s">
        <v>1100</v>
      </c>
      <c r="D483" s="16"/>
      <c r="E483" t="s">
        <v>11</v>
      </c>
      <c r="F483" s="17">
        <v>44839.812847222223</v>
      </c>
      <c r="G483" t="s">
        <v>2446</v>
      </c>
      <c r="H483" s="18" t="s">
        <v>2447</v>
      </c>
      <c r="I483" s="3" t="str">
        <f>HYPERLINK("https://twitter.com/jairbolsonaro/status/1577743046871072782")</f>
        <v>https://twitter.com/jairbolsonaro/status/1577743046871072782</v>
      </c>
      <c r="J483">
        <v>95286</v>
      </c>
      <c r="K483">
        <v>16643</v>
      </c>
    </row>
    <row r="484" spans="1:11" x14ac:dyDescent="0.35">
      <c r="A484" s="15" t="s">
        <v>2448</v>
      </c>
      <c r="B484" s="1" t="s">
        <v>1100</v>
      </c>
      <c r="C484" s="1" t="s">
        <v>1100</v>
      </c>
      <c r="D484" s="16"/>
      <c r="E484" t="s">
        <v>11</v>
      </c>
      <c r="F484" s="17">
        <v>44839.812858796293</v>
      </c>
      <c r="G484" t="s">
        <v>2449</v>
      </c>
      <c r="H484" s="18" t="s">
        <v>2450</v>
      </c>
      <c r="I484" s="3" t="str">
        <f>HYPERLINK("https://twitter.com/jairbolsonaro/status/1577743054395645954")</f>
        <v>https://twitter.com/jairbolsonaro/status/1577743054395645954</v>
      </c>
      <c r="J484">
        <v>39121</v>
      </c>
      <c r="K484">
        <v>6206</v>
      </c>
    </row>
    <row r="485" spans="1:11" x14ac:dyDescent="0.35">
      <c r="A485" s="15" t="s">
        <v>2451</v>
      </c>
      <c r="B485" s="1" t="s">
        <v>1100</v>
      </c>
      <c r="C485" s="1" t="s">
        <v>1100</v>
      </c>
      <c r="D485" s="16"/>
      <c r="E485" t="s">
        <v>11</v>
      </c>
      <c r="F485" s="17">
        <v>44839.812893518516</v>
      </c>
      <c r="G485" t="s">
        <v>2452</v>
      </c>
      <c r="H485" s="18" t="s">
        <v>2453</v>
      </c>
      <c r="I485" s="3" t="str">
        <f>HYPERLINK("https://twitter.com/jairbolsonaro/status/1577743063337910283")</f>
        <v>https://twitter.com/jairbolsonaro/status/1577743063337910283</v>
      </c>
      <c r="J485">
        <v>42734</v>
      </c>
      <c r="K485">
        <v>7647</v>
      </c>
    </row>
    <row r="486" spans="1:11" x14ac:dyDescent="0.35">
      <c r="A486" s="15" t="s">
        <v>2454</v>
      </c>
      <c r="B486" s="1" t="s">
        <v>1100</v>
      </c>
      <c r="C486" s="1" t="s">
        <v>2455</v>
      </c>
      <c r="D486" s="16"/>
      <c r="E486" t="s">
        <v>146</v>
      </c>
      <c r="F486" s="17">
        <v>44839.819525462961</v>
      </c>
      <c r="G486" t="s">
        <v>2456</v>
      </c>
      <c r="H486" s="18" t="s">
        <v>2457</v>
      </c>
      <c r="I486" s="3" t="str">
        <f>HYPERLINK("https://twitter.com/jairbolsonaro/status/1577745468678979598")</f>
        <v>https://twitter.com/jairbolsonaro/status/1577745468678979598</v>
      </c>
      <c r="J486">
        <v>11356</v>
      </c>
      <c r="K486">
        <v>553</v>
      </c>
    </row>
    <row r="487" spans="1:11" x14ac:dyDescent="0.35">
      <c r="A487" s="15" t="s">
        <v>2458</v>
      </c>
      <c r="B487" s="1" t="s">
        <v>1100</v>
      </c>
      <c r="C487" s="1" t="s">
        <v>1100</v>
      </c>
      <c r="D487" s="16"/>
      <c r="E487" t="s">
        <v>11</v>
      </c>
      <c r="F487" s="17">
        <v>44839.918865740743</v>
      </c>
      <c r="G487" t="s">
        <v>2459</v>
      </c>
      <c r="H487" s="18" t="s">
        <v>2460</v>
      </c>
      <c r="I487" s="3" t="str">
        <f>HYPERLINK("https://twitter.com/jairbolsonaro/status/1577781467043733516")</f>
        <v>https://twitter.com/jairbolsonaro/status/1577781467043733516</v>
      </c>
      <c r="J487">
        <v>25541</v>
      </c>
      <c r="K487">
        <v>4365</v>
      </c>
    </row>
    <row r="488" spans="1:11" x14ac:dyDescent="0.35">
      <c r="A488" s="15" t="s">
        <v>2461</v>
      </c>
      <c r="B488" s="1" t="s">
        <v>1100</v>
      </c>
      <c r="C488" s="1" t="s">
        <v>1100</v>
      </c>
      <c r="D488" s="16"/>
      <c r="E488" t="s">
        <v>11</v>
      </c>
      <c r="F488" s="17">
        <v>44840.124189814815</v>
      </c>
      <c r="G488" s="19" t="s">
        <v>2462</v>
      </c>
      <c r="H488" s="18" t="s">
        <v>2463</v>
      </c>
      <c r="I488" s="3" t="str">
        <f>HYPERLINK("https://twitter.com/jairbolsonaro/status/1577855873455644672")</f>
        <v>https://twitter.com/jairbolsonaro/status/1577855873455644672</v>
      </c>
      <c r="J488">
        <v>64936</v>
      </c>
      <c r="K488">
        <v>11514</v>
      </c>
    </row>
    <row r="489" spans="1:11" x14ac:dyDescent="0.35">
      <c r="A489" s="15" t="s">
        <v>2464</v>
      </c>
      <c r="B489" s="1" t="s">
        <v>1100</v>
      </c>
      <c r="C489" s="1" t="s">
        <v>1100</v>
      </c>
      <c r="D489" s="16"/>
      <c r="E489" t="s">
        <v>11</v>
      </c>
      <c r="F489" s="17">
        <v>44840.420925925922</v>
      </c>
      <c r="G489" t="s">
        <v>2465</v>
      </c>
      <c r="H489" s="18" t="s">
        <v>2466</v>
      </c>
      <c r="I489" s="3" t="str">
        <f>HYPERLINK("https://twitter.com/jairbolsonaro/status/1577963407101288448")</f>
        <v>https://twitter.com/jairbolsonaro/status/1577963407101288448</v>
      </c>
      <c r="J489">
        <v>77166</v>
      </c>
      <c r="K489">
        <v>12891</v>
      </c>
    </row>
    <row r="490" spans="1:11" x14ac:dyDescent="0.35">
      <c r="A490" s="15" t="s">
        <v>2467</v>
      </c>
      <c r="B490" s="1" t="s">
        <v>1100</v>
      </c>
      <c r="C490" s="1" t="s">
        <v>1100</v>
      </c>
      <c r="D490" s="16"/>
      <c r="E490" t="s">
        <v>11</v>
      </c>
      <c r="F490" s="17">
        <v>44840.420925925922</v>
      </c>
      <c r="G490" t="s">
        <v>2468</v>
      </c>
      <c r="H490" s="18" t="s">
        <v>2466</v>
      </c>
      <c r="I490" s="3" t="str">
        <f>HYPERLINK("https://twitter.com/jairbolsonaro/status/1577963408657457152")</f>
        <v>https://twitter.com/jairbolsonaro/status/1577963408657457152</v>
      </c>
      <c r="J490">
        <v>47126</v>
      </c>
      <c r="K490">
        <v>8051</v>
      </c>
    </row>
    <row r="491" spans="1:11" x14ac:dyDescent="0.35">
      <c r="A491" s="15" t="s">
        <v>2469</v>
      </c>
      <c r="B491" s="1" t="s">
        <v>1100</v>
      </c>
      <c r="C491" s="1" t="s">
        <v>1100</v>
      </c>
      <c r="D491" s="16"/>
      <c r="E491" t="s">
        <v>11</v>
      </c>
      <c r="F491" s="17">
        <v>44840.512256944443</v>
      </c>
      <c r="G491" t="s">
        <v>2470</v>
      </c>
      <c r="H491" s="18" t="s">
        <v>2471</v>
      </c>
      <c r="I491" s="3" t="str">
        <f>HYPERLINK("https://twitter.com/jairbolsonaro/status/1577996507801853952")</f>
        <v>https://twitter.com/jairbolsonaro/status/1577996507801853952</v>
      </c>
      <c r="J491">
        <v>117506</v>
      </c>
      <c r="K491">
        <v>22890</v>
      </c>
    </row>
    <row r="492" spans="1:11" x14ac:dyDescent="0.35">
      <c r="A492" s="15" t="s">
        <v>2472</v>
      </c>
      <c r="B492" s="1" t="s">
        <v>1100</v>
      </c>
      <c r="C492" s="1" t="s">
        <v>1100</v>
      </c>
      <c r="D492" s="16"/>
      <c r="E492" t="s">
        <v>11</v>
      </c>
      <c r="F492" s="17">
        <v>44840.59447916667</v>
      </c>
      <c r="G492" t="s">
        <v>2473</v>
      </c>
      <c r="H492" s="18" t="s">
        <v>2474</v>
      </c>
      <c r="I492" s="3" t="str">
        <f>HYPERLINK("https://twitter.com/jairbolsonaro/status/1578026301566246913")</f>
        <v>https://twitter.com/jairbolsonaro/status/1578026301566246913</v>
      </c>
      <c r="J492">
        <v>68562</v>
      </c>
      <c r="K492">
        <v>13044</v>
      </c>
    </row>
    <row r="493" spans="1:11" x14ac:dyDescent="0.35">
      <c r="A493" s="15" t="s">
        <v>2475</v>
      </c>
      <c r="B493" s="1" t="s">
        <v>1100</v>
      </c>
      <c r="C493" s="1" t="s">
        <v>1100</v>
      </c>
      <c r="D493" s="16"/>
      <c r="E493" t="s">
        <v>11</v>
      </c>
      <c r="F493" s="17">
        <v>44840.594548611109</v>
      </c>
      <c r="G493" t="s">
        <v>2476</v>
      </c>
      <c r="H493" s="18" t="s">
        <v>2477</v>
      </c>
      <c r="I493" s="3" t="str">
        <f>HYPERLINK("https://twitter.com/jairbolsonaro/status/1578026329400041472")</f>
        <v>https://twitter.com/jairbolsonaro/status/1578026329400041472</v>
      </c>
      <c r="J493">
        <v>38671</v>
      </c>
      <c r="K493">
        <v>7244</v>
      </c>
    </row>
    <row r="494" spans="1:11" x14ac:dyDescent="0.35">
      <c r="A494" s="15" t="s">
        <v>2478</v>
      </c>
      <c r="B494" s="1" t="s">
        <v>1100</v>
      </c>
      <c r="C494" s="1" t="s">
        <v>1100</v>
      </c>
      <c r="D494" s="16"/>
      <c r="E494" t="s">
        <v>11</v>
      </c>
      <c r="F494" s="17">
        <v>44840.626064814816</v>
      </c>
      <c r="G494" s="20" t="str">
        <f>HYPERLINK("https://t.co/zk1tavAP2K")</f>
        <v>https://t.co/zk1tavAP2K</v>
      </c>
      <c r="H494" s="18" t="s">
        <v>2479</v>
      </c>
      <c r="I494" s="3" t="str">
        <f>HYPERLINK("https://twitter.com/jairbolsonaro/status/1578037747608178688")</f>
        <v>https://twitter.com/jairbolsonaro/status/1578037747608178688</v>
      </c>
      <c r="J494">
        <v>119419</v>
      </c>
      <c r="K494">
        <v>17357</v>
      </c>
    </row>
    <row r="495" spans="1:11" x14ac:dyDescent="0.35">
      <c r="A495" s="15" t="s">
        <v>2480</v>
      </c>
      <c r="B495" s="1" t="s">
        <v>1100</v>
      </c>
      <c r="C495" s="1" t="s">
        <v>1100</v>
      </c>
      <c r="D495" s="16"/>
      <c r="E495" t="s">
        <v>11</v>
      </c>
      <c r="F495" s="17">
        <v>44840.824895833335</v>
      </c>
      <c r="G495" t="s">
        <v>2481</v>
      </c>
      <c r="H495" s="18" t="s">
        <v>2482</v>
      </c>
      <c r="I495" s="3" t="str">
        <f>HYPERLINK("https://twitter.com/jairbolsonaro/status/1578109802131357696")</f>
        <v>https://twitter.com/jairbolsonaro/status/1578109802131357696</v>
      </c>
      <c r="J495">
        <v>70829</v>
      </c>
      <c r="K495">
        <v>18159</v>
      </c>
    </row>
    <row r="496" spans="1:11" x14ac:dyDescent="0.35">
      <c r="A496" s="15" t="s">
        <v>2483</v>
      </c>
      <c r="B496" s="1" t="s">
        <v>1100</v>
      </c>
      <c r="C496" s="1" t="s">
        <v>1100</v>
      </c>
      <c r="D496" s="16"/>
      <c r="E496" t="s">
        <v>11</v>
      </c>
      <c r="F496" s="17">
        <v>44840.90966435185</v>
      </c>
      <c r="G496" t="s">
        <v>2484</v>
      </c>
      <c r="H496" s="18" t="s">
        <v>2485</v>
      </c>
      <c r="I496" s="3" t="str">
        <f>HYPERLINK("https://twitter.com/jairbolsonaro/status/1578140522295660544")</f>
        <v>https://twitter.com/jairbolsonaro/status/1578140522295660544</v>
      </c>
      <c r="J496">
        <v>69687</v>
      </c>
      <c r="K496">
        <v>18570</v>
      </c>
    </row>
    <row r="497" spans="1:11" x14ac:dyDescent="0.35">
      <c r="A497" s="15" t="s">
        <v>2486</v>
      </c>
      <c r="B497" s="1" t="s">
        <v>1100</v>
      </c>
      <c r="C497" s="1" t="s">
        <v>1100</v>
      </c>
      <c r="D497" s="16"/>
      <c r="E497" t="s">
        <v>11</v>
      </c>
      <c r="F497" s="17">
        <v>44840.974421296298</v>
      </c>
      <c r="G497" t="s">
        <v>2487</v>
      </c>
      <c r="H497" s="18" t="s">
        <v>2488</v>
      </c>
      <c r="I497" s="3" t="str">
        <f>HYPERLINK("https://twitter.com/jairbolsonaro/status/1578163989988507648")</f>
        <v>https://twitter.com/jairbolsonaro/status/1578163989988507648</v>
      </c>
      <c r="J497">
        <v>95506</v>
      </c>
      <c r="K497">
        <v>20014</v>
      </c>
    </row>
    <row r="498" spans="1:11" x14ac:dyDescent="0.35">
      <c r="A498" s="15" t="s">
        <v>2489</v>
      </c>
      <c r="B498" s="1" t="s">
        <v>1100</v>
      </c>
      <c r="C498" s="1" t="s">
        <v>1100</v>
      </c>
      <c r="D498" s="16"/>
      <c r="E498" t="s">
        <v>11</v>
      </c>
      <c r="F498" s="17">
        <v>44841.079224537039</v>
      </c>
      <c r="G498" t="s">
        <v>2490</v>
      </c>
      <c r="H498" s="18" t="s">
        <v>2491</v>
      </c>
      <c r="I498" s="3" t="str">
        <f>HYPERLINK("https://twitter.com/jairbolsonaro/status/1578201966743719936")</f>
        <v>https://twitter.com/jairbolsonaro/status/1578201966743719936</v>
      </c>
      <c r="J498">
        <v>57381</v>
      </c>
      <c r="K498">
        <v>12864</v>
      </c>
    </row>
    <row r="499" spans="1:11" x14ac:dyDescent="0.35">
      <c r="A499" s="15" t="s">
        <v>2492</v>
      </c>
      <c r="B499" s="1" t="s">
        <v>1100</v>
      </c>
      <c r="C499" s="1" t="s">
        <v>1100</v>
      </c>
      <c r="D499" s="16"/>
      <c r="E499" t="s">
        <v>11</v>
      </c>
      <c r="F499" s="17">
        <v>44841.443425925929</v>
      </c>
      <c r="G499" t="s">
        <v>2493</v>
      </c>
      <c r="H499" s="18" t="s">
        <v>2494</v>
      </c>
      <c r="I499" s="3" t="str">
        <f>HYPERLINK("https://twitter.com/jairbolsonaro/status/1578333950660919297")</f>
        <v>https://twitter.com/jairbolsonaro/status/1578333950660919297</v>
      </c>
      <c r="J499">
        <v>64811</v>
      </c>
      <c r="K499">
        <v>11665</v>
      </c>
    </row>
    <row r="500" spans="1:11" x14ac:dyDescent="0.35">
      <c r="A500" s="15" t="s">
        <v>2495</v>
      </c>
      <c r="B500" s="1" t="s">
        <v>1100</v>
      </c>
      <c r="C500" s="1" t="s">
        <v>1100</v>
      </c>
      <c r="D500" s="16"/>
      <c r="E500" t="s">
        <v>11</v>
      </c>
      <c r="F500" s="17">
        <v>44841.443437499998</v>
      </c>
      <c r="G500" t="s">
        <v>2496</v>
      </c>
      <c r="H500" s="18" t="s">
        <v>2497</v>
      </c>
      <c r="I500" s="3" t="str">
        <f>HYPERLINK("https://twitter.com/jairbolsonaro/status/1578333953307848709")</f>
        <v>https://twitter.com/jairbolsonaro/status/1578333953307848709</v>
      </c>
      <c r="J500">
        <v>32037</v>
      </c>
      <c r="K500">
        <v>4862</v>
      </c>
    </row>
    <row r="501" spans="1:11" x14ac:dyDescent="0.35">
      <c r="A501" s="15" t="s">
        <v>2498</v>
      </c>
      <c r="B501" s="1" t="s">
        <v>1100</v>
      </c>
      <c r="C501" s="1" t="s">
        <v>1100</v>
      </c>
      <c r="D501" s="16"/>
      <c r="E501" t="s">
        <v>11</v>
      </c>
      <c r="F501" s="17">
        <v>44841.443437499998</v>
      </c>
      <c r="G501" t="s">
        <v>2499</v>
      </c>
      <c r="H501" s="18" t="s">
        <v>2497</v>
      </c>
      <c r="I501" s="3" t="str">
        <f>HYPERLINK("https://twitter.com/jairbolsonaro/status/1578333956386082816")</f>
        <v>https://twitter.com/jairbolsonaro/status/1578333956386082816</v>
      </c>
      <c r="J501">
        <v>33637</v>
      </c>
      <c r="K501">
        <v>5467</v>
      </c>
    </row>
    <row r="502" spans="1:11" x14ac:dyDescent="0.35">
      <c r="A502" s="15" t="s">
        <v>2500</v>
      </c>
      <c r="B502" s="1" t="s">
        <v>1100</v>
      </c>
      <c r="C502" s="1" t="s">
        <v>1100</v>
      </c>
      <c r="D502" s="16"/>
      <c r="E502" t="s">
        <v>11</v>
      </c>
      <c r="F502" s="17">
        <v>44841.537199074075</v>
      </c>
      <c r="G502" t="s">
        <v>2501</v>
      </c>
      <c r="H502" s="18" t="s">
        <v>2502</v>
      </c>
      <c r="I502" s="3" t="str">
        <f>HYPERLINK("https://twitter.com/jairbolsonaro/status/1578367932093976576")</f>
        <v>https://twitter.com/jairbolsonaro/status/1578367932093976576</v>
      </c>
      <c r="J502">
        <v>99955</v>
      </c>
      <c r="K502">
        <v>18198</v>
      </c>
    </row>
    <row r="503" spans="1:11" x14ac:dyDescent="0.35">
      <c r="A503" s="15" t="s">
        <v>2503</v>
      </c>
      <c r="B503" s="1" t="s">
        <v>1100</v>
      </c>
      <c r="C503" s="1" t="s">
        <v>1100</v>
      </c>
      <c r="D503" s="16"/>
      <c r="E503" t="s">
        <v>11</v>
      </c>
      <c r="F503" s="17">
        <v>44841.537210648145</v>
      </c>
      <c r="G503" t="s">
        <v>2504</v>
      </c>
      <c r="H503" s="18" t="s">
        <v>2505</v>
      </c>
      <c r="I503" s="3" t="str">
        <f>HYPERLINK("https://twitter.com/jairbolsonaro/status/1578367936238346241")</f>
        <v>https://twitter.com/jairbolsonaro/status/1578367936238346241</v>
      </c>
      <c r="J503">
        <v>45109</v>
      </c>
      <c r="K503">
        <v>7268</v>
      </c>
    </row>
    <row r="504" spans="1:11" x14ac:dyDescent="0.35">
      <c r="A504" s="15" t="s">
        <v>2506</v>
      </c>
      <c r="B504" s="1" t="s">
        <v>1100</v>
      </c>
      <c r="C504" s="1" t="s">
        <v>1100</v>
      </c>
      <c r="D504" s="16"/>
      <c r="E504" t="s">
        <v>11</v>
      </c>
      <c r="F504" s="17">
        <v>44841.537233796298</v>
      </c>
      <c r="G504" t="s">
        <v>2507</v>
      </c>
      <c r="H504" s="18" t="s">
        <v>2508</v>
      </c>
      <c r="I504" s="3" t="str">
        <f>HYPERLINK("https://twitter.com/jairbolsonaro/status/1578367944400470017")</f>
        <v>https://twitter.com/jairbolsonaro/status/1578367944400470017</v>
      </c>
      <c r="J504">
        <v>43021</v>
      </c>
      <c r="K504">
        <v>7449</v>
      </c>
    </row>
    <row r="505" spans="1:11" x14ac:dyDescent="0.35">
      <c r="A505" s="15" t="s">
        <v>2509</v>
      </c>
      <c r="B505" s="1" t="s">
        <v>1100</v>
      </c>
      <c r="C505" s="1" t="s">
        <v>1100</v>
      </c>
      <c r="D505" s="16"/>
      <c r="E505" t="s">
        <v>11</v>
      </c>
      <c r="F505" s="17">
        <v>44841.684386574074</v>
      </c>
      <c r="G505" s="20" t="str">
        <f>HYPERLINK("https://t.co/LhTMVIOoKP")</f>
        <v>https://t.co/LhTMVIOoKP</v>
      </c>
      <c r="H505" s="18" t="s">
        <v>2510</v>
      </c>
      <c r="I505" s="3" t="str">
        <f>HYPERLINK("https://twitter.com/jairbolsonaro/status/1578421272295243778")</f>
        <v>https://twitter.com/jairbolsonaro/status/1578421272295243778</v>
      </c>
      <c r="J505">
        <v>52872</v>
      </c>
      <c r="K505">
        <v>14361</v>
      </c>
    </row>
    <row r="506" spans="1:11" x14ac:dyDescent="0.35">
      <c r="A506" s="15" t="s">
        <v>2511</v>
      </c>
      <c r="B506" s="1" t="s">
        <v>1100</v>
      </c>
      <c r="C506" s="1" t="s">
        <v>1100</v>
      </c>
      <c r="D506" s="16"/>
      <c r="E506" t="s">
        <v>11</v>
      </c>
      <c r="F506" s="17">
        <v>44841.852256944447</v>
      </c>
      <c r="G506" t="s">
        <v>2512</v>
      </c>
      <c r="H506" s="18" t="s">
        <v>2513</v>
      </c>
      <c r="I506" s="3" t="str">
        <f>HYPERLINK("https://twitter.com/jairbolsonaro/status/1578482105075781633")</f>
        <v>https://twitter.com/jairbolsonaro/status/1578482105075781633</v>
      </c>
      <c r="J506">
        <v>58214</v>
      </c>
      <c r="K506">
        <v>11437</v>
      </c>
    </row>
    <row r="507" spans="1:11" x14ac:dyDescent="0.35">
      <c r="A507" s="15" t="s">
        <v>2514</v>
      </c>
      <c r="B507" s="1" t="s">
        <v>1100</v>
      </c>
      <c r="C507" s="1" t="s">
        <v>1100</v>
      </c>
      <c r="D507" s="16"/>
      <c r="E507" t="s">
        <v>11</v>
      </c>
      <c r="F507" s="17">
        <v>44841.852268518516</v>
      </c>
      <c r="G507" t="s">
        <v>2515</v>
      </c>
      <c r="H507" s="18" t="s">
        <v>2516</v>
      </c>
      <c r="I507" s="3" t="str">
        <f>HYPERLINK("https://twitter.com/jairbolsonaro/status/1578482111396614145")</f>
        <v>https://twitter.com/jairbolsonaro/status/1578482111396614145</v>
      </c>
      <c r="J507">
        <v>15795</v>
      </c>
      <c r="K507">
        <v>3205</v>
      </c>
    </row>
    <row r="508" spans="1:11" x14ac:dyDescent="0.35">
      <c r="A508" s="15" t="s">
        <v>2517</v>
      </c>
      <c r="B508" s="1" t="s">
        <v>1100</v>
      </c>
      <c r="C508" s="1" t="s">
        <v>1100</v>
      </c>
      <c r="D508" s="16"/>
      <c r="E508" t="s">
        <v>11</v>
      </c>
      <c r="F508" s="17">
        <v>44841.852303240739</v>
      </c>
      <c r="G508" t="s">
        <v>2518</v>
      </c>
      <c r="H508" s="18" t="s">
        <v>2519</v>
      </c>
      <c r="I508" s="3" t="str">
        <f>HYPERLINK("https://twitter.com/jairbolsonaro/status/1578482123585224705")</f>
        <v>https://twitter.com/jairbolsonaro/status/1578482123585224705</v>
      </c>
      <c r="J508">
        <v>17255</v>
      </c>
      <c r="K508">
        <v>3726</v>
      </c>
    </row>
    <row r="509" spans="1:11" x14ac:dyDescent="0.35">
      <c r="A509" s="15" t="s">
        <v>2520</v>
      </c>
      <c r="B509" s="1" t="s">
        <v>1100</v>
      </c>
      <c r="C509" s="1" t="s">
        <v>1100</v>
      </c>
      <c r="D509" s="16"/>
      <c r="E509" t="s">
        <v>11</v>
      </c>
      <c r="F509" s="17">
        <v>44841.852326388886</v>
      </c>
      <c r="G509" t="s">
        <v>2521</v>
      </c>
      <c r="H509" s="18" t="s">
        <v>2522</v>
      </c>
      <c r="I509" s="3" t="str">
        <f>HYPERLINK("https://twitter.com/jairbolsonaro/status/1578482132099293184")</f>
        <v>https://twitter.com/jairbolsonaro/status/1578482132099293184</v>
      </c>
      <c r="J509">
        <v>23827</v>
      </c>
      <c r="K509">
        <v>5408</v>
      </c>
    </row>
    <row r="510" spans="1:11" x14ac:dyDescent="0.35">
      <c r="A510" s="15" t="s">
        <v>2523</v>
      </c>
      <c r="B510" s="1" t="s">
        <v>1100</v>
      </c>
      <c r="C510" s="1" t="s">
        <v>1100</v>
      </c>
      <c r="D510" s="16"/>
      <c r="E510" t="s">
        <v>11</v>
      </c>
      <c r="F510" s="17">
        <v>44841.852349537039</v>
      </c>
      <c r="G510" t="s">
        <v>2524</v>
      </c>
      <c r="H510" s="18" t="s">
        <v>2525</v>
      </c>
      <c r="I510" s="3" t="str">
        <f>HYPERLINK("https://twitter.com/jairbolsonaro/status/1578482138285948929")</f>
        <v>https://twitter.com/jairbolsonaro/status/1578482138285948929</v>
      </c>
      <c r="J510">
        <v>18613</v>
      </c>
      <c r="K510">
        <v>3860</v>
      </c>
    </row>
    <row r="511" spans="1:11" x14ac:dyDescent="0.35">
      <c r="A511" s="15" t="s">
        <v>2526</v>
      </c>
      <c r="B511" s="1" t="s">
        <v>1100</v>
      </c>
      <c r="C511" s="1" t="s">
        <v>1100</v>
      </c>
      <c r="D511" s="16"/>
      <c r="E511" t="s">
        <v>11</v>
      </c>
      <c r="F511" s="17">
        <v>44841.852361111109</v>
      </c>
      <c r="G511" t="s">
        <v>2527</v>
      </c>
      <c r="H511" s="18" t="s">
        <v>2528</v>
      </c>
      <c r="I511" s="3" t="str">
        <f>HYPERLINK("https://twitter.com/jairbolsonaro/status/1578482143138697216")</f>
        <v>https://twitter.com/jairbolsonaro/status/1578482143138697216</v>
      </c>
      <c r="J511">
        <v>30902</v>
      </c>
      <c r="K511">
        <v>5481</v>
      </c>
    </row>
    <row r="512" spans="1:11" x14ac:dyDescent="0.35">
      <c r="A512" s="15" t="s">
        <v>2529</v>
      </c>
      <c r="B512" s="1" t="s">
        <v>1100</v>
      </c>
      <c r="C512" s="1" t="s">
        <v>1100</v>
      </c>
      <c r="D512" s="16"/>
      <c r="E512" t="s">
        <v>11</v>
      </c>
      <c r="F512" s="17">
        <v>44841.852372685185</v>
      </c>
      <c r="G512" t="s">
        <v>2530</v>
      </c>
      <c r="H512" s="18" t="s">
        <v>1230</v>
      </c>
      <c r="I512" s="3" t="str">
        <f>HYPERLINK("https://twitter.com/jairbolsonaro/status/1578482148193234944")</f>
        <v>https://twitter.com/jairbolsonaro/status/1578482148193234944</v>
      </c>
      <c r="J512">
        <v>48034</v>
      </c>
      <c r="K512">
        <v>10337</v>
      </c>
    </row>
    <row r="513" spans="1:11" x14ac:dyDescent="0.35">
      <c r="A513" s="15" t="s">
        <v>2531</v>
      </c>
      <c r="B513" s="1" t="s">
        <v>1100</v>
      </c>
      <c r="C513" s="1" t="s">
        <v>1100</v>
      </c>
      <c r="D513" s="16"/>
      <c r="E513" t="s">
        <v>11</v>
      </c>
      <c r="F513" s="17">
        <v>44841.883263888885</v>
      </c>
      <c r="G513" t="s">
        <v>2532</v>
      </c>
      <c r="H513" s="18" t="s">
        <v>2533</v>
      </c>
      <c r="I513" s="3" t="str">
        <f>HYPERLINK("https://twitter.com/jairbolsonaro/status/1578493342182096896")</f>
        <v>https://twitter.com/jairbolsonaro/status/1578493342182096896</v>
      </c>
      <c r="J513">
        <v>134750</v>
      </c>
      <c r="K513">
        <v>23959</v>
      </c>
    </row>
    <row r="514" spans="1:11" x14ac:dyDescent="0.35">
      <c r="A514" s="15" t="s">
        <v>2534</v>
      </c>
      <c r="B514" s="1" t="s">
        <v>1100</v>
      </c>
      <c r="C514" s="1" t="s">
        <v>1100</v>
      </c>
      <c r="D514" s="16"/>
      <c r="E514" t="s">
        <v>11</v>
      </c>
      <c r="F514" s="17">
        <v>44841.948657407411</v>
      </c>
      <c r="G514" t="s">
        <v>2535</v>
      </c>
      <c r="H514" s="18" t="s">
        <v>2536</v>
      </c>
      <c r="I514" s="3" t="str">
        <f>HYPERLINK("https://twitter.com/jairbolsonaro/status/1578517038385238016")</f>
        <v>https://twitter.com/jairbolsonaro/status/1578517038385238016</v>
      </c>
      <c r="J514">
        <v>24855</v>
      </c>
      <c r="K514">
        <v>4228</v>
      </c>
    </row>
    <row r="515" spans="1:11" x14ac:dyDescent="0.35">
      <c r="A515" s="15" t="s">
        <v>2537</v>
      </c>
      <c r="B515" s="1" t="s">
        <v>1100</v>
      </c>
      <c r="C515" s="1" t="s">
        <v>1100</v>
      </c>
      <c r="D515" s="16"/>
      <c r="E515" t="s">
        <v>11</v>
      </c>
      <c r="F515" s="17">
        <v>44842.082002314812</v>
      </c>
      <c r="G515" t="s">
        <v>2538</v>
      </c>
      <c r="H515" s="18" t="s">
        <v>2539</v>
      </c>
      <c r="I515" s="3" t="str">
        <f>HYPERLINK("https://twitter.com/jairbolsonaro/status/1578565361624137728")</f>
        <v>https://twitter.com/jairbolsonaro/status/1578565361624137728</v>
      </c>
      <c r="J515">
        <v>114994</v>
      </c>
      <c r="K515">
        <v>22479</v>
      </c>
    </row>
    <row r="516" spans="1:11" x14ac:dyDescent="0.35">
      <c r="A516" s="15" t="s">
        <v>2540</v>
      </c>
      <c r="B516" s="1" t="s">
        <v>1100</v>
      </c>
      <c r="C516" s="1" t="s">
        <v>1100</v>
      </c>
      <c r="D516" s="16"/>
      <c r="E516" t="s">
        <v>11</v>
      </c>
      <c r="F516" s="17">
        <v>44842.477997685186</v>
      </c>
      <c r="G516" t="s">
        <v>2541</v>
      </c>
      <c r="H516" s="18" t="s">
        <v>2542</v>
      </c>
      <c r="I516" s="3" t="str">
        <f>HYPERLINK("https://twitter.com/jairbolsonaro/status/1578708867625648130")</f>
        <v>https://twitter.com/jairbolsonaro/status/1578708867625648130</v>
      </c>
      <c r="J516">
        <v>50718</v>
      </c>
      <c r="K516">
        <v>12936</v>
      </c>
    </row>
    <row r="517" spans="1:11" x14ac:dyDescent="0.35">
      <c r="A517" s="15" t="s">
        <v>2543</v>
      </c>
      <c r="B517" s="1" t="s">
        <v>1100</v>
      </c>
      <c r="C517" s="1" t="s">
        <v>1100</v>
      </c>
      <c r="D517" s="16"/>
      <c r="E517" t="s">
        <v>11</v>
      </c>
      <c r="F517" s="17">
        <v>44842.477997685186</v>
      </c>
      <c r="G517" t="s">
        <v>2544</v>
      </c>
      <c r="H517" s="18" t="s">
        <v>2545</v>
      </c>
      <c r="I517" s="3" t="str">
        <f>HYPERLINK("https://twitter.com/jairbolsonaro/status/1578744708402405382")</f>
        <v>https://twitter.com/jairbolsonaro/status/1578744708402405382</v>
      </c>
      <c r="J517">
        <v>78816</v>
      </c>
      <c r="K517">
        <v>14890</v>
      </c>
    </row>
    <row r="518" spans="1:11" x14ac:dyDescent="0.35">
      <c r="A518" s="15" t="s">
        <v>2546</v>
      </c>
      <c r="B518" s="1" t="s">
        <v>1100</v>
      </c>
      <c r="C518" s="1" t="s">
        <v>1100</v>
      </c>
      <c r="D518" s="16"/>
      <c r="E518" t="s">
        <v>11</v>
      </c>
      <c r="F518" s="17">
        <v>44842.477997685186</v>
      </c>
      <c r="G518" t="s">
        <v>2547</v>
      </c>
      <c r="H518" s="18" t="s">
        <v>2548</v>
      </c>
      <c r="I518" s="3" t="str">
        <f>HYPERLINK("https://twitter.com/jairbolsonaro/status/1578744712525418496")</f>
        <v>https://twitter.com/jairbolsonaro/status/1578744712525418496</v>
      </c>
      <c r="J518">
        <v>39768</v>
      </c>
      <c r="K518">
        <v>7134</v>
      </c>
    </row>
    <row r="519" spans="1:11" x14ac:dyDescent="0.35">
      <c r="A519" s="15" t="s">
        <v>2549</v>
      </c>
      <c r="B519" s="1" t="s">
        <v>1100</v>
      </c>
      <c r="C519" s="1" t="s">
        <v>2550</v>
      </c>
      <c r="D519" s="16"/>
      <c r="E519" t="s">
        <v>9</v>
      </c>
      <c r="F519" s="17">
        <v>44842.477997685186</v>
      </c>
      <c r="G519" s="19" t="s">
        <v>2551</v>
      </c>
      <c r="H519" s="18" t="s">
        <v>2552</v>
      </c>
      <c r="I519" s="3" t="str">
        <f>HYPERLINK("https://twitter.com/jairbolsonaro/status/1578778307188781056")</f>
        <v>https://twitter.com/jairbolsonaro/status/1578778307188781056</v>
      </c>
      <c r="J519">
        <v>6641</v>
      </c>
      <c r="K519">
        <v>385</v>
      </c>
    </row>
    <row r="520" spans="1:11" x14ac:dyDescent="0.35">
      <c r="A520" s="15" t="s">
        <v>2553</v>
      </c>
      <c r="B520" s="1" t="s">
        <v>1100</v>
      </c>
      <c r="C520" s="1" t="s">
        <v>2554</v>
      </c>
      <c r="D520" s="16"/>
      <c r="E520" t="s">
        <v>146</v>
      </c>
      <c r="F520" s="17">
        <v>44842.477997685186</v>
      </c>
      <c r="G520" s="19" t="s">
        <v>2551</v>
      </c>
      <c r="H520" s="18" t="s">
        <v>2552</v>
      </c>
      <c r="I520" s="3" t="str">
        <f>HYPERLINK("https://twitter.com/jairbolsonaro/status/1578778307188781056")</f>
        <v>https://twitter.com/jairbolsonaro/status/1578778307188781056</v>
      </c>
      <c r="J520">
        <v>6641</v>
      </c>
      <c r="K520">
        <v>385</v>
      </c>
    </row>
    <row r="521" spans="1:11" x14ac:dyDescent="0.35">
      <c r="A521" s="15" t="s">
        <v>2555</v>
      </c>
      <c r="B521" s="1" t="s">
        <v>1100</v>
      </c>
      <c r="C521" s="1" t="s">
        <v>1117</v>
      </c>
      <c r="D521" s="16"/>
      <c r="E521" t="s">
        <v>146</v>
      </c>
      <c r="F521" s="17">
        <v>44842.477997685186</v>
      </c>
      <c r="G521" s="19" t="s">
        <v>1118</v>
      </c>
      <c r="H521" s="18" t="s">
        <v>2556</v>
      </c>
      <c r="I521" s="3" t="str">
        <f>HYPERLINK("https://twitter.com/jairbolsonaro/status/1578778396812877826")</f>
        <v>https://twitter.com/jairbolsonaro/status/1578778396812877826</v>
      </c>
      <c r="J521">
        <v>11442</v>
      </c>
      <c r="K521">
        <v>787</v>
      </c>
    </row>
    <row r="522" spans="1:11" x14ac:dyDescent="0.35">
      <c r="A522" s="15" t="s">
        <v>2557</v>
      </c>
      <c r="B522" s="1" t="s">
        <v>1100</v>
      </c>
      <c r="C522" s="1" t="s">
        <v>1100</v>
      </c>
      <c r="D522" s="16"/>
      <c r="E522" t="s">
        <v>11</v>
      </c>
      <c r="F522" s="17">
        <v>44842.477997685186</v>
      </c>
      <c r="G522" s="20" t="str">
        <f>HYPERLINK("https://t.co/U5j3CBamhR")</f>
        <v>https://t.co/U5j3CBamhR</v>
      </c>
      <c r="H522" s="18" t="s">
        <v>2558</v>
      </c>
      <c r="I522" s="3" t="str">
        <f>HYPERLINK("https://twitter.com/jairbolsonaro/status/1578786371967352835")</f>
        <v>https://twitter.com/jairbolsonaro/status/1578786371967352835</v>
      </c>
      <c r="J522">
        <v>33595</v>
      </c>
      <c r="K522">
        <v>6273</v>
      </c>
    </row>
    <row r="523" spans="1:11" x14ac:dyDescent="0.35">
      <c r="A523" s="15" t="s">
        <v>2559</v>
      </c>
      <c r="B523" s="1" t="s">
        <v>1100</v>
      </c>
      <c r="C523" s="1" t="s">
        <v>1100</v>
      </c>
      <c r="D523" s="16"/>
      <c r="E523" t="s">
        <v>11</v>
      </c>
      <c r="F523" s="17">
        <v>44842.477997685186</v>
      </c>
      <c r="G523" s="19" t="s">
        <v>2560</v>
      </c>
      <c r="H523" s="18" t="s">
        <v>2561</v>
      </c>
      <c r="I523" s="3" t="str">
        <f>HYPERLINK("https://twitter.com/jairbolsonaro/status/1578815826194747392")</f>
        <v>https://twitter.com/jairbolsonaro/status/1578815826194747392</v>
      </c>
      <c r="J523">
        <v>45561</v>
      </c>
      <c r="K523">
        <v>8075</v>
      </c>
    </row>
    <row r="524" spans="1:11" x14ac:dyDescent="0.35">
      <c r="A524" s="15" t="s">
        <v>2562</v>
      </c>
      <c r="B524" s="1" t="s">
        <v>1100</v>
      </c>
      <c r="C524" s="1" t="s">
        <v>1100</v>
      </c>
      <c r="D524" s="16"/>
      <c r="E524" t="s">
        <v>11</v>
      </c>
      <c r="F524" s="17">
        <v>44842.477997685186</v>
      </c>
      <c r="G524" t="s">
        <v>2563</v>
      </c>
      <c r="H524" s="18" t="s">
        <v>2564</v>
      </c>
      <c r="I524" s="3" t="str">
        <f>HYPERLINK("https://twitter.com/jairbolsonaro/status/1578835973370437633")</f>
        <v>https://twitter.com/jairbolsonaro/status/1578835973370437633</v>
      </c>
      <c r="J524">
        <v>32287</v>
      </c>
      <c r="K524">
        <v>8201</v>
      </c>
    </row>
    <row r="525" spans="1:11" x14ac:dyDescent="0.35">
      <c r="A525" s="15" t="s">
        <v>2565</v>
      </c>
      <c r="B525" s="1" t="s">
        <v>1100</v>
      </c>
      <c r="C525" s="1" t="s">
        <v>1100</v>
      </c>
      <c r="D525" s="16"/>
      <c r="E525" t="s">
        <v>11</v>
      </c>
      <c r="F525" s="17">
        <v>44842.477997685186</v>
      </c>
      <c r="G525" t="s">
        <v>2566</v>
      </c>
      <c r="H525" s="18" t="s">
        <v>2567</v>
      </c>
      <c r="I525" s="3" t="str">
        <f>HYPERLINK("https://twitter.com/jairbolsonaro/status/1578864823525576704")</f>
        <v>https://twitter.com/jairbolsonaro/status/1578864823525576704</v>
      </c>
      <c r="J525">
        <v>82416</v>
      </c>
      <c r="K525">
        <v>17227</v>
      </c>
    </row>
    <row r="526" spans="1:11" x14ac:dyDescent="0.35">
      <c r="A526" s="15" t="s">
        <v>2568</v>
      </c>
      <c r="B526" s="1" t="s">
        <v>1100</v>
      </c>
      <c r="C526" s="1" t="s">
        <v>1100</v>
      </c>
      <c r="D526" s="16"/>
      <c r="E526" t="s">
        <v>11</v>
      </c>
      <c r="F526" s="17">
        <v>44842.477997685186</v>
      </c>
      <c r="G526" t="s">
        <v>2569</v>
      </c>
      <c r="H526" s="18" t="s">
        <v>2570</v>
      </c>
      <c r="I526" s="3" t="str">
        <f>HYPERLINK("https://twitter.com/jairbolsonaro/status/1578864827799601152")</f>
        <v>https://twitter.com/jairbolsonaro/status/1578864827799601152</v>
      </c>
      <c r="J526">
        <v>43763</v>
      </c>
      <c r="K526">
        <v>7928</v>
      </c>
    </row>
    <row r="527" spans="1:11" x14ac:dyDescent="0.35">
      <c r="A527" s="15" t="s">
        <v>2571</v>
      </c>
      <c r="B527" s="1" t="s">
        <v>1100</v>
      </c>
      <c r="C527" s="1" t="s">
        <v>1100</v>
      </c>
      <c r="D527" s="16"/>
      <c r="E527" t="s">
        <v>11</v>
      </c>
      <c r="F527" s="17">
        <v>44842.477997685186</v>
      </c>
      <c r="G527" t="s">
        <v>2572</v>
      </c>
      <c r="H527" s="18" t="s">
        <v>2573</v>
      </c>
      <c r="I527" s="3" t="str">
        <f>HYPERLINK("https://twitter.com/jairbolsonaro/status/1578864834606612480")</f>
        <v>https://twitter.com/jairbolsonaro/status/1578864834606612480</v>
      </c>
      <c r="J527">
        <v>35211</v>
      </c>
      <c r="K527">
        <v>6140</v>
      </c>
    </row>
    <row r="528" spans="1:11" x14ac:dyDescent="0.35">
      <c r="A528" s="15" t="s">
        <v>2574</v>
      </c>
      <c r="B528" s="1" t="s">
        <v>1100</v>
      </c>
      <c r="C528" s="1" t="s">
        <v>1100</v>
      </c>
      <c r="D528" s="16"/>
      <c r="E528" t="s">
        <v>11</v>
      </c>
      <c r="F528" s="17">
        <v>44843.061493055553</v>
      </c>
      <c r="G528" t="s">
        <v>2575</v>
      </c>
      <c r="H528" s="18" t="s">
        <v>2576</v>
      </c>
      <c r="I528" s="3" t="str">
        <f>HYPERLINK("https://twitter.com/jairbolsonaro/status/1578920317996892160")</f>
        <v>https://twitter.com/jairbolsonaro/status/1578920317996892160</v>
      </c>
      <c r="J528">
        <v>50414</v>
      </c>
      <c r="K528">
        <v>9790</v>
      </c>
    </row>
    <row r="529" spans="1:11" x14ac:dyDescent="0.35">
      <c r="A529" s="15" t="s">
        <v>2577</v>
      </c>
      <c r="B529" s="1" t="s">
        <v>1100</v>
      </c>
      <c r="C529" s="1" t="s">
        <v>1100</v>
      </c>
      <c r="D529" s="16"/>
      <c r="E529" t="s">
        <v>11</v>
      </c>
      <c r="F529" s="17">
        <v>44843.485937500001</v>
      </c>
      <c r="G529" t="s">
        <v>2578</v>
      </c>
      <c r="H529" s="18" t="s">
        <v>2579</v>
      </c>
      <c r="I529" s="3" t="str">
        <f>HYPERLINK("https://twitter.com/jairbolsonaro/status/1579074132565987328")</f>
        <v>https://twitter.com/jairbolsonaro/status/1579074132565987328</v>
      </c>
      <c r="J529">
        <v>40287</v>
      </c>
      <c r="K529">
        <v>9297</v>
      </c>
    </row>
    <row r="530" spans="1:11" x14ac:dyDescent="0.35">
      <c r="A530" s="15" t="s">
        <v>2580</v>
      </c>
      <c r="B530" s="1" t="s">
        <v>1100</v>
      </c>
      <c r="C530" s="1" t="s">
        <v>2581</v>
      </c>
      <c r="D530" s="16"/>
      <c r="E530" t="s">
        <v>9</v>
      </c>
      <c r="F530" s="17">
        <v>44843.544016203705</v>
      </c>
      <c r="G530" s="19" t="s">
        <v>2582</v>
      </c>
      <c r="H530" s="18" t="s">
        <v>2583</v>
      </c>
      <c r="I530" s="3" t="str">
        <f>HYPERLINK("https://twitter.com/jairbolsonaro/status/1579095178194755584")</f>
        <v>https://twitter.com/jairbolsonaro/status/1579095178194755584</v>
      </c>
      <c r="J530">
        <v>31533</v>
      </c>
      <c r="K530">
        <v>6350</v>
      </c>
    </row>
    <row r="531" spans="1:11" x14ac:dyDescent="0.35">
      <c r="A531" s="15" t="s">
        <v>2584</v>
      </c>
      <c r="B531" s="1" t="s">
        <v>1100</v>
      </c>
      <c r="C531" s="1" t="s">
        <v>1100</v>
      </c>
      <c r="D531" s="16"/>
      <c r="E531" t="s">
        <v>11</v>
      </c>
      <c r="F531" s="17">
        <v>44843.763553240744</v>
      </c>
      <c r="G531" t="s">
        <v>2585</v>
      </c>
      <c r="H531" s="18" t="s">
        <v>2586</v>
      </c>
      <c r="I531" s="3" t="str">
        <f>HYPERLINK("https://twitter.com/jairbolsonaro/status/1579174735237517312")</f>
        <v>https://twitter.com/jairbolsonaro/status/1579174735237517312</v>
      </c>
      <c r="J531">
        <v>37248</v>
      </c>
      <c r="K531">
        <v>7204</v>
      </c>
    </row>
    <row r="532" spans="1:11" x14ac:dyDescent="0.35">
      <c r="A532" s="15" t="s">
        <v>2587</v>
      </c>
      <c r="B532" s="1" t="s">
        <v>1100</v>
      </c>
      <c r="C532" s="1" t="s">
        <v>1100</v>
      </c>
      <c r="D532" s="16"/>
      <c r="E532" t="s">
        <v>11</v>
      </c>
      <c r="F532" s="17">
        <v>44843.763564814813</v>
      </c>
      <c r="G532" t="s">
        <v>2588</v>
      </c>
      <c r="H532" s="18" t="s">
        <v>2589</v>
      </c>
      <c r="I532" s="3" t="str">
        <f>HYPERLINK("https://twitter.com/jairbolsonaro/status/1579174741427961856")</f>
        <v>https://twitter.com/jairbolsonaro/status/1579174741427961856</v>
      </c>
      <c r="J532">
        <v>26597</v>
      </c>
      <c r="K532">
        <v>4593</v>
      </c>
    </row>
    <row r="533" spans="1:11" x14ac:dyDescent="0.35">
      <c r="A533" s="15" t="s">
        <v>2590</v>
      </c>
      <c r="B533" s="1" t="s">
        <v>1100</v>
      </c>
      <c r="C533" s="1" t="s">
        <v>2455</v>
      </c>
      <c r="D533" s="16"/>
      <c r="E533" t="s">
        <v>146</v>
      </c>
      <c r="F533" s="17">
        <v>44843.970335648148</v>
      </c>
      <c r="G533" s="19" t="s">
        <v>2591</v>
      </c>
      <c r="H533" s="18" t="s">
        <v>2592</v>
      </c>
      <c r="I533" s="3" t="str">
        <f>HYPERLINK("https://twitter.com/jairbolsonaro/status/1579249672384045056")</f>
        <v>https://twitter.com/jairbolsonaro/status/1579249672384045056</v>
      </c>
      <c r="J533">
        <v>21053</v>
      </c>
      <c r="K533">
        <v>1192</v>
      </c>
    </row>
    <row r="534" spans="1:11" x14ac:dyDescent="0.35">
      <c r="A534" s="15" t="s">
        <v>2593</v>
      </c>
      <c r="B534" s="1" t="s">
        <v>1100</v>
      </c>
      <c r="C534" s="1" t="s">
        <v>2594</v>
      </c>
      <c r="D534" s="16"/>
      <c r="E534" t="s">
        <v>9</v>
      </c>
      <c r="F534" s="17">
        <v>44843.970694444448</v>
      </c>
      <c r="G534" s="19" t="s">
        <v>2595</v>
      </c>
      <c r="H534" s="18" t="s">
        <v>2596</v>
      </c>
      <c r="I534" s="3" t="str">
        <f>HYPERLINK("https://twitter.com/jairbolsonaro/status/1579249803284090881")</f>
        <v>https://twitter.com/jairbolsonaro/status/1579249803284090881</v>
      </c>
      <c r="J534">
        <v>13048</v>
      </c>
      <c r="K534">
        <v>905</v>
      </c>
    </row>
    <row r="535" spans="1:11" x14ac:dyDescent="0.35">
      <c r="A535" s="15" t="s">
        <v>2597</v>
      </c>
      <c r="B535" s="1" t="s">
        <v>1100</v>
      </c>
      <c r="C535" s="1" t="s">
        <v>1117</v>
      </c>
      <c r="D535" s="16"/>
      <c r="E535" t="s">
        <v>146</v>
      </c>
      <c r="F535" s="17">
        <v>44843.970694444448</v>
      </c>
      <c r="G535" s="19" t="s">
        <v>2595</v>
      </c>
      <c r="H535" s="18" t="s">
        <v>2596</v>
      </c>
      <c r="I535" s="3" t="str">
        <f>HYPERLINK("https://twitter.com/jairbolsonaro/status/1579249803284090881")</f>
        <v>https://twitter.com/jairbolsonaro/status/1579249803284090881</v>
      </c>
      <c r="J535">
        <v>13048</v>
      </c>
      <c r="K535">
        <v>905</v>
      </c>
    </row>
    <row r="536" spans="1:11" x14ac:dyDescent="0.35">
      <c r="A536" s="15" t="s">
        <v>2598</v>
      </c>
      <c r="B536" s="1" t="s">
        <v>1100</v>
      </c>
      <c r="C536" s="1" t="s">
        <v>1100</v>
      </c>
      <c r="D536" s="16"/>
      <c r="E536" t="s">
        <v>11</v>
      </c>
      <c r="F536" s="17">
        <v>44844.46435185185</v>
      </c>
      <c r="G536" t="s">
        <v>2599</v>
      </c>
      <c r="H536" s="18" t="s">
        <v>2600</v>
      </c>
      <c r="I536" s="3" t="str">
        <f>HYPERLINK("https://twitter.com/jairbolsonaro/status/1579428695470931969")</f>
        <v>https://twitter.com/jairbolsonaro/status/1579428695470931969</v>
      </c>
      <c r="J536">
        <v>44357</v>
      </c>
      <c r="K536">
        <v>9961</v>
      </c>
    </row>
    <row r="537" spans="1:11" x14ac:dyDescent="0.35">
      <c r="A537" s="15" t="s">
        <v>2601</v>
      </c>
      <c r="B537" s="1" t="s">
        <v>1100</v>
      </c>
      <c r="C537" s="1" t="s">
        <v>1100</v>
      </c>
      <c r="D537" s="16"/>
      <c r="E537" t="s">
        <v>11</v>
      </c>
      <c r="F537" s="17">
        <v>44844.648449074077</v>
      </c>
      <c r="G537" t="s">
        <v>2602</v>
      </c>
      <c r="H537" s="18" t="s">
        <v>2603</v>
      </c>
      <c r="I537" s="3" t="str">
        <f>HYPERLINK("https://twitter.com/jairbolsonaro/status/1579495412138119168")</f>
        <v>https://twitter.com/jairbolsonaro/status/1579495412138119168</v>
      </c>
      <c r="J537">
        <v>58340</v>
      </c>
      <c r="K537">
        <v>11974</v>
      </c>
    </row>
    <row r="538" spans="1:11" x14ac:dyDescent="0.35">
      <c r="A538" s="15" t="s">
        <v>2604</v>
      </c>
      <c r="B538" s="1" t="s">
        <v>1100</v>
      </c>
      <c r="C538" s="1" t="s">
        <v>1100</v>
      </c>
      <c r="D538" s="16"/>
      <c r="E538" t="s">
        <v>11</v>
      </c>
      <c r="F538" s="17">
        <v>44844.648460648146</v>
      </c>
      <c r="G538" t="s">
        <v>2605</v>
      </c>
      <c r="H538" s="18" t="s">
        <v>2606</v>
      </c>
      <c r="I538" s="3" t="str">
        <f>HYPERLINK("https://twitter.com/jairbolsonaro/status/1579495416969981952")</f>
        <v>https://twitter.com/jairbolsonaro/status/1579495416969981952</v>
      </c>
      <c r="J538">
        <v>14957</v>
      </c>
      <c r="K538">
        <v>3076</v>
      </c>
    </row>
    <row r="539" spans="1:11" x14ac:dyDescent="0.35">
      <c r="A539" s="15" t="s">
        <v>2607</v>
      </c>
      <c r="B539" s="1" t="s">
        <v>1100</v>
      </c>
      <c r="C539" s="1" t="s">
        <v>1100</v>
      </c>
      <c r="D539" s="16"/>
      <c r="E539" t="s">
        <v>11</v>
      </c>
      <c r="F539" s="17">
        <v>44844.648472222223</v>
      </c>
      <c r="G539" t="s">
        <v>2608</v>
      </c>
      <c r="H539" s="18" t="s">
        <v>2609</v>
      </c>
      <c r="I539" s="3" t="str">
        <f>HYPERLINK("https://twitter.com/jairbolsonaro/status/1579495422313525249")</f>
        <v>https://twitter.com/jairbolsonaro/status/1579495422313525249</v>
      </c>
      <c r="J539">
        <v>32706</v>
      </c>
      <c r="K539">
        <v>6269</v>
      </c>
    </row>
    <row r="540" spans="1:11" x14ac:dyDescent="0.35">
      <c r="A540" s="15" t="s">
        <v>2610</v>
      </c>
      <c r="B540" s="1" t="s">
        <v>1100</v>
      </c>
      <c r="C540" s="1" t="s">
        <v>1100</v>
      </c>
      <c r="D540" s="16"/>
      <c r="E540" t="s">
        <v>11</v>
      </c>
      <c r="F540" s="17">
        <v>44844.648495370369</v>
      </c>
      <c r="G540" t="s">
        <v>2611</v>
      </c>
      <c r="H540" s="18" t="s">
        <v>2612</v>
      </c>
      <c r="I540" s="3" t="str">
        <f>HYPERLINK("https://twitter.com/jairbolsonaro/status/1579495430437867521")</f>
        <v>https://twitter.com/jairbolsonaro/status/1579495430437867521</v>
      </c>
      <c r="J540">
        <v>27414</v>
      </c>
      <c r="K540">
        <v>5154</v>
      </c>
    </row>
    <row r="541" spans="1:11" x14ac:dyDescent="0.35">
      <c r="A541" s="15" t="s">
        <v>2613</v>
      </c>
      <c r="B541" s="1" t="s">
        <v>1100</v>
      </c>
      <c r="C541" s="1" t="s">
        <v>1100</v>
      </c>
      <c r="D541" s="16"/>
      <c r="E541" t="s">
        <v>11</v>
      </c>
      <c r="F541" s="17">
        <v>44844.949317129627</v>
      </c>
      <c r="G541" t="s">
        <v>2614</v>
      </c>
      <c r="H541" s="18" t="s">
        <v>2615</v>
      </c>
      <c r="I541" s="3" t="str">
        <f>HYPERLINK("https://twitter.com/jairbolsonaro/status/1579604443313889280")</f>
        <v>https://twitter.com/jairbolsonaro/status/1579604443313889280</v>
      </c>
      <c r="J541">
        <v>41478</v>
      </c>
      <c r="K541">
        <v>8011</v>
      </c>
    </row>
    <row r="542" spans="1:11" x14ac:dyDescent="0.35">
      <c r="A542" s="15" t="s">
        <v>2616</v>
      </c>
      <c r="B542" s="1" t="s">
        <v>1100</v>
      </c>
      <c r="C542" s="1" t="s">
        <v>1100</v>
      </c>
      <c r="D542" s="16"/>
      <c r="E542" t="s">
        <v>11</v>
      </c>
      <c r="F542" s="17">
        <v>44844.949328703704</v>
      </c>
      <c r="G542" t="s">
        <v>2617</v>
      </c>
      <c r="H542" s="18" t="s">
        <v>2618</v>
      </c>
      <c r="I542" s="3" t="str">
        <f>HYPERLINK("https://twitter.com/jairbolsonaro/status/1579604448191840256")</f>
        <v>https://twitter.com/jairbolsonaro/status/1579604448191840256</v>
      </c>
      <c r="J542">
        <v>29369</v>
      </c>
      <c r="K542">
        <v>5060</v>
      </c>
    </row>
    <row r="543" spans="1:11" x14ac:dyDescent="0.35">
      <c r="A543" s="15" t="s">
        <v>2619</v>
      </c>
      <c r="B543" s="1" t="s">
        <v>1100</v>
      </c>
      <c r="C543" s="1" t="s">
        <v>1197</v>
      </c>
      <c r="D543" s="16"/>
      <c r="E543" t="s">
        <v>9</v>
      </c>
      <c r="F543" s="17">
        <v>44845.412048611113</v>
      </c>
      <c r="G543" s="21" t="s">
        <v>2620</v>
      </c>
      <c r="H543" s="18" t="s">
        <v>2621</v>
      </c>
      <c r="I543" s="3" t="str">
        <f>HYPERLINK("https://twitter.com/jairbolsonaro/status/1579772129720967168")</f>
        <v>https://twitter.com/jairbolsonaro/status/1579772129720967168</v>
      </c>
      <c r="J543">
        <v>86431</v>
      </c>
      <c r="K543">
        <v>18537</v>
      </c>
    </row>
    <row r="544" spans="1:11" x14ac:dyDescent="0.35">
      <c r="A544" s="15" t="s">
        <v>2622</v>
      </c>
      <c r="B544" s="1" t="s">
        <v>1100</v>
      </c>
      <c r="C544" s="1" t="s">
        <v>1100</v>
      </c>
      <c r="D544" s="16"/>
      <c r="E544" t="s">
        <v>11</v>
      </c>
      <c r="F544" s="17">
        <v>44845.630046296297</v>
      </c>
      <c r="G544" t="s">
        <v>2623</v>
      </c>
      <c r="H544" s="18" t="s">
        <v>2624</v>
      </c>
      <c r="I544" s="3" t="str">
        <f>HYPERLINK("https://twitter.com/jairbolsonaro/status/1579851131496566784")</f>
        <v>https://twitter.com/jairbolsonaro/status/1579851131496566784</v>
      </c>
      <c r="J544">
        <v>44139</v>
      </c>
      <c r="K544">
        <v>8894</v>
      </c>
    </row>
    <row r="545" spans="1:11" x14ac:dyDescent="0.35">
      <c r="A545" s="15" t="s">
        <v>2625</v>
      </c>
      <c r="B545" s="1" t="s">
        <v>1100</v>
      </c>
      <c r="C545" s="1" t="s">
        <v>1100</v>
      </c>
      <c r="D545" s="16"/>
      <c r="E545" t="s">
        <v>11</v>
      </c>
      <c r="F545" s="17">
        <v>44845.630057870374</v>
      </c>
      <c r="G545" t="s">
        <v>2626</v>
      </c>
      <c r="H545" s="18" t="s">
        <v>2627</v>
      </c>
      <c r="I545" s="3" t="str">
        <f>HYPERLINK("https://twitter.com/jairbolsonaro/status/1579851134302552070")</f>
        <v>https://twitter.com/jairbolsonaro/status/1579851134302552070</v>
      </c>
      <c r="J545">
        <v>22790</v>
      </c>
      <c r="K545">
        <v>4396</v>
      </c>
    </row>
    <row r="546" spans="1:11" x14ac:dyDescent="0.35">
      <c r="A546" s="15" t="s">
        <v>2628</v>
      </c>
      <c r="B546" s="1" t="s">
        <v>1100</v>
      </c>
      <c r="C546" s="1" t="s">
        <v>1100</v>
      </c>
      <c r="D546" s="16"/>
      <c r="E546" t="s">
        <v>11</v>
      </c>
      <c r="F546" s="17">
        <v>44845.6797337963</v>
      </c>
      <c r="G546" t="s">
        <v>2629</v>
      </c>
      <c r="H546" s="18" t="s">
        <v>2630</v>
      </c>
      <c r="I546" s="3" t="str">
        <f>HYPERLINK("https://twitter.com/jairbolsonaro/status/1579869136100134912")</f>
        <v>https://twitter.com/jairbolsonaro/status/1579869136100134912</v>
      </c>
      <c r="J546">
        <v>50072</v>
      </c>
      <c r="K546">
        <v>9909</v>
      </c>
    </row>
    <row r="547" spans="1:11" x14ac:dyDescent="0.35">
      <c r="A547" s="15" t="s">
        <v>2631</v>
      </c>
      <c r="B547" s="1" t="s">
        <v>1100</v>
      </c>
      <c r="C547" s="1" t="s">
        <v>1100</v>
      </c>
      <c r="D547" s="16"/>
      <c r="E547" t="s">
        <v>11</v>
      </c>
      <c r="F547" s="17">
        <v>44845.866701388892</v>
      </c>
      <c r="G547" t="s">
        <v>2632</v>
      </c>
      <c r="H547" s="18" t="s">
        <v>2633</v>
      </c>
      <c r="I547" s="3" t="str">
        <f>HYPERLINK("https://twitter.com/jairbolsonaro/status/1579936891243089920")</f>
        <v>https://twitter.com/jairbolsonaro/status/1579936891243089920</v>
      </c>
      <c r="J547">
        <v>57939</v>
      </c>
      <c r="K547">
        <v>10728</v>
      </c>
    </row>
    <row r="548" spans="1:11" x14ac:dyDescent="0.35">
      <c r="A548" s="15" t="s">
        <v>2634</v>
      </c>
      <c r="B548" s="1" t="s">
        <v>1100</v>
      </c>
      <c r="C548" s="1" t="s">
        <v>1100</v>
      </c>
      <c r="D548" s="16"/>
      <c r="E548" t="s">
        <v>11</v>
      </c>
      <c r="F548" s="17">
        <v>44845.929282407407</v>
      </c>
      <c r="G548" t="s">
        <v>2635</v>
      </c>
      <c r="H548" s="18" t="s">
        <v>2636</v>
      </c>
      <c r="I548" s="3" t="str">
        <f>HYPERLINK("https://twitter.com/jairbolsonaro/status/1579959571309039617")</f>
        <v>https://twitter.com/jairbolsonaro/status/1579959571309039617</v>
      </c>
      <c r="J548">
        <v>64544</v>
      </c>
      <c r="K548">
        <v>12021</v>
      </c>
    </row>
    <row r="549" spans="1:11" x14ac:dyDescent="0.35">
      <c r="A549" s="15" t="s">
        <v>2637</v>
      </c>
      <c r="B549" s="1" t="s">
        <v>1100</v>
      </c>
      <c r="C549" s="1" t="s">
        <v>1100</v>
      </c>
      <c r="D549" s="16"/>
      <c r="E549" t="s">
        <v>11</v>
      </c>
      <c r="F549" s="17">
        <v>44845.929293981484</v>
      </c>
      <c r="G549" t="s">
        <v>2638</v>
      </c>
      <c r="H549" s="18" t="s">
        <v>2639</v>
      </c>
      <c r="I549" s="3" t="str">
        <f>HYPERLINK("https://twitter.com/jairbolsonaro/status/1579959574127611904")</f>
        <v>https://twitter.com/jairbolsonaro/status/1579959574127611904</v>
      </c>
      <c r="J549">
        <v>37779</v>
      </c>
      <c r="K549">
        <v>7398</v>
      </c>
    </row>
    <row r="550" spans="1:11" x14ac:dyDescent="0.35">
      <c r="A550" s="15" t="s">
        <v>2640</v>
      </c>
      <c r="B550" s="1" t="s">
        <v>1100</v>
      </c>
      <c r="C550" s="1" t="s">
        <v>1100</v>
      </c>
      <c r="D550" s="16"/>
      <c r="E550" t="s">
        <v>11</v>
      </c>
      <c r="F550" s="17">
        <v>44845.929305555554</v>
      </c>
      <c r="G550" t="s">
        <v>2641</v>
      </c>
      <c r="H550" s="18" t="s">
        <v>2642</v>
      </c>
      <c r="I550" s="3" t="str">
        <f>HYPERLINK("https://twitter.com/jairbolsonaro/status/1579959577453350912")</f>
        <v>https://twitter.com/jairbolsonaro/status/1579959577453350912</v>
      </c>
      <c r="J550">
        <v>32287</v>
      </c>
      <c r="K550">
        <v>6289</v>
      </c>
    </row>
    <row r="551" spans="1:11" x14ac:dyDescent="0.35">
      <c r="A551" s="15" t="s">
        <v>2643</v>
      </c>
      <c r="B551" s="1" t="s">
        <v>1100</v>
      </c>
      <c r="C551" s="1" t="s">
        <v>1100</v>
      </c>
      <c r="D551" s="16"/>
      <c r="E551" t="s">
        <v>11</v>
      </c>
      <c r="F551" s="17">
        <v>44846.439849537041</v>
      </c>
      <c r="G551" t="s">
        <v>2644</v>
      </c>
      <c r="H551" s="18" t="s">
        <v>2645</v>
      </c>
      <c r="I551" s="3" t="str">
        <f>HYPERLINK("https://twitter.com/jairbolsonaro/status/1580144595303682048")</f>
        <v>https://twitter.com/jairbolsonaro/status/1580144595303682048</v>
      </c>
      <c r="J551">
        <v>43274</v>
      </c>
      <c r="K551">
        <v>8618</v>
      </c>
    </row>
    <row r="552" spans="1:11" x14ac:dyDescent="0.35">
      <c r="A552" s="15" t="s">
        <v>2646</v>
      </c>
      <c r="B552" s="1" t="s">
        <v>1100</v>
      </c>
      <c r="C552" s="1" t="s">
        <v>1100</v>
      </c>
      <c r="D552" s="16"/>
      <c r="E552" t="s">
        <v>11</v>
      </c>
      <c r="F552" s="17">
        <v>44846.43986111111</v>
      </c>
      <c r="G552" t="s">
        <v>2647</v>
      </c>
      <c r="H552" s="18" t="s">
        <v>2648</v>
      </c>
      <c r="I552" s="3" t="str">
        <f>HYPERLINK("https://twitter.com/jairbolsonaro/status/1580144597170155520")</f>
        <v>https://twitter.com/jairbolsonaro/status/1580144597170155520</v>
      </c>
      <c r="J552">
        <v>22909</v>
      </c>
      <c r="K552">
        <v>4301</v>
      </c>
    </row>
    <row r="553" spans="1:11" x14ac:dyDescent="0.35">
      <c r="A553" s="15" t="s">
        <v>2649</v>
      </c>
      <c r="B553" s="1" t="s">
        <v>1100</v>
      </c>
      <c r="C553" s="1" t="s">
        <v>1100</v>
      </c>
      <c r="D553" s="16"/>
      <c r="E553" t="s">
        <v>11</v>
      </c>
      <c r="F553" s="17">
        <v>44846.691863425927</v>
      </c>
      <c r="G553" t="s">
        <v>2650</v>
      </c>
      <c r="H553" s="18" t="s">
        <v>2651</v>
      </c>
      <c r="I553" s="3" t="str">
        <f>HYPERLINK("https://twitter.com/jairbolsonaro/status/1580235921295048705")</f>
        <v>https://twitter.com/jairbolsonaro/status/1580235921295048705</v>
      </c>
      <c r="J553">
        <v>40712</v>
      </c>
      <c r="K553">
        <v>9909</v>
      </c>
    </row>
    <row r="554" spans="1:11" x14ac:dyDescent="0.35">
      <c r="A554" s="15" t="s">
        <v>2652</v>
      </c>
      <c r="B554" s="1" t="s">
        <v>1100</v>
      </c>
      <c r="C554" s="1" t="s">
        <v>1100</v>
      </c>
      <c r="D554" s="16"/>
      <c r="E554" t="s">
        <v>11</v>
      </c>
      <c r="F554" s="17">
        <v>44846.760578703703</v>
      </c>
      <c r="G554" t="s">
        <v>2653</v>
      </c>
      <c r="H554" s="18" t="s">
        <v>2654</v>
      </c>
      <c r="I554" s="3" t="str">
        <f>HYPERLINK("https://twitter.com/jairbolsonaro/status/1580260821334372352")</f>
        <v>https://twitter.com/jairbolsonaro/status/1580260821334372352</v>
      </c>
      <c r="J554">
        <v>108391</v>
      </c>
      <c r="K554">
        <v>22053</v>
      </c>
    </row>
    <row r="555" spans="1:11" x14ac:dyDescent="0.35">
      <c r="A555" s="15" t="s">
        <v>2655</v>
      </c>
      <c r="B555" s="1" t="s">
        <v>1100</v>
      </c>
      <c r="C555" s="1" t="s">
        <v>1100</v>
      </c>
      <c r="D555" s="16"/>
      <c r="E555" t="s">
        <v>11</v>
      </c>
      <c r="F555" s="17">
        <v>44846.76059027778</v>
      </c>
      <c r="G555" t="s">
        <v>2656</v>
      </c>
      <c r="H555" s="18" t="s">
        <v>2657</v>
      </c>
      <c r="I555" s="3" t="str">
        <f>HYPERLINK("https://twitter.com/jairbolsonaro/status/1580260825721630720")</f>
        <v>https://twitter.com/jairbolsonaro/status/1580260825721630720</v>
      </c>
      <c r="J555">
        <v>56687</v>
      </c>
      <c r="K555">
        <v>11914</v>
      </c>
    </row>
    <row r="556" spans="1:11" x14ac:dyDescent="0.35">
      <c r="A556" s="15" t="s">
        <v>2658</v>
      </c>
      <c r="B556" s="1" t="s">
        <v>1100</v>
      </c>
      <c r="C556" s="1" t="s">
        <v>1100</v>
      </c>
      <c r="D556" s="16"/>
      <c r="E556" t="s">
        <v>11</v>
      </c>
      <c r="F556" s="17">
        <v>44847.096875000003</v>
      </c>
      <c r="G556" t="s">
        <v>2659</v>
      </c>
      <c r="H556" s="18" t="s">
        <v>2660</v>
      </c>
      <c r="I556" s="3" t="str">
        <f>HYPERLINK("https://twitter.com/jairbolsonaro/status/1580382691572477955")</f>
        <v>https://twitter.com/jairbolsonaro/status/1580382691572477955</v>
      </c>
      <c r="J556">
        <v>56175</v>
      </c>
      <c r="K556">
        <v>10216</v>
      </c>
    </row>
    <row r="557" spans="1:11" x14ac:dyDescent="0.35">
      <c r="A557" s="15" t="s">
        <v>2661</v>
      </c>
      <c r="B557" s="1" t="s">
        <v>1100</v>
      </c>
      <c r="C557" s="1" t="s">
        <v>1100</v>
      </c>
      <c r="D557" s="16"/>
      <c r="E557" t="s">
        <v>11</v>
      </c>
      <c r="F557" s="17">
        <v>44847.096956018519</v>
      </c>
      <c r="G557" t="s">
        <v>2662</v>
      </c>
      <c r="H557" s="18" t="s">
        <v>2663</v>
      </c>
      <c r="I557" s="3" t="str">
        <f>HYPERLINK("https://twitter.com/jairbolsonaro/status/1580382719271350273")</f>
        <v>https://twitter.com/jairbolsonaro/status/1580382719271350273</v>
      </c>
      <c r="J557">
        <v>22847</v>
      </c>
      <c r="K557">
        <v>5320</v>
      </c>
    </row>
    <row r="558" spans="1:11" x14ac:dyDescent="0.35">
      <c r="A558" s="15" t="s">
        <v>2664</v>
      </c>
      <c r="B558" s="1" t="s">
        <v>1100</v>
      </c>
      <c r="C558" s="1" t="s">
        <v>1100</v>
      </c>
      <c r="D558" s="16"/>
      <c r="E558" t="s">
        <v>11</v>
      </c>
      <c r="F558" s="17">
        <v>44847.435439814813</v>
      </c>
      <c r="G558" t="s">
        <v>2665</v>
      </c>
      <c r="H558" s="18" t="s">
        <v>2666</v>
      </c>
      <c r="I558" s="3" t="str">
        <f>HYPERLINK("https://twitter.com/jairbolsonaro/status/1580505385588621312")</f>
        <v>https://twitter.com/jairbolsonaro/status/1580505385588621312</v>
      </c>
      <c r="J558">
        <v>53069</v>
      </c>
      <c r="K558">
        <v>11958</v>
      </c>
    </row>
    <row r="559" spans="1:11" x14ac:dyDescent="0.35">
      <c r="A559" s="15" t="s">
        <v>2667</v>
      </c>
      <c r="B559" s="1" t="s">
        <v>1100</v>
      </c>
      <c r="C559" s="1" t="s">
        <v>1100</v>
      </c>
      <c r="D559" s="16"/>
      <c r="E559" t="s">
        <v>11</v>
      </c>
      <c r="F559" s="17">
        <v>44847.51871527778</v>
      </c>
      <c r="G559" t="s">
        <v>2668</v>
      </c>
      <c r="H559" s="18" t="s">
        <v>2669</v>
      </c>
      <c r="I559" s="3" t="str">
        <f>HYPERLINK("https://twitter.com/jairbolsonaro/status/1580535559767805953")</f>
        <v>https://twitter.com/jairbolsonaro/status/1580535559767805953</v>
      </c>
      <c r="J559">
        <v>46499</v>
      </c>
      <c r="K559">
        <v>9046</v>
      </c>
    </row>
    <row r="560" spans="1:11" x14ac:dyDescent="0.35">
      <c r="A560" s="15" t="s">
        <v>2670</v>
      </c>
      <c r="B560" s="1" t="s">
        <v>1100</v>
      </c>
      <c r="C560" s="1" t="s">
        <v>1100</v>
      </c>
      <c r="D560" s="16"/>
      <c r="E560" t="s">
        <v>11</v>
      </c>
      <c r="F560" s="17">
        <v>44847.518726851849</v>
      </c>
      <c r="G560" t="s">
        <v>2671</v>
      </c>
      <c r="H560" s="18" t="s">
        <v>2672</v>
      </c>
      <c r="I560" s="3" t="str">
        <f>HYPERLINK("https://twitter.com/jairbolsonaro/status/1580535566487400453")</f>
        <v>https://twitter.com/jairbolsonaro/status/1580535566487400453</v>
      </c>
      <c r="J560">
        <v>21184</v>
      </c>
      <c r="K560">
        <v>3921</v>
      </c>
    </row>
    <row r="561" spans="1:11" x14ac:dyDescent="0.35">
      <c r="A561" s="15" t="s">
        <v>2673</v>
      </c>
      <c r="B561" s="1" t="s">
        <v>1100</v>
      </c>
      <c r="C561" s="1" t="s">
        <v>1100</v>
      </c>
      <c r="D561" s="16"/>
      <c r="E561" t="s">
        <v>11</v>
      </c>
      <c r="F561" s="17">
        <v>44847.518761574072</v>
      </c>
      <c r="G561" t="s">
        <v>2674</v>
      </c>
      <c r="H561" s="18" t="s">
        <v>2675</v>
      </c>
      <c r="I561" s="3" t="str">
        <f>HYPERLINK("https://twitter.com/jairbolsonaro/status/1580535578092675072")</f>
        <v>https://twitter.com/jairbolsonaro/status/1580535578092675072</v>
      </c>
      <c r="J561">
        <v>16346</v>
      </c>
      <c r="K561">
        <v>3222</v>
      </c>
    </row>
    <row r="562" spans="1:11" x14ac:dyDescent="0.35">
      <c r="A562" s="15" t="s">
        <v>2676</v>
      </c>
      <c r="B562" s="1" t="s">
        <v>1100</v>
      </c>
      <c r="C562" s="1" t="s">
        <v>1455</v>
      </c>
      <c r="D562" s="16"/>
      <c r="E562" t="s">
        <v>146</v>
      </c>
      <c r="F562" s="17">
        <v>44847.775185185186</v>
      </c>
      <c r="G562" s="19" t="s">
        <v>2677</v>
      </c>
      <c r="H562" s="18" t="s">
        <v>2678</v>
      </c>
      <c r="I562" s="3" t="str">
        <f>HYPERLINK("https://twitter.com/jairbolsonaro/status/1580628501341753345")</f>
        <v>https://twitter.com/jairbolsonaro/status/1580628501341753345</v>
      </c>
      <c r="J562">
        <v>10378</v>
      </c>
      <c r="K562">
        <v>956</v>
      </c>
    </row>
    <row r="563" spans="1:11" x14ac:dyDescent="0.35">
      <c r="A563" s="15" t="s">
        <v>2679</v>
      </c>
      <c r="B563" s="1" t="s">
        <v>1100</v>
      </c>
      <c r="C563" s="1" t="s">
        <v>2390</v>
      </c>
      <c r="D563" s="16"/>
      <c r="E563" t="s">
        <v>9</v>
      </c>
      <c r="F563" s="17">
        <v>44847.775185185186</v>
      </c>
      <c r="G563" s="19" t="s">
        <v>2677</v>
      </c>
      <c r="H563" s="18" t="s">
        <v>2678</v>
      </c>
      <c r="I563" s="3" t="str">
        <f>HYPERLINK("https://twitter.com/jairbolsonaro/status/1580628501341753345")</f>
        <v>https://twitter.com/jairbolsonaro/status/1580628501341753345</v>
      </c>
      <c r="J563">
        <v>10378</v>
      </c>
      <c r="K563">
        <v>956</v>
      </c>
    </row>
    <row r="564" spans="1:11" x14ac:dyDescent="0.35">
      <c r="A564" s="15" t="s">
        <v>2680</v>
      </c>
      <c r="B564" s="1" t="s">
        <v>1100</v>
      </c>
      <c r="C564" s="1" t="s">
        <v>2390</v>
      </c>
      <c r="D564" s="16"/>
      <c r="E564" t="s">
        <v>9</v>
      </c>
      <c r="F564" s="17">
        <v>44847.782557870371</v>
      </c>
      <c r="G564" t="s">
        <v>2681</v>
      </c>
      <c r="H564" s="18" t="s">
        <v>2682</v>
      </c>
      <c r="I564" s="3" t="str">
        <f>HYPERLINK("https://twitter.com/jairbolsonaro/status/1580631173130489856")</f>
        <v>https://twitter.com/jairbolsonaro/status/1580631173130489856</v>
      </c>
      <c r="J564">
        <v>42736</v>
      </c>
      <c r="K564">
        <v>10876</v>
      </c>
    </row>
    <row r="565" spans="1:11" x14ac:dyDescent="0.35">
      <c r="A565" s="15" t="s">
        <v>2683</v>
      </c>
      <c r="B565" s="1" t="s">
        <v>1100</v>
      </c>
      <c r="C565" s="1" t="s">
        <v>1100</v>
      </c>
      <c r="D565" s="16"/>
      <c r="E565" t="s">
        <v>11</v>
      </c>
      <c r="F565" s="17">
        <v>44848.427372685182</v>
      </c>
      <c r="G565" s="19" t="s">
        <v>2684</v>
      </c>
      <c r="H565" s="18" t="s">
        <v>2685</v>
      </c>
      <c r="I565" s="3" t="str">
        <f>HYPERLINK("https://twitter.com/jairbolsonaro/status/1580864847256129536")</f>
        <v>https://twitter.com/jairbolsonaro/status/1580864847256129536</v>
      </c>
      <c r="J565">
        <v>44562</v>
      </c>
      <c r="K565">
        <v>10874</v>
      </c>
    </row>
    <row r="566" spans="1:11" x14ac:dyDescent="0.35">
      <c r="A566" s="15" t="s">
        <v>2686</v>
      </c>
      <c r="B566" s="1" t="s">
        <v>1100</v>
      </c>
      <c r="C566" s="1" t="s">
        <v>1197</v>
      </c>
      <c r="D566" s="16"/>
      <c r="E566" t="s">
        <v>9</v>
      </c>
      <c r="F566" s="17">
        <v>44848.759444444448</v>
      </c>
      <c r="G566" t="s">
        <v>2687</v>
      </c>
      <c r="H566" s="18" t="s">
        <v>2688</v>
      </c>
      <c r="I566" s="3" t="str">
        <f>HYPERLINK("https://twitter.com/jairbolsonaro/status/1580985187324026880")</f>
        <v>https://twitter.com/jairbolsonaro/status/1580985187324026880</v>
      </c>
      <c r="J566">
        <v>37396</v>
      </c>
      <c r="K566">
        <v>8818</v>
      </c>
    </row>
    <row r="567" spans="1:11" x14ac:dyDescent="0.35">
      <c r="A567" s="15" t="s">
        <v>2689</v>
      </c>
      <c r="B567" s="1" t="s">
        <v>1100</v>
      </c>
      <c r="C567" s="1" t="s">
        <v>1100</v>
      </c>
      <c r="D567" s="16"/>
      <c r="E567" t="s">
        <v>11</v>
      </c>
      <c r="F567" s="17">
        <v>44848.849942129629</v>
      </c>
      <c r="G567" t="s">
        <v>2690</v>
      </c>
      <c r="H567" s="18" t="s">
        <v>2691</v>
      </c>
      <c r="I567" s="3" t="str">
        <f>HYPERLINK("https://twitter.com/jairbolsonaro/status/1581017982154969088")</f>
        <v>https://twitter.com/jairbolsonaro/status/1581017982154969088</v>
      </c>
      <c r="J567">
        <v>30689</v>
      </c>
      <c r="K567">
        <v>6443</v>
      </c>
    </row>
    <row r="568" spans="1:11" x14ac:dyDescent="0.35">
      <c r="A568" s="15" t="s">
        <v>2692</v>
      </c>
      <c r="B568" s="1" t="s">
        <v>1100</v>
      </c>
      <c r="C568" s="1" t="s">
        <v>1100</v>
      </c>
      <c r="D568" s="16"/>
      <c r="E568" t="s">
        <v>11</v>
      </c>
      <c r="F568" s="17">
        <v>44848.899861111109</v>
      </c>
      <c r="G568" t="s">
        <v>2693</v>
      </c>
      <c r="H568" s="18" t="s">
        <v>2694</v>
      </c>
      <c r="I568" s="3" t="str">
        <f>HYPERLINK("https://twitter.com/jairbolsonaro/status/1581036072582418432")</f>
        <v>https://twitter.com/jairbolsonaro/status/1581036072582418432</v>
      </c>
      <c r="J568">
        <v>35964</v>
      </c>
      <c r="K568">
        <v>7781</v>
      </c>
    </row>
    <row r="569" spans="1:11" x14ac:dyDescent="0.35">
      <c r="A569" s="15" t="s">
        <v>2695</v>
      </c>
      <c r="B569" s="1" t="s">
        <v>1100</v>
      </c>
      <c r="C569" s="1" t="s">
        <v>1100</v>
      </c>
      <c r="D569" s="16"/>
      <c r="E569" t="s">
        <v>11</v>
      </c>
      <c r="F569" s="17">
        <v>44849.415173611109</v>
      </c>
      <c r="G569" t="s">
        <v>2696</v>
      </c>
      <c r="H569" s="18" t="s">
        <v>2697</v>
      </c>
      <c r="I569" s="3" t="str">
        <f>HYPERLINK("https://twitter.com/jairbolsonaro/status/1581222815990022144")</f>
        <v>https://twitter.com/jairbolsonaro/status/1581222815990022144</v>
      </c>
      <c r="J569">
        <v>52262</v>
      </c>
      <c r="K569">
        <v>12667</v>
      </c>
    </row>
    <row r="570" spans="1:11" x14ac:dyDescent="0.35">
      <c r="A570" s="15" t="s">
        <v>2698</v>
      </c>
      <c r="B570" s="1" t="s">
        <v>1100</v>
      </c>
      <c r="C570" s="1" t="s">
        <v>1100</v>
      </c>
      <c r="D570" s="16"/>
      <c r="E570" t="s">
        <v>11</v>
      </c>
      <c r="F570" s="17">
        <v>44849.415185185186</v>
      </c>
      <c r="G570" t="s">
        <v>2699</v>
      </c>
      <c r="H570" s="18" t="s">
        <v>2700</v>
      </c>
      <c r="I570" s="3" t="str">
        <f>HYPERLINK("https://twitter.com/jairbolsonaro/status/1581222819177693185")</f>
        <v>https://twitter.com/jairbolsonaro/status/1581222819177693185</v>
      </c>
      <c r="J570">
        <v>25606</v>
      </c>
      <c r="K570">
        <v>5229</v>
      </c>
    </row>
    <row r="571" spans="1:11" x14ac:dyDescent="0.35">
      <c r="A571" s="15" t="s">
        <v>2701</v>
      </c>
      <c r="B571" s="1" t="s">
        <v>1100</v>
      </c>
      <c r="C571" s="1" t="s">
        <v>2702</v>
      </c>
      <c r="D571" s="16"/>
      <c r="E571" t="s">
        <v>9</v>
      </c>
      <c r="F571" s="17">
        <v>44849.663449074076</v>
      </c>
      <c r="G571" t="s">
        <v>2703</v>
      </c>
      <c r="H571" s="18" t="s">
        <v>2704</v>
      </c>
      <c r="I571" s="3" t="str">
        <f>HYPERLINK("https://twitter.com/jairbolsonaro/status/1581312785816092672")</f>
        <v>https://twitter.com/jairbolsonaro/status/1581312785816092672</v>
      </c>
      <c r="J571">
        <v>28354</v>
      </c>
      <c r="K571">
        <v>7875</v>
      </c>
    </row>
    <row r="572" spans="1:11" x14ac:dyDescent="0.35">
      <c r="A572" s="15" t="s">
        <v>2705</v>
      </c>
      <c r="B572" s="1" t="s">
        <v>1100</v>
      </c>
      <c r="C572" s="1" t="s">
        <v>1489</v>
      </c>
      <c r="D572" s="16"/>
      <c r="E572" t="s">
        <v>52</v>
      </c>
      <c r="F572" s="17">
        <v>44849.672361111108</v>
      </c>
      <c r="G572" s="3" t="str">
        <f>HYPERLINK("https://t.co/oYgxiOtKLQ")</f>
        <v>https://t.co/oYgxiOtKLQ</v>
      </c>
      <c r="H572" s="18" t="s">
        <v>2706</v>
      </c>
      <c r="I572" s="3" t="str">
        <f>HYPERLINK("https://twitter.com/jairbolsonaro/status/1581316016793010176")</f>
        <v>https://twitter.com/jairbolsonaro/status/1581316016793010176</v>
      </c>
      <c r="J572">
        <v>0</v>
      </c>
      <c r="K572">
        <v>13347</v>
      </c>
    </row>
    <row r="573" spans="1:11" x14ac:dyDescent="0.35">
      <c r="A573" s="15" t="s">
        <v>2707</v>
      </c>
      <c r="B573" s="1" t="s">
        <v>1100</v>
      </c>
      <c r="C573" s="1" t="s">
        <v>1100</v>
      </c>
      <c r="D573" s="16"/>
      <c r="E573" t="s">
        <v>11</v>
      </c>
      <c r="F573" s="17">
        <v>44849.830671296295</v>
      </c>
      <c r="G573" t="s">
        <v>2708</v>
      </c>
      <c r="H573" s="18" t="s">
        <v>2709</v>
      </c>
      <c r="I573" s="3" t="str">
        <f>HYPERLINK("https://twitter.com/jairbolsonaro/status/1581373385057406976")</f>
        <v>https://twitter.com/jairbolsonaro/status/1581373385057406976</v>
      </c>
      <c r="J573">
        <v>52511</v>
      </c>
      <c r="K573">
        <v>10748</v>
      </c>
    </row>
    <row r="574" spans="1:11" x14ac:dyDescent="0.35">
      <c r="A574" s="15" t="s">
        <v>2710</v>
      </c>
      <c r="B574" s="1" t="s">
        <v>1100</v>
      </c>
      <c r="C574" s="1" t="s">
        <v>1100</v>
      </c>
      <c r="D574" s="16"/>
      <c r="E574" t="s">
        <v>11</v>
      </c>
      <c r="F574" s="17">
        <v>44849.83699074074</v>
      </c>
      <c r="G574" t="s">
        <v>2711</v>
      </c>
      <c r="H574" s="18" t="s">
        <v>2712</v>
      </c>
      <c r="I574" s="3" t="str">
        <f>HYPERLINK("https://twitter.com/jairbolsonaro/status/1581375677521047553")</f>
        <v>https://twitter.com/jairbolsonaro/status/1581375677521047553</v>
      </c>
      <c r="J574">
        <v>28282</v>
      </c>
      <c r="K574">
        <v>5313</v>
      </c>
    </row>
    <row r="575" spans="1:11" x14ac:dyDescent="0.35">
      <c r="A575" s="15" t="s">
        <v>2713</v>
      </c>
      <c r="B575" s="1" t="s">
        <v>1100</v>
      </c>
      <c r="C575" s="1" t="s">
        <v>1100</v>
      </c>
      <c r="D575" s="16"/>
      <c r="E575" t="s">
        <v>11</v>
      </c>
      <c r="F575" s="17">
        <v>44849.842592592591</v>
      </c>
      <c r="G575" t="s">
        <v>2714</v>
      </c>
      <c r="H575" s="18" t="s">
        <v>2715</v>
      </c>
      <c r="I575" s="3" t="str">
        <f>HYPERLINK("https://twitter.com/jairbolsonaro/status/1581377707975139328")</f>
        <v>https://twitter.com/jairbolsonaro/status/1581377707975139328</v>
      </c>
      <c r="J575">
        <v>26613</v>
      </c>
      <c r="K575">
        <v>5008</v>
      </c>
    </row>
    <row r="576" spans="1:11" x14ac:dyDescent="0.35">
      <c r="A576" s="15" t="s">
        <v>2716</v>
      </c>
      <c r="B576" s="1" t="s">
        <v>1100</v>
      </c>
      <c r="C576" s="1" t="s">
        <v>1100</v>
      </c>
      <c r="D576" s="16"/>
      <c r="E576" t="s">
        <v>11</v>
      </c>
      <c r="F576" s="17">
        <v>44850.115023148152</v>
      </c>
      <c r="G576" t="s">
        <v>2717</v>
      </c>
      <c r="H576" s="18" t="s">
        <v>2718</v>
      </c>
      <c r="I576" s="3" t="str">
        <f>HYPERLINK("https://twitter.com/jairbolsonaro/status/1581476432219602947")</f>
        <v>https://twitter.com/jairbolsonaro/status/1581476432219602947</v>
      </c>
      <c r="J576">
        <v>44141</v>
      </c>
      <c r="K576">
        <v>6961</v>
      </c>
    </row>
    <row r="577" spans="1:11" x14ac:dyDescent="0.35">
      <c r="A577" s="15" t="s">
        <v>2719</v>
      </c>
      <c r="B577" s="1" t="s">
        <v>1100</v>
      </c>
      <c r="C577" s="1" t="s">
        <v>1100</v>
      </c>
      <c r="D577" s="16"/>
      <c r="E577" t="s">
        <v>11</v>
      </c>
      <c r="F577" s="17">
        <v>44850.115023148152</v>
      </c>
      <c r="G577" t="s">
        <v>2720</v>
      </c>
      <c r="H577" s="18" t="s">
        <v>2718</v>
      </c>
      <c r="I577" s="3" t="str">
        <f>HYPERLINK("https://twitter.com/jairbolsonaro/status/1581476434006065153")</f>
        <v>https://twitter.com/jairbolsonaro/status/1581476434006065153</v>
      </c>
      <c r="J577">
        <v>23576</v>
      </c>
      <c r="K577">
        <v>3836</v>
      </c>
    </row>
    <row r="578" spans="1:11" x14ac:dyDescent="0.35">
      <c r="A578" s="15" t="s">
        <v>2721</v>
      </c>
      <c r="B578" s="1" t="s">
        <v>1100</v>
      </c>
      <c r="C578" s="1" t="s">
        <v>1100</v>
      </c>
      <c r="D578" s="16"/>
      <c r="E578" t="s">
        <v>11</v>
      </c>
      <c r="F578" s="17">
        <v>44850.115046296298</v>
      </c>
      <c r="G578" t="s">
        <v>2722</v>
      </c>
      <c r="H578" s="18" t="s">
        <v>2723</v>
      </c>
      <c r="I578" s="3" t="str">
        <f>HYPERLINK("https://twitter.com/jairbolsonaro/status/1581476440985731072")</f>
        <v>https://twitter.com/jairbolsonaro/status/1581476440985731072</v>
      </c>
      <c r="J578">
        <v>30339</v>
      </c>
      <c r="K578">
        <v>6588</v>
      </c>
    </row>
    <row r="579" spans="1:11" x14ac:dyDescent="0.35">
      <c r="A579" s="15" t="s">
        <v>2724</v>
      </c>
      <c r="B579" s="1" t="s">
        <v>1100</v>
      </c>
      <c r="C579" s="1" t="s">
        <v>1100</v>
      </c>
      <c r="D579" s="16"/>
      <c r="E579" t="s">
        <v>11</v>
      </c>
      <c r="F579" s="17">
        <v>44850.155127314814</v>
      </c>
      <c r="G579" t="s">
        <v>2725</v>
      </c>
      <c r="H579" s="18" t="s">
        <v>2726</v>
      </c>
      <c r="I579" s="3" t="str">
        <f>HYPERLINK("https://twitter.com/jairbolsonaro/status/1581490966204076032")</f>
        <v>https://twitter.com/jairbolsonaro/status/1581490966204076032</v>
      </c>
      <c r="J579">
        <v>22008</v>
      </c>
      <c r="K579">
        <v>4972</v>
      </c>
    </row>
    <row r="580" spans="1:11" x14ac:dyDescent="0.35">
      <c r="A580" s="15" t="s">
        <v>2727</v>
      </c>
      <c r="B580" s="1" t="s">
        <v>1100</v>
      </c>
      <c r="C580" s="1" t="s">
        <v>1100</v>
      </c>
      <c r="D580" s="16"/>
      <c r="E580" t="s">
        <v>11</v>
      </c>
      <c r="F580" s="17">
        <v>44850.16846064815</v>
      </c>
      <c r="G580" t="s">
        <v>2728</v>
      </c>
      <c r="H580" s="18" t="s">
        <v>2729</v>
      </c>
      <c r="I580" s="3" t="str">
        <f>HYPERLINK("https://twitter.com/jairbolsonaro/status/1581495797828681728")</f>
        <v>https://twitter.com/jairbolsonaro/status/1581495797828681728</v>
      </c>
      <c r="J580">
        <v>88751</v>
      </c>
      <c r="K580">
        <v>18882</v>
      </c>
    </row>
    <row r="581" spans="1:11" x14ac:dyDescent="0.35">
      <c r="A581" s="15" t="s">
        <v>2730</v>
      </c>
      <c r="B581" s="1" t="s">
        <v>1100</v>
      </c>
      <c r="C581" s="1" t="s">
        <v>1100</v>
      </c>
      <c r="D581" s="16"/>
      <c r="E581" t="s">
        <v>11</v>
      </c>
      <c r="F581" s="17">
        <v>44850.16847222222</v>
      </c>
      <c r="G581" t="s">
        <v>2731</v>
      </c>
      <c r="H581" s="18" t="s">
        <v>2732</v>
      </c>
      <c r="I581" s="3" t="str">
        <f>HYPERLINK("https://twitter.com/jairbolsonaro/status/1581495799909068800")</f>
        <v>https://twitter.com/jairbolsonaro/status/1581495799909068800</v>
      </c>
      <c r="J581">
        <v>39487</v>
      </c>
      <c r="K581">
        <v>10067</v>
      </c>
    </row>
    <row r="582" spans="1:11" x14ac:dyDescent="0.35">
      <c r="A582" s="15" t="s">
        <v>2733</v>
      </c>
      <c r="B582" s="1" t="s">
        <v>1100</v>
      </c>
      <c r="C582" s="1" t="s">
        <v>1100</v>
      </c>
      <c r="D582" s="16"/>
      <c r="E582" t="s">
        <v>11</v>
      </c>
      <c r="F582" s="17">
        <v>44850.168483796297</v>
      </c>
      <c r="G582" t="s">
        <v>2734</v>
      </c>
      <c r="H582" s="18" t="s">
        <v>2735</v>
      </c>
      <c r="I582" s="3" t="str">
        <f>HYPERLINK("https://twitter.com/jairbolsonaro/status/1581495807223947264")</f>
        <v>https://twitter.com/jairbolsonaro/status/1581495807223947264</v>
      </c>
      <c r="J582">
        <v>39838</v>
      </c>
      <c r="K582">
        <v>11507</v>
      </c>
    </row>
    <row r="583" spans="1:11" x14ac:dyDescent="0.35">
      <c r="A583" s="15" t="s">
        <v>2736</v>
      </c>
      <c r="B583" s="1" t="s">
        <v>1100</v>
      </c>
      <c r="C583" s="1" t="s">
        <v>1100</v>
      </c>
      <c r="D583" s="16"/>
      <c r="E583" t="s">
        <v>11</v>
      </c>
      <c r="F583" s="17">
        <v>44850.168506944443</v>
      </c>
      <c r="G583" t="s">
        <v>2737</v>
      </c>
      <c r="H583" s="18" t="s">
        <v>2738</v>
      </c>
      <c r="I583" s="3" t="str">
        <f>HYPERLINK("https://twitter.com/jairbolsonaro/status/1581495814949548032")</f>
        <v>https://twitter.com/jairbolsonaro/status/1581495814949548032</v>
      </c>
      <c r="J583">
        <v>43563</v>
      </c>
      <c r="K583">
        <v>11726</v>
      </c>
    </row>
    <row r="584" spans="1:11" x14ac:dyDescent="0.35">
      <c r="A584" s="15" t="s">
        <v>2739</v>
      </c>
      <c r="B584" s="1" t="s">
        <v>1100</v>
      </c>
      <c r="C584" s="1" t="s">
        <v>1100</v>
      </c>
      <c r="D584" s="16"/>
      <c r="E584" t="s">
        <v>11</v>
      </c>
      <c r="F584" s="17">
        <v>44850.453287037039</v>
      </c>
      <c r="G584" s="22" t="str">
        <f>HYPERLINK("https://t.co/o0W7bqDAxP")</f>
        <v>https://t.co/o0W7bqDAxP</v>
      </c>
      <c r="H584" s="18" t="s">
        <v>2740</v>
      </c>
      <c r="I584" s="3" t="str">
        <f>HYPERLINK("https://twitter.com/jairbolsonaro/status/1581599014029754370")</f>
        <v>https://twitter.com/jairbolsonaro/status/1581599014029754370</v>
      </c>
      <c r="J584">
        <v>53219</v>
      </c>
      <c r="K584">
        <v>16369</v>
      </c>
    </row>
    <row r="585" spans="1:11" x14ac:dyDescent="0.35">
      <c r="A585" s="15" t="s">
        <v>2741</v>
      </c>
      <c r="B585" s="1" t="s">
        <v>1100</v>
      </c>
      <c r="C585" s="1" t="s">
        <v>1100</v>
      </c>
      <c r="D585" s="16"/>
      <c r="E585" t="s">
        <v>11</v>
      </c>
      <c r="F585" s="17">
        <v>44850.597060185188</v>
      </c>
      <c r="G585" t="s">
        <v>2742</v>
      </c>
      <c r="H585" s="18" t="s">
        <v>2743</v>
      </c>
      <c r="I585" s="3" t="str">
        <f>HYPERLINK("https://twitter.com/jairbolsonaro/status/1581651114734542849")</f>
        <v>https://twitter.com/jairbolsonaro/status/1581651114734542849</v>
      </c>
      <c r="J585">
        <v>94619</v>
      </c>
      <c r="K585">
        <v>28793</v>
      </c>
    </row>
    <row r="586" spans="1:11" x14ac:dyDescent="0.35">
      <c r="A586" s="15" t="s">
        <v>2744</v>
      </c>
      <c r="B586" s="1" t="s">
        <v>1100</v>
      </c>
      <c r="C586" s="1" t="s">
        <v>1100</v>
      </c>
      <c r="D586" s="16"/>
      <c r="E586" t="s">
        <v>11</v>
      </c>
      <c r="F586" s="17">
        <v>44850.814270833333</v>
      </c>
      <c r="G586" t="s">
        <v>2745</v>
      </c>
      <c r="H586" s="18" t="s">
        <v>2746</v>
      </c>
      <c r="I586" s="3" t="str">
        <f>HYPERLINK("https://twitter.com/jairbolsonaro/status/1581729829119934465")</f>
        <v>https://twitter.com/jairbolsonaro/status/1581729829119934465</v>
      </c>
      <c r="J586">
        <v>88141</v>
      </c>
      <c r="K586">
        <v>14757</v>
      </c>
    </row>
    <row r="587" spans="1:11" x14ac:dyDescent="0.35">
      <c r="A587" s="15" t="s">
        <v>2747</v>
      </c>
      <c r="B587" s="1" t="s">
        <v>1100</v>
      </c>
      <c r="C587" s="1" t="s">
        <v>1100</v>
      </c>
      <c r="D587" s="16"/>
      <c r="E587" t="s">
        <v>11</v>
      </c>
      <c r="F587" s="17">
        <v>44851.041516203702</v>
      </c>
      <c r="G587" t="s">
        <v>2748</v>
      </c>
      <c r="H587" s="18" t="s">
        <v>2749</v>
      </c>
      <c r="I587" s="3" t="str">
        <f>HYPERLINK("https://twitter.com/jairbolsonaro/status/1581812183544999936")</f>
        <v>https://twitter.com/jairbolsonaro/status/1581812183544999936</v>
      </c>
      <c r="J587">
        <v>146002</v>
      </c>
      <c r="K587">
        <v>19779</v>
      </c>
    </row>
    <row r="588" spans="1:11" x14ac:dyDescent="0.35">
      <c r="A588" s="15" t="s">
        <v>2750</v>
      </c>
      <c r="B588" s="1" t="s">
        <v>1100</v>
      </c>
      <c r="C588" s="1" t="s">
        <v>1100</v>
      </c>
      <c r="D588" s="16"/>
      <c r="E588" t="s">
        <v>11</v>
      </c>
      <c r="F588" s="17">
        <v>44851.054016203707</v>
      </c>
      <c r="G588" s="22" t="str">
        <f>HYPERLINK("https://t.co/ovDCyZlJS5")</f>
        <v>https://t.co/ovDCyZlJS5</v>
      </c>
      <c r="H588" s="18" t="s">
        <v>2751</v>
      </c>
      <c r="I588" s="3" t="str">
        <f>HYPERLINK("https://twitter.com/jairbolsonaro/status/1581816712651231232")</f>
        <v>https://twitter.com/jairbolsonaro/status/1581816712651231232</v>
      </c>
      <c r="J588">
        <v>170030</v>
      </c>
      <c r="K588">
        <v>25235</v>
      </c>
    </row>
    <row r="589" spans="1:11" x14ac:dyDescent="0.35">
      <c r="A589" s="15" t="s">
        <v>2752</v>
      </c>
      <c r="B589" s="1" t="s">
        <v>1100</v>
      </c>
      <c r="C589" s="1" t="s">
        <v>1100</v>
      </c>
      <c r="D589" s="16"/>
      <c r="E589" t="s">
        <v>11</v>
      </c>
      <c r="F589" s="17">
        <v>44851.083136574074</v>
      </c>
      <c r="G589" s="23" t="s">
        <v>2753</v>
      </c>
      <c r="H589" s="18" t="s">
        <v>2754</v>
      </c>
      <c r="I589" s="3" t="str">
        <f>HYPERLINK("https://twitter.com/jairbolsonaro/status/1581827262785400832")</f>
        <v>https://twitter.com/jairbolsonaro/status/1581827262785400832</v>
      </c>
      <c r="J589">
        <v>116333</v>
      </c>
      <c r="K589">
        <v>30807</v>
      </c>
    </row>
    <row r="590" spans="1:11" x14ac:dyDescent="0.35">
      <c r="A590" s="15" t="s">
        <v>2755</v>
      </c>
      <c r="B590" s="1" t="s">
        <v>1100</v>
      </c>
      <c r="C590" s="1" t="s">
        <v>1100</v>
      </c>
      <c r="D590" s="16"/>
      <c r="E590" t="s">
        <v>11</v>
      </c>
      <c r="F590" s="17">
        <v>44851.181701388887</v>
      </c>
      <c r="G590" t="s">
        <v>2756</v>
      </c>
      <c r="H590" s="18" t="s">
        <v>2757</v>
      </c>
      <c r="I590" s="3" t="str">
        <f>HYPERLINK("https://twitter.com/jairbolsonaro/status/1581862982845272064")</f>
        <v>https://twitter.com/jairbolsonaro/status/1581862982845272064</v>
      </c>
      <c r="J590">
        <v>80097</v>
      </c>
      <c r="K590">
        <v>19223</v>
      </c>
    </row>
    <row r="591" spans="1:11" x14ac:dyDescent="0.35">
      <c r="A591" s="15" t="s">
        <v>2758</v>
      </c>
      <c r="B591" s="1" t="s">
        <v>1100</v>
      </c>
      <c r="C591" s="1" t="s">
        <v>1100</v>
      </c>
      <c r="D591" s="16"/>
      <c r="E591" t="s">
        <v>11</v>
      </c>
      <c r="F591" s="17">
        <v>44851.460023148145</v>
      </c>
      <c r="G591" s="20" t="str">
        <f>HYPERLINK("https://t.co/zxoKs4XezC")</f>
        <v>https://t.co/zxoKs4XezC</v>
      </c>
      <c r="H591" s="18" t="s">
        <v>2759</v>
      </c>
      <c r="I591" s="3" t="str">
        <f>HYPERLINK("https://twitter.com/jairbolsonaro/status/1581963843466448896")</f>
        <v>https://twitter.com/jairbolsonaro/status/1581963843466448896</v>
      </c>
      <c r="J591">
        <v>68189</v>
      </c>
      <c r="K591">
        <v>12319</v>
      </c>
    </row>
    <row r="592" spans="1:11" x14ac:dyDescent="0.35">
      <c r="A592" s="15" t="s">
        <v>2760</v>
      </c>
      <c r="B592" s="1" t="s">
        <v>1100</v>
      </c>
      <c r="C592" s="1" t="s">
        <v>2761</v>
      </c>
      <c r="D592" s="16"/>
      <c r="E592" t="s">
        <v>52</v>
      </c>
      <c r="F592" s="17">
        <v>44851.504965277774</v>
      </c>
      <c r="G592" t="s">
        <v>2762</v>
      </c>
      <c r="H592" s="18" t="s">
        <v>2763</v>
      </c>
      <c r="I592" s="3" t="str">
        <f>HYPERLINK("https://twitter.com/jairbolsonaro/status/1581980130007973888")</f>
        <v>https://twitter.com/jairbolsonaro/status/1581980130007973888</v>
      </c>
      <c r="J592">
        <v>0</v>
      </c>
      <c r="K592">
        <v>23694</v>
      </c>
    </row>
    <row r="593" spans="1:11" x14ac:dyDescent="0.35">
      <c r="A593" s="15" t="s">
        <v>2764</v>
      </c>
      <c r="B593" s="1" t="s">
        <v>1100</v>
      </c>
      <c r="C593" s="1" t="s">
        <v>1489</v>
      </c>
      <c r="D593" s="16"/>
      <c r="E593" t="s">
        <v>52</v>
      </c>
      <c r="F593" s="17">
        <v>44851.59337962963</v>
      </c>
      <c r="G593" t="s">
        <v>2765</v>
      </c>
      <c r="H593" s="18" t="s">
        <v>2766</v>
      </c>
      <c r="I593" s="3" t="str">
        <f>HYPERLINK("https://twitter.com/jairbolsonaro/status/1582012169293467648")</f>
        <v>https://twitter.com/jairbolsonaro/status/1582012169293467648</v>
      </c>
      <c r="J593">
        <v>0</v>
      </c>
      <c r="K593">
        <v>7556</v>
      </c>
    </row>
    <row r="594" spans="1:11" x14ac:dyDescent="0.35">
      <c r="A594" s="15" t="s">
        <v>2767</v>
      </c>
      <c r="B594" s="1" t="s">
        <v>1100</v>
      </c>
      <c r="C594" s="1" t="s">
        <v>2768</v>
      </c>
      <c r="D594" s="16"/>
      <c r="E594" t="s">
        <v>9</v>
      </c>
      <c r="F594" s="17">
        <v>44851.680243055554</v>
      </c>
      <c r="G594" s="19" t="s">
        <v>2769</v>
      </c>
      <c r="H594" s="18" t="s">
        <v>2770</v>
      </c>
      <c r="I594" s="3" t="str">
        <f>HYPERLINK("https://twitter.com/jairbolsonaro/status/1582043649705054209")</f>
        <v>https://twitter.com/jairbolsonaro/status/1582043649705054209</v>
      </c>
      <c r="J594">
        <v>32390</v>
      </c>
      <c r="K594">
        <v>6631</v>
      </c>
    </row>
    <row r="595" spans="1:11" x14ac:dyDescent="0.35">
      <c r="A595" s="15" t="s">
        <v>2771</v>
      </c>
      <c r="B595" s="1" t="s">
        <v>1100</v>
      </c>
      <c r="C595" s="1" t="s">
        <v>2284</v>
      </c>
      <c r="D595" s="16"/>
      <c r="E595" t="s">
        <v>9</v>
      </c>
      <c r="F595" s="17">
        <v>44851.680243055554</v>
      </c>
      <c r="G595" s="19" t="s">
        <v>2769</v>
      </c>
      <c r="H595" s="18" t="s">
        <v>2770</v>
      </c>
      <c r="I595" s="3" t="str">
        <f>HYPERLINK("https://twitter.com/jairbolsonaro/status/1582043649705054209")</f>
        <v>https://twitter.com/jairbolsonaro/status/1582043649705054209</v>
      </c>
      <c r="J595">
        <v>32390</v>
      </c>
      <c r="K595">
        <v>6631</v>
      </c>
    </row>
    <row r="596" spans="1:11" x14ac:dyDescent="0.35">
      <c r="A596" s="15" t="s">
        <v>2772</v>
      </c>
      <c r="B596" s="1" t="s">
        <v>1100</v>
      </c>
      <c r="C596" s="1" t="s">
        <v>1100</v>
      </c>
      <c r="D596" s="16"/>
      <c r="E596" t="s">
        <v>11</v>
      </c>
      <c r="F596" s="17">
        <v>44851.965821759259</v>
      </c>
      <c r="G596" t="s">
        <v>2773</v>
      </c>
      <c r="H596" s="18" t="s">
        <v>2774</v>
      </c>
      <c r="I596" s="3" t="str">
        <f>HYPERLINK("https://twitter.com/jairbolsonaro/status/1582147141182533633")</f>
        <v>https://twitter.com/jairbolsonaro/status/1582147141182533633</v>
      </c>
      <c r="J596">
        <v>107952</v>
      </c>
      <c r="K596">
        <v>20164</v>
      </c>
    </row>
    <row r="597" spans="1:11" x14ac:dyDescent="0.35">
      <c r="A597" s="15" t="s">
        <v>2775</v>
      </c>
      <c r="B597" s="1" t="s">
        <v>1100</v>
      </c>
      <c r="C597" s="1" t="s">
        <v>1100</v>
      </c>
      <c r="D597" s="16"/>
      <c r="E597" t="s">
        <v>11</v>
      </c>
      <c r="F597" s="17">
        <v>44851.965833333335</v>
      </c>
      <c r="G597" t="s">
        <v>2776</v>
      </c>
      <c r="H597" s="18" t="s">
        <v>2777</v>
      </c>
      <c r="I597" s="3" t="str">
        <f>HYPERLINK("https://twitter.com/jairbolsonaro/status/1582147143531646976")</f>
        <v>https://twitter.com/jairbolsonaro/status/1582147143531646976</v>
      </c>
      <c r="J597">
        <v>46830</v>
      </c>
      <c r="K597">
        <v>8091</v>
      </c>
    </row>
    <row r="598" spans="1:11" x14ac:dyDescent="0.35">
      <c r="A598" s="15" t="s">
        <v>2778</v>
      </c>
      <c r="B598" s="1" t="s">
        <v>1100</v>
      </c>
      <c r="C598" s="1" t="s">
        <v>1100</v>
      </c>
      <c r="D598" s="16"/>
      <c r="E598" t="s">
        <v>11</v>
      </c>
      <c r="F598" s="17">
        <v>44852.420046296298</v>
      </c>
      <c r="G598" t="s">
        <v>2779</v>
      </c>
      <c r="H598" s="18" t="s">
        <v>2780</v>
      </c>
      <c r="I598" s="3" t="str">
        <f>HYPERLINK("https://twitter.com/jairbolsonaro/status/1582311743723753472")</f>
        <v>https://twitter.com/jairbolsonaro/status/1582311743723753472</v>
      </c>
      <c r="J598">
        <v>54295</v>
      </c>
      <c r="K598">
        <v>10644</v>
      </c>
    </row>
    <row r="599" spans="1:11" x14ac:dyDescent="0.35">
      <c r="A599" s="15" t="s">
        <v>2781</v>
      </c>
      <c r="B599" s="1" t="s">
        <v>1100</v>
      </c>
      <c r="C599" s="1" t="s">
        <v>2117</v>
      </c>
      <c r="D599" s="16"/>
      <c r="E599" t="s">
        <v>146</v>
      </c>
      <c r="F599" s="17">
        <v>44852.465624999997</v>
      </c>
      <c r="G599" t="s">
        <v>2118</v>
      </c>
      <c r="H599" s="18" t="s">
        <v>2782</v>
      </c>
      <c r="I599" s="3" t="str">
        <f>HYPERLINK("https://twitter.com/jairbolsonaro/status/1582328260326612994")</f>
        <v>https://twitter.com/jairbolsonaro/status/1582328260326612994</v>
      </c>
      <c r="J599">
        <v>16513</v>
      </c>
      <c r="K599">
        <v>1087</v>
      </c>
    </row>
    <row r="600" spans="1:11" x14ac:dyDescent="0.35">
      <c r="A600" s="15" t="s">
        <v>2783</v>
      </c>
      <c r="B600" s="1" t="s">
        <v>1100</v>
      </c>
      <c r="C600" s="1" t="s">
        <v>1117</v>
      </c>
      <c r="D600" s="16"/>
      <c r="E600" t="s">
        <v>146</v>
      </c>
      <c r="F600" s="17">
        <v>44852.466087962966</v>
      </c>
      <c r="G600" s="19" t="s">
        <v>1118</v>
      </c>
      <c r="H600" s="18" t="s">
        <v>2784</v>
      </c>
      <c r="I600" s="3" t="str">
        <f>HYPERLINK("https://twitter.com/jairbolsonaro/status/1582328430049120256")</f>
        <v>https://twitter.com/jairbolsonaro/status/1582328430049120256</v>
      </c>
      <c r="J600">
        <v>2512</v>
      </c>
      <c r="K600">
        <v>259</v>
      </c>
    </row>
    <row r="601" spans="1:11" x14ac:dyDescent="0.35">
      <c r="A601" s="15" t="s">
        <v>2785</v>
      </c>
      <c r="B601" s="1" t="s">
        <v>1100</v>
      </c>
      <c r="C601" s="1" t="s">
        <v>2117</v>
      </c>
      <c r="D601" s="16"/>
      <c r="E601" t="s">
        <v>52</v>
      </c>
      <c r="F601" s="17">
        <v>44852.510717592595</v>
      </c>
      <c r="G601" t="s">
        <v>2786</v>
      </c>
      <c r="H601" s="18" t="s">
        <v>2787</v>
      </c>
      <c r="I601" s="3" t="str">
        <f>HYPERLINK("https://twitter.com/jairbolsonaro/status/1582344601985507335")</f>
        <v>https://twitter.com/jairbolsonaro/status/1582344601985507335</v>
      </c>
      <c r="J601">
        <v>0</v>
      </c>
      <c r="K601">
        <v>6534</v>
      </c>
    </row>
    <row r="602" spans="1:11" x14ac:dyDescent="0.35">
      <c r="A602" s="15" t="s">
        <v>2788</v>
      </c>
      <c r="B602" s="1" t="s">
        <v>1100</v>
      </c>
      <c r="C602" s="1" t="s">
        <v>1100</v>
      </c>
      <c r="D602" s="16"/>
      <c r="E602" t="s">
        <v>11</v>
      </c>
      <c r="F602" s="17">
        <v>44852.676828703705</v>
      </c>
      <c r="G602" t="s">
        <v>2789</v>
      </c>
      <c r="H602" s="18" t="s">
        <v>2790</v>
      </c>
      <c r="I602" s="3" t="str">
        <f>HYPERLINK("https://twitter.com/jairbolsonaro/status/1582404798212894720")</f>
        <v>https://twitter.com/jairbolsonaro/status/1582404798212894720</v>
      </c>
      <c r="J602">
        <v>58929</v>
      </c>
      <c r="K602">
        <v>12478</v>
      </c>
    </row>
    <row r="603" spans="1:11" x14ac:dyDescent="0.35">
      <c r="A603" s="15" t="s">
        <v>2791</v>
      </c>
      <c r="B603" s="1" t="s">
        <v>1100</v>
      </c>
      <c r="C603" s="1" t="s">
        <v>1100</v>
      </c>
      <c r="D603" s="16"/>
      <c r="E603" t="s">
        <v>11</v>
      </c>
      <c r="F603" s="17">
        <v>44852.677291666667</v>
      </c>
      <c r="G603" t="s">
        <v>2792</v>
      </c>
      <c r="H603" s="18" t="s">
        <v>2793</v>
      </c>
      <c r="I603" s="3" t="str">
        <f>HYPERLINK("https://twitter.com/jairbolsonaro/status/1582404968304500737")</f>
        <v>https://twitter.com/jairbolsonaro/status/1582404968304500737</v>
      </c>
      <c r="J603">
        <v>39457</v>
      </c>
      <c r="K603">
        <v>7929</v>
      </c>
    </row>
    <row r="604" spans="1:11" x14ac:dyDescent="0.35">
      <c r="A604" s="15" t="s">
        <v>2794</v>
      </c>
      <c r="B604" s="1" t="s">
        <v>1100</v>
      </c>
      <c r="C604" s="1" t="s">
        <v>1100</v>
      </c>
      <c r="D604" s="16"/>
      <c r="E604" t="s">
        <v>11</v>
      </c>
      <c r="F604" s="17">
        <v>44852.845289351855</v>
      </c>
      <c r="G604" t="s">
        <v>2795</v>
      </c>
      <c r="H604" s="18" t="s">
        <v>2796</v>
      </c>
      <c r="I604" s="3" t="str">
        <f>HYPERLINK("https://twitter.com/jairbolsonaro/status/1582465847159058433")</f>
        <v>https://twitter.com/jairbolsonaro/status/1582465847159058433</v>
      </c>
      <c r="J604">
        <v>43473</v>
      </c>
      <c r="K604">
        <v>11026</v>
      </c>
    </row>
    <row r="605" spans="1:11" x14ac:dyDescent="0.35">
      <c r="A605" s="15" t="s">
        <v>2797</v>
      </c>
      <c r="B605" s="1" t="s">
        <v>1100</v>
      </c>
      <c r="C605" s="1" t="s">
        <v>1100</v>
      </c>
      <c r="D605" s="16"/>
      <c r="E605" t="s">
        <v>11</v>
      </c>
      <c r="F605" s="17">
        <v>44852.98027777778</v>
      </c>
      <c r="G605" t="s">
        <v>2798</v>
      </c>
      <c r="H605" s="18" t="s">
        <v>2799</v>
      </c>
      <c r="I605" s="3" t="str">
        <f>HYPERLINK("https://twitter.com/jairbolsonaro/status/1582514767226228736")</f>
        <v>https://twitter.com/jairbolsonaro/status/1582514767226228736</v>
      </c>
      <c r="J605">
        <v>27867</v>
      </c>
      <c r="K605">
        <v>6376</v>
      </c>
    </row>
    <row r="606" spans="1:11" x14ac:dyDescent="0.35">
      <c r="A606" s="15" t="s">
        <v>2800</v>
      </c>
      <c r="B606" s="1" t="s">
        <v>1100</v>
      </c>
      <c r="C606" s="1" t="s">
        <v>2554</v>
      </c>
      <c r="D606" s="16"/>
      <c r="E606" t="s">
        <v>146</v>
      </c>
      <c r="F606" s="17">
        <v>44853.064444444448</v>
      </c>
      <c r="G606" s="19" t="s">
        <v>2801</v>
      </c>
      <c r="H606" s="18" t="s">
        <v>2802</v>
      </c>
      <c r="I606" s="3" t="str">
        <f>HYPERLINK("https://twitter.com/jairbolsonaro/status/1582545268678877184")</f>
        <v>https://twitter.com/jairbolsonaro/status/1582545268678877184</v>
      </c>
      <c r="J606">
        <v>28002</v>
      </c>
      <c r="K606">
        <v>1914</v>
      </c>
    </row>
    <row r="607" spans="1:11" x14ac:dyDescent="0.35">
      <c r="A607" s="15" t="s">
        <v>2803</v>
      </c>
      <c r="B607" s="1" t="s">
        <v>1100</v>
      </c>
      <c r="C607" s="1" t="s">
        <v>1100</v>
      </c>
      <c r="D607" s="16"/>
      <c r="E607" t="s">
        <v>11</v>
      </c>
      <c r="F607" s="17">
        <v>44853.452060185184</v>
      </c>
      <c r="G607" t="s">
        <v>2804</v>
      </c>
      <c r="H607" s="18" t="s">
        <v>2805</v>
      </c>
      <c r="I607" s="3" t="str">
        <f>HYPERLINK("https://twitter.com/jairbolsonaro/status/1582685732396679169")</f>
        <v>https://twitter.com/jairbolsonaro/status/1582685732396679169</v>
      </c>
      <c r="J607">
        <v>39790</v>
      </c>
      <c r="K607">
        <v>9804</v>
      </c>
    </row>
    <row r="608" spans="1:11" x14ac:dyDescent="0.35">
      <c r="A608" s="15" t="s">
        <v>2806</v>
      </c>
      <c r="B608" s="1" t="s">
        <v>1100</v>
      </c>
      <c r="C608" s="1" t="s">
        <v>1100</v>
      </c>
      <c r="D608" s="16"/>
      <c r="E608" t="s">
        <v>11</v>
      </c>
      <c r="F608" s="17">
        <v>44853.45207175926</v>
      </c>
      <c r="G608" t="s">
        <v>2807</v>
      </c>
      <c r="H608" s="18" t="s">
        <v>2808</v>
      </c>
      <c r="I608" s="3" t="str">
        <f>HYPERLINK("https://twitter.com/jairbolsonaro/status/1582685737094643712")</f>
        <v>https://twitter.com/jairbolsonaro/status/1582685737094643712</v>
      </c>
      <c r="J608">
        <v>27965</v>
      </c>
      <c r="K608">
        <v>6006</v>
      </c>
    </row>
    <row r="609" spans="1:11" x14ac:dyDescent="0.35">
      <c r="A609" s="15" t="s">
        <v>2809</v>
      </c>
      <c r="B609" s="1" t="s">
        <v>1100</v>
      </c>
      <c r="C609" s="1" t="s">
        <v>1100</v>
      </c>
      <c r="D609" s="16"/>
      <c r="E609" t="s">
        <v>11</v>
      </c>
      <c r="F609" s="17">
        <v>44853.735069444447</v>
      </c>
      <c r="G609" t="s">
        <v>2810</v>
      </c>
      <c r="H609" s="18" t="s">
        <v>2811</v>
      </c>
      <c r="I609" s="3" t="str">
        <f>HYPERLINK("https://twitter.com/jairbolsonaro/status/1582788291556171781")</f>
        <v>https://twitter.com/jairbolsonaro/status/1582788291556171781</v>
      </c>
      <c r="J609">
        <v>55465</v>
      </c>
      <c r="K609">
        <v>9576</v>
      </c>
    </row>
    <row r="610" spans="1:11" x14ac:dyDescent="0.35">
      <c r="A610" s="15" t="s">
        <v>2812</v>
      </c>
      <c r="B610" s="1" t="s">
        <v>1100</v>
      </c>
      <c r="C610" s="1" t="s">
        <v>1100</v>
      </c>
      <c r="D610" s="16"/>
      <c r="E610" t="s">
        <v>11</v>
      </c>
      <c r="F610" s="17">
        <v>44853.735069444447</v>
      </c>
      <c r="G610" t="s">
        <v>2813</v>
      </c>
      <c r="H610" s="18" t="s">
        <v>2811</v>
      </c>
      <c r="I610" s="3" t="str">
        <f>HYPERLINK("https://twitter.com/jairbolsonaro/status/1582788294420463616")</f>
        <v>https://twitter.com/jairbolsonaro/status/1582788294420463616</v>
      </c>
      <c r="J610">
        <v>22036</v>
      </c>
      <c r="K610">
        <v>4434</v>
      </c>
    </row>
    <row r="611" spans="1:11" x14ac:dyDescent="0.35">
      <c r="A611" s="15" t="s">
        <v>2814</v>
      </c>
      <c r="B611" s="1" t="s">
        <v>1100</v>
      </c>
      <c r="C611" s="1" t="s">
        <v>1100</v>
      </c>
      <c r="D611" s="16"/>
      <c r="E611" t="s">
        <v>11</v>
      </c>
      <c r="F611" s="17">
        <v>44853.807060185187</v>
      </c>
      <c r="G611" t="s">
        <v>2815</v>
      </c>
      <c r="H611" s="18" t="s">
        <v>2816</v>
      </c>
      <c r="I611" s="3" t="str">
        <f>HYPERLINK("https://twitter.com/jairbolsonaro/status/1582814383541227521")</f>
        <v>https://twitter.com/jairbolsonaro/status/1582814383541227521</v>
      </c>
      <c r="J611">
        <v>65796</v>
      </c>
      <c r="K611">
        <v>15447</v>
      </c>
    </row>
    <row r="612" spans="1:11" x14ac:dyDescent="0.35">
      <c r="A612" s="15" t="s">
        <v>2817</v>
      </c>
      <c r="B612" s="1" t="s">
        <v>1100</v>
      </c>
      <c r="C612" s="1" t="s">
        <v>2818</v>
      </c>
      <c r="D612" s="16"/>
      <c r="E612" t="s">
        <v>9</v>
      </c>
      <c r="F612" s="17">
        <v>44854.00203703704</v>
      </c>
      <c r="G612" t="s">
        <v>2819</v>
      </c>
      <c r="H612" s="18" t="s">
        <v>2820</v>
      </c>
      <c r="I612" s="3" t="str">
        <f>HYPERLINK("https://twitter.com/jairbolsonaro/status/1582885037036343297")</f>
        <v>https://twitter.com/jairbolsonaro/status/1582885037036343297</v>
      </c>
      <c r="J612">
        <v>80347</v>
      </c>
      <c r="K612">
        <v>19749</v>
      </c>
    </row>
    <row r="613" spans="1:11" x14ac:dyDescent="0.35">
      <c r="A613" s="15" t="s">
        <v>2821</v>
      </c>
      <c r="B613" s="1" t="s">
        <v>1100</v>
      </c>
      <c r="C613" s="1" t="s">
        <v>1100</v>
      </c>
      <c r="D613" s="16"/>
      <c r="E613" t="s">
        <v>11</v>
      </c>
      <c r="F613" s="17">
        <v>44854.450127314813</v>
      </c>
      <c r="G613" t="s">
        <v>2822</v>
      </c>
      <c r="H613" s="18" t="s">
        <v>2823</v>
      </c>
      <c r="I613" s="3" t="str">
        <f>HYPERLINK("https://twitter.com/jairbolsonaro/status/1583047420417490945")</f>
        <v>https://twitter.com/jairbolsonaro/status/1583047420417490945</v>
      </c>
      <c r="J613">
        <v>29919</v>
      </c>
      <c r="K613">
        <v>6272</v>
      </c>
    </row>
    <row r="614" spans="1:11" x14ac:dyDescent="0.35">
      <c r="A614" s="15" t="s">
        <v>2824</v>
      </c>
      <c r="B614" s="1" t="s">
        <v>1100</v>
      </c>
      <c r="C614" s="1" t="s">
        <v>1100</v>
      </c>
      <c r="D614" s="16"/>
      <c r="E614" t="s">
        <v>11</v>
      </c>
      <c r="F614" s="17">
        <v>44854.450138888889</v>
      </c>
      <c r="G614" t="s">
        <v>2825</v>
      </c>
      <c r="H614" s="18" t="s">
        <v>2826</v>
      </c>
      <c r="I614" s="3" t="str">
        <f>HYPERLINK("https://twitter.com/jairbolsonaro/status/1583047423571947520")</f>
        <v>https://twitter.com/jairbolsonaro/status/1583047423571947520</v>
      </c>
      <c r="J614">
        <v>21102</v>
      </c>
      <c r="K614">
        <v>4050</v>
      </c>
    </row>
    <row r="615" spans="1:11" x14ac:dyDescent="0.35">
      <c r="A615" s="15" t="s">
        <v>2827</v>
      </c>
      <c r="B615" s="1" t="s">
        <v>1100</v>
      </c>
      <c r="C615" s="1" t="s">
        <v>2828</v>
      </c>
      <c r="D615" s="16"/>
      <c r="E615" t="s">
        <v>9</v>
      </c>
      <c r="F615" s="17">
        <v>44854.671053240738</v>
      </c>
      <c r="G615" t="s">
        <v>2829</v>
      </c>
      <c r="H615" s="18" t="s">
        <v>2830</v>
      </c>
      <c r="I615" s="3" t="str">
        <f>HYPERLINK("https://twitter.com/jairbolsonaro/status/1583127482818998272")</f>
        <v>https://twitter.com/jairbolsonaro/status/1583127482818998272</v>
      </c>
      <c r="J615">
        <v>104304</v>
      </c>
      <c r="K615">
        <v>18857</v>
      </c>
    </row>
    <row r="616" spans="1:11" x14ac:dyDescent="0.35">
      <c r="A616" s="15" t="s">
        <v>2831</v>
      </c>
      <c r="B616" s="1" t="s">
        <v>1100</v>
      </c>
      <c r="C616" s="1" t="s">
        <v>1100</v>
      </c>
      <c r="D616" s="16"/>
      <c r="E616" t="s">
        <v>11</v>
      </c>
      <c r="F616" s="17">
        <v>44854.861747685187</v>
      </c>
      <c r="G616" t="s">
        <v>2832</v>
      </c>
      <c r="H616" s="18" t="s">
        <v>2833</v>
      </c>
      <c r="I616" s="3" t="str">
        <f>HYPERLINK("https://twitter.com/jairbolsonaro/status/1583196586011930624")</f>
        <v>https://twitter.com/jairbolsonaro/status/1583196586011930624</v>
      </c>
      <c r="J616">
        <v>31426</v>
      </c>
      <c r="K616">
        <v>7092</v>
      </c>
    </row>
    <row r="617" spans="1:11" x14ac:dyDescent="0.35">
      <c r="A617" s="15" t="s">
        <v>2834</v>
      </c>
      <c r="B617" s="1" t="s">
        <v>1100</v>
      </c>
      <c r="C617" s="1" t="s">
        <v>1100</v>
      </c>
      <c r="D617" s="16"/>
      <c r="E617" t="s">
        <v>11</v>
      </c>
      <c r="F617" s="17">
        <v>44854.920636574076</v>
      </c>
      <c r="G617" t="s">
        <v>2835</v>
      </c>
      <c r="H617" s="18" t="s">
        <v>2836</v>
      </c>
      <c r="I617" s="3" t="str">
        <f>HYPERLINK("https://twitter.com/jairbolsonaro/status/1583217927666380800")</f>
        <v>https://twitter.com/jairbolsonaro/status/1583217927666380800</v>
      </c>
      <c r="J617">
        <v>48864</v>
      </c>
      <c r="K617">
        <v>9798</v>
      </c>
    </row>
    <row r="618" spans="1:11" x14ac:dyDescent="0.35">
      <c r="A618" s="15" t="s">
        <v>2837</v>
      </c>
      <c r="B618" s="1" t="s">
        <v>1100</v>
      </c>
      <c r="C618" s="1" t="s">
        <v>1100</v>
      </c>
      <c r="D618" s="16"/>
      <c r="E618" t="s">
        <v>11</v>
      </c>
      <c r="F618" s="17">
        <v>44855.045856481483</v>
      </c>
      <c r="G618" s="20" t="str">
        <f>HYPERLINK("https://t.co/HiV0M95xLt")</f>
        <v>https://t.co/HiV0M95xLt</v>
      </c>
      <c r="H618" s="18" t="s">
        <v>2838</v>
      </c>
      <c r="I618" s="3" t="str">
        <f>HYPERLINK("https://twitter.com/jairbolsonaro/status/1583263305401266177")</f>
        <v>https://twitter.com/jairbolsonaro/status/1583263305401266177</v>
      </c>
      <c r="J618">
        <v>185198</v>
      </c>
      <c r="K618">
        <v>37413</v>
      </c>
    </row>
    <row r="619" spans="1:11" x14ac:dyDescent="0.35">
      <c r="A619" s="15" t="s">
        <v>2839</v>
      </c>
      <c r="B619" s="1" t="s">
        <v>1100</v>
      </c>
      <c r="C619" s="1" t="s">
        <v>1100</v>
      </c>
      <c r="D619" s="16"/>
      <c r="E619" t="s">
        <v>11</v>
      </c>
      <c r="F619" s="17">
        <v>44855.068888888891</v>
      </c>
      <c r="G619" t="s">
        <v>2840</v>
      </c>
      <c r="H619" s="18" t="s">
        <v>2841</v>
      </c>
      <c r="I619" s="3" t="str">
        <f>HYPERLINK("https://twitter.com/jairbolsonaro/status/1583271655014473730")</f>
        <v>https://twitter.com/jairbolsonaro/status/1583271655014473730</v>
      </c>
      <c r="J619">
        <v>137068</v>
      </c>
      <c r="K619">
        <v>21315</v>
      </c>
    </row>
    <row r="620" spans="1:11" x14ac:dyDescent="0.35">
      <c r="A620" s="15" t="s">
        <v>2842</v>
      </c>
      <c r="B620" s="1" t="s">
        <v>1100</v>
      </c>
      <c r="C620" s="1" t="s">
        <v>1100</v>
      </c>
      <c r="D620" s="16"/>
      <c r="E620" t="s">
        <v>11</v>
      </c>
      <c r="F620" s="17">
        <v>44855.163043981483</v>
      </c>
      <c r="G620" t="s">
        <v>2843</v>
      </c>
      <c r="H620" s="18" t="s">
        <v>2844</v>
      </c>
      <c r="I620" s="3" t="str">
        <f>HYPERLINK("https://twitter.com/jairbolsonaro/status/1583305775266811905")</f>
        <v>https://twitter.com/jairbolsonaro/status/1583305775266811905</v>
      </c>
      <c r="J620">
        <v>54701</v>
      </c>
      <c r="K620">
        <v>13537</v>
      </c>
    </row>
    <row r="621" spans="1:11" x14ac:dyDescent="0.35">
      <c r="A621" s="15" t="s">
        <v>2845</v>
      </c>
      <c r="B621" s="1" t="s">
        <v>1100</v>
      </c>
      <c r="C621" s="1" t="s">
        <v>1100</v>
      </c>
      <c r="D621" s="16"/>
      <c r="E621" t="s">
        <v>11</v>
      </c>
      <c r="F621" s="17">
        <v>44855.244444444441</v>
      </c>
      <c r="G621" s="19" t="s">
        <v>2846</v>
      </c>
      <c r="H621" s="18" t="s">
        <v>2847</v>
      </c>
      <c r="I621" s="3" t="str">
        <f>HYPERLINK("https://twitter.com/jairbolsonaro/status/1583335272619511808")</f>
        <v>https://twitter.com/jairbolsonaro/status/1583335272619511808</v>
      </c>
      <c r="J621">
        <v>85575</v>
      </c>
      <c r="K621">
        <v>9906</v>
      </c>
    </row>
    <row r="622" spans="1:11" x14ac:dyDescent="0.35">
      <c r="A622" s="15" t="s">
        <v>2848</v>
      </c>
      <c r="B622" s="9" t="s">
        <v>1100</v>
      </c>
      <c r="C622" s="9" t="s">
        <v>1100</v>
      </c>
      <c r="D622" s="24"/>
      <c r="E622" s="10" t="s">
        <v>11</v>
      </c>
      <c r="F622" s="25">
        <v>44855.244953703703</v>
      </c>
      <c r="G622" s="26" t="str">
        <f>HYPERLINK("https://t.co/9itGXrqkrQ")</f>
        <v>https://t.co/9itGXrqkrQ</v>
      </c>
      <c r="H622" s="27" t="s">
        <v>2849</v>
      </c>
      <c r="I622" s="12" t="str">
        <f>HYPERLINK("https://twitter.com/jairbolsonaro/status/1583335455591841792")</f>
        <v>https://twitter.com/jairbolsonaro/status/1583335455591841792</v>
      </c>
      <c r="J622" s="10">
        <v>42612</v>
      </c>
      <c r="K622" s="10">
        <v>4289</v>
      </c>
    </row>
    <row r="623" spans="1:11" x14ac:dyDescent="0.35">
      <c r="A623" s="15" t="s">
        <v>2850</v>
      </c>
      <c r="B623" s="1" t="s">
        <v>1100</v>
      </c>
      <c r="C623" s="1" t="s">
        <v>2851</v>
      </c>
      <c r="D623" s="16"/>
      <c r="E623" t="s">
        <v>146</v>
      </c>
      <c r="F623" s="17">
        <v>44855.250601851854</v>
      </c>
      <c r="G623" s="19" t="s">
        <v>2852</v>
      </c>
      <c r="H623" s="18" t="s">
        <v>2853</v>
      </c>
      <c r="I623" s="3" t="str">
        <f>HYPERLINK("https://twitter.com/jairbolsonaro/status/1583337501862658049")</f>
        <v>https://twitter.com/jairbolsonaro/status/1583337501862658049</v>
      </c>
      <c r="J623">
        <v>15230</v>
      </c>
      <c r="K623">
        <v>2003</v>
      </c>
    </row>
    <row r="624" spans="1:11" x14ac:dyDescent="0.35">
      <c r="A624" s="15" t="s">
        <v>2854</v>
      </c>
      <c r="B624" s="1" t="s">
        <v>1100</v>
      </c>
      <c r="C624" s="1" t="s">
        <v>1100</v>
      </c>
      <c r="D624" s="16"/>
      <c r="E624" t="s">
        <v>11</v>
      </c>
      <c r="F624" s="17">
        <v>44855.480104166665</v>
      </c>
      <c r="G624" t="s">
        <v>2855</v>
      </c>
      <c r="H624" s="18" t="s">
        <v>2856</v>
      </c>
      <c r="I624" s="3" t="str">
        <f>HYPERLINK("https://twitter.com/jairbolsonaro/status/1583420672922959872")</f>
        <v>https://twitter.com/jairbolsonaro/status/1583420672922959872</v>
      </c>
      <c r="J624">
        <v>87604</v>
      </c>
      <c r="K624">
        <v>18730</v>
      </c>
    </row>
    <row r="625" spans="1:11" x14ac:dyDescent="0.35">
      <c r="A625" s="15" t="s">
        <v>2857</v>
      </c>
      <c r="B625" s="1" t="s">
        <v>1100</v>
      </c>
      <c r="C625" s="1" t="s">
        <v>1100</v>
      </c>
      <c r="D625" s="16"/>
      <c r="E625" t="s">
        <v>11</v>
      </c>
      <c r="F625" s="17">
        <v>44855.631782407407</v>
      </c>
      <c r="G625" t="s">
        <v>2858</v>
      </c>
      <c r="H625" s="18" t="s">
        <v>2859</v>
      </c>
      <c r="I625" s="3" t="str">
        <f>HYPERLINK("https://twitter.com/jairbolsonaro/status/1583475637016141826")</f>
        <v>https://twitter.com/jairbolsonaro/status/1583475637016141826</v>
      </c>
      <c r="J625">
        <v>27950</v>
      </c>
      <c r="K625">
        <v>7519</v>
      </c>
    </row>
    <row r="626" spans="1:11" x14ac:dyDescent="0.35">
      <c r="A626" s="15" t="s">
        <v>2860</v>
      </c>
      <c r="B626" s="1" t="s">
        <v>1100</v>
      </c>
      <c r="C626" s="1" t="s">
        <v>1100</v>
      </c>
      <c r="D626" s="16"/>
      <c r="E626" t="s">
        <v>11</v>
      </c>
      <c r="F626" s="17">
        <v>44855.724872685183</v>
      </c>
      <c r="G626" s="19" t="s">
        <v>2861</v>
      </c>
      <c r="H626" s="18" t="s">
        <v>2862</v>
      </c>
      <c r="I626" s="3" t="str">
        <f>HYPERLINK("https://twitter.com/jairbolsonaro/status/1583509371979374592")</f>
        <v>https://twitter.com/jairbolsonaro/status/1583509371979374592</v>
      </c>
      <c r="J626">
        <v>48331</v>
      </c>
      <c r="K626">
        <v>7075</v>
      </c>
    </row>
    <row r="627" spans="1:11" x14ac:dyDescent="0.35">
      <c r="A627" s="15" t="s">
        <v>2863</v>
      </c>
      <c r="B627" s="1" t="s">
        <v>1100</v>
      </c>
      <c r="C627" s="1" t="s">
        <v>1100</v>
      </c>
      <c r="D627" s="16"/>
      <c r="E627" t="s">
        <v>11</v>
      </c>
      <c r="F627" s="17">
        <v>44855.88177083333</v>
      </c>
      <c r="G627" t="s">
        <v>2864</v>
      </c>
      <c r="H627" s="18" t="s">
        <v>2865</v>
      </c>
      <c r="I627" s="3" t="str">
        <f>HYPERLINK("https://twitter.com/jairbolsonaro/status/1583566232724250624")</f>
        <v>https://twitter.com/jairbolsonaro/status/1583566232724250624</v>
      </c>
      <c r="J627">
        <v>69962</v>
      </c>
      <c r="K627">
        <v>17858</v>
      </c>
    </row>
    <row r="628" spans="1:11" x14ac:dyDescent="0.35">
      <c r="A628" s="15" t="s">
        <v>2866</v>
      </c>
      <c r="B628" s="1" t="s">
        <v>1100</v>
      </c>
      <c r="C628" s="1" t="s">
        <v>1100</v>
      </c>
      <c r="D628" s="16"/>
      <c r="E628" t="s">
        <v>11</v>
      </c>
      <c r="F628" s="17">
        <v>44856.100011574075</v>
      </c>
      <c r="G628" t="s">
        <v>2867</v>
      </c>
      <c r="H628" s="18" t="s">
        <v>2868</v>
      </c>
      <c r="I628" s="3" t="str">
        <f>HYPERLINK("https://twitter.com/jairbolsonaro/status/1583645320801505280")</f>
        <v>https://twitter.com/jairbolsonaro/status/1583645320801505280</v>
      </c>
      <c r="J628">
        <v>57428</v>
      </c>
      <c r="K628">
        <v>14826</v>
      </c>
    </row>
    <row r="629" spans="1:11" x14ac:dyDescent="0.35">
      <c r="A629" s="15" t="s">
        <v>2869</v>
      </c>
      <c r="B629" s="1" t="s">
        <v>1100</v>
      </c>
      <c r="C629" s="1" t="s">
        <v>1100</v>
      </c>
      <c r="D629" s="16"/>
      <c r="E629" t="s">
        <v>11</v>
      </c>
      <c r="F629" s="17">
        <v>44856.41678240741</v>
      </c>
      <c r="G629" t="s">
        <v>2870</v>
      </c>
      <c r="H629" s="18" t="s">
        <v>1608</v>
      </c>
      <c r="I629" s="3" t="str">
        <f>HYPERLINK("https://twitter.com/jairbolsonaro/status/1583760112707342336")</f>
        <v>https://twitter.com/jairbolsonaro/status/1583760112707342336</v>
      </c>
      <c r="J629">
        <v>42775</v>
      </c>
      <c r="K629">
        <v>10011</v>
      </c>
    </row>
    <row r="630" spans="1:11" x14ac:dyDescent="0.35">
      <c r="A630" s="15" t="s">
        <v>2871</v>
      </c>
      <c r="B630" s="1" t="s">
        <v>1100</v>
      </c>
      <c r="C630" s="1" t="s">
        <v>2390</v>
      </c>
      <c r="D630" s="16"/>
      <c r="E630" t="s">
        <v>9</v>
      </c>
      <c r="F630" s="17">
        <v>44856.72146990741</v>
      </c>
      <c r="G630" s="19" t="s">
        <v>2872</v>
      </c>
      <c r="H630" s="18" t="s">
        <v>2873</v>
      </c>
      <c r="I630" s="3" t="str">
        <f>HYPERLINK("https://twitter.com/jairbolsonaro/status/1583870527244226560")</f>
        <v>https://twitter.com/jairbolsonaro/status/1583870527244226560</v>
      </c>
      <c r="J630">
        <v>56136</v>
      </c>
      <c r="K630">
        <v>15049</v>
      </c>
    </row>
    <row r="631" spans="1:11" x14ac:dyDescent="0.35">
      <c r="A631" s="15" t="s">
        <v>2874</v>
      </c>
      <c r="B631" s="1" t="s">
        <v>1100</v>
      </c>
      <c r="C631" s="1" t="s">
        <v>1100</v>
      </c>
      <c r="D631" s="16"/>
      <c r="E631" t="s">
        <v>11</v>
      </c>
      <c r="F631" s="17">
        <v>44856.830393518518</v>
      </c>
      <c r="G631" s="19" t="s">
        <v>2875</v>
      </c>
      <c r="H631" s="18" t="s">
        <v>2876</v>
      </c>
      <c r="I631" s="3" t="str">
        <f>HYPERLINK("https://twitter.com/jairbolsonaro/status/1583910001642713088")</f>
        <v>https://twitter.com/jairbolsonaro/status/1583910001642713088</v>
      </c>
      <c r="J631">
        <v>78514</v>
      </c>
      <c r="K631">
        <v>13056</v>
      </c>
    </row>
    <row r="632" spans="1:11" x14ac:dyDescent="0.35">
      <c r="A632" s="15" t="s">
        <v>2877</v>
      </c>
      <c r="B632" s="1" t="s">
        <v>1100</v>
      </c>
      <c r="C632" s="1" t="s">
        <v>2215</v>
      </c>
      <c r="D632" s="16"/>
      <c r="E632" t="s">
        <v>9</v>
      </c>
      <c r="F632" s="17">
        <v>44856.836122685185</v>
      </c>
      <c r="G632" s="19" t="s">
        <v>2878</v>
      </c>
      <c r="H632" s="18" t="s">
        <v>2879</v>
      </c>
      <c r="I632" s="3" t="str">
        <f>HYPERLINK("https://twitter.com/jairbolsonaro/status/1583912078875963392")</f>
        <v>https://twitter.com/jairbolsonaro/status/1583912078875963392</v>
      </c>
      <c r="J632">
        <v>47501</v>
      </c>
      <c r="K632">
        <v>9618</v>
      </c>
    </row>
    <row r="633" spans="1:11" x14ac:dyDescent="0.35">
      <c r="A633" s="15" t="s">
        <v>2880</v>
      </c>
      <c r="B633" s="1" t="s">
        <v>1100</v>
      </c>
      <c r="C633" s="1" t="s">
        <v>2215</v>
      </c>
      <c r="D633" s="16"/>
      <c r="E633" t="s">
        <v>9</v>
      </c>
      <c r="F633" s="17">
        <v>44857.032187500001</v>
      </c>
      <c r="G633" s="19" t="s">
        <v>2881</v>
      </c>
      <c r="H633" s="18" t="s">
        <v>2882</v>
      </c>
      <c r="I633" s="3" t="str">
        <f>HYPERLINK("https://twitter.com/jairbolsonaro/status/1583983128171151360")</f>
        <v>https://twitter.com/jairbolsonaro/status/1583983128171151360</v>
      </c>
      <c r="J633">
        <v>100194</v>
      </c>
      <c r="K633">
        <v>17335</v>
      </c>
    </row>
    <row r="634" spans="1:11" x14ac:dyDescent="0.35">
      <c r="A634" s="15" t="s">
        <v>2883</v>
      </c>
      <c r="B634" s="1" t="s">
        <v>1100</v>
      </c>
      <c r="C634" s="1" t="s">
        <v>1100</v>
      </c>
      <c r="D634" s="16"/>
      <c r="E634" t="s">
        <v>11</v>
      </c>
      <c r="F634" s="17">
        <v>44857.544236111113</v>
      </c>
      <c r="G634" t="s">
        <v>2884</v>
      </c>
      <c r="H634" s="18" t="s">
        <v>2885</v>
      </c>
      <c r="I634" s="3" t="str">
        <f>HYPERLINK("https://twitter.com/jairbolsonaro/status/1584168688822804480")</f>
        <v>https://twitter.com/jairbolsonaro/status/1584168688822804480</v>
      </c>
      <c r="J634">
        <v>40877</v>
      </c>
      <c r="K634">
        <v>10008</v>
      </c>
    </row>
    <row r="635" spans="1:11" x14ac:dyDescent="0.35">
      <c r="A635" s="15" t="s">
        <v>2886</v>
      </c>
      <c r="B635" s="1" t="s">
        <v>1100</v>
      </c>
      <c r="C635" s="1" t="s">
        <v>1100</v>
      </c>
      <c r="D635" s="16"/>
      <c r="E635" t="s">
        <v>11</v>
      </c>
      <c r="F635" s="17">
        <v>44857.694745370369</v>
      </c>
      <c r="G635" t="s">
        <v>2887</v>
      </c>
      <c r="H635" s="18" t="s">
        <v>2888</v>
      </c>
      <c r="I635" s="3" t="str">
        <f>HYPERLINK("https://twitter.com/jairbolsonaro/status/1584223233167200256")</f>
        <v>https://twitter.com/jairbolsonaro/status/1584223233167200256</v>
      </c>
      <c r="J635">
        <v>139763</v>
      </c>
      <c r="K635">
        <v>25068</v>
      </c>
    </row>
    <row r="636" spans="1:11" x14ac:dyDescent="0.35">
      <c r="A636" s="15" t="s">
        <v>2889</v>
      </c>
      <c r="B636" s="1" t="s">
        <v>1100</v>
      </c>
      <c r="C636" s="1" t="s">
        <v>1100</v>
      </c>
      <c r="D636" s="16"/>
      <c r="E636" t="s">
        <v>11</v>
      </c>
      <c r="F636" s="17">
        <v>44857.694756944446</v>
      </c>
      <c r="G636" t="s">
        <v>2890</v>
      </c>
      <c r="H636" s="18" t="s">
        <v>2891</v>
      </c>
      <c r="I636" s="3" t="str">
        <f>HYPERLINK("https://twitter.com/jairbolsonaro/status/1584223235121377281")</f>
        <v>https://twitter.com/jairbolsonaro/status/1584223235121377281</v>
      </c>
      <c r="J636">
        <v>81975</v>
      </c>
      <c r="K636">
        <v>12625</v>
      </c>
    </row>
    <row r="637" spans="1:11" x14ac:dyDescent="0.35">
      <c r="A637" s="15" t="s">
        <v>2892</v>
      </c>
      <c r="B637" s="28" t="s">
        <v>1100</v>
      </c>
      <c r="C637" s="28" t="s">
        <v>2284</v>
      </c>
      <c r="D637" s="29"/>
      <c r="E637" s="19" t="s">
        <v>9</v>
      </c>
      <c r="F637" s="30">
        <v>44857.752905092595</v>
      </c>
      <c r="G637" s="19" t="s">
        <v>2893</v>
      </c>
      <c r="H637" s="31" t="s">
        <v>2894</v>
      </c>
      <c r="I637" s="20" t="str">
        <f>HYPERLINK("https://twitter.com/jairbolsonaro/status/1584244307619237888")</f>
        <v>https://twitter.com/jairbolsonaro/status/1584244307619237888</v>
      </c>
      <c r="J637" s="19">
        <v>26988</v>
      </c>
      <c r="K637" s="19">
        <v>5037</v>
      </c>
    </row>
    <row r="638" spans="1:11" x14ac:dyDescent="0.35">
      <c r="A638" s="15" t="s">
        <v>2895</v>
      </c>
      <c r="B638" s="1" t="s">
        <v>1100</v>
      </c>
      <c r="C638" s="1" t="s">
        <v>1100</v>
      </c>
      <c r="D638" s="16"/>
      <c r="E638" t="s">
        <v>11</v>
      </c>
      <c r="F638" s="17">
        <v>44857.925300925926</v>
      </c>
      <c r="G638" t="s">
        <v>2896</v>
      </c>
      <c r="H638" s="18" t="s">
        <v>2897</v>
      </c>
      <c r="I638" s="3" t="str">
        <f>HYPERLINK("https://twitter.com/jairbolsonaro/status/1584306781530230784")</f>
        <v>https://twitter.com/jairbolsonaro/status/1584306781530230784</v>
      </c>
      <c r="J638">
        <v>114682</v>
      </c>
      <c r="K638">
        <v>20465</v>
      </c>
    </row>
    <row r="639" spans="1:11" x14ac:dyDescent="0.35">
      <c r="A639" s="15" t="s">
        <v>2898</v>
      </c>
      <c r="B639" s="1" t="s">
        <v>1100</v>
      </c>
      <c r="C639" s="1" t="s">
        <v>1100</v>
      </c>
      <c r="D639" s="16"/>
      <c r="E639" t="s">
        <v>11</v>
      </c>
      <c r="F639" s="17">
        <v>44858.092418981483</v>
      </c>
      <c r="G639" t="s">
        <v>2899</v>
      </c>
      <c r="H639" s="18" t="s">
        <v>2900</v>
      </c>
      <c r="I639" s="3" t="str">
        <f>HYPERLINK("https://twitter.com/jairbolsonaro/status/1584367345656827905")</f>
        <v>https://twitter.com/jairbolsonaro/status/1584367345656827905</v>
      </c>
      <c r="J639">
        <v>49683</v>
      </c>
      <c r="K639">
        <v>12037</v>
      </c>
    </row>
    <row r="640" spans="1:11" x14ac:dyDescent="0.35">
      <c r="A640" s="15" t="s">
        <v>2901</v>
      </c>
      <c r="B640" s="1" t="s">
        <v>1100</v>
      </c>
      <c r="C640" s="1" t="s">
        <v>1100</v>
      </c>
      <c r="D640" s="16"/>
      <c r="E640" t="s">
        <v>11</v>
      </c>
      <c r="F640" s="17">
        <v>44858.129351851851</v>
      </c>
      <c r="G640" t="s">
        <v>2902</v>
      </c>
      <c r="H640" s="18" t="s">
        <v>2903</v>
      </c>
      <c r="I640" s="3" t="str">
        <f>HYPERLINK("https://twitter.com/jairbolsonaro/status/1584380725779759104")</f>
        <v>https://twitter.com/jairbolsonaro/status/1584380725779759104</v>
      </c>
      <c r="J640">
        <v>57296</v>
      </c>
      <c r="K640">
        <v>10312</v>
      </c>
    </row>
    <row r="641" spans="1:11" x14ac:dyDescent="0.35">
      <c r="A641" s="15" t="s">
        <v>2904</v>
      </c>
      <c r="B641" s="1" t="s">
        <v>1100</v>
      </c>
      <c r="C641" s="1" t="s">
        <v>1100</v>
      </c>
      <c r="D641" s="16"/>
      <c r="E641" t="s">
        <v>11</v>
      </c>
      <c r="F641" s="17">
        <v>44858.524837962963</v>
      </c>
      <c r="G641" t="s">
        <v>2905</v>
      </c>
      <c r="H641" s="18" t="s">
        <v>2906</v>
      </c>
      <c r="I641" s="3" t="str">
        <f>HYPERLINK("https://twitter.com/jairbolsonaro/status/1584524047554990080")</f>
        <v>https://twitter.com/jairbolsonaro/status/1584524047554990080</v>
      </c>
      <c r="J641">
        <v>55624</v>
      </c>
      <c r="K641">
        <v>12772</v>
      </c>
    </row>
    <row r="642" spans="1:11" x14ac:dyDescent="0.35">
      <c r="A642" s="15" t="s">
        <v>2907</v>
      </c>
      <c r="B642" s="1" t="s">
        <v>1100</v>
      </c>
      <c r="C642" s="1" t="s">
        <v>1100</v>
      </c>
      <c r="D642" s="16"/>
      <c r="E642" t="s">
        <v>11</v>
      </c>
      <c r="F642" s="17">
        <v>44858.693101851852</v>
      </c>
      <c r="G642" t="s">
        <v>2908</v>
      </c>
      <c r="H642" s="18" t="s">
        <v>2909</v>
      </c>
      <c r="I642" s="3" t="str">
        <f>HYPERLINK("https://twitter.com/jairbolsonaro/status/1584585025605234688")</f>
        <v>https://twitter.com/jairbolsonaro/status/1584585025605234688</v>
      </c>
      <c r="J642">
        <v>52104</v>
      </c>
      <c r="K642">
        <v>13580</v>
      </c>
    </row>
    <row r="643" spans="1:11" x14ac:dyDescent="0.35">
      <c r="A643" s="15" t="s">
        <v>2910</v>
      </c>
      <c r="B643" s="1" t="s">
        <v>1100</v>
      </c>
      <c r="C643" s="1" t="s">
        <v>1100</v>
      </c>
      <c r="D643" s="16"/>
      <c r="E643" t="s">
        <v>11</v>
      </c>
      <c r="F643" s="17">
        <v>44858.693124999998</v>
      </c>
      <c r="G643" t="s">
        <v>2911</v>
      </c>
      <c r="H643" s="18" t="s">
        <v>2912</v>
      </c>
      <c r="I643" s="3" t="str">
        <f>HYPERLINK("https://twitter.com/jairbolsonaro/status/1584585031439495168")</f>
        <v>https://twitter.com/jairbolsonaro/status/1584585031439495168</v>
      </c>
      <c r="J643">
        <v>27377</v>
      </c>
      <c r="K643">
        <v>5790</v>
      </c>
    </row>
    <row r="644" spans="1:11" x14ac:dyDescent="0.35">
      <c r="A644" s="15" t="s">
        <v>2913</v>
      </c>
      <c r="B644" s="1" t="s">
        <v>1100</v>
      </c>
      <c r="C644" s="1" t="s">
        <v>1100</v>
      </c>
      <c r="D644" s="16"/>
      <c r="E644" t="s">
        <v>11</v>
      </c>
      <c r="F644" s="17">
        <v>44859.448506944442</v>
      </c>
      <c r="G644" t="s">
        <v>2914</v>
      </c>
      <c r="H644" s="18" t="s">
        <v>2915</v>
      </c>
      <c r="I644" s="3" t="str">
        <f>HYPERLINK("https://twitter.com/jairbolsonaro/status/1584858771670831106")</f>
        <v>https://twitter.com/jairbolsonaro/status/1584858771670831106</v>
      </c>
      <c r="J644">
        <v>60160</v>
      </c>
      <c r="K644">
        <v>11479</v>
      </c>
    </row>
    <row r="645" spans="1:11" x14ac:dyDescent="0.35">
      <c r="A645" s="15" t="s">
        <v>2916</v>
      </c>
      <c r="B645" s="1" t="s">
        <v>1100</v>
      </c>
      <c r="C645" s="1" t="s">
        <v>1100</v>
      </c>
      <c r="D645" s="16"/>
      <c r="E645" t="s">
        <v>11</v>
      </c>
      <c r="F645" s="17">
        <v>44859.448506944442</v>
      </c>
      <c r="G645" t="s">
        <v>2917</v>
      </c>
      <c r="H645" s="18" t="s">
        <v>2915</v>
      </c>
      <c r="I645" s="3" t="str">
        <f>HYPERLINK("https://twitter.com/jairbolsonaro/status/1584858773570564096")</f>
        <v>https://twitter.com/jairbolsonaro/status/1584858773570564096</v>
      </c>
      <c r="J645">
        <v>15318</v>
      </c>
      <c r="K645">
        <v>2917</v>
      </c>
    </row>
    <row r="646" spans="1:11" x14ac:dyDescent="0.35">
      <c r="A646" s="15" t="s">
        <v>2918</v>
      </c>
      <c r="B646" s="1" t="s">
        <v>1100</v>
      </c>
      <c r="C646" s="1" t="s">
        <v>1100</v>
      </c>
      <c r="D646" s="16"/>
      <c r="E646" t="s">
        <v>11</v>
      </c>
      <c r="F646" s="17">
        <v>44859.448518518519</v>
      </c>
      <c r="G646" t="s">
        <v>2919</v>
      </c>
      <c r="H646" s="18" t="s">
        <v>2920</v>
      </c>
      <c r="I646" s="3" t="str">
        <f>HYPERLINK("https://twitter.com/jairbolsonaro/status/1584858775889985537")</f>
        <v>https://twitter.com/jairbolsonaro/status/1584858775889985537</v>
      </c>
      <c r="J646">
        <v>23935</v>
      </c>
      <c r="K646">
        <v>4315</v>
      </c>
    </row>
    <row r="647" spans="1:11" x14ac:dyDescent="0.35">
      <c r="A647" s="15" t="s">
        <v>2921</v>
      </c>
      <c r="B647" s="1" t="s">
        <v>1100</v>
      </c>
      <c r="C647" s="1" t="s">
        <v>1100</v>
      </c>
      <c r="D647" s="16"/>
      <c r="E647" t="s">
        <v>11</v>
      </c>
      <c r="F647" s="17">
        <v>44859.448518518519</v>
      </c>
      <c r="G647" t="s">
        <v>2922</v>
      </c>
      <c r="H647" s="18" t="s">
        <v>2920</v>
      </c>
      <c r="I647" s="3" t="str">
        <f>HYPERLINK("https://twitter.com/jairbolsonaro/status/1584858778205159424")</f>
        <v>https://twitter.com/jairbolsonaro/status/1584858778205159424</v>
      </c>
      <c r="J647">
        <v>22917</v>
      </c>
      <c r="K647">
        <v>4301</v>
      </c>
    </row>
    <row r="648" spans="1:11" x14ac:dyDescent="0.35">
      <c r="A648" s="15" t="s">
        <v>2923</v>
      </c>
      <c r="B648" s="1" t="s">
        <v>1100</v>
      </c>
      <c r="C648" s="1" t="s">
        <v>1100</v>
      </c>
      <c r="D648" s="16"/>
      <c r="E648" t="s">
        <v>11</v>
      </c>
      <c r="F648" s="17">
        <v>44859.618877314817</v>
      </c>
      <c r="G648" t="s">
        <v>2924</v>
      </c>
      <c r="H648" s="18" t="s">
        <v>2925</v>
      </c>
      <c r="I648" s="3" t="str">
        <f>HYPERLINK("https://twitter.com/jairbolsonaro/status/1584920511666159618")</f>
        <v>https://twitter.com/jairbolsonaro/status/1584920511666159618</v>
      </c>
      <c r="J648">
        <v>43271</v>
      </c>
      <c r="K648">
        <v>9685</v>
      </c>
    </row>
    <row r="649" spans="1:11" x14ac:dyDescent="0.35">
      <c r="A649" s="15" t="s">
        <v>2926</v>
      </c>
      <c r="B649" s="1" t="s">
        <v>1100</v>
      </c>
      <c r="C649" s="1" t="s">
        <v>2927</v>
      </c>
      <c r="D649" s="16"/>
      <c r="E649" t="s">
        <v>9</v>
      </c>
      <c r="F649" s="17">
        <v>44859.651307870372</v>
      </c>
      <c r="G649" s="19" t="s">
        <v>2928</v>
      </c>
      <c r="H649" s="18" t="s">
        <v>2929</v>
      </c>
      <c r="I649" s="3" t="str">
        <f>HYPERLINK("https://twitter.com/jairbolsonaro/status/1584932266194522112")</f>
        <v>https://twitter.com/jairbolsonaro/status/1584932266194522112</v>
      </c>
      <c r="J649">
        <v>56254</v>
      </c>
      <c r="K649">
        <v>15134</v>
      </c>
    </row>
    <row r="650" spans="1:11" x14ac:dyDescent="0.35">
      <c r="A650" s="15" t="s">
        <v>2930</v>
      </c>
      <c r="B650" s="1" t="s">
        <v>1100</v>
      </c>
      <c r="C650" s="1" t="s">
        <v>1100</v>
      </c>
      <c r="D650" s="16"/>
      <c r="E650" t="s">
        <v>11</v>
      </c>
      <c r="F650" s="17">
        <v>44859.77925925926</v>
      </c>
      <c r="G650" t="s">
        <v>2931</v>
      </c>
      <c r="H650" s="18" t="s">
        <v>2932</v>
      </c>
      <c r="I650" s="3" t="str">
        <f>HYPERLINK("https://twitter.com/jairbolsonaro/status/1584978633466458112")</f>
        <v>https://twitter.com/jairbolsonaro/status/1584978633466458112</v>
      </c>
      <c r="J650">
        <v>44887</v>
      </c>
      <c r="K650">
        <v>10178</v>
      </c>
    </row>
    <row r="651" spans="1:11" x14ac:dyDescent="0.35">
      <c r="A651" s="15" t="s">
        <v>2933</v>
      </c>
      <c r="B651" s="1" t="s">
        <v>1100</v>
      </c>
      <c r="C651" s="1" t="s">
        <v>1100</v>
      </c>
      <c r="D651" s="16"/>
      <c r="E651" t="s">
        <v>11</v>
      </c>
      <c r="F651" s="17">
        <v>44859.986608796295</v>
      </c>
      <c r="G651" t="s">
        <v>2934</v>
      </c>
      <c r="H651" s="18" t="s">
        <v>2935</v>
      </c>
      <c r="I651" s="3" t="str">
        <f>HYPERLINK("https://twitter.com/jairbolsonaro/status/1585053774561038337")</f>
        <v>https://twitter.com/jairbolsonaro/status/1585053774561038337</v>
      </c>
      <c r="J651">
        <v>66724</v>
      </c>
      <c r="K651">
        <v>13631</v>
      </c>
    </row>
    <row r="652" spans="1:11" x14ac:dyDescent="0.35">
      <c r="A652" s="15" t="s">
        <v>2936</v>
      </c>
      <c r="B652" s="1" t="s">
        <v>1100</v>
      </c>
      <c r="C652" s="1" t="s">
        <v>1100</v>
      </c>
      <c r="D652" s="16"/>
      <c r="E652" t="s">
        <v>11</v>
      </c>
      <c r="F652" s="17">
        <v>44860.402986111112</v>
      </c>
      <c r="G652" t="s">
        <v>2937</v>
      </c>
      <c r="H652" s="18" t="s">
        <v>2938</v>
      </c>
      <c r="I652" s="3" t="str">
        <f>HYPERLINK("https://twitter.com/jairbolsonaro/status/1585204664328675328")</f>
        <v>https://twitter.com/jairbolsonaro/status/1585204664328675328</v>
      </c>
      <c r="J652">
        <v>60662</v>
      </c>
      <c r="K652">
        <v>14032</v>
      </c>
    </row>
    <row r="653" spans="1:11" x14ac:dyDescent="0.35">
      <c r="A653" s="15" t="s">
        <v>2939</v>
      </c>
      <c r="B653" s="1" t="s">
        <v>1100</v>
      </c>
      <c r="C653" s="1" t="s">
        <v>1100</v>
      </c>
      <c r="D653" s="16"/>
      <c r="E653" t="s">
        <v>11</v>
      </c>
      <c r="F653" s="17">
        <v>44860.402997685182</v>
      </c>
      <c r="G653" t="s">
        <v>2940</v>
      </c>
      <c r="H653" s="18" t="s">
        <v>2941</v>
      </c>
      <c r="I653" s="3" t="str">
        <f>HYPERLINK("https://twitter.com/jairbolsonaro/status/1585204669542195202")</f>
        <v>https://twitter.com/jairbolsonaro/status/1585204669542195202</v>
      </c>
      <c r="J653">
        <v>34236</v>
      </c>
      <c r="K653">
        <v>5978</v>
      </c>
    </row>
    <row r="654" spans="1:11" x14ac:dyDescent="0.35">
      <c r="A654" s="15" t="s">
        <v>2942</v>
      </c>
      <c r="B654" s="1" t="s">
        <v>1100</v>
      </c>
      <c r="C654" s="1" t="s">
        <v>1100</v>
      </c>
      <c r="D654" s="16"/>
      <c r="E654" t="s">
        <v>11</v>
      </c>
      <c r="F654" s="17">
        <v>44860.403009259258</v>
      </c>
      <c r="G654" t="s">
        <v>2943</v>
      </c>
      <c r="H654" s="18" t="s">
        <v>2944</v>
      </c>
      <c r="I654" s="3" t="str">
        <f>HYPERLINK("https://twitter.com/jairbolsonaro/status/1585204671597056000")</f>
        <v>https://twitter.com/jairbolsonaro/status/1585204671597056000</v>
      </c>
      <c r="J654">
        <v>41959</v>
      </c>
      <c r="K654">
        <v>7723</v>
      </c>
    </row>
    <row r="655" spans="1:11" x14ac:dyDescent="0.35">
      <c r="A655" s="15" t="s">
        <v>2945</v>
      </c>
      <c r="B655" s="1" t="s">
        <v>1100</v>
      </c>
      <c r="C655" s="1" t="s">
        <v>2390</v>
      </c>
      <c r="D655" s="16"/>
      <c r="E655" t="s">
        <v>9</v>
      </c>
      <c r="F655" s="17">
        <v>44860.882291666669</v>
      </c>
      <c r="G655" t="s">
        <v>2946</v>
      </c>
      <c r="H655" s="18" t="s">
        <v>2947</v>
      </c>
      <c r="I655" s="3" t="str">
        <f>HYPERLINK("https://twitter.com/jairbolsonaro/status/1585378361442193409")</f>
        <v>https://twitter.com/jairbolsonaro/status/1585378361442193409</v>
      </c>
      <c r="J655">
        <v>60147</v>
      </c>
      <c r="K655">
        <v>12293</v>
      </c>
    </row>
    <row r="656" spans="1:11" x14ac:dyDescent="0.35">
      <c r="A656" s="15" t="s">
        <v>2948</v>
      </c>
      <c r="B656" s="1" t="s">
        <v>1100</v>
      </c>
      <c r="C656" s="1" t="s">
        <v>1100</v>
      </c>
      <c r="D656" s="16"/>
      <c r="E656" t="s">
        <v>11</v>
      </c>
      <c r="F656" s="17">
        <v>44861.426493055558</v>
      </c>
      <c r="G656" t="s">
        <v>2949</v>
      </c>
      <c r="H656" s="18" t="s">
        <v>2950</v>
      </c>
      <c r="I656" s="3" t="str">
        <f>HYPERLINK("https://twitter.com/jairbolsonaro/status/1585575572146733056")</f>
        <v>https://twitter.com/jairbolsonaro/status/1585575572146733056</v>
      </c>
      <c r="J656">
        <v>58735</v>
      </c>
      <c r="K656">
        <v>13588</v>
      </c>
    </row>
    <row r="657" spans="1:11" x14ac:dyDescent="0.35">
      <c r="A657" s="15" t="s">
        <v>2951</v>
      </c>
      <c r="B657" s="1" t="s">
        <v>1100</v>
      </c>
      <c r="C657" s="1" t="s">
        <v>1100</v>
      </c>
      <c r="D657" s="16"/>
      <c r="E657" t="s">
        <v>11</v>
      </c>
      <c r="F657" s="17">
        <v>44861.426516203705</v>
      </c>
      <c r="G657" t="s">
        <v>2952</v>
      </c>
      <c r="H657" s="18" t="s">
        <v>2953</v>
      </c>
      <c r="I657" s="3" t="str">
        <f>HYPERLINK("https://twitter.com/jairbolsonaro/status/1585575578526154759")</f>
        <v>https://twitter.com/jairbolsonaro/status/1585575578526154759</v>
      </c>
      <c r="J657">
        <v>45386</v>
      </c>
      <c r="K657">
        <v>10150</v>
      </c>
    </row>
    <row r="658" spans="1:11" x14ac:dyDescent="0.35">
      <c r="A658" s="15" t="s">
        <v>2954</v>
      </c>
      <c r="B658" s="1" t="s">
        <v>1100</v>
      </c>
      <c r="C658" s="1" t="s">
        <v>1100</v>
      </c>
      <c r="D658" s="16"/>
      <c r="E658" t="s">
        <v>11</v>
      </c>
      <c r="F658" s="17">
        <v>44861.738055555557</v>
      </c>
      <c r="G658" s="19" t="s">
        <v>2955</v>
      </c>
      <c r="H658" s="18" t="s">
        <v>2956</v>
      </c>
      <c r="I658" s="3" t="str">
        <f>HYPERLINK("https://twitter.com/jairbolsonaro/status/1585688477038825472")</f>
        <v>https://twitter.com/jairbolsonaro/status/1585688477038825472</v>
      </c>
      <c r="J658">
        <v>79015</v>
      </c>
      <c r="K658">
        <v>26492</v>
      </c>
    </row>
    <row r="659" spans="1:11" x14ac:dyDescent="0.35">
      <c r="A659" s="15" t="s">
        <v>2957</v>
      </c>
      <c r="B659" s="1" t="s">
        <v>1100</v>
      </c>
      <c r="C659" s="1" t="s">
        <v>1489</v>
      </c>
      <c r="D659" s="16"/>
      <c r="E659" t="s">
        <v>52</v>
      </c>
      <c r="F659" s="17">
        <v>44861.859409722223</v>
      </c>
      <c r="G659" t="s">
        <v>2958</v>
      </c>
      <c r="H659" s="18" t="s">
        <v>2959</v>
      </c>
      <c r="I659" s="3" t="str">
        <f>HYPERLINK("https://twitter.com/jairbolsonaro/status/1585732456254263297")</f>
        <v>https://twitter.com/jairbolsonaro/status/1585732456254263297</v>
      </c>
      <c r="J659">
        <v>0</v>
      </c>
      <c r="K659">
        <v>4787</v>
      </c>
    </row>
    <row r="660" spans="1:11" x14ac:dyDescent="0.35">
      <c r="A660" s="15" t="s">
        <v>2960</v>
      </c>
      <c r="B660" s="1" t="s">
        <v>1100</v>
      </c>
      <c r="C660" s="1" t="s">
        <v>1100</v>
      </c>
      <c r="D660" s="16"/>
      <c r="E660" t="s">
        <v>11</v>
      </c>
      <c r="F660" s="17">
        <v>44861.876701388886</v>
      </c>
      <c r="G660" t="s">
        <v>2961</v>
      </c>
      <c r="H660" s="18" t="s">
        <v>2962</v>
      </c>
      <c r="I660" s="3" t="str">
        <f>HYPERLINK("https://twitter.com/jairbolsonaro/status/1585738719717367812")</f>
        <v>https://twitter.com/jairbolsonaro/status/1585738719717367812</v>
      </c>
      <c r="J660">
        <v>47035</v>
      </c>
      <c r="K660">
        <v>10588</v>
      </c>
    </row>
    <row r="661" spans="1:11" x14ac:dyDescent="0.35">
      <c r="A661" s="15" t="s">
        <v>2963</v>
      </c>
      <c r="B661" s="1" t="s">
        <v>1100</v>
      </c>
      <c r="C661" s="1" t="s">
        <v>1100</v>
      </c>
      <c r="D661" s="16"/>
      <c r="E661" t="s">
        <v>11</v>
      </c>
      <c r="F661" s="17">
        <v>44861.978935185187</v>
      </c>
      <c r="G661" t="s">
        <v>2964</v>
      </c>
      <c r="H661" s="18" t="s">
        <v>2965</v>
      </c>
      <c r="I661" s="3" t="str">
        <f>HYPERLINK("https://twitter.com/jairbolsonaro/status/1585775769153781760")</f>
        <v>https://twitter.com/jairbolsonaro/status/1585775769153781760</v>
      </c>
      <c r="J661">
        <v>93202</v>
      </c>
      <c r="K661">
        <v>24079</v>
      </c>
    </row>
    <row r="662" spans="1:11" x14ac:dyDescent="0.35">
      <c r="A662" s="15" t="s">
        <v>2966</v>
      </c>
      <c r="B662" s="1" t="s">
        <v>1100</v>
      </c>
      <c r="C662" s="1" t="s">
        <v>1100</v>
      </c>
      <c r="D662" s="16"/>
      <c r="E662" t="s">
        <v>11</v>
      </c>
      <c r="F662" s="17">
        <v>44862.44059027778</v>
      </c>
      <c r="G662" t="s">
        <v>2967</v>
      </c>
      <c r="H662" s="18" t="s">
        <v>2968</v>
      </c>
      <c r="I662" s="3" t="str">
        <f>HYPERLINK("https://twitter.com/jairbolsonaro/status/1585943067911426051")</f>
        <v>https://twitter.com/jairbolsonaro/status/1585943067911426051</v>
      </c>
      <c r="J662">
        <v>75521</v>
      </c>
      <c r="K662">
        <v>16800</v>
      </c>
    </row>
    <row r="663" spans="1:11" x14ac:dyDescent="0.35">
      <c r="A663" s="15" t="s">
        <v>2969</v>
      </c>
      <c r="B663" s="1" t="s">
        <v>1100</v>
      </c>
      <c r="C663" s="1" t="s">
        <v>1100</v>
      </c>
      <c r="D663" s="16"/>
      <c r="E663" t="s">
        <v>11</v>
      </c>
      <c r="F663" s="17">
        <v>44862.513692129629</v>
      </c>
      <c r="G663" t="s">
        <v>2970</v>
      </c>
      <c r="H663" s="18" t="s">
        <v>2971</v>
      </c>
      <c r="I663" s="3" t="str">
        <f>HYPERLINK("https://twitter.com/jairbolsonaro/status/1585969559336427520")</f>
        <v>https://twitter.com/jairbolsonaro/status/1585969559336427520</v>
      </c>
      <c r="J663">
        <v>53362</v>
      </c>
      <c r="K663">
        <v>14016</v>
      </c>
    </row>
    <row r="664" spans="1:11" x14ac:dyDescent="0.35">
      <c r="A664" s="15" t="s">
        <v>2972</v>
      </c>
      <c r="B664" s="1" t="s">
        <v>1100</v>
      </c>
      <c r="C664" s="1" t="s">
        <v>1100</v>
      </c>
      <c r="D664" s="16"/>
      <c r="E664" t="s">
        <v>11</v>
      </c>
      <c r="F664" s="17">
        <v>44862.910162037035</v>
      </c>
      <c r="G664" s="20" t="str">
        <f>HYPERLINK("https://t.co/EosRQXe3Im")</f>
        <v>https://t.co/EosRQXe3Im</v>
      </c>
      <c r="H664" s="18" t="s">
        <v>2973</v>
      </c>
      <c r="I664" s="3" t="str">
        <f>HYPERLINK("https://twitter.com/jairbolsonaro/status/1586113237195563011")</f>
        <v>https://twitter.com/jairbolsonaro/status/1586113237195563011</v>
      </c>
      <c r="J664">
        <v>63992</v>
      </c>
      <c r="K664">
        <v>13009</v>
      </c>
    </row>
    <row r="665" spans="1:11" x14ac:dyDescent="0.35">
      <c r="A665" s="15" t="s">
        <v>2974</v>
      </c>
      <c r="B665" s="1" t="s">
        <v>1100</v>
      </c>
      <c r="C665" s="1" t="s">
        <v>1100</v>
      </c>
      <c r="D665" s="16"/>
      <c r="E665" t="s">
        <v>11</v>
      </c>
      <c r="F665" s="17">
        <v>44862.939432870371</v>
      </c>
      <c r="G665" t="s">
        <v>2975</v>
      </c>
      <c r="H665" s="18" t="s">
        <v>2976</v>
      </c>
      <c r="I665" s="3" t="str">
        <f>HYPERLINK("https://twitter.com/jairbolsonaro/status/1586123840945782786")</f>
        <v>https://twitter.com/jairbolsonaro/status/1586123840945782786</v>
      </c>
      <c r="J665">
        <v>77202</v>
      </c>
      <c r="K665">
        <v>12269</v>
      </c>
    </row>
    <row r="666" spans="1:11" x14ac:dyDescent="0.35">
      <c r="A666" s="15" t="s">
        <v>2977</v>
      </c>
      <c r="B666" s="1" t="s">
        <v>1100</v>
      </c>
      <c r="C666" s="1" t="s">
        <v>1197</v>
      </c>
      <c r="D666" s="16"/>
      <c r="E666" t="s">
        <v>146</v>
      </c>
      <c r="F666" s="17">
        <v>44862.943773148145</v>
      </c>
      <c r="G666" s="19" t="s">
        <v>2978</v>
      </c>
      <c r="H666" s="18" t="s">
        <v>2979</v>
      </c>
      <c r="I666" s="3" t="str">
        <f>HYPERLINK("https://twitter.com/jairbolsonaro/status/1586125413868134401")</f>
        <v>https://twitter.com/jairbolsonaro/status/1586125413868134401</v>
      </c>
      <c r="J666">
        <v>25795</v>
      </c>
      <c r="K666">
        <v>2446</v>
      </c>
    </row>
    <row r="667" spans="1:11" x14ac:dyDescent="0.35">
      <c r="A667" s="15" t="s">
        <v>2980</v>
      </c>
      <c r="B667" s="32" t="s">
        <v>1100</v>
      </c>
      <c r="C667" s="32" t="s">
        <v>1100</v>
      </c>
      <c r="D667" s="33"/>
      <c r="E667" s="34" t="s">
        <v>11</v>
      </c>
      <c r="F667" s="35">
        <v>44863.124479166669</v>
      </c>
      <c r="G667" s="34" t="s">
        <v>2981</v>
      </c>
      <c r="H667" s="36" t="s">
        <v>2982</v>
      </c>
      <c r="I667" s="26" t="str">
        <f>HYPERLINK("https://twitter.com/jairbolsonaro/status/1586190902665498624")</f>
        <v>https://twitter.com/jairbolsonaro/status/1586190902665498624</v>
      </c>
      <c r="J667" s="34">
        <v>106422</v>
      </c>
      <c r="K667" s="34">
        <v>22366</v>
      </c>
    </row>
    <row r="668" spans="1:11" x14ac:dyDescent="0.35">
      <c r="A668" s="15" t="s">
        <v>2983</v>
      </c>
      <c r="B668" s="1" t="s">
        <v>1100</v>
      </c>
      <c r="C668" s="1" t="s">
        <v>1100</v>
      </c>
      <c r="D668" s="16"/>
      <c r="E668" t="s">
        <v>11</v>
      </c>
      <c r="F668" s="17">
        <v>44863.150023148148</v>
      </c>
      <c r="G668" t="s">
        <v>2984</v>
      </c>
      <c r="H668" s="18" t="s">
        <v>2985</v>
      </c>
      <c r="I668" s="3" t="str">
        <f>HYPERLINK("https://twitter.com/jairbolsonaro/status/1586200156047028224")</f>
        <v>https://twitter.com/jairbolsonaro/status/1586200156047028224</v>
      </c>
      <c r="J668">
        <v>81460</v>
      </c>
      <c r="K668">
        <v>14934</v>
      </c>
    </row>
    <row r="669" spans="1:11" x14ac:dyDescent="0.35">
      <c r="A669" s="15" t="s">
        <v>2986</v>
      </c>
      <c r="B669" s="1" t="s">
        <v>1100</v>
      </c>
      <c r="C669" s="1" t="s">
        <v>1100</v>
      </c>
      <c r="D669" s="16"/>
      <c r="E669" t="s">
        <v>11</v>
      </c>
      <c r="F669" s="17">
        <v>44863.15828703704</v>
      </c>
      <c r="G669" s="19" t="s">
        <v>2987</v>
      </c>
      <c r="H669" s="18" t="s">
        <v>2988</v>
      </c>
      <c r="I669" s="3" t="str">
        <f>HYPERLINK("https://twitter.com/jairbolsonaro/status/1586203153304719360")</f>
        <v>https://twitter.com/jairbolsonaro/status/1586203153304719360</v>
      </c>
      <c r="J669">
        <v>33808</v>
      </c>
      <c r="K669">
        <v>5810</v>
      </c>
    </row>
    <row r="670" spans="1:11" x14ac:dyDescent="0.35">
      <c r="A670" s="15" t="s">
        <v>2989</v>
      </c>
      <c r="B670" s="1" t="s">
        <v>1100</v>
      </c>
      <c r="C670" s="1" t="s">
        <v>1100</v>
      </c>
      <c r="D670" s="16"/>
      <c r="E670" t="s">
        <v>11</v>
      </c>
      <c r="F670" s="17">
        <v>44863.167881944442</v>
      </c>
      <c r="G670" s="19" t="s">
        <v>2990</v>
      </c>
      <c r="H670" s="18" t="s">
        <v>2991</v>
      </c>
      <c r="I670" s="3" t="str">
        <f>HYPERLINK("https://twitter.com/jairbolsonaro/status/1586206631703982080")</f>
        <v>https://twitter.com/jairbolsonaro/status/1586206631703982080</v>
      </c>
      <c r="J670">
        <v>109136</v>
      </c>
      <c r="K670">
        <v>24351</v>
      </c>
    </row>
    <row r="671" spans="1:11" x14ac:dyDescent="0.35">
      <c r="A671" s="15" t="s">
        <v>2992</v>
      </c>
      <c r="B671" s="1" t="s">
        <v>1100</v>
      </c>
      <c r="C671" s="1" t="s">
        <v>1100</v>
      </c>
      <c r="D671" s="16"/>
      <c r="E671" t="s">
        <v>11</v>
      </c>
      <c r="F671" s="17">
        <v>44863.414953703701</v>
      </c>
      <c r="G671" t="s">
        <v>2993</v>
      </c>
      <c r="H671" s="18" t="s">
        <v>2994</v>
      </c>
      <c r="I671" s="3" t="str">
        <f>HYPERLINK("https://twitter.com/jairbolsonaro/status/1586296166660341761")</f>
        <v>https://twitter.com/jairbolsonaro/status/1586296166660341761</v>
      </c>
      <c r="J671">
        <v>139522</v>
      </c>
      <c r="K671">
        <v>29495</v>
      </c>
    </row>
    <row r="672" spans="1:11" x14ac:dyDescent="0.35">
      <c r="A672" s="15" t="s">
        <v>2995</v>
      </c>
      <c r="B672" s="1" t="s">
        <v>1100</v>
      </c>
      <c r="C672" s="1" t="s">
        <v>1100</v>
      </c>
      <c r="D672" s="16"/>
      <c r="E672" t="s">
        <v>11</v>
      </c>
      <c r="F672" s="17">
        <v>44863.414965277778</v>
      </c>
      <c r="G672" t="s">
        <v>2996</v>
      </c>
      <c r="H672" s="18" t="s">
        <v>2997</v>
      </c>
      <c r="I672" s="3" t="str">
        <f>HYPERLINK("https://twitter.com/jairbolsonaro/status/1586296168606212096")</f>
        <v>https://twitter.com/jairbolsonaro/status/1586296168606212096</v>
      </c>
      <c r="J672">
        <v>58798</v>
      </c>
      <c r="K672">
        <v>11729</v>
      </c>
    </row>
    <row r="673" spans="1:11" x14ac:dyDescent="0.35">
      <c r="A673" s="15" t="s">
        <v>2998</v>
      </c>
      <c r="B673" s="1" t="s">
        <v>1100</v>
      </c>
      <c r="C673" s="1" t="s">
        <v>1100</v>
      </c>
      <c r="D673" s="16"/>
      <c r="E673" t="s">
        <v>11</v>
      </c>
      <c r="F673" s="17">
        <v>44863.414965277778</v>
      </c>
      <c r="G673" t="s">
        <v>2999</v>
      </c>
      <c r="H673" s="18" t="s">
        <v>2997</v>
      </c>
      <c r="I673" s="3" t="str">
        <f>HYPERLINK("https://twitter.com/jairbolsonaro/status/1586296170183278592")</f>
        <v>https://twitter.com/jairbolsonaro/status/1586296170183278592</v>
      </c>
      <c r="J673">
        <v>47257</v>
      </c>
      <c r="K673">
        <v>9106</v>
      </c>
    </row>
    <row r="674" spans="1:11" x14ac:dyDescent="0.35">
      <c r="A674" s="15" t="s">
        <v>3000</v>
      </c>
      <c r="B674" s="1" t="s">
        <v>1100</v>
      </c>
      <c r="C674" s="1" t="s">
        <v>1100</v>
      </c>
      <c r="D674" s="16"/>
      <c r="E674" t="s">
        <v>11</v>
      </c>
      <c r="F674" s="17">
        <v>44863.465462962966</v>
      </c>
      <c r="G674" t="s">
        <v>3001</v>
      </c>
      <c r="H674" s="18" t="s">
        <v>3002</v>
      </c>
      <c r="I674" s="3" t="str">
        <f>HYPERLINK("https://twitter.com/jairbolsonaro/status/1586314469323448320")</f>
        <v>https://twitter.com/jairbolsonaro/status/1586314469323448320</v>
      </c>
      <c r="J674">
        <v>88381</v>
      </c>
      <c r="K674">
        <v>18336</v>
      </c>
    </row>
    <row r="675" spans="1:11" x14ac:dyDescent="0.35">
      <c r="A675" s="15" t="s">
        <v>3003</v>
      </c>
      <c r="B675" s="1" t="s">
        <v>1100</v>
      </c>
      <c r="C675" s="1" t="s">
        <v>1100</v>
      </c>
      <c r="D675" s="16"/>
      <c r="E675" t="s">
        <v>11</v>
      </c>
      <c r="F675" s="17">
        <v>44863.873194444444</v>
      </c>
      <c r="G675" t="s">
        <v>3004</v>
      </c>
      <c r="H675" s="18" t="s">
        <v>3005</v>
      </c>
      <c r="I675" s="3" t="str">
        <f>HYPERLINK("https://twitter.com/jairbolsonaro/status/1586462228340801542")</f>
        <v>https://twitter.com/jairbolsonaro/status/1586462228340801542</v>
      </c>
      <c r="J675">
        <v>49831</v>
      </c>
      <c r="K675">
        <v>10168</v>
      </c>
    </row>
    <row r="676" spans="1:11" x14ac:dyDescent="0.35">
      <c r="A676" s="15" t="s">
        <v>3006</v>
      </c>
      <c r="B676" s="1" t="s">
        <v>1100</v>
      </c>
      <c r="C676" s="1" t="s">
        <v>1100</v>
      </c>
      <c r="D676" s="16"/>
      <c r="E676" t="s">
        <v>11</v>
      </c>
      <c r="F676" s="17">
        <v>44863.899189814816</v>
      </c>
      <c r="G676" t="s">
        <v>3007</v>
      </c>
      <c r="H676" s="18" t="s">
        <v>3008</v>
      </c>
      <c r="I676" s="3" t="str">
        <f>HYPERLINK("https://twitter.com/jairbolsonaro/status/1586471646688264192")</f>
        <v>https://twitter.com/jairbolsonaro/status/1586471646688264192</v>
      </c>
      <c r="J676">
        <v>173233</v>
      </c>
      <c r="K676">
        <v>29934</v>
      </c>
    </row>
    <row r="677" spans="1:11" x14ac:dyDescent="0.35">
      <c r="A677" s="15" t="s">
        <v>3009</v>
      </c>
      <c r="B677" s="1" t="s">
        <v>1100</v>
      </c>
      <c r="C677" s="1" t="s">
        <v>1100</v>
      </c>
      <c r="D677" s="16"/>
      <c r="E677" t="s">
        <v>11</v>
      </c>
      <c r="F677" s="17">
        <v>44863.92690972222</v>
      </c>
      <c r="G677" t="s">
        <v>3010</v>
      </c>
      <c r="H677" s="18" t="s">
        <v>3011</v>
      </c>
      <c r="I677" s="3" t="str">
        <f>HYPERLINK("https://twitter.com/jairbolsonaro/status/1586481694294835200")</f>
        <v>https://twitter.com/jairbolsonaro/status/1586481694294835200</v>
      </c>
      <c r="J677">
        <v>133267</v>
      </c>
      <c r="K677">
        <v>23756</v>
      </c>
    </row>
    <row r="678" spans="1:11" x14ac:dyDescent="0.35">
      <c r="A678" s="15" t="s">
        <v>3012</v>
      </c>
      <c r="B678" s="1" t="s">
        <v>1100</v>
      </c>
      <c r="C678" s="1" t="s">
        <v>1100</v>
      </c>
      <c r="D678" s="16"/>
      <c r="E678" t="s">
        <v>11</v>
      </c>
      <c r="F678" s="17">
        <v>44863.926921296297</v>
      </c>
      <c r="G678" t="s">
        <v>3013</v>
      </c>
      <c r="H678" s="18" t="s">
        <v>3014</v>
      </c>
      <c r="I678" s="3" t="str">
        <f>HYPERLINK("https://twitter.com/jairbolsonaro/status/1586481696345452544")</f>
        <v>https://twitter.com/jairbolsonaro/status/1586481696345452544</v>
      </c>
      <c r="J678">
        <v>44499</v>
      </c>
      <c r="K678">
        <v>10026</v>
      </c>
    </row>
    <row r="679" spans="1:11" x14ac:dyDescent="0.35">
      <c r="A679" s="15" t="s">
        <v>3015</v>
      </c>
      <c r="B679" s="1" t="s">
        <v>1100</v>
      </c>
      <c r="C679" s="1" t="s">
        <v>1100</v>
      </c>
      <c r="D679" s="16"/>
      <c r="E679" t="s">
        <v>11</v>
      </c>
      <c r="F679" s="17">
        <v>44863.926921296297</v>
      </c>
      <c r="G679" t="s">
        <v>3016</v>
      </c>
      <c r="H679" s="18" t="s">
        <v>3014</v>
      </c>
      <c r="I679" s="3" t="str">
        <f>HYPERLINK("https://twitter.com/jairbolsonaro/status/1586481698488950785")</f>
        <v>https://twitter.com/jairbolsonaro/status/1586481698488950785</v>
      </c>
      <c r="J679">
        <v>47272</v>
      </c>
      <c r="K679">
        <v>10412</v>
      </c>
    </row>
    <row r="680" spans="1:11" x14ac:dyDescent="0.35">
      <c r="A680" s="15" t="s">
        <v>3017</v>
      </c>
      <c r="B680" s="1" t="s">
        <v>1100</v>
      </c>
      <c r="C680" s="1" t="s">
        <v>1100</v>
      </c>
      <c r="D680" s="16"/>
      <c r="E680" t="s">
        <v>11</v>
      </c>
      <c r="F680" s="17">
        <v>44863.926932870374</v>
      </c>
      <c r="G680" t="s">
        <v>3018</v>
      </c>
      <c r="H680" s="18" t="s">
        <v>3019</v>
      </c>
      <c r="I680" s="3" t="str">
        <f>HYPERLINK("https://twitter.com/jairbolsonaro/status/1586481700942778368")</f>
        <v>https://twitter.com/jairbolsonaro/status/1586481700942778368</v>
      </c>
      <c r="J680">
        <v>39710</v>
      </c>
      <c r="K680">
        <v>8135</v>
      </c>
    </row>
    <row r="681" spans="1:11" x14ac:dyDescent="0.35">
      <c r="A681" s="15" t="s">
        <v>3020</v>
      </c>
      <c r="B681" s="1" t="s">
        <v>1100</v>
      </c>
      <c r="C681" s="1" t="s">
        <v>1100</v>
      </c>
      <c r="D681" s="16"/>
      <c r="E681" t="s">
        <v>11</v>
      </c>
      <c r="F681" s="17">
        <v>44863.926944444444</v>
      </c>
      <c r="G681" t="s">
        <v>3021</v>
      </c>
      <c r="H681" s="18" t="s">
        <v>3022</v>
      </c>
      <c r="I681" s="3" t="str">
        <f>HYPERLINK("https://twitter.com/jairbolsonaro/status/1586481702813110272")</f>
        <v>https://twitter.com/jairbolsonaro/status/1586481702813110272</v>
      </c>
      <c r="J681">
        <v>37329</v>
      </c>
      <c r="K681">
        <v>7567</v>
      </c>
    </row>
    <row r="682" spans="1:11" x14ac:dyDescent="0.35">
      <c r="A682" s="15" t="s">
        <v>3023</v>
      </c>
      <c r="B682" s="1" t="s">
        <v>1100</v>
      </c>
      <c r="C682" s="1" t="s">
        <v>1100</v>
      </c>
      <c r="D682" s="16"/>
      <c r="E682" t="s">
        <v>11</v>
      </c>
      <c r="F682" s="17">
        <v>44863.926944444444</v>
      </c>
      <c r="G682" t="s">
        <v>3024</v>
      </c>
      <c r="H682" s="18" t="s">
        <v>3022</v>
      </c>
      <c r="I682" s="3" t="str">
        <f>HYPERLINK("https://twitter.com/jairbolsonaro/status/1586481704847302657")</f>
        <v>https://twitter.com/jairbolsonaro/status/1586481704847302657</v>
      </c>
      <c r="J682">
        <v>41471</v>
      </c>
      <c r="K682">
        <v>8247</v>
      </c>
    </row>
    <row r="683" spans="1:11" x14ac:dyDescent="0.35">
      <c r="A683" s="15" t="s">
        <v>3025</v>
      </c>
      <c r="B683" s="1" t="s">
        <v>1100</v>
      </c>
      <c r="C683" s="1" t="s">
        <v>1100</v>
      </c>
      <c r="D683" s="16"/>
      <c r="E683" t="s">
        <v>11</v>
      </c>
      <c r="F683" s="17">
        <v>44863.926944444444</v>
      </c>
      <c r="G683" t="s">
        <v>3026</v>
      </c>
      <c r="H683" s="18" t="s">
        <v>3022</v>
      </c>
      <c r="I683" s="3" t="str">
        <f>HYPERLINK("https://twitter.com/jairbolsonaro/status/1586481706739154946")</f>
        <v>https://twitter.com/jairbolsonaro/status/1586481706739154946</v>
      </c>
      <c r="J683">
        <v>41460</v>
      </c>
      <c r="K683">
        <v>8345</v>
      </c>
    </row>
    <row r="684" spans="1:11" x14ac:dyDescent="0.35">
      <c r="A684" s="15" t="s">
        <v>3027</v>
      </c>
      <c r="B684" s="1" t="s">
        <v>1100</v>
      </c>
      <c r="C684" s="1" t="s">
        <v>1100</v>
      </c>
      <c r="D684" s="16"/>
      <c r="E684" t="s">
        <v>11</v>
      </c>
      <c r="F684" s="17">
        <v>44863.92695601852</v>
      </c>
      <c r="G684" t="s">
        <v>3028</v>
      </c>
      <c r="H684" s="18" t="s">
        <v>3029</v>
      </c>
      <c r="I684" s="3" t="str">
        <f>HYPERLINK("https://twitter.com/jairbolsonaro/status/1586481708517539840")</f>
        <v>https://twitter.com/jairbolsonaro/status/1586481708517539840</v>
      </c>
      <c r="J684">
        <v>40619</v>
      </c>
      <c r="K684">
        <v>8125</v>
      </c>
    </row>
    <row r="685" spans="1:11" x14ac:dyDescent="0.35">
      <c r="A685" s="15" t="s">
        <v>3030</v>
      </c>
      <c r="B685" s="1" t="s">
        <v>1100</v>
      </c>
      <c r="C685" s="1" t="s">
        <v>1100</v>
      </c>
      <c r="D685" s="16"/>
      <c r="E685" t="s">
        <v>11</v>
      </c>
      <c r="F685" s="17">
        <v>44863.92695601852</v>
      </c>
      <c r="G685" t="s">
        <v>3031</v>
      </c>
      <c r="H685" s="18" t="s">
        <v>3029</v>
      </c>
      <c r="I685" s="3" t="str">
        <f>HYPERLINK("https://twitter.com/jairbolsonaro/status/1586481710778064896")</f>
        <v>https://twitter.com/jairbolsonaro/status/1586481710778064896</v>
      </c>
      <c r="J685">
        <v>42239</v>
      </c>
      <c r="K685">
        <v>8533</v>
      </c>
    </row>
    <row r="686" spans="1:11" x14ac:dyDescent="0.35">
      <c r="A686" s="15" t="s">
        <v>3032</v>
      </c>
      <c r="B686" s="1" t="s">
        <v>1100</v>
      </c>
      <c r="C686" s="1" t="s">
        <v>1100</v>
      </c>
      <c r="D686" s="16"/>
      <c r="E686" t="s">
        <v>11</v>
      </c>
      <c r="F686" s="17">
        <v>44863.92696759259</v>
      </c>
      <c r="G686" t="s">
        <v>3033</v>
      </c>
      <c r="H686" s="18" t="s">
        <v>3034</v>
      </c>
      <c r="I686" s="3" t="str">
        <f>HYPERLINK("https://twitter.com/jairbolsonaro/status/1586481712778838016")</f>
        <v>https://twitter.com/jairbolsonaro/status/1586481712778838016</v>
      </c>
      <c r="J686">
        <v>41268</v>
      </c>
      <c r="K686">
        <v>8155</v>
      </c>
    </row>
    <row r="687" spans="1:11" x14ac:dyDescent="0.35">
      <c r="A687" s="15" t="s">
        <v>3035</v>
      </c>
      <c r="B687" s="1" t="s">
        <v>1100</v>
      </c>
      <c r="C687" s="1" t="s">
        <v>1100</v>
      </c>
      <c r="D687" s="16"/>
      <c r="E687" t="s">
        <v>11</v>
      </c>
      <c r="F687" s="17">
        <v>44863.92696759259</v>
      </c>
      <c r="G687" t="s">
        <v>3036</v>
      </c>
      <c r="H687" s="18" t="s">
        <v>3034</v>
      </c>
      <c r="I687" s="3" t="str">
        <f>HYPERLINK("https://twitter.com/jairbolsonaro/status/1586481714570104833")</f>
        <v>https://twitter.com/jairbolsonaro/status/1586481714570104833</v>
      </c>
      <c r="J687">
        <v>41497</v>
      </c>
      <c r="K687">
        <v>8120</v>
      </c>
    </row>
    <row r="688" spans="1:11" x14ac:dyDescent="0.35">
      <c r="A688" s="15" t="s">
        <v>3037</v>
      </c>
      <c r="B688" s="1" t="s">
        <v>1100</v>
      </c>
      <c r="C688" s="1" t="s">
        <v>1100</v>
      </c>
      <c r="D688" s="16"/>
      <c r="E688" t="s">
        <v>11</v>
      </c>
      <c r="F688" s="17">
        <v>44863.926979166667</v>
      </c>
      <c r="G688" t="s">
        <v>3038</v>
      </c>
      <c r="H688" s="18" t="s">
        <v>3039</v>
      </c>
      <c r="I688" s="3" t="str">
        <f>HYPERLINK("https://twitter.com/jairbolsonaro/status/1586481716415242241")</f>
        <v>https://twitter.com/jairbolsonaro/status/1586481716415242241</v>
      </c>
      <c r="J688">
        <v>42823</v>
      </c>
      <c r="K688">
        <v>8272</v>
      </c>
    </row>
    <row r="689" spans="1:11" x14ac:dyDescent="0.35">
      <c r="A689" s="15" t="s">
        <v>3040</v>
      </c>
      <c r="B689" s="1" t="s">
        <v>1100</v>
      </c>
      <c r="C689" s="1" t="s">
        <v>1100</v>
      </c>
      <c r="D689" s="16"/>
      <c r="E689" t="s">
        <v>11</v>
      </c>
      <c r="F689" s="17">
        <v>44863.926979166667</v>
      </c>
      <c r="G689" t="s">
        <v>3041</v>
      </c>
      <c r="H689" s="18" t="s">
        <v>3039</v>
      </c>
      <c r="I689" s="3" t="str">
        <f>HYPERLINK("https://twitter.com/jairbolsonaro/status/1586481718571286529")</f>
        <v>https://twitter.com/jairbolsonaro/status/1586481718571286529</v>
      </c>
      <c r="J689">
        <v>45233</v>
      </c>
      <c r="K689">
        <v>8554</v>
      </c>
    </row>
    <row r="690" spans="1:11" x14ac:dyDescent="0.35">
      <c r="A690" s="15" t="s">
        <v>3042</v>
      </c>
      <c r="B690" s="1" t="s">
        <v>1100</v>
      </c>
      <c r="C690" s="1" t="s">
        <v>1100</v>
      </c>
      <c r="D690" s="16"/>
      <c r="E690" t="s">
        <v>11</v>
      </c>
      <c r="F690" s="17">
        <v>44863.926990740743</v>
      </c>
      <c r="G690" t="s">
        <v>3043</v>
      </c>
      <c r="H690" s="18" t="s">
        <v>3044</v>
      </c>
      <c r="I690" s="3" t="str">
        <f>HYPERLINK("https://twitter.com/jairbolsonaro/status/1586481720336928768")</f>
        <v>https://twitter.com/jairbolsonaro/status/1586481720336928768</v>
      </c>
      <c r="J690">
        <v>50145</v>
      </c>
      <c r="K690">
        <v>9867</v>
      </c>
    </row>
    <row r="691" spans="1:11" x14ac:dyDescent="0.35">
      <c r="A691" s="15" t="s">
        <v>3045</v>
      </c>
      <c r="B691" s="1" t="s">
        <v>1100</v>
      </c>
      <c r="C691" s="1" t="s">
        <v>1100</v>
      </c>
      <c r="D691" s="16"/>
      <c r="E691" t="s">
        <v>11</v>
      </c>
      <c r="F691" s="17">
        <v>44863.926990740743</v>
      </c>
      <c r="G691" t="s">
        <v>3046</v>
      </c>
      <c r="H691" s="18" t="s">
        <v>3044</v>
      </c>
      <c r="I691" s="3" t="str">
        <f>HYPERLINK("https://twitter.com/jairbolsonaro/status/1586481722253668352")</f>
        <v>https://twitter.com/jairbolsonaro/status/1586481722253668352</v>
      </c>
      <c r="J691">
        <v>54438</v>
      </c>
      <c r="K691">
        <v>10561</v>
      </c>
    </row>
    <row r="692" spans="1:11" x14ac:dyDescent="0.35">
      <c r="A692" s="15" t="s">
        <v>3047</v>
      </c>
      <c r="B692" s="1" t="s">
        <v>1100</v>
      </c>
      <c r="C692" s="1" t="s">
        <v>1100</v>
      </c>
      <c r="D692" s="16"/>
      <c r="E692" t="s">
        <v>11</v>
      </c>
      <c r="F692" s="17">
        <v>44863.927002314813</v>
      </c>
      <c r="G692" t="s">
        <v>3048</v>
      </c>
      <c r="H692" s="18" t="s">
        <v>3049</v>
      </c>
      <c r="I692" s="3" t="str">
        <f>HYPERLINK("https://twitter.com/jairbolsonaro/status/1586481724300541952")</f>
        <v>https://twitter.com/jairbolsonaro/status/1586481724300541952</v>
      </c>
      <c r="J692">
        <v>36705</v>
      </c>
      <c r="K692">
        <v>6932</v>
      </c>
    </row>
    <row r="693" spans="1:11" x14ac:dyDescent="0.35">
      <c r="A693" s="15" t="s">
        <v>3050</v>
      </c>
      <c r="B693" s="1" t="s">
        <v>1100</v>
      </c>
      <c r="C693" s="1" t="s">
        <v>1100</v>
      </c>
      <c r="D693" s="16"/>
      <c r="E693" t="s">
        <v>11</v>
      </c>
      <c r="F693" s="17">
        <v>44863.927002314813</v>
      </c>
      <c r="G693" t="s">
        <v>3051</v>
      </c>
      <c r="H693" s="18" t="s">
        <v>3049</v>
      </c>
      <c r="I693" s="3" t="str">
        <f>HYPERLINK("https://twitter.com/jairbolsonaro/status/1586481726225715200")</f>
        <v>https://twitter.com/jairbolsonaro/status/1586481726225715200</v>
      </c>
      <c r="J693">
        <v>38840</v>
      </c>
      <c r="K693">
        <v>7216</v>
      </c>
    </row>
    <row r="694" spans="1:11" x14ac:dyDescent="0.35">
      <c r="A694" s="15" t="s">
        <v>3052</v>
      </c>
      <c r="B694" s="1" t="s">
        <v>1100</v>
      </c>
      <c r="C694" s="1" t="s">
        <v>1100</v>
      </c>
      <c r="D694" s="16"/>
      <c r="E694" t="s">
        <v>11</v>
      </c>
      <c r="F694" s="17">
        <v>44863.92701388889</v>
      </c>
      <c r="G694" t="s">
        <v>3053</v>
      </c>
      <c r="H694" s="18" t="s">
        <v>3054</v>
      </c>
      <c r="I694" s="3" t="str">
        <f>HYPERLINK("https://twitter.com/jairbolsonaro/status/1586481728147058691")</f>
        <v>https://twitter.com/jairbolsonaro/status/1586481728147058691</v>
      </c>
      <c r="J694">
        <v>46248</v>
      </c>
      <c r="K694">
        <v>8437</v>
      </c>
    </row>
    <row r="695" spans="1:11" x14ac:dyDescent="0.35">
      <c r="A695" s="15" t="s">
        <v>3055</v>
      </c>
      <c r="B695" s="1" t="s">
        <v>1100</v>
      </c>
      <c r="C695" s="1" t="s">
        <v>1100</v>
      </c>
      <c r="D695" s="16"/>
      <c r="E695" t="s">
        <v>11</v>
      </c>
      <c r="F695" s="17">
        <v>44863.92701388889</v>
      </c>
      <c r="G695" t="s">
        <v>3056</v>
      </c>
      <c r="H695" s="18" t="s">
        <v>3054</v>
      </c>
      <c r="I695" s="3" t="str">
        <f>HYPERLINK("https://twitter.com/jairbolsonaro/status/1586481729723850752")</f>
        <v>https://twitter.com/jairbolsonaro/status/1586481729723850752</v>
      </c>
      <c r="J695">
        <v>45134</v>
      </c>
      <c r="K695">
        <v>8359</v>
      </c>
    </row>
    <row r="696" spans="1:11" x14ac:dyDescent="0.35">
      <c r="A696" s="15" t="s">
        <v>3057</v>
      </c>
      <c r="B696" s="1" t="s">
        <v>1100</v>
      </c>
      <c r="C696" s="1" t="s">
        <v>1100</v>
      </c>
      <c r="D696" s="16"/>
      <c r="E696" t="s">
        <v>11</v>
      </c>
      <c r="F696" s="17">
        <v>44863.92701388889</v>
      </c>
      <c r="G696" t="s">
        <v>3058</v>
      </c>
      <c r="H696" s="18" t="s">
        <v>3054</v>
      </c>
      <c r="I696" s="3" t="str">
        <f>HYPERLINK("https://twitter.com/jairbolsonaro/status/1586481731657695232")</f>
        <v>https://twitter.com/jairbolsonaro/status/1586481731657695232</v>
      </c>
      <c r="J696">
        <v>65562</v>
      </c>
      <c r="K696">
        <v>10708</v>
      </c>
    </row>
    <row r="697" spans="1:11" x14ac:dyDescent="0.35">
      <c r="A697" s="15" t="s">
        <v>3059</v>
      </c>
      <c r="B697" s="1" t="s">
        <v>1100</v>
      </c>
      <c r="C697" s="1" t="s">
        <v>1100</v>
      </c>
      <c r="D697" s="16"/>
      <c r="E697" t="s">
        <v>11</v>
      </c>
      <c r="F697" s="17">
        <v>44863.927025462966</v>
      </c>
      <c r="G697" t="s">
        <v>3060</v>
      </c>
      <c r="H697" s="18" t="s">
        <v>3061</v>
      </c>
      <c r="I697" s="3" t="str">
        <f>HYPERLINK("https://twitter.com/jairbolsonaro/status/1586481733393858560")</f>
        <v>https://twitter.com/jairbolsonaro/status/1586481733393858560</v>
      </c>
      <c r="J697">
        <v>89761</v>
      </c>
      <c r="K697">
        <v>15891</v>
      </c>
    </row>
    <row r="698" spans="1:11" x14ac:dyDescent="0.35">
      <c r="A698" s="15" t="s">
        <v>3062</v>
      </c>
      <c r="B698" s="1" t="s">
        <v>1100</v>
      </c>
      <c r="C698" s="1" t="s">
        <v>1100</v>
      </c>
      <c r="D698" s="16"/>
      <c r="E698" t="s">
        <v>11</v>
      </c>
      <c r="F698" s="17">
        <v>44864.038449074076</v>
      </c>
      <c r="G698" s="20" t="str">
        <f>HYPERLINK("https://t.co/6KIE9BM2GI")</f>
        <v>https://t.co/6KIE9BM2GI</v>
      </c>
      <c r="H698" s="18" t="s">
        <v>3063</v>
      </c>
      <c r="I698" s="3" t="str">
        <f>HYPERLINK("https://twitter.com/jairbolsonaro/status/1586522114453954561")</f>
        <v>https://twitter.com/jairbolsonaro/status/1586522114453954561</v>
      </c>
      <c r="J698">
        <v>74039</v>
      </c>
      <c r="K698">
        <v>16058</v>
      </c>
    </row>
    <row r="699" spans="1:11" x14ac:dyDescent="0.35">
      <c r="A699" s="15" t="s">
        <v>3064</v>
      </c>
      <c r="B699" s="1" t="s">
        <v>1100</v>
      </c>
      <c r="C699" s="1" t="s">
        <v>1100</v>
      </c>
      <c r="D699" s="16"/>
      <c r="E699" t="s">
        <v>11</v>
      </c>
      <c r="F699" s="17">
        <v>44864.090196759258</v>
      </c>
      <c r="G699" s="19" t="s">
        <v>3065</v>
      </c>
      <c r="H699" s="18" t="s">
        <v>3066</v>
      </c>
      <c r="I699" s="3" t="str">
        <f>HYPERLINK("https://twitter.com/jairbolsonaro/status/1586540865618591744")</f>
        <v>https://twitter.com/jairbolsonaro/status/1586540865618591744</v>
      </c>
      <c r="J699">
        <v>178104</v>
      </c>
      <c r="K699">
        <v>30632</v>
      </c>
    </row>
    <row r="700" spans="1:11" x14ac:dyDescent="0.35">
      <c r="A700" s="15" t="s">
        <v>3067</v>
      </c>
      <c r="B700" s="1" t="s">
        <v>1100</v>
      </c>
      <c r="C700" s="1" t="s">
        <v>1100</v>
      </c>
      <c r="D700" s="16"/>
      <c r="E700" t="s">
        <v>11</v>
      </c>
      <c r="F700" s="17">
        <v>44864.124189814815</v>
      </c>
      <c r="G700" t="s">
        <v>3068</v>
      </c>
      <c r="H700" s="18" t="s">
        <v>2463</v>
      </c>
      <c r="I700" s="3" t="str">
        <f>HYPERLINK("https://twitter.com/jairbolsonaro/status/1586553183584780289")</f>
        <v>https://twitter.com/jairbolsonaro/status/1586553183584780289</v>
      </c>
      <c r="J700">
        <v>248419</v>
      </c>
      <c r="K700">
        <v>36732</v>
      </c>
    </row>
  </sheetData>
  <dataValidations count="3">
    <dataValidation allowBlank="1" showErrorMessage="1" sqref="D2:D700" xr:uid="{8240A802-D7E4-48EF-92DD-00A99DE1555D}"/>
    <dataValidation allowBlank="1" showInputMessage="1" showErrorMessage="1" promptTitle="Vertex 1 Name" prompt="Enter the name of the edge's first vertex." sqref="B2:B700" xr:uid="{F7CEE80A-9AAC-4F10-B9D4-3826CC37C277}"/>
    <dataValidation allowBlank="1" showInputMessage="1" showErrorMessage="1" promptTitle="Vertex 2 Name" prompt="Enter the name of the edge's second vertex." sqref="C2:C700" xr:uid="{E8EAA8DB-06DB-4943-A4FE-10489B2CC793}"/>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17D5-D445-403D-87C4-15882FAE534D}">
  <dimension ref="A1:H1981"/>
  <sheetViews>
    <sheetView workbookViewId="0">
      <selection activeCell="F21" sqref="F21"/>
    </sheetView>
  </sheetViews>
  <sheetFormatPr defaultRowHeight="14.5" x14ac:dyDescent="0.35"/>
  <cols>
    <col min="6" max="6" width="255.6328125" bestFit="1" customWidth="1"/>
  </cols>
  <sheetData>
    <row r="1" spans="1:8" s="38" customFormat="1" x14ac:dyDescent="0.35">
      <c r="A1" s="41" t="s">
        <v>1091</v>
      </c>
      <c r="B1" s="41" t="s">
        <v>4172</v>
      </c>
      <c r="C1" s="41" t="s">
        <v>4173</v>
      </c>
      <c r="D1" s="41" t="s">
        <v>4174</v>
      </c>
      <c r="E1" s="41" t="s">
        <v>8293</v>
      </c>
      <c r="F1" s="41" t="s">
        <v>11</v>
      </c>
      <c r="G1" s="41" t="s">
        <v>6</v>
      </c>
      <c r="H1" s="41" t="s">
        <v>7</v>
      </c>
    </row>
    <row r="2" spans="1:8" x14ac:dyDescent="0.35">
      <c r="A2" s="15" t="s">
        <v>4175</v>
      </c>
      <c r="B2" t="s">
        <v>4176</v>
      </c>
      <c r="C2" t="s">
        <v>4176</v>
      </c>
      <c r="D2" t="s">
        <v>11</v>
      </c>
      <c r="E2" s="42">
        <v>44789</v>
      </c>
      <c r="F2" t="s">
        <v>4177</v>
      </c>
      <c r="G2">
        <v>5939</v>
      </c>
      <c r="H2">
        <v>803</v>
      </c>
    </row>
    <row r="3" spans="1:8" x14ac:dyDescent="0.35">
      <c r="A3" s="15" t="s">
        <v>4178</v>
      </c>
      <c r="B3" t="s">
        <v>4176</v>
      </c>
      <c r="C3" t="s">
        <v>4176</v>
      </c>
      <c r="D3" t="s">
        <v>11</v>
      </c>
      <c r="E3" s="42">
        <v>44789</v>
      </c>
      <c r="F3" t="s">
        <v>4179</v>
      </c>
      <c r="G3">
        <v>49751</v>
      </c>
      <c r="H3">
        <v>7712</v>
      </c>
    </row>
    <row r="4" spans="1:8" x14ac:dyDescent="0.35">
      <c r="A4" s="15" t="s">
        <v>4180</v>
      </c>
      <c r="B4" t="s">
        <v>4176</v>
      </c>
      <c r="C4" t="s">
        <v>4176</v>
      </c>
      <c r="D4" t="s">
        <v>11</v>
      </c>
      <c r="E4" s="42">
        <v>44789</v>
      </c>
      <c r="F4" t="s">
        <v>4181</v>
      </c>
      <c r="G4">
        <v>8654</v>
      </c>
      <c r="H4">
        <v>1056</v>
      </c>
    </row>
    <row r="5" spans="1:8" x14ac:dyDescent="0.35">
      <c r="A5" s="15" t="s">
        <v>4182</v>
      </c>
      <c r="B5" t="s">
        <v>4176</v>
      </c>
      <c r="C5" t="s">
        <v>4176</v>
      </c>
      <c r="D5" t="s">
        <v>11</v>
      </c>
      <c r="E5" s="42">
        <v>44789</v>
      </c>
      <c r="F5" t="s">
        <v>4183</v>
      </c>
      <c r="G5">
        <v>8128</v>
      </c>
      <c r="H5">
        <v>1211</v>
      </c>
    </row>
    <row r="6" spans="1:8" x14ac:dyDescent="0.35">
      <c r="A6" s="15" t="s">
        <v>4184</v>
      </c>
      <c r="B6" t="s">
        <v>4176</v>
      </c>
      <c r="C6" t="s">
        <v>4176</v>
      </c>
      <c r="D6" t="s">
        <v>11</v>
      </c>
      <c r="E6" s="42">
        <v>44789</v>
      </c>
      <c r="F6" t="s">
        <v>4185</v>
      </c>
      <c r="G6">
        <v>248828</v>
      </c>
      <c r="H6">
        <v>37563</v>
      </c>
    </row>
    <row r="7" spans="1:8" x14ac:dyDescent="0.35">
      <c r="A7" s="15" t="s">
        <v>4186</v>
      </c>
      <c r="B7" t="s">
        <v>4176</v>
      </c>
      <c r="C7" t="s">
        <v>4176</v>
      </c>
      <c r="D7" t="s">
        <v>11</v>
      </c>
      <c r="E7" s="42">
        <v>44789</v>
      </c>
      <c r="F7" t="s">
        <v>4187</v>
      </c>
      <c r="G7">
        <v>21276</v>
      </c>
      <c r="H7">
        <v>2100</v>
      </c>
    </row>
    <row r="8" spans="1:8" x14ac:dyDescent="0.35">
      <c r="A8" s="15" t="s">
        <v>4188</v>
      </c>
      <c r="B8" t="s">
        <v>4176</v>
      </c>
      <c r="C8" t="s">
        <v>4176</v>
      </c>
      <c r="D8" t="s">
        <v>11</v>
      </c>
      <c r="E8" s="42">
        <v>44789</v>
      </c>
      <c r="F8" t="s">
        <v>4189</v>
      </c>
      <c r="G8">
        <v>5773</v>
      </c>
      <c r="H8">
        <v>638</v>
      </c>
    </row>
    <row r="9" spans="1:8" x14ac:dyDescent="0.35">
      <c r="A9" s="15" t="s">
        <v>4190</v>
      </c>
      <c r="B9" t="s">
        <v>4176</v>
      </c>
      <c r="C9" t="s">
        <v>4176</v>
      </c>
      <c r="D9" t="s">
        <v>11</v>
      </c>
      <c r="E9" s="42">
        <v>44789</v>
      </c>
      <c r="F9" t="s">
        <v>4191</v>
      </c>
      <c r="G9">
        <v>24984</v>
      </c>
      <c r="H9">
        <v>4782</v>
      </c>
    </row>
    <row r="10" spans="1:8" x14ac:dyDescent="0.35">
      <c r="A10" s="15" t="s">
        <v>4192</v>
      </c>
      <c r="B10" t="s">
        <v>4176</v>
      </c>
      <c r="C10" t="s">
        <v>4193</v>
      </c>
      <c r="D10" t="s">
        <v>146</v>
      </c>
      <c r="E10" s="42">
        <v>44789</v>
      </c>
      <c r="F10" t="s">
        <v>4194</v>
      </c>
      <c r="G10">
        <v>4521</v>
      </c>
      <c r="H10">
        <v>91</v>
      </c>
    </row>
    <row r="11" spans="1:8" x14ac:dyDescent="0.35">
      <c r="A11" s="15" t="s">
        <v>4195</v>
      </c>
      <c r="B11" t="s">
        <v>4176</v>
      </c>
      <c r="C11" t="s">
        <v>4176</v>
      </c>
      <c r="D11" t="s">
        <v>11</v>
      </c>
      <c r="E11" s="42">
        <v>44789</v>
      </c>
      <c r="F11" t="s">
        <v>4196</v>
      </c>
      <c r="G11">
        <v>7659</v>
      </c>
      <c r="H11">
        <v>1685</v>
      </c>
    </row>
    <row r="12" spans="1:8" x14ac:dyDescent="0.35">
      <c r="A12" s="15" t="s">
        <v>4197</v>
      </c>
      <c r="B12" t="s">
        <v>4176</v>
      </c>
      <c r="C12" t="s">
        <v>4198</v>
      </c>
      <c r="D12" t="s">
        <v>9</v>
      </c>
      <c r="E12" s="42">
        <v>44789</v>
      </c>
      <c r="F12" t="s">
        <v>4199</v>
      </c>
      <c r="G12">
        <v>28624</v>
      </c>
      <c r="H12">
        <v>3541</v>
      </c>
    </row>
    <row r="13" spans="1:8" x14ac:dyDescent="0.35">
      <c r="A13" s="15" t="s">
        <v>4200</v>
      </c>
      <c r="B13" t="s">
        <v>4176</v>
      </c>
      <c r="C13" t="s">
        <v>4176</v>
      </c>
      <c r="D13" t="s">
        <v>11</v>
      </c>
      <c r="E13" s="42">
        <v>44789</v>
      </c>
      <c r="F13" t="s">
        <v>4201</v>
      </c>
      <c r="G13">
        <v>10286</v>
      </c>
      <c r="H13">
        <v>1611</v>
      </c>
    </row>
    <row r="14" spans="1:8" x14ac:dyDescent="0.35">
      <c r="A14" s="15" t="s">
        <v>4202</v>
      </c>
      <c r="B14" t="s">
        <v>4176</v>
      </c>
      <c r="C14" t="s">
        <v>4203</v>
      </c>
      <c r="D14" t="s">
        <v>9</v>
      </c>
      <c r="E14" s="42">
        <v>44789</v>
      </c>
      <c r="F14" t="s">
        <v>4204</v>
      </c>
      <c r="G14">
        <v>6879</v>
      </c>
      <c r="H14">
        <v>1180</v>
      </c>
    </row>
    <row r="15" spans="1:8" x14ac:dyDescent="0.35">
      <c r="A15" s="15" t="s">
        <v>4205</v>
      </c>
      <c r="B15" t="s">
        <v>4176</v>
      </c>
      <c r="C15" t="s">
        <v>4176</v>
      </c>
      <c r="D15" t="s">
        <v>11</v>
      </c>
      <c r="E15" s="42">
        <v>44789</v>
      </c>
      <c r="F15" t="s">
        <v>4206</v>
      </c>
      <c r="G15">
        <v>10158</v>
      </c>
      <c r="H15">
        <v>1241</v>
      </c>
    </row>
    <row r="16" spans="1:8" x14ac:dyDescent="0.35">
      <c r="A16" s="15" t="s">
        <v>4207</v>
      </c>
      <c r="B16" t="s">
        <v>4176</v>
      </c>
      <c r="C16" t="s">
        <v>4176</v>
      </c>
      <c r="D16" t="s">
        <v>11</v>
      </c>
      <c r="E16" s="42">
        <v>44789</v>
      </c>
      <c r="F16" t="s">
        <v>4208</v>
      </c>
      <c r="G16">
        <v>4197</v>
      </c>
      <c r="H16">
        <v>552</v>
      </c>
    </row>
    <row r="17" spans="1:8" x14ac:dyDescent="0.35">
      <c r="A17" s="15" t="s">
        <v>4209</v>
      </c>
      <c r="B17" t="s">
        <v>4176</v>
      </c>
      <c r="C17" t="s">
        <v>4176</v>
      </c>
      <c r="D17" t="s">
        <v>11</v>
      </c>
      <c r="E17" s="42">
        <v>44789</v>
      </c>
      <c r="F17" t="s">
        <v>4210</v>
      </c>
      <c r="G17">
        <v>52518</v>
      </c>
      <c r="H17">
        <v>5862</v>
      </c>
    </row>
    <row r="18" spans="1:8" x14ac:dyDescent="0.35">
      <c r="A18" s="15" t="s">
        <v>4211</v>
      </c>
      <c r="B18" t="s">
        <v>4176</v>
      </c>
      <c r="C18" t="s">
        <v>4212</v>
      </c>
      <c r="D18" t="s">
        <v>9</v>
      </c>
      <c r="E18" s="42">
        <v>44789</v>
      </c>
      <c r="F18" t="s">
        <v>4213</v>
      </c>
      <c r="G18">
        <v>13623</v>
      </c>
      <c r="H18">
        <v>1406</v>
      </c>
    </row>
    <row r="19" spans="1:8" x14ac:dyDescent="0.35">
      <c r="A19" s="15" t="s">
        <v>4214</v>
      </c>
      <c r="B19" t="s">
        <v>4176</v>
      </c>
      <c r="C19" t="s">
        <v>4176</v>
      </c>
      <c r="D19" t="s">
        <v>11</v>
      </c>
      <c r="E19" s="42">
        <v>44789</v>
      </c>
      <c r="F19" t="s">
        <v>4215</v>
      </c>
      <c r="G19">
        <v>4413</v>
      </c>
      <c r="H19">
        <v>914</v>
      </c>
    </row>
    <row r="20" spans="1:8" x14ac:dyDescent="0.35">
      <c r="A20" s="15" t="s">
        <v>4216</v>
      </c>
      <c r="B20" t="s">
        <v>4176</v>
      </c>
      <c r="C20" t="s">
        <v>4176</v>
      </c>
      <c r="D20" t="s">
        <v>11</v>
      </c>
      <c r="E20" s="42">
        <v>44789</v>
      </c>
      <c r="F20" t="s">
        <v>4217</v>
      </c>
      <c r="G20">
        <v>9706</v>
      </c>
      <c r="H20">
        <v>1085</v>
      </c>
    </row>
    <row r="21" spans="1:8" ht="406" x14ac:dyDescent="0.35">
      <c r="A21" s="15" t="s">
        <v>4218</v>
      </c>
      <c r="B21" t="s">
        <v>4176</v>
      </c>
      <c r="C21" t="s">
        <v>4219</v>
      </c>
      <c r="D21" t="s">
        <v>9</v>
      </c>
      <c r="E21" s="42">
        <v>44790</v>
      </c>
      <c r="F21" s="4" t="s">
        <v>4220</v>
      </c>
      <c r="G21">
        <v>44575</v>
      </c>
      <c r="H21">
        <v>3198</v>
      </c>
    </row>
    <row r="22" spans="1:8" x14ac:dyDescent="0.35">
      <c r="A22" s="15" t="s">
        <v>4221</v>
      </c>
      <c r="B22" t="s">
        <v>4176</v>
      </c>
      <c r="C22" t="s">
        <v>4176</v>
      </c>
      <c r="D22" t="s">
        <v>11</v>
      </c>
      <c r="E22" s="42">
        <v>44790</v>
      </c>
      <c r="F22" t="s">
        <v>4222</v>
      </c>
      <c r="G22">
        <v>12386</v>
      </c>
      <c r="H22">
        <v>1250</v>
      </c>
    </row>
    <row r="23" spans="1:8" x14ac:dyDescent="0.35">
      <c r="A23" s="15" t="s">
        <v>4223</v>
      </c>
      <c r="B23" t="s">
        <v>4176</v>
      </c>
      <c r="C23" t="s">
        <v>4176</v>
      </c>
      <c r="D23" t="s">
        <v>11</v>
      </c>
      <c r="E23" s="42">
        <v>44790</v>
      </c>
      <c r="F23" t="s">
        <v>4224</v>
      </c>
      <c r="G23">
        <v>4351</v>
      </c>
      <c r="H23">
        <v>606</v>
      </c>
    </row>
    <row r="24" spans="1:8" x14ac:dyDescent="0.35">
      <c r="A24" s="15" t="s">
        <v>4225</v>
      </c>
      <c r="B24" t="s">
        <v>4176</v>
      </c>
      <c r="C24" t="s">
        <v>4176</v>
      </c>
      <c r="D24" t="s">
        <v>11</v>
      </c>
      <c r="E24" s="42">
        <v>44790</v>
      </c>
      <c r="F24" t="s">
        <v>4226</v>
      </c>
      <c r="G24">
        <v>3150</v>
      </c>
      <c r="H24">
        <v>606</v>
      </c>
    </row>
    <row r="25" spans="1:8" x14ac:dyDescent="0.35">
      <c r="A25" s="15" t="s">
        <v>4227</v>
      </c>
      <c r="B25" t="s">
        <v>4176</v>
      </c>
      <c r="C25" t="s">
        <v>4176</v>
      </c>
      <c r="D25" t="s">
        <v>11</v>
      </c>
      <c r="E25" s="42">
        <v>44790</v>
      </c>
      <c r="F25" t="s">
        <v>4228</v>
      </c>
      <c r="G25">
        <v>76543</v>
      </c>
      <c r="H25">
        <v>6318</v>
      </c>
    </row>
    <row r="26" spans="1:8" x14ac:dyDescent="0.35">
      <c r="A26" s="15" t="s">
        <v>4229</v>
      </c>
      <c r="B26" t="s">
        <v>4176</v>
      </c>
      <c r="C26" t="s">
        <v>4230</v>
      </c>
      <c r="D26" t="s">
        <v>9</v>
      </c>
      <c r="E26" s="42">
        <v>44790</v>
      </c>
      <c r="F26" t="s">
        <v>4231</v>
      </c>
      <c r="G26">
        <v>11481</v>
      </c>
      <c r="H26">
        <v>1032</v>
      </c>
    </row>
    <row r="27" spans="1:8" x14ac:dyDescent="0.35">
      <c r="A27" s="15" t="s">
        <v>4232</v>
      </c>
      <c r="B27" t="s">
        <v>4176</v>
      </c>
      <c r="C27" t="s">
        <v>4176</v>
      </c>
      <c r="D27" t="s">
        <v>11</v>
      </c>
      <c r="E27" s="42">
        <v>44790</v>
      </c>
      <c r="F27" t="s">
        <v>4233</v>
      </c>
      <c r="G27">
        <v>6722</v>
      </c>
      <c r="H27">
        <v>805</v>
      </c>
    </row>
    <row r="28" spans="1:8" x14ac:dyDescent="0.35">
      <c r="A28" s="15" t="s">
        <v>4234</v>
      </c>
      <c r="B28" t="s">
        <v>4176</v>
      </c>
      <c r="C28" t="s">
        <v>4176</v>
      </c>
      <c r="D28" t="s">
        <v>11</v>
      </c>
      <c r="E28" s="42">
        <v>44790</v>
      </c>
      <c r="F28" t="s">
        <v>4235</v>
      </c>
      <c r="G28">
        <v>5159</v>
      </c>
      <c r="H28">
        <v>654</v>
      </c>
    </row>
    <row r="29" spans="1:8" x14ac:dyDescent="0.35">
      <c r="A29" s="15" t="s">
        <v>4236</v>
      </c>
      <c r="B29" t="s">
        <v>4176</v>
      </c>
      <c r="C29" t="s">
        <v>4176</v>
      </c>
      <c r="D29" t="s">
        <v>11</v>
      </c>
      <c r="E29" s="42">
        <v>44790</v>
      </c>
      <c r="F29" t="s">
        <v>4237</v>
      </c>
      <c r="G29">
        <v>6600</v>
      </c>
      <c r="H29">
        <v>805</v>
      </c>
    </row>
    <row r="30" spans="1:8" x14ac:dyDescent="0.35">
      <c r="A30" s="15" t="s">
        <v>4238</v>
      </c>
      <c r="B30" t="s">
        <v>4176</v>
      </c>
      <c r="C30" t="s">
        <v>4239</v>
      </c>
      <c r="D30" t="s">
        <v>9</v>
      </c>
      <c r="E30" s="42">
        <v>44790</v>
      </c>
      <c r="F30" t="s">
        <v>4240</v>
      </c>
      <c r="G30">
        <v>34231</v>
      </c>
      <c r="H30">
        <v>2065</v>
      </c>
    </row>
    <row r="31" spans="1:8" x14ac:dyDescent="0.35">
      <c r="A31" s="15" t="s">
        <v>4241</v>
      </c>
      <c r="B31" t="s">
        <v>4176</v>
      </c>
      <c r="C31" t="s">
        <v>4242</v>
      </c>
      <c r="D31" t="s">
        <v>9</v>
      </c>
      <c r="E31" s="42">
        <v>44790</v>
      </c>
      <c r="F31" t="s">
        <v>4243</v>
      </c>
      <c r="G31">
        <v>7260</v>
      </c>
      <c r="H31">
        <v>808</v>
      </c>
    </row>
    <row r="32" spans="1:8" x14ac:dyDescent="0.35">
      <c r="A32" s="15" t="s">
        <v>4244</v>
      </c>
      <c r="B32" t="s">
        <v>4176</v>
      </c>
      <c r="C32" t="s">
        <v>4176</v>
      </c>
      <c r="D32" t="s">
        <v>11</v>
      </c>
      <c r="E32" s="42">
        <v>44790</v>
      </c>
      <c r="F32" t="s">
        <v>4245</v>
      </c>
      <c r="G32">
        <v>17576</v>
      </c>
      <c r="H32">
        <v>1848</v>
      </c>
    </row>
    <row r="33" spans="1:8" x14ac:dyDescent="0.35">
      <c r="A33" s="15" t="s">
        <v>4246</v>
      </c>
      <c r="B33" t="s">
        <v>4176</v>
      </c>
      <c r="C33" t="s">
        <v>4176</v>
      </c>
      <c r="D33" t="s">
        <v>11</v>
      </c>
      <c r="E33" s="42">
        <v>44790</v>
      </c>
      <c r="F33" t="s">
        <v>4247</v>
      </c>
      <c r="G33">
        <v>3577</v>
      </c>
      <c r="H33">
        <v>603</v>
      </c>
    </row>
    <row r="34" spans="1:8" x14ac:dyDescent="0.35">
      <c r="A34" s="15" t="s">
        <v>4248</v>
      </c>
      <c r="B34" t="s">
        <v>4176</v>
      </c>
      <c r="C34" t="s">
        <v>4176</v>
      </c>
      <c r="D34" t="s">
        <v>11</v>
      </c>
      <c r="E34" s="42">
        <v>44790</v>
      </c>
      <c r="F34" t="s">
        <v>4249</v>
      </c>
      <c r="G34">
        <v>3751</v>
      </c>
      <c r="H34">
        <v>685</v>
      </c>
    </row>
    <row r="35" spans="1:8" x14ac:dyDescent="0.35">
      <c r="A35" s="15" t="s">
        <v>4250</v>
      </c>
      <c r="B35" t="s">
        <v>4176</v>
      </c>
      <c r="C35" t="s">
        <v>4251</v>
      </c>
      <c r="D35" t="s">
        <v>146</v>
      </c>
      <c r="E35" s="42">
        <v>44790</v>
      </c>
      <c r="F35" t="s">
        <v>4252</v>
      </c>
      <c r="G35">
        <v>612</v>
      </c>
      <c r="H35">
        <v>22</v>
      </c>
    </row>
    <row r="36" spans="1:8" x14ac:dyDescent="0.35">
      <c r="A36" s="15" t="s">
        <v>4253</v>
      </c>
      <c r="B36" t="s">
        <v>4176</v>
      </c>
      <c r="C36" t="s">
        <v>4176</v>
      </c>
      <c r="D36" t="s">
        <v>11</v>
      </c>
      <c r="E36" s="42">
        <v>44790</v>
      </c>
      <c r="F36" t="s">
        <v>4254</v>
      </c>
      <c r="G36">
        <v>6234</v>
      </c>
      <c r="H36">
        <v>975</v>
      </c>
    </row>
    <row r="37" spans="1:8" x14ac:dyDescent="0.35">
      <c r="A37" s="15" t="s">
        <v>4255</v>
      </c>
      <c r="B37" t="s">
        <v>4176</v>
      </c>
      <c r="C37" t="s">
        <v>4176</v>
      </c>
      <c r="D37" t="s">
        <v>11</v>
      </c>
      <c r="E37" s="42">
        <v>44790</v>
      </c>
      <c r="F37" t="s">
        <v>4256</v>
      </c>
      <c r="G37">
        <v>7035</v>
      </c>
      <c r="H37">
        <v>947</v>
      </c>
    </row>
    <row r="38" spans="1:8" x14ac:dyDescent="0.35">
      <c r="A38" s="15" t="s">
        <v>4257</v>
      </c>
      <c r="B38" t="s">
        <v>4176</v>
      </c>
      <c r="C38" t="s">
        <v>4258</v>
      </c>
      <c r="D38" t="s">
        <v>9</v>
      </c>
      <c r="E38" s="42">
        <v>44790</v>
      </c>
      <c r="F38" t="s">
        <v>4259</v>
      </c>
      <c r="G38">
        <v>12605</v>
      </c>
      <c r="H38">
        <v>1197</v>
      </c>
    </row>
    <row r="39" spans="1:8" ht="409.5" x14ac:dyDescent="0.35">
      <c r="A39" s="15" t="s">
        <v>4260</v>
      </c>
      <c r="B39" t="s">
        <v>4176</v>
      </c>
      <c r="C39" t="s">
        <v>4261</v>
      </c>
      <c r="D39" t="s">
        <v>9</v>
      </c>
      <c r="E39" s="42">
        <v>44790</v>
      </c>
      <c r="F39" s="4" t="s">
        <v>4262</v>
      </c>
      <c r="G39">
        <v>3749</v>
      </c>
      <c r="H39">
        <v>766</v>
      </c>
    </row>
    <row r="40" spans="1:8" ht="409.5" x14ac:dyDescent="0.35">
      <c r="A40" s="15" t="s">
        <v>4263</v>
      </c>
      <c r="B40" t="s">
        <v>4176</v>
      </c>
      <c r="C40" t="s">
        <v>4261</v>
      </c>
      <c r="D40" t="s">
        <v>9</v>
      </c>
      <c r="E40" s="42">
        <v>44790</v>
      </c>
      <c r="F40" s="4" t="s">
        <v>4264</v>
      </c>
      <c r="G40">
        <v>4208</v>
      </c>
      <c r="H40">
        <v>674</v>
      </c>
    </row>
    <row r="41" spans="1:8" x14ac:dyDescent="0.35">
      <c r="A41" s="15" t="s">
        <v>4265</v>
      </c>
      <c r="B41" t="s">
        <v>4176</v>
      </c>
      <c r="C41" t="s">
        <v>4176</v>
      </c>
      <c r="D41" t="s">
        <v>11</v>
      </c>
      <c r="E41" s="42">
        <v>44790</v>
      </c>
      <c r="F41" t="s">
        <v>4266</v>
      </c>
      <c r="G41">
        <v>51145</v>
      </c>
      <c r="H41">
        <v>5375</v>
      </c>
    </row>
    <row r="42" spans="1:8" x14ac:dyDescent="0.35">
      <c r="A42" s="15" t="s">
        <v>4267</v>
      </c>
      <c r="B42" t="s">
        <v>4176</v>
      </c>
      <c r="C42" t="s">
        <v>4242</v>
      </c>
      <c r="D42" t="s">
        <v>52</v>
      </c>
      <c r="E42" s="42">
        <v>44790</v>
      </c>
      <c r="F42" t="s">
        <v>4268</v>
      </c>
      <c r="G42">
        <v>0</v>
      </c>
      <c r="H42">
        <v>1324</v>
      </c>
    </row>
    <row r="43" spans="1:8" x14ac:dyDescent="0.35">
      <c r="A43" s="15" t="s">
        <v>4269</v>
      </c>
      <c r="B43" t="s">
        <v>4176</v>
      </c>
      <c r="C43" t="s">
        <v>4270</v>
      </c>
      <c r="D43" t="s">
        <v>9</v>
      </c>
      <c r="E43" s="42">
        <v>44790</v>
      </c>
      <c r="F43" t="s">
        <v>4271</v>
      </c>
      <c r="G43">
        <v>11516</v>
      </c>
      <c r="H43">
        <v>1532</v>
      </c>
    </row>
    <row r="44" spans="1:8" x14ac:dyDescent="0.35">
      <c r="A44" s="15" t="s">
        <v>4272</v>
      </c>
      <c r="B44" t="s">
        <v>4176</v>
      </c>
      <c r="C44" t="s">
        <v>4273</v>
      </c>
      <c r="D44" t="s">
        <v>9</v>
      </c>
      <c r="E44" s="42">
        <v>44790</v>
      </c>
      <c r="F44" t="s">
        <v>4274</v>
      </c>
      <c r="G44">
        <v>7058</v>
      </c>
      <c r="H44">
        <v>1161</v>
      </c>
    </row>
    <row r="45" spans="1:8" x14ac:dyDescent="0.35">
      <c r="A45" s="15" t="s">
        <v>4275</v>
      </c>
      <c r="B45" t="s">
        <v>4176</v>
      </c>
      <c r="C45" t="s">
        <v>4176</v>
      </c>
      <c r="D45" t="s">
        <v>11</v>
      </c>
      <c r="E45" s="42">
        <v>44791</v>
      </c>
      <c r="F45" t="s">
        <v>4276</v>
      </c>
      <c r="G45">
        <v>5164</v>
      </c>
      <c r="H45">
        <v>728</v>
      </c>
    </row>
    <row r="46" spans="1:8" ht="409.5" x14ac:dyDescent="0.35">
      <c r="A46" s="15" t="s">
        <v>4277</v>
      </c>
      <c r="B46" t="s">
        <v>4176</v>
      </c>
      <c r="C46" t="s">
        <v>4176</v>
      </c>
      <c r="D46" t="s">
        <v>11</v>
      </c>
      <c r="E46" s="42">
        <v>44791</v>
      </c>
      <c r="F46" s="4" t="s">
        <v>4278</v>
      </c>
      <c r="G46">
        <v>10550</v>
      </c>
      <c r="H46">
        <v>1357</v>
      </c>
    </row>
    <row r="47" spans="1:8" x14ac:dyDescent="0.35">
      <c r="A47" s="15" t="s">
        <v>4279</v>
      </c>
      <c r="B47" t="s">
        <v>4176</v>
      </c>
      <c r="C47" t="s">
        <v>4242</v>
      </c>
      <c r="D47" t="s">
        <v>52</v>
      </c>
      <c r="E47" s="42">
        <v>44791</v>
      </c>
      <c r="F47" t="s">
        <v>4280</v>
      </c>
      <c r="G47">
        <v>0</v>
      </c>
      <c r="H47">
        <v>1123</v>
      </c>
    </row>
    <row r="48" spans="1:8" ht="409.5" x14ac:dyDescent="0.35">
      <c r="A48" s="15" t="s">
        <v>4281</v>
      </c>
      <c r="B48" t="s">
        <v>4176</v>
      </c>
      <c r="C48" t="s">
        <v>4261</v>
      </c>
      <c r="D48" t="s">
        <v>9</v>
      </c>
      <c r="E48" s="42">
        <v>44791</v>
      </c>
      <c r="F48" s="4" t="s">
        <v>4282</v>
      </c>
      <c r="G48">
        <v>20174</v>
      </c>
      <c r="H48">
        <v>1921</v>
      </c>
    </row>
    <row r="49" spans="1:8" x14ac:dyDescent="0.35">
      <c r="A49" s="15" t="s">
        <v>4283</v>
      </c>
      <c r="B49" t="s">
        <v>4176</v>
      </c>
      <c r="C49" t="s">
        <v>4176</v>
      </c>
      <c r="D49" t="s">
        <v>11</v>
      </c>
      <c r="E49" s="42">
        <v>44791</v>
      </c>
      <c r="F49" t="s">
        <v>4284</v>
      </c>
      <c r="G49">
        <v>4767</v>
      </c>
      <c r="H49">
        <v>565</v>
      </c>
    </row>
    <row r="50" spans="1:8" x14ac:dyDescent="0.35">
      <c r="A50" s="15" t="s">
        <v>4285</v>
      </c>
      <c r="B50" t="s">
        <v>4176</v>
      </c>
      <c r="C50" t="s">
        <v>4176</v>
      </c>
      <c r="D50" t="s">
        <v>11</v>
      </c>
      <c r="E50" s="42">
        <v>44791</v>
      </c>
      <c r="F50" t="s">
        <v>4286</v>
      </c>
      <c r="G50">
        <v>3311</v>
      </c>
      <c r="H50">
        <v>324</v>
      </c>
    </row>
    <row r="51" spans="1:8" x14ac:dyDescent="0.35">
      <c r="A51" s="15" t="s">
        <v>4287</v>
      </c>
      <c r="B51" t="s">
        <v>4176</v>
      </c>
      <c r="C51" t="s">
        <v>4176</v>
      </c>
      <c r="D51" t="s">
        <v>11</v>
      </c>
      <c r="E51" s="42">
        <v>44791</v>
      </c>
      <c r="F51" t="s">
        <v>4288</v>
      </c>
      <c r="G51">
        <v>59816</v>
      </c>
      <c r="H51">
        <v>4315</v>
      </c>
    </row>
    <row r="52" spans="1:8" x14ac:dyDescent="0.35">
      <c r="A52" s="15" t="s">
        <v>4289</v>
      </c>
      <c r="B52" t="s">
        <v>4176</v>
      </c>
      <c r="C52" t="s">
        <v>4290</v>
      </c>
      <c r="D52" t="s">
        <v>146</v>
      </c>
      <c r="E52" s="42">
        <v>44791</v>
      </c>
      <c r="F52" t="s">
        <v>4291</v>
      </c>
      <c r="G52">
        <v>0</v>
      </c>
      <c r="H52">
        <v>1048</v>
      </c>
    </row>
    <row r="53" spans="1:8" ht="391.5" x14ac:dyDescent="0.35">
      <c r="A53" s="15" t="s">
        <v>4292</v>
      </c>
      <c r="B53" t="s">
        <v>4176</v>
      </c>
      <c r="C53" t="s">
        <v>4242</v>
      </c>
      <c r="D53" t="s">
        <v>9</v>
      </c>
      <c r="E53" s="42">
        <v>44791</v>
      </c>
      <c r="F53" s="4" t="s">
        <v>4293</v>
      </c>
      <c r="G53">
        <v>11856</v>
      </c>
      <c r="H53">
        <v>1206</v>
      </c>
    </row>
    <row r="54" spans="1:8" x14ac:dyDescent="0.35">
      <c r="A54" s="15" t="s">
        <v>4294</v>
      </c>
      <c r="B54" t="s">
        <v>4176</v>
      </c>
      <c r="C54" t="s">
        <v>4176</v>
      </c>
      <c r="D54" t="s">
        <v>11</v>
      </c>
      <c r="E54" s="42">
        <v>44791</v>
      </c>
      <c r="F54" t="s">
        <v>4295</v>
      </c>
      <c r="G54">
        <v>8938</v>
      </c>
      <c r="H54">
        <v>1248</v>
      </c>
    </row>
    <row r="55" spans="1:8" x14ac:dyDescent="0.35">
      <c r="A55" s="15" t="s">
        <v>4296</v>
      </c>
      <c r="B55" t="s">
        <v>4176</v>
      </c>
      <c r="C55" t="s">
        <v>4297</v>
      </c>
      <c r="D55" t="s">
        <v>9</v>
      </c>
      <c r="E55" s="42">
        <v>44791</v>
      </c>
      <c r="F55" t="s">
        <v>4298</v>
      </c>
      <c r="G55">
        <v>12773</v>
      </c>
      <c r="H55">
        <v>1609</v>
      </c>
    </row>
    <row r="56" spans="1:8" ht="377" x14ac:dyDescent="0.35">
      <c r="A56" s="15" t="s">
        <v>4299</v>
      </c>
      <c r="B56" t="s">
        <v>4176</v>
      </c>
      <c r="C56" t="s">
        <v>4261</v>
      </c>
      <c r="D56" t="s">
        <v>9</v>
      </c>
      <c r="E56" s="42">
        <v>44791</v>
      </c>
      <c r="F56" s="4" t="s">
        <v>4300</v>
      </c>
      <c r="G56">
        <v>8318</v>
      </c>
      <c r="H56">
        <v>1247</v>
      </c>
    </row>
    <row r="57" spans="1:8" x14ac:dyDescent="0.35">
      <c r="A57" s="15" t="s">
        <v>4301</v>
      </c>
      <c r="B57" t="s">
        <v>4176</v>
      </c>
      <c r="C57" t="s">
        <v>4176</v>
      </c>
      <c r="D57" t="s">
        <v>11</v>
      </c>
      <c r="E57" s="42">
        <v>44791</v>
      </c>
      <c r="F57" t="s">
        <v>4302</v>
      </c>
      <c r="G57">
        <v>4011</v>
      </c>
      <c r="H57">
        <v>828</v>
      </c>
    </row>
    <row r="58" spans="1:8" x14ac:dyDescent="0.35">
      <c r="A58" s="15" t="s">
        <v>4303</v>
      </c>
      <c r="B58" t="s">
        <v>4176</v>
      </c>
      <c r="C58" t="s">
        <v>4273</v>
      </c>
      <c r="D58" t="s">
        <v>9</v>
      </c>
      <c r="E58" s="42">
        <v>44791</v>
      </c>
      <c r="F58" t="s">
        <v>4304</v>
      </c>
      <c r="G58">
        <v>3530</v>
      </c>
      <c r="H58">
        <v>544</v>
      </c>
    </row>
    <row r="59" spans="1:8" x14ac:dyDescent="0.35">
      <c r="A59" s="15" t="s">
        <v>4305</v>
      </c>
      <c r="B59" t="s">
        <v>4176</v>
      </c>
      <c r="C59" t="s">
        <v>4176</v>
      </c>
      <c r="D59" t="s">
        <v>11</v>
      </c>
      <c r="E59" s="42">
        <v>44791</v>
      </c>
      <c r="F59" t="s">
        <v>4306</v>
      </c>
      <c r="G59">
        <v>7631</v>
      </c>
      <c r="H59">
        <v>945</v>
      </c>
    </row>
    <row r="60" spans="1:8" x14ac:dyDescent="0.35">
      <c r="A60" s="15" t="s">
        <v>4307</v>
      </c>
      <c r="B60" t="s">
        <v>4176</v>
      </c>
      <c r="C60" t="s">
        <v>4176</v>
      </c>
      <c r="D60" t="s">
        <v>11</v>
      </c>
      <c r="E60" s="42">
        <v>44791</v>
      </c>
      <c r="F60" t="s">
        <v>4308</v>
      </c>
      <c r="G60">
        <v>6501</v>
      </c>
      <c r="H60">
        <v>957</v>
      </c>
    </row>
    <row r="61" spans="1:8" x14ac:dyDescent="0.35">
      <c r="A61" s="15" t="s">
        <v>4309</v>
      </c>
      <c r="B61" t="s">
        <v>4176</v>
      </c>
      <c r="C61" t="s">
        <v>4176</v>
      </c>
      <c r="D61" t="s">
        <v>11</v>
      </c>
      <c r="E61" s="42">
        <v>44791</v>
      </c>
      <c r="F61" t="s">
        <v>4310</v>
      </c>
      <c r="G61">
        <v>4307</v>
      </c>
      <c r="H61">
        <v>710</v>
      </c>
    </row>
    <row r="62" spans="1:8" x14ac:dyDescent="0.35">
      <c r="A62" s="15" t="s">
        <v>4311</v>
      </c>
      <c r="B62" t="s">
        <v>4176</v>
      </c>
      <c r="C62" t="s">
        <v>4176</v>
      </c>
      <c r="D62" t="s">
        <v>11</v>
      </c>
      <c r="E62" s="42">
        <v>44791</v>
      </c>
      <c r="F62" t="s">
        <v>4312</v>
      </c>
      <c r="G62">
        <v>11932</v>
      </c>
      <c r="H62">
        <v>1389</v>
      </c>
    </row>
    <row r="63" spans="1:8" x14ac:dyDescent="0.35">
      <c r="A63" s="15" t="s">
        <v>4313</v>
      </c>
      <c r="B63" t="s">
        <v>4176</v>
      </c>
      <c r="C63" t="s">
        <v>4176</v>
      </c>
      <c r="D63" t="s">
        <v>11</v>
      </c>
      <c r="E63" s="42">
        <v>44791</v>
      </c>
      <c r="F63" t="s">
        <v>4314</v>
      </c>
      <c r="G63">
        <v>62712</v>
      </c>
      <c r="H63">
        <v>5288</v>
      </c>
    </row>
    <row r="64" spans="1:8" x14ac:dyDescent="0.35">
      <c r="A64" s="15" t="s">
        <v>4315</v>
      </c>
      <c r="B64" t="s">
        <v>4176</v>
      </c>
      <c r="C64" t="s">
        <v>4176</v>
      </c>
      <c r="D64" t="s">
        <v>11</v>
      </c>
      <c r="E64" s="42">
        <v>44791</v>
      </c>
      <c r="F64" t="s">
        <v>4316</v>
      </c>
      <c r="G64">
        <v>17435</v>
      </c>
      <c r="H64">
        <v>1492</v>
      </c>
    </row>
    <row r="65" spans="1:8" x14ac:dyDescent="0.35">
      <c r="A65" s="15" t="s">
        <v>4317</v>
      </c>
      <c r="B65" t="s">
        <v>4176</v>
      </c>
      <c r="C65" t="s">
        <v>4176</v>
      </c>
      <c r="D65" t="s">
        <v>11</v>
      </c>
      <c r="E65" s="42">
        <v>44791</v>
      </c>
      <c r="F65" t="s">
        <v>4318</v>
      </c>
      <c r="G65">
        <v>5017</v>
      </c>
      <c r="H65">
        <v>767</v>
      </c>
    </row>
    <row r="66" spans="1:8" x14ac:dyDescent="0.35">
      <c r="A66" s="15" t="s">
        <v>4319</v>
      </c>
      <c r="B66" t="s">
        <v>4176</v>
      </c>
      <c r="C66" t="s">
        <v>4176</v>
      </c>
      <c r="D66" t="s">
        <v>11</v>
      </c>
      <c r="E66" s="42">
        <v>44791</v>
      </c>
      <c r="F66" t="s">
        <v>4320</v>
      </c>
      <c r="G66">
        <v>6798</v>
      </c>
      <c r="H66">
        <v>874</v>
      </c>
    </row>
    <row r="67" spans="1:8" x14ac:dyDescent="0.35">
      <c r="A67" s="15" t="s">
        <v>4321</v>
      </c>
      <c r="B67" t="s">
        <v>4176</v>
      </c>
      <c r="C67" t="s">
        <v>4176</v>
      </c>
      <c r="D67" t="s">
        <v>11</v>
      </c>
      <c r="E67" s="42">
        <v>44791</v>
      </c>
      <c r="F67" t="s">
        <v>4322</v>
      </c>
      <c r="G67">
        <v>4471</v>
      </c>
      <c r="H67">
        <v>868</v>
      </c>
    </row>
    <row r="68" spans="1:8" x14ac:dyDescent="0.35">
      <c r="A68" s="15" t="s">
        <v>4323</v>
      </c>
      <c r="B68" t="s">
        <v>4176</v>
      </c>
      <c r="C68" t="s">
        <v>4176</v>
      </c>
      <c r="D68" t="s">
        <v>11</v>
      </c>
      <c r="E68" s="42">
        <v>44792</v>
      </c>
      <c r="F68" t="s">
        <v>4324</v>
      </c>
      <c r="G68">
        <v>5709</v>
      </c>
      <c r="H68">
        <v>1207</v>
      </c>
    </row>
    <row r="69" spans="1:8" ht="319" x14ac:dyDescent="0.35">
      <c r="A69" s="15" t="s">
        <v>4325</v>
      </c>
      <c r="B69" t="s">
        <v>4176</v>
      </c>
      <c r="C69" t="s">
        <v>4261</v>
      </c>
      <c r="D69" t="s">
        <v>9</v>
      </c>
      <c r="E69" s="42">
        <v>44792</v>
      </c>
      <c r="F69" s="4" t="s">
        <v>4326</v>
      </c>
      <c r="G69">
        <v>21258</v>
      </c>
      <c r="H69">
        <v>2530</v>
      </c>
    </row>
    <row r="70" spans="1:8" x14ac:dyDescent="0.35">
      <c r="A70" s="15" t="s">
        <v>4327</v>
      </c>
      <c r="B70" t="s">
        <v>4176</v>
      </c>
      <c r="C70" t="s">
        <v>4176</v>
      </c>
      <c r="D70" t="s">
        <v>11</v>
      </c>
      <c r="E70" s="42">
        <v>44792</v>
      </c>
      <c r="F70" t="s">
        <v>4328</v>
      </c>
      <c r="G70">
        <v>115426</v>
      </c>
      <c r="H70">
        <v>11846</v>
      </c>
    </row>
    <row r="71" spans="1:8" x14ac:dyDescent="0.35">
      <c r="A71" s="15" t="s">
        <v>4329</v>
      </c>
      <c r="B71" t="s">
        <v>4176</v>
      </c>
      <c r="C71" t="s">
        <v>4330</v>
      </c>
      <c r="D71" t="s">
        <v>9</v>
      </c>
      <c r="E71" s="42">
        <v>44792</v>
      </c>
      <c r="F71" t="s">
        <v>4331</v>
      </c>
      <c r="G71">
        <v>11547</v>
      </c>
      <c r="H71">
        <v>1474</v>
      </c>
    </row>
    <row r="72" spans="1:8" x14ac:dyDescent="0.35">
      <c r="A72" s="15" t="s">
        <v>4332</v>
      </c>
      <c r="B72" t="s">
        <v>4176</v>
      </c>
      <c r="C72" t="s">
        <v>4239</v>
      </c>
      <c r="D72" t="s">
        <v>9</v>
      </c>
      <c r="E72" s="42">
        <v>44792</v>
      </c>
      <c r="F72" t="s">
        <v>4333</v>
      </c>
      <c r="G72">
        <v>19945</v>
      </c>
      <c r="H72">
        <v>2393</v>
      </c>
    </row>
    <row r="73" spans="1:8" x14ac:dyDescent="0.35">
      <c r="A73" s="15" t="s">
        <v>4334</v>
      </c>
      <c r="B73" t="s">
        <v>4176</v>
      </c>
      <c r="C73" t="s">
        <v>4335</v>
      </c>
      <c r="D73" t="s">
        <v>9</v>
      </c>
      <c r="E73" s="42">
        <v>44792</v>
      </c>
      <c r="F73" t="s">
        <v>4336</v>
      </c>
      <c r="G73">
        <v>6537</v>
      </c>
      <c r="H73">
        <v>986</v>
      </c>
    </row>
    <row r="74" spans="1:8" x14ac:dyDescent="0.35">
      <c r="A74" s="15" t="s">
        <v>4337</v>
      </c>
      <c r="B74" t="s">
        <v>4176</v>
      </c>
      <c r="C74" t="s">
        <v>4290</v>
      </c>
      <c r="D74" t="s">
        <v>9</v>
      </c>
      <c r="E74" s="42">
        <v>44792</v>
      </c>
      <c r="F74" t="s">
        <v>4338</v>
      </c>
      <c r="G74">
        <v>476</v>
      </c>
      <c r="H74">
        <v>90</v>
      </c>
    </row>
    <row r="75" spans="1:8" x14ac:dyDescent="0.35">
      <c r="A75" s="15" t="s">
        <v>4339</v>
      </c>
      <c r="B75" t="s">
        <v>4176</v>
      </c>
      <c r="C75" t="s">
        <v>4176</v>
      </c>
      <c r="D75" t="s">
        <v>11</v>
      </c>
      <c r="E75" s="42">
        <v>44792</v>
      </c>
      <c r="F75" t="s">
        <v>4340</v>
      </c>
      <c r="G75">
        <v>2843</v>
      </c>
      <c r="H75">
        <v>619</v>
      </c>
    </row>
    <row r="76" spans="1:8" x14ac:dyDescent="0.35">
      <c r="A76" s="15" t="s">
        <v>4341</v>
      </c>
      <c r="B76" t="s">
        <v>4176</v>
      </c>
      <c r="C76" t="s">
        <v>4176</v>
      </c>
      <c r="D76" t="s">
        <v>11</v>
      </c>
      <c r="E76" s="42">
        <v>44792</v>
      </c>
      <c r="F76" t="s">
        <v>4342</v>
      </c>
      <c r="G76">
        <v>1976</v>
      </c>
      <c r="H76">
        <v>520</v>
      </c>
    </row>
    <row r="77" spans="1:8" x14ac:dyDescent="0.35">
      <c r="A77" s="15" t="s">
        <v>4343</v>
      </c>
      <c r="B77" t="s">
        <v>4176</v>
      </c>
      <c r="C77" t="s">
        <v>4176</v>
      </c>
      <c r="D77" t="s">
        <v>11</v>
      </c>
      <c r="E77" s="42">
        <v>44792</v>
      </c>
      <c r="F77" t="s">
        <v>4344</v>
      </c>
      <c r="G77">
        <v>1108</v>
      </c>
      <c r="H77">
        <v>232</v>
      </c>
    </row>
    <row r="78" spans="1:8" x14ac:dyDescent="0.35">
      <c r="A78" s="15" t="s">
        <v>4345</v>
      </c>
      <c r="B78" t="s">
        <v>4176</v>
      </c>
      <c r="C78" t="s">
        <v>4176</v>
      </c>
      <c r="D78" t="s">
        <v>11</v>
      </c>
      <c r="E78" s="42">
        <v>44792</v>
      </c>
      <c r="F78" t="s">
        <v>4346</v>
      </c>
      <c r="G78">
        <v>5025</v>
      </c>
      <c r="H78">
        <v>1136</v>
      </c>
    </row>
    <row r="79" spans="1:8" x14ac:dyDescent="0.35">
      <c r="A79" s="15" t="s">
        <v>4347</v>
      </c>
      <c r="B79" t="s">
        <v>4176</v>
      </c>
      <c r="C79" t="s">
        <v>4176</v>
      </c>
      <c r="D79" t="s">
        <v>11</v>
      </c>
      <c r="E79" s="42">
        <v>44792</v>
      </c>
      <c r="F79" t="s">
        <v>4348</v>
      </c>
      <c r="G79">
        <v>7578</v>
      </c>
      <c r="H79">
        <v>1037</v>
      </c>
    </row>
    <row r="80" spans="1:8" x14ac:dyDescent="0.35">
      <c r="A80" s="15" t="s">
        <v>4349</v>
      </c>
      <c r="B80" t="s">
        <v>4176</v>
      </c>
      <c r="C80" t="s">
        <v>4350</v>
      </c>
      <c r="D80" t="s">
        <v>146</v>
      </c>
      <c r="E80" s="42">
        <v>44793</v>
      </c>
      <c r="F80" t="s">
        <v>4351</v>
      </c>
      <c r="G80">
        <v>242</v>
      </c>
      <c r="H80">
        <v>4</v>
      </c>
    </row>
    <row r="81" spans="1:8" x14ac:dyDescent="0.35">
      <c r="A81" s="15" t="s">
        <v>4352</v>
      </c>
      <c r="B81" t="s">
        <v>4176</v>
      </c>
      <c r="C81" t="s">
        <v>4176</v>
      </c>
      <c r="D81" t="s">
        <v>11</v>
      </c>
      <c r="E81" s="42">
        <v>44793</v>
      </c>
      <c r="F81" t="s">
        <v>4353</v>
      </c>
      <c r="G81">
        <v>10126</v>
      </c>
      <c r="H81">
        <v>1229</v>
      </c>
    </row>
    <row r="82" spans="1:8" x14ac:dyDescent="0.35">
      <c r="A82" s="15" t="s">
        <v>4354</v>
      </c>
      <c r="B82" t="s">
        <v>4176</v>
      </c>
      <c r="C82" t="s">
        <v>4212</v>
      </c>
      <c r="D82" t="s">
        <v>9</v>
      </c>
      <c r="E82" s="42">
        <v>44793</v>
      </c>
      <c r="F82" t="s">
        <v>4355</v>
      </c>
      <c r="G82">
        <v>11936</v>
      </c>
      <c r="H82">
        <v>1312</v>
      </c>
    </row>
    <row r="83" spans="1:8" x14ac:dyDescent="0.35">
      <c r="A83" s="15" t="s">
        <v>4356</v>
      </c>
      <c r="B83" t="s">
        <v>4176</v>
      </c>
      <c r="C83" t="s">
        <v>4176</v>
      </c>
      <c r="D83" t="s">
        <v>11</v>
      </c>
      <c r="E83" s="42">
        <v>44793</v>
      </c>
      <c r="F83" t="s">
        <v>4357</v>
      </c>
      <c r="G83">
        <v>51801</v>
      </c>
      <c r="H83">
        <v>8263</v>
      </c>
    </row>
    <row r="84" spans="1:8" x14ac:dyDescent="0.35">
      <c r="A84" s="15" t="s">
        <v>4358</v>
      </c>
      <c r="B84" t="s">
        <v>4176</v>
      </c>
      <c r="C84" t="s">
        <v>4176</v>
      </c>
      <c r="D84" t="s">
        <v>11</v>
      </c>
      <c r="E84" s="42">
        <v>44793</v>
      </c>
      <c r="F84" t="s">
        <v>4359</v>
      </c>
      <c r="G84">
        <v>9135</v>
      </c>
      <c r="H84">
        <v>1805</v>
      </c>
    </row>
    <row r="85" spans="1:8" x14ac:dyDescent="0.35">
      <c r="A85" s="15" t="s">
        <v>4360</v>
      </c>
      <c r="B85" t="s">
        <v>4176</v>
      </c>
      <c r="C85" t="s">
        <v>4212</v>
      </c>
      <c r="D85" t="s">
        <v>9</v>
      </c>
      <c r="E85" s="42">
        <v>44793</v>
      </c>
      <c r="F85" t="s">
        <v>4361</v>
      </c>
      <c r="G85">
        <v>3662</v>
      </c>
      <c r="H85">
        <v>489</v>
      </c>
    </row>
    <row r="86" spans="1:8" x14ac:dyDescent="0.35">
      <c r="A86" s="15" t="s">
        <v>4362</v>
      </c>
      <c r="B86" t="s">
        <v>4176</v>
      </c>
      <c r="C86" t="s">
        <v>4212</v>
      </c>
      <c r="D86" t="s">
        <v>9</v>
      </c>
      <c r="E86" s="42">
        <v>44793</v>
      </c>
      <c r="F86" t="s">
        <v>4363</v>
      </c>
      <c r="G86">
        <v>6615</v>
      </c>
      <c r="H86">
        <v>891</v>
      </c>
    </row>
    <row r="87" spans="1:8" x14ac:dyDescent="0.35">
      <c r="A87" s="15" t="s">
        <v>4364</v>
      </c>
      <c r="B87" t="s">
        <v>4176</v>
      </c>
      <c r="C87" t="s">
        <v>4176</v>
      </c>
      <c r="D87" t="s">
        <v>11</v>
      </c>
      <c r="E87" s="42">
        <v>44793</v>
      </c>
      <c r="F87" t="s">
        <v>4365</v>
      </c>
      <c r="G87">
        <v>7836</v>
      </c>
      <c r="H87">
        <v>754</v>
      </c>
    </row>
    <row r="88" spans="1:8" x14ac:dyDescent="0.35">
      <c r="A88" s="15" t="s">
        <v>4366</v>
      </c>
      <c r="B88" t="s">
        <v>4176</v>
      </c>
      <c r="C88" t="s">
        <v>4176</v>
      </c>
      <c r="D88" t="s">
        <v>11</v>
      </c>
      <c r="E88" s="42">
        <v>44793</v>
      </c>
      <c r="F88" t="s">
        <v>4367</v>
      </c>
      <c r="G88">
        <v>10049</v>
      </c>
      <c r="H88">
        <v>1105</v>
      </c>
    </row>
    <row r="89" spans="1:8" x14ac:dyDescent="0.35">
      <c r="A89" s="15" t="s">
        <v>4368</v>
      </c>
      <c r="B89" t="s">
        <v>4176</v>
      </c>
      <c r="C89" t="s">
        <v>4176</v>
      </c>
      <c r="D89" t="s">
        <v>11</v>
      </c>
      <c r="E89" s="42">
        <v>44793</v>
      </c>
      <c r="F89" t="s">
        <v>4369</v>
      </c>
      <c r="G89">
        <v>18767</v>
      </c>
      <c r="H89">
        <v>1766</v>
      </c>
    </row>
    <row r="90" spans="1:8" x14ac:dyDescent="0.35">
      <c r="A90" s="15" t="s">
        <v>4370</v>
      </c>
      <c r="B90" t="s">
        <v>4176</v>
      </c>
      <c r="C90" t="s">
        <v>4176</v>
      </c>
      <c r="D90" t="s">
        <v>11</v>
      </c>
      <c r="E90" s="42">
        <v>44793</v>
      </c>
      <c r="F90" t="s">
        <v>4371</v>
      </c>
      <c r="G90">
        <v>5542</v>
      </c>
      <c r="H90">
        <v>735</v>
      </c>
    </row>
    <row r="91" spans="1:8" x14ac:dyDescent="0.35">
      <c r="A91" s="15" t="s">
        <v>4372</v>
      </c>
      <c r="B91" t="s">
        <v>4176</v>
      </c>
      <c r="C91" t="s">
        <v>4176</v>
      </c>
      <c r="D91" t="s">
        <v>11</v>
      </c>
      <c r="E91" s="42">
        <v>44793</v>
      </c>
      <c r="F91" t="s">
        <v>4373</v>
      </c>
      <c r="G91">
        <v>4804</v>
      </c>
      <c r="H91">
        <v>683</v>
      </c>
    </row>
    <row r="92" spans="1:8" x14ac:dyDescent="0.35">
      <c r="A92" s="15" t="s">
        <v>4374</v>
      </c>
      <c r="B92" t="s">
        <v>4176</v>
      </c>
      <c r="C92" t="s">
        <v>4176</v>
      </c>
      <c r="D92" t="s">
        <v>11</v>
      </c>
      <c r="E92" s="42">
        <v>44793</v>
      </c>
      <c r="F92" t="s">
        <v>4375</v>
      </c>
      <c r="G92">
        <v>8723</v>
      </c>
      <c r="H92">
        <v>1233</v>
      </c>
    </row>
    <row r="93" spans="1:8" x14ac:dyDescent="0.35">
      <c r="A93" s="15" t="s">
        <v>4376</v>
      </c>
      <c r="B93" t="s">
        <v>4176</v>
      </c>
      <c r="C93" t="s">
        <v>4258</v>
      </c>
      <c r="D93" t="s">
        <v>9</v>
      </c>
      <c r="E93" s="42">
        <v>44793</v>
      </c>
      <c r="F93" t="s">
        <v>4377</v>
      </c>
      <c r="G93">
        <v>63548</v>
      </c>
      <c r="H93">
        <v>5653</v>
      </c>
    </row>
    <row r="94" spans="1:8" ht="409.5" x14ac:dyDescent="0.35">
      <c r="A94" s="15" t="s">
        <v>4378</v>
      </c>
      <c r="B94" t="s">
        <v>4176</v>
      </c>
      <c r="C94" t="s">
        <v>4261</v>
      </c>
      <c r="D94" t="s">
        <v>9</v>
      </c>
      <c r="E94" s="42">
        <v>44793</v>
      </c>
      <c r="F94" s="4" t="s">
        <v>4379</v>
      </c>
      <c r="G94">
        <v>15346</v>
      </c>
      <c r="H94">
        <v>1592</v>
      </c>
    </row>
    <row r="95" spans="1:8" ht="409.5" x14ac:dyDescent="0.35">
      <c r="A95" s="15" t="s">
        <v>4380</v>
      </c>
      <c r="B95" t="s">
        <v>4176</v>
      </c>
      <c r="C95" t="s">
        <v>4381</v>
      </c>
      <c r="D95" t="s">
        <v>9</v>
      </c>
      <c r="E95" s="42">
        <v>44793</v>
      </c>
      <c r="F95" s="4" t="s">
        <v>4382</v>
      </c>
      <c r="G95">
        <v>4816</v>
      </c>
      <c r="H95">
        <v>695</v>
      </c>
    </row>
    <row r="96" spans="1:8" ht="188.5" x14ac:dyDescent="0.35">
      <c r="A96" s="15" t="s">
        <v>4383</v>
      </c>
      <c r="B96" t="s">
        <v>4176</v>
      </c>
      <c r="C96" t="s">
        <v>4261</v>
      </c>
      <c r="D96" t="s">
        <v>9</v>
      </c>
      <c r="E96" s="42">
        <v>44793</v>
      </c>
      <c r="F96" s="4" t="s">
        <v>4384</v>
      </c>
      <c r="G96">
        <v>9926</v>
      </c>
      <c r="H96">
        <v>1334</v>
      </c>
    </row>
    <row r="97" spans="1:8" ht="217.5" x14ac:dyDescent="0.35">
      <c r="A97" s="15" t="s">
        <v>4385</v>
      </c>
      <c r="B97" t="s">
        <v>4176</v>
      </c>
      <c r="C97" t="s">
        <v>4386</v>
      </c>
      <c r="D97" t="s">
        <v>9</v>
      </c>
      <c r="E97" s="42">
        <v>44793</v>
      </c>
      <c r="F97" s="4" t="s">
        <v>4387</v>
      </c>
      <c r="G97">
        <v>57474</v>
      </c>
      <c r="H97">
        <v>3662</v>
      </c>
    </row>
    <row r="98" spans="1:8" x14ac:dyDescent="0.35">
      <c r="A98" s="15" t="s">
        <v>4388</v>
      </c>
      <c r="B98" t="s">
        <v>4176</v>
      </c>
      <c r="C98" t="s">
        <v>4389</v>
      </c>
      <c r="D98" t="s">
        <v>9</v>
      </c>
      <c r="E98" s="42">
        <v>44793</v>
      </c>
      <c r="F98" t="s">
        <v>4390</v>
      </c>
      <c r="G98">
        <v>9503</v>
      </c>
      <c r="H98">
        <v>1019</v>
      </c>
    </row>
    <row r="99" spans="1:8" x14ac:dyDescent="0.35">
      <c r="A99" s="15" t="s">
        <v>4391</v>
      </c>
      <c r="B99" t="s">
        <v>4176</v>
      </c>
      <c r="C99" t="s">
        <v>4176</v>
      </c>
      <c r="D99" t="s">
        <v>11</v>
      </c>
      <c r="E99" s="42">
        <v>44793</v>
      </c>
      <c r="F99" t="s">
        <v>4392</v>
      </c>
      <c r="G99">
        <v>4978</v>
      </c>
      <c r="H99">
        <v>935</v>
      </c>
    </row>
    <row r="100" spans="1:8" x14ac:dyDescent="0.35">
      <c r="A100" s="15" t="s">
        <v>4393</v>
      </c>
      <c r="B100" t="s">
        <v>4176</v>
      </c>
      <c r="C100" t="s">
        <v>4176</v>
      </c>
      <c r="D100" t="s">
        <v>11</v>
      </c>
      <c r="E100" s="42">
        <v>44793</v>
      </c>
      <c r="F100" t="s">
        <v>4394</v>
      </c>
      <c r="G100">
        <v>8058</v>
      </c>
      <c r="H100">
        <v>1197</v>
      </c>
    </row>
    <row r="101" spans="1:8" x14ac:dyDescent="0.35">
      <c r="A101" s="15" t="s">
        <v>4395</v>
      </c>
      <c r="B101" t="s">
        <v>4176</v>
      </c>
      <c r="C101" t="s">
        <v>4176</v>
      </c>
      <c r="D101" t="s">
        <v>11</v>
      </c>
      <c r="E101" s="42">
        <v>44793</v>
      </c>
      <c r="F101" t="s">
        <v>4396</v>
      </c>
      <c r="G101">
        <v>10364</v>
      </c>
      <c r="H101">
        <v>1811</v>
      </c>
    </row>
    <row r="102" spans="1:8" x14ac:dyDescent="0.35">
      <c r="A102" s="15" t="s">
        <v>4397</v>
      </c>
      <c r="B102" t="s">
        <v>4176</v>
      </c>
      <c r="C102" t="s">
        <v>1241</v>
      </c>
      <c r="D102" t="s">
        <v>146</v>
      </c>
      <c r="E102" s="42">
        <v>44793</v>
      </c>
      <c r="F102" t="s">
        <v>4398</v>
      </c>
      <c r="G102">
        <v>5820</v>
      </c>
      <c r="H102">
        <v>196</v>
      </c>
    </row>
    <row r="103" spans="1:8" x14ac:dyDescent="0.35">
      <c r="A103" s="15" t="s">
        <v>4399</v>
      </c>
      <c r="B103" t="s">
        <v>4176</v>
      </c>
      <c r="C103" t="s">
        <v>1241</v>
      </c>
      <c r="D103" t="s">
        <v>9</v>
      </c>
      <c r="E103" s="42">
        <v>44793</v>
      </c>
      <c r="F103" t="s">
        <v>4400</v>
      </c>
      <c r="G103">
        <v>10519</v>
      </c>
      <c r="H103">
        <v>784</v>
      </c>
    </row>
    <row r="104" spans="1:8" x14ac:dyDescent="0.35">
      <c r="A104" s="15" t="s">
        <v>4401</v>
      </c>
      <c r="B104" t="s">
        <v>4176</v>
      </c>
      <c r="C104" t="s">
        <v>4402</v>
      </c>
      <c r="D104" t="s">
        <v>146</v>
      </c>
      <c r="E104" s="42">
        <v>44794</v>
      </c>
      <c r="F104" t="s">
        <v>4403</v>
      </c>
      <c r="G104">
        <v>6842</v>
      </c>
      <c r="H104">
        <v>155</v>
      </c>
    </row>
    <row r="105" spans="1:8" x14ac:dyDescent="0.35">
      <c r="A105" s="15" t="s">
        <v>4404</v>
      </c>
      <c r="B105" t="s">
        <v>4176</v>
      </c>
      <c r="C105" t="s">
        <v>4176</v>
      </c>
      <c r="D105" t="s">
        <v>11</v>
      </c>
      <c r="E105" s="42">
        <v>44794</v>
      </c>
      <c r="F105" t="s">
        <v>4405</v>
      </c>
      <c r="G105">
        <v>57076</v>
      </c>
      <c r="H105">
        <v>8974</v>
      </c>
    </row>
    <row r="106" spans="1:8" ht="409.5" x14ac:dyDescent="0.35">
      <c r="A106" s="15" t="s">
        <v>4406</v>
      </c>
      <c r="B106" t="s">
        <v>4176</v>
      </c>
      <c r="C106" t="s">
        <v>4176</v>
      </c>
      <c r="D106" t="s">
        <v>11</v>
      </c>
      <c r="E106" s="42">
        <v>44794</v>
      </c>
      <c r="F106" s="4" t="s">
        <v>4407</v>
      </c>
      <c r="G106">
        <v>2475</v>
      </c>
      <c r="H106">
        <v>471</v>
      </c>
    </row>
    <row r="107" spans="1:8" x14ac:dyDescent="0.35">
      <c r="A107" s="15" t="s">
        <v>4408</v>
      </c>
      <c r="B107" t="s">
        <v>4176</v>
      </c>
      <c r="C107" t="s">
        <v>4176</v>
      </c>
      <c r="D107" t="s">
        <v>11</v>
      </c>
      <c r="E107" s="42">
        <v>44794</v>
      </c>
      <c r="F107" t="s">
        <v>4409</v>
      </c>
      <c r="G107">
        <v>13182</v>
      </c>
      <c r="H107">
        <v>2260</v>
      </c>
    </row>
    <row r="108" spans="1:8" x14ac:dyDescent="0.35">
      <c r="A108" s="15" t="s">
        <v>4410</v>
      </c>
      <c r="B108" t="s">
        <v>4176</v>
      </c>
      <c r="C108" t="s">
        <v>4176</v>
      </c>
      <c r="D108" t="s">
        <v>11</v>
      </c>
      <c r="E108" s="42">
        <v>44794</v>
      </c>
      <c r="F108" t="s">
        <v>4411</v>
      </c>
      <c r="G108">
        <v>29727</v>
      </c>
      <c r="H108">
        <v>2774</v>
      </c>
    </row>
    <row r="109" spans="1:8" x14ac:dyDescent="0.35">
      <c r="A109" s="15" t="s">
        <v>4412</v>
      </c>
      <c r="B109" t="s">
        <v>4176</v>
      </c>
      <c r="C109" t="s">
        <v>4176</v>
      </c>
      <c r="D109" t="s">
        <v>11</v>
      </c>
      <c r="E109" s="42">
        <v>44795</v>
      </c>
      <c r="F109" t="s">
        <v>4413</v>
      </c>
      <c r="G109">
        <v>14288</v>
      </c>
      <c r="H109">
        <v>1876</v>
      </c>
    </row>
    <row r="110" spans="1:8" x14ac:dyDescent="0.35">
      <c r="A110" s="15" t="s">
        <v>4414</v>
      </c>
      <c r="B110" t="s">
        <v>4176</v>
      </c>
      <c r="C110" t="s">
        <v>4176</v>
      </c>
      <c r="D110" t="s">
        <v>11</v>
      </c>
      <c r="E110" s="42">
        <v>44795</v>
      </c>
      <c r="F110" t="s">
        <v>4415</v>
      </c>
      <c r="G110">
        <v>19217</v>
      </c>
      <c r="H110">
        <v>2138</v>
      </c>
    </row>
    <row r="111" spans="1:8" x14ac:dyDescent="0.35">
      <c r="A111" s="15" t="s">
        <v>4416</v>
      </c>
      <c r="B111" t="s">
        <v>4176</v>
      </c>
      <c r="C111" t="s">
        <v>4261</v>
      </c>
      <c r="D111" t="s">
        <v>9</v>
      </c>
      <c r="E111" s="42">
        <v>44795</v>
      </c>
      <c r="F111" t="s">
        <v>4417</v>
      </c>
      <c r="G111">
        <v>2089</v>
      </c>
      <c r="H111">
        <v>456</v>
      </c>
    </row>
    <row r="112" spans="1:8" x14ac:dyDescent="0.35">
      <c r="A112" s="15" t="s">
        <v>4418</v>
      </c>
      <c r="B112" t="s">
        <v>4176</v>
      </c>
      <c r="C112" t="s">
        <v>4176</v>
      </c>
      <c r="D112" t="s">
        <v>11</v>
      </c>
      <c r="E112" s="42">
        <v>44795</v>
      </c>
      <c r="F112" t="s">
        <v>4419</v>
      </c>
      <c r="G112">
        <v>6220</v>
      </c>
      <c r="H112">
        <v>1494</v>
      </c>
    </row>
    <row r="113" spans="1:8" x14ac:dyDescent="0.35">
      <c r="A113" s="15" t="s">
        <v>4420</v>
      </c>
      <c r="B113" t="s">
        <v>4176</v>
      </c>
      <c r="C113" t="s">
        <v>4176</v>
      </c>
      <c r="D113" t="s">
        <v>11</v>
      </c>
      <c r="E113" s="42">
        <v>44795</v>
      </c>
      <c r="F113" t="s">
        <v>4421</v>
      </c>
      <c r="G113">
        <v>2375</v>
      </c>
      <c r="H113">
        <v>367</v>
      </c>
    </row>
    <row r="114" spans="1:8" x14ac:dyDescent="0.35">
      <c r="A114" s="15" t="s">
        <v>4422</v>
      </c>
      <c r="B114" t="s">
        <v>4176</v>
      </c>
      <c r="C114" t="s">
        <v>4176</v>
      </c>
      <c r="D114" t="s">
        <v>11</v>
      </c>
      <c r="E114" s="42">
        <v>44795</v>
      </c>
      <c r="F114" t="s">
        <v>4423</v>
      </c>
      <c r="G114">
        <v>3149</v>
      </c>
      <c r="H114">
        <v>459</v>
      </c>
    </row>
    <row r="115" spans="1:8" x14ac:dyDescent="0.35">
      <c r="A115" s="15" t="s">
        <v>4424</v>
      </c>
      <c r="B115" t="s">
        <v>4176</v>
      </c>
      <c r="C115" t="s">
        <v>4176</v>
      </c>
      <c r="D115" t="s">
        <v>11</v>
      </c>
      <c r="E115" s="42">
        <v>44795</v>
      </c>
      <c r="F115" t="s">
        <v>4425</v>
      </c>
      <c r="G115">
        <v>2762</v>
      </c>
      <c r="H115">
        <v>410</v>
      </c>
    </row>
    <row r="116" spans="1:8" x14ac:dyDescent="0.35">
      <c r="A116" s="15" t="s">
        <v>4426</v>
      </c>
      <c r="B116" t="s">
        <v>4176</v>
      </c>
      <c r="C116" t="s">
        <v>4176</v>
      </c>
      <c r="D116" t="s">
        <v>11</v>
      </c>
      <c r="E116" s="42">
        <v>44795</v>
      </c>
      <c r="F116" t="s">
        <v>4427</v>
      </c>
      <c r="G116">
        <v>3435</v>
      </c>
      <c r="H116">
        <v>508</v>
      </c>
    </row>
    <row r="117" spans="1:8" x14ac:dyDescent="0.35">
      <c r="A117" s="15" t="s">
        <v>4428</v>
      </c>
      <c r="B117" t="s">
        <v>4176</v>
      </c>
      <c r="C117" t="s">
        <v>4176</v>
      </c>
      <c r="D117" t="s">
        <v>11</v>
      </c>
      <c r="E117" s="42">
        <v>44795</v>
      </c>
      <c r="F117" t="s">
        <v>4429</v>
      </c>
      <c r="G117">
        <v>5307</v>
      </c>
      <c r="H117">
        <v>829</v>
      </c>
    </row>
    <row r="118" spans="1:8" x14ac:dyDescent="0.35">
      <c r="A118" s="15" t="s">
        <v>4430</v>
      </c>
      <c r="B118" t="s">
        <v>4176</v>
      </c>
      <c r="C118" t="s">
        <v>4176</v>
      </c>
      <c r="D118" t="s">
        <v>11</v>
      </c>
      <c r="E118" s="42">
        <v>44795</v>
      </c>
      <c r="F118" t="s">
        <v>4431</v>
      </c>
      <c r="G118">
        <v>23343</v>
      </c>
      <c r="H118">
        <v>1642</v>
      </c>
    </row>
    <row r="119" spans="1:8" x14ac:dyDescent="0.35">
      <c r="A119" s="15" t="s">
        <v>4432</v>
      </c>
      <c r="B119" t="s">
        <v>4176</v>
      </c>
      <c r="C119" t="s">
        <v>4176</v>
      </c>
      <c r="D119" t="s">
        <v>11</v>
      </c>
      <c r="E119" s="42">
        <v>44795</v>
      </c>
      <c r="F119" t="s">
        <v>4433</v>
      </c>
      <c r="G119">
        <v>3634</v>
      </c>
      <c r="H119">
        <v>524</v>
      </c>
    </row>
    <row r="120" spans="1:8" x14ac:dyDescent="0.35">
      <c r="A120" s="15" t="s">
        <v>4434</v>
      </c>
      <c r="B120" t="s">
        <v>4176</v>
      </c>
      <c r="C120" t="s">
        <v>4176</v>
      </c>
      <c r="D120" t="s">
        <v>11</v>
      </c>
      <c r="E120" s="42">
        <v>44795</v>
      </c>
      <c r="F120" t="s">
        <v>4435</v>
      </c>
      <c r="G120">
        <v>5046</v>
      </c>
      <c r="H120">
        <v>544</v>
      </c>
    </row>
    <row r="121" spans="1:8" x14ac:dyDescent="0.35">
      <c r="A121" s="15" t="s">
        <v>4436</v>
      </c>
      <c r="B121" t="s">
        <v>4176</v>
      </c>
      <c r="C121" t="s">
        <v>4176</v>
      </c>
      <c r="D121" t="s">
        <v>11</v>
      </c>
      <c r="E121" s="42">
        <v>44795</v>
      </c>
      <c r="F121" t="s">
        <v>4437</v>
      </c>
      <c r="G121">
        <v>2335</v>
      </c>
      <c r="H121">
        <v>346</v>
      </c>
    </row>
    <row r="122" spans="1:8" x14ac:dyDescent="0.35">
      <c r="A122" s="15" t="s">
        <v>4438</v>
      </c>
      <c r="B122" t="s">
        <v>4176</v>
      </c>
      <c r="C122" t="s">
        <v>4176</v>
      </c>
      <c r="D122" t="s">
        <v>11</v>
      </c>
      <c r="E122" s="42">
        <v>44795</v>
      </c>
      <c r="F122" t="s">
        <v>4439</v>
      </c>
      <c r="G122">
        <v>9799</v>
      </c>
      <c r="H122">
        <v>818</v>
      </c>
    </row>
    <row r="123" spans="1:8" x14ac:dyDescent="0.35">
      <c r="A123" s="15" t="s">
        <v>4440</v>
      </c>
      <c r="B123" t="s">
        <v>4176</v>
      </c>
      <c r="C123" t="s">
        <v>4176</v>
      </c>
      <c r="D123" t="s">
        <v>11</v>
      </c>
      <c r="E123" s="42">
        <v>44795</v>
      </c>
      <c r="F123" t="s">
        <v>4441</v>
      </c>
      <c r="G123">
        <v>2481</v>
      </c>
      <c r="H123">
        <v>434</v>
      </c>
    </row>
    <row r="124" spans="1:8" x14ac:dyDescent="0.35">
      <c r="A124" s="15" t="s">
        <v>4442</v>
      </c>
      <c r="B124" t="s">
        <v>4176</v>
      </c>
      <c r="C124" t="s">
        <v>4176</v>
      </c>
      <c r="D124" t="s">
        <v>11</v>
      </c>
      <c r="E124" s="42">
        <v>44795</v>
      </c>
      <c r="F124" t="s">
        <v>4443</v>
      </c>
      <c r="G124">
        <v>6558</v>
      </c>
      <c r="H124">
        <v>863</v>
      </c>
    </row>
    <row r="125" spans="1:8" x14ac:dyDescent="0.35">
      <c r="A125" s="15" t="s">
        <v>4444</v>
      </c>
      <c r="B125" t="s">
        <v>4176</v>
      </c>
      <c r="C125" t="s">
        <v>4176</v>
      </c>
      <c r="D125" t="s">
        <v>11</v>
      </c>
      <c r="E125" s="42">
        <v>44795</v>
      </c>
      <c r="F125" t="s">
        <v>4445</v>
      </c>
      <c r="G125">
        <v>7917</v>
      </c>
      <c r="H125">
        <v>831</v>
      </c>
    </row>
    <row r="126" spans="1:8" x14ac:dyDescent="0.35">
      <c r="A126" s="15" t="s">
        <v>4446</v>
      </c>
      <c r="B126" t="s">
        <v>4176</v>
      </c>
      <c r="C126" t="s">
        <v>4176</v>
      </c>
      <c r="D126" t="s">
        <v>11</v>
      </c>
      <c r="E126" s="42">
        <v>44795</v>
      </c>
      <c r="F126" t="s">
        <v>4447</v>
      </c>
      <c r="G126">
        <v>2480</v>
      </c>
      <c r="H126">
        <v>365</v>
      </c>
    </row>
    <row r="127" spans="1:8" x14ac:dyDescent="0.35">
      <c r="A127" s="15" t="s">
        <v>4448</v>
      </c>
      <c r="B127" t="s">
        <v>4176</v>
      </c>
      <c r="C127" t="s">
        <v>4176</v>
      </c>
      <c r="D127" t="s">
        <v>11</v>
      </c>
      <c r="E127" s="42">
        <v>44795</v>
      </c>
      <c r="F127" t="s">
        <v>4449</v>
      </c>
      <c r="G127">
        <v>4759</v>
      </c>
      <c r="H127">
        <v>742</v>
      </c>
    </row>
    <row r="128" spans="1:8" x14ac:dyDescent="0.35">
      <c r="A128" s="15" t="s">
        <v>4450</v>
      </c>
      <c r="B128" t="s">
        <v>4176</v>
      </c>
      <c r="C128" t="s">
        <v>4176</v>
      </c>
      <c r="D128" t="s">
        <v>11</v>
      </c>
      <c r="E128" s="42">
        <v>44795</v>
      </c>
      <c r="F128" t="s">
        <v>4451</v>
      </c>
      <c r="G128">
        <v>3201</v>
      </c>
      <c r="H128">
        <v>533</v>
      </c>
    </row>
    <row r="129" spans="1:8" x14ac:dyDescent="0.35">
      <c r="A129" s="15" t="s">
        <v>4452</v>
      </c>
      <c r="B129" t="s">
        <v>4176</v>
      </c>
      <c r="C129" t="s">
        <v>4176</v>
      </c>
      <c r="D129" t="s">
        <v>11</v>
      </c>
      <c r="E129" s="42">
        <v>44795</v>
      </c>
      <c r="F129" t="s">
        <v>4453</v>
      </c>
      <c r="G129">
        <v>48199</v>
      </c>
      <c r="H129">
        <v>2394</v>
      </c>
    </row>
    <row r="130" spans="1:8" x14ac:dyDescent="0.35">
      <c r="A130" s="15" t="s">
        <v>4454</v>
      </c>
      <c r="B130" t="s">
        <v>4176</v>
      </c>
      <c r="C130" t="s">
        <v>4176</v>
      </c>
      <c r="D130" t="s">
        <v>11</v>
      </c>
      <c r="E130" s="42">
        <v>44795</v>
      </c>
      <c r="F130" t="s">
        <v>4455</v>
      </c>
      <c r="G130">
        <v>5394</v>
      </c>
      <c r="H130">
        <v>718</v>
      </c>
    </row>
    <row r="131" spans="1:8" x14ac:dyDescent="0.35">
      <c r="A131" s="15" t="s">
        <v>4456</v>
      </c>
      <c r="B131" t="s">
        <v>4176</v>
      </c>
      <c r="C131" t="s">
        <v>4176</v>
      </c>
      <c r="D131" t="s">
        <v>11</v>
      </c>
      <c r="E131" s="42">
        <v>44795</v>
      </c>
      <c r="F131" t="s">
        <v>4457</v>
      </c>
      <c r="G131">
        <v>17196</v>
      </c>
      <c r="H131">
        <v>1712</v>
      </c>
    </row>
    <row r="132" spans="1:8" x14ac:dyDescent="0.35">
      <c r="A132" s="15" t="s">
        <v>4458</v>
      </c>
      <c r="B132" t="s">
        <v>4176</v>
      </c>
      <c r="C132" t="s">
        <v>4459</v>
      </c>
      <c r="D132" t="s">
        <v>9</v>
      </c>
      <c r="E132" s="42">
        <v>44795</v>
      </c>
      <c r="F132" t="s">
        <v>4460</v>
      </c>
      <c r="G132">
        <v>4457</v>
      </c>
      <c r="H132">
        <v>738</v>
      </c>
    </row>
    <row r="133" spans="1:8" ht="409.5" x14ac:dyDescent="0.35">
      <c r="A133" s="15" t="s">
        <v>4461</v>
      </c>
      <c r="B133" t="s">
        <v>4176</v>
      </c>
      <c r="C133" t="s">
        <v>4239</v>
      </c>
      <c r="D133" t="s">
        <v>9</v>
      </c>
      <c r="E133" s="42">
        <v>44795</v>
      </c>
      <c r="F133" s="4" t="s">
        <v>4462</v>
      </c>
      <c r="G133">
        <v>4880</v>
      </c>
      <c r="H133">
        <v>999</v>
      </c>
    </row>
    <row r="134" spans="1:8" ht="409.5" x14ac:dyDescent="0.35">
      <c r="A134" s="15" t="s">
        <v>4463</v>
      </c>
      <c r="B134" t="s">
        <v>4176</v>
      </c>
      <c r="C134" t="s">
        <v>4261</v>
      </c>
      <c r="D134" t="s">
        <v>9</v>
      </c>
      <c r="E134" s="42">
        <v>44795</v>
      </c>
      <c r="F134" s="4" t="s">
        <v>4462</v>
      </c>
      <c r="G134">
        <v>4880</v>
      </c>
      <c r="H134">
        <v>999</v>
      </c>
    </row>
    <row r="135" spans="1:8" x14ac:dyDescent="0.35">
      <c r="A135" s="15" t="s">
        <v>4464</v>
      </c>
      <c r="B135" t="s">
        <v>4176</v>
      </c>
      <c r="C135" t="s">
        <v>4465</v>
      </c>
      <c r="D135" t="s">
        <v>146</v>
      </c>
      <c r="E135" s="42">
        <v>44795</v>
      </c>
      <c r="F135" t="s">
        <v>4466</v>
      </c>
      <c r="G135">
        <v>9237</v>
      </c>
      <c r="H135">
        <v>283</v>
      </c>
    </row>
    <row r="136" spans="1:8" x14ac:dyDescent="0.35">
      <c r="A136" s="15" t="s">
        <v>4467</v>
      </c>
      <c r="B136" t="s">
        <v>4176</v>
      </c>
      <c r="C136" t="s">
        <v>1241</v>
      </c>
      <c r="D136" t="s">
        <v>9</v>
      </c>
      <c r="E136" s="42">
        <v>44795</v>
      </c>
      <c r="F136" t="s">
        <v>4466</v>
      </c>
      <c r="G136">
        <v>9237</v>
      </c>
      <c r="H136">
        <v>283</v>
      </c>
    </row>
    <row r="137" spans="1:8" x14ac:dyDescent="0.35">
      <c r="A137" s="15" t="s">
        <v>4468</v>
      </c>
      <c r="B137" t="s">
        <v>4176</v>
      </c>
      <c r="C137" t="s">
        <v>4176</v>
      </c>
      <c r="D137" t="s">
        <v>11</v>
      </c>
      <c r="E137" s="42">
        <v>44795</v>
      </c>
      <c r="F137" t="s">
        <v>4469</v>
      </c>
      <c r="G137">
        <v>31286</v>
      </c>
      <c r="H137">
        <v>4794</v>
      </c>
    </row>
    <row r="138" spans="1:8" x14ac:dyDescent="0.35">
      <c r="A138" s="15" t="s">
        <v>4470</v>
      </c>
      <c r="B138" t="s">
        <v>4176</v>
      </c>
      <c r="C138" t="s">
        <v>4176</v>
      </c>
      <c r="D138" t="s">
        <v>11</v>
      </c>
      <c r="E138" s="42">
        <v>44795</v>
      </c>
      <c r="F138" t="s">
        <v>4471</v>
      </c>
      <c r="G138">
        <v>5034</v>
      </c>
      <c r="H138">
        <v>913</v>
      </c>
    </row>
    <row r="139" spans="1:8" ht="409.5" x14ac:dyDescent="0.35">
      <c r="A139" s="15" t="s">
        <v>4472</v>
      </c>
      <c r="B139" t="s">
        <v>4176</v>
      </c>
      <c r="C139" t="s">
        <v>4261</v>
      </c>
      <c r="D139" t="s">
        <v>9</v>
      </c>
      <c r="E139" s="42">
        <v>44796</v>
      </c>
      <c r="F139" s="4" t="s">
        <v>4473</v>
      </c>
      <c r="G139">
        <v>6554</v>
      </c>
      <c r="H139">
        <v>980</v>
      </c>
    </row>
    <row r="140" spans="1:8" ht="409.5" x14ac:dyDescent="0.35">
      <c r="A140" s="15" t="s">
        <v>4474</v>
      </c>
      <c r="B140" t="s">
        <v>4176</v>
      </c>
      <c r="C140" t="s">
        <v>4198</v>
      </c>
      <c r="D140" t="s">
        <v>9</v>
      </c>
      <c r="E140" s="42">
        <v>44796</v>
      </c>
      <c r="F140" s="4" t="s">
        <v>4475</v>
      </c>
      <c r="G140">
        <v>6340</v>
      </c>
      <c r="H140">
        <v>983</v>
      </c>
    </row>
    <row r="141" spans="1:8" x14ac:dyDescent="0.35">
      <c r="A141" s="15" t="s">
        <v>4476</v>
      </c>
      <c r="B141" t="s">
        <v>4176</v>
      </c>
      <c r="C141" t="s">
        <v>4176</v>
      </c>
      <c r="D141" t="s">
        <v>11</v>
      </c>
      <c r="E141" s="42">
        <v>44796</v>
      </c>
      <c r="F141" t="s">
        <v>4477</v>
      </c>
      <c r="G141">
        <v>4358</v>
      </c>
      <c r="H141">
        <v>750</v>
      </c>
    </row>
    <row r="142" spans="1:8" x14ac:dyDescent="0.35">
      <c r="A142" s="15" t="s">
        <v>4478</v>
      </c>
      <c r="B142" t="s">
        <v>4176</v>
      </c>
      <c r="C142" t="s">
        <v>4176</v>
      </c>
      <c r="D142" t="s">
        <v>11</v>
      </c>
      <c r="E142" s="42">
        <v>44796</v>
      </c>
      <c r="F142" t="s">
        <v>4479</v>
      </c>
      <c r="G142">
        <v>25823</v>
      </c>
      <c r="H142">
        <v>1719</v>
      </c>
    </row>
    <row r="143" spans="1:8" x14ac:dyDescent="0.35">
      <c r="A143" s="15" t="s">
        <v>4480</v>
      </c>
      <c r="B143" t="s">
        <v>4176</v>
      </c>
      <c r="C143" t="s">
        <v>4176</v>
      </c>
      <c r="D143" t="s">
        <v>11</v>
      </c>
      <c r="E143" s="42">
        <v>44796</v>
      </c>
      <c r="F143" t="s">
        <v>4481</v>
      </c>
      <c r="G143">
        <v>5855</v>
      </c>
      <c r="H143">
        <v>1104</v>
      </c>
    </row>
    <row r="144" spans="1:8" x14ac:dyDescent="0.35">
      <c r="A144" s="15" t="s">
        <v>4482</v>
      </c>
      <c r="B144" t="s">
        <v>4176</v>
      </c>
      <c r="C144" t="s">
        <v>4176</v>
      </c>
      <c r="D144" t="s">
        <v>11</v>
      </c>
      <c r="E144" s="42">
        <v>44796</v>
      </c>
      <c r="F144" t="s">
        <v>4483</v>
      </c>
      <c r="G144">
        <v>9700</v>
      </c>
      <c r="H144">
        <v>1346</v>
      </c>
    </row>
    <row r="145" spans="1:8" x14ac:dyDescent="0.35">
      <c r="A145" s="15" t="s">
        <v>4484</v>
      </c>
      <c r="B145" t="s">
        <v>4176</v>
      </c>
      <c r="C145" t="s">
        <v>4176</v>
      </c>
      <c r="D145" t="s">
        <v>11</v>
      </c>
      <c r="E145" s="42">
        <v>44796</v>
      </c>
      <c r="F145" t="s">
        <v>4485</v>
      </c>
      <c r="G145">
        <v>14715</v>
      </c>
      <c r="H145">
        <v>1649</v>
      </c>
    </row>
    <row r="146" spans="1:8" x14ac:dyDescent="0.35">
      <c r="A146" s="15" t="s">
        <v>4486</v>
      </c>
      <c r="B146" t="s">
        <v>4176</v>
      </c>
      <c r="C146" t="s">
        <v>4487</v>
      </c>
      <c r="D146" t="s">
        <v>9</v>
      </c>
      <c r="E146" s="42">
        <v>44796</v>
      </c>
      <c r="F146" t="s">
        <v>4488</v>
      </c>
      <c r="G146">
        <v>9832</v>
      </c>
      <c r="H146">
        <v>1156</v>
      </c>
    </row>
    <row r="147" spans="1:8" x14ac:dyDescent="0.35">
      <c r="A147" s="15" t="s">
        <v>4489</v>
      </c>
      <c r="B147" t="s">
        <v>4176</v>
      </c>
      <c r="C147" t="s">
        <v>4176</v>
      </c>
      <c r="D147" t="s">
        <v>11</v>
      </c>
      <c r="E147" s="42">
        <v>44797</v>
      </c>
      <c r="F147" t="s">
        <v>4490</v>
      </c>
      <c r="G147">
        <v>29538</v>
      </c>
      <c r="H147">
        <v>2135</v>
      </c>
    </row>
    <row r="148" spans="1:8" x14ac:dyDescent="0.35">
      <c r="A148" s="15" t="s">
        <v>4491</v>
      </c>
      <c r="B148" t="s">
        <v>4176</v>
      </c>
      <c r="C148" t="s">
        <v>4258</v>
      </c>
      <c r="D148" t="s">
        <v>9</v>
      </c>
      <c r="E148" s="42">
        <v>44797</v>
      </c>
      <c r="F148" t="s">
        <v>4492</v>
      </c>
      <c r="G148">
        <v>21393</v>
      </c>
      <c r="H148">
        <v>2460</v>
      </c>
    </row>
    <row r="149" spans="1:8" x14ac:dyDescent="0.35">
      <c r="A149" s="15" t="s">
        <v>4493</v>
      </c>
      <c r="B149" t="s">
        <v>4176</v>
      </c>
      <c r="C149" t="s">
        <v>4176</v>
      </c>
      <c r="D149" t="s">
        <v>11</v>
      </c>
      <c r="E149" s="42">
        <v>44797</v>
      </c>
      <c r="F149" t="s">
        <v>4494</v>
      </c>
      <c r="G149">
        <v>2568</v>
      </c>
      <c r="H149">
        <v>552</v>
      </c>
    </row>
    <row r="150" spans="1:8" x14ac:dyDescent="0.35">
      <c r="A150" s="15" t="s">
        <v>4495</v>
      </c>
      <c r="B150" t="s">
        <v>4176</v>
      </c>
      <c r="C150" t="s">
        <v>4496</v>
      </c>
      <c r="D150" t="s">
        <v>146</v>
      </c>
      <c r="E150" s="42">
        <v>44797</v>
      </c>
      <c r="F150" t="s">
        <v>4497</v>
      </c>
      <c r="G150">
        <v>51543</v>
      </c>
      <c r="H150">
        <v>1318</v>
      </c>
    </row>
    <row r="151" spans="1:8" x14ac:dyDescent="0.35">
      <c r="A151" s="15" t="s">
        <v>4498</v>
      </c>
      <c r="B151" t="s">
        <v>4176</v>
      </c>
      <c r="C151" t="s">
        <v>4176</v>
      </c>
      <c r="D151" t="s">
        <v>11</v>
      </c>
      <c r="E151" s="42">
        <v>44797</v>
      </c>
      <c r="F151" t="s">
        <v>4499</v>
      </c>
      <c r="G151">
        <v>50027</v>
      </c>
      <c r="H151">
        <v>2341</v>
      </c>
    </row>
    <row r="152" spans="1:8" ht="409.5" x14ac:dyDescent="0.35">
      <c r="A152" s="15" t="s">
        <v>4500</v>
      </c>
      <c r="B152" t="s">
        <v>4176</v>
      </c>
      <c r="C152" t="s">
        <v>4176</v>
      </c>
      <c r="D152" t="s">
        <v>11</v>
      </c>
      <c r="E152" s="42">
        <v>44797</v>
      </c>
      <c r="F152" s="4" t="s">
        <v>4501</v>
      </c>
      <c r="G152">
        <v>4301</v>
      </c>
      <c r="H152">
        <v>1021</v>
      </c>
    </row>
    <row r="153" spans="1:8" x14ac:dyDescent="0.35">
      <c r="A153" s="15" t="s">
        <v>4502</v>
      </c>
      <c r="B153" t="s">
        <v>4176</v>
      </c>
      <c r="C153" t="s">
        <v>4176</v>
      </c>
      <c r="D153" t="s">
        <v>11</v>
      </c>
      <c r="E153" s="42">
        <v>44797</v>
      </c>
      <c r="F153" t="s">
        <v>4503</v>
      </c>
      <c r="G153">
        <v>1519</v>
      </c>
      <c r="H153">
        <v>286</v>
      </c>
    </row>
    <row r="154" spans="1:8" x14ac:dyDescent="0.35">
      <c r="A154" s="15" t="s">
        <v>4504</v>
      </c>
      <c r="B154" t="s">
        <v>4176</v>
      </c>
      <c r="C154" t="s">
        <v>4176</v>
      </c>
      <c r="D154" t="s">
        <v>11</v>
      </c>
      <c r="E154" s="42">
        <v>44797</v>
      </c>
      <c r="F154" t="s">
        <v>4505</v>
      </c>
      <c r="G154">
        <v>2505</v>
      </c>
      <c r="H154">
        <v>514</v>
      </c>
    </row>
    <row r="155" spans="1:8" x14ac:dyDescent="0.35">
      <c r="A155" s="15" t="s">
        <v>4506</v>
      </c>
      <c r="B155" t="s">
        <v>4176</v>
      </c>
      <c r="C155" t="s">
        <v>4176</v>
      </c>
      <c r="D155" t="s">
        <v>11</v>
      </c>
      <c r="E155" s="42">
        <v>44797</v>
      </c>
      <c r="F155" t="s">
        <v>4507</v>
      </c>
      <c r="G155">
        <v>20008</v>
      </c>
      <c r="H155">
        <v>1365</v>
      </c>
    </row>
    <row r="156" spans="1:8" x14ac:dyDescent="0.35">
      <c r="A156" s="15" t="s">
        <v>4508</v>
      </c>
      <c r="B156" t="s">
        <v>4176</v>
      </c>
      <c r="C156" t="s">
        <v>4176</v>
      </c>
      <c r="D156" t="s">
        <v>11</v>
      </c>
      <c r="E156" s="42">
        <v>44797</v>
      </c>
      <c r="F156" t="s">
        <v>4509</v>
      </c>
      <c r="G156">
        <v>3733</v>
      </c>
      <c r="H156">
        <v>302</v>
      </c>
    </row>
    <row r="157" spans="1:8" x14ac:dyDescent="0.35">
      <c r="A157" s="15" t="s">
        <v>4510</v>
      </c>
      <c r="B157" t="s">
        <v>4176</v>
      </c>
      <c r="C157" t="s">
        <v>4176</v>
      </c>
      <c r="D157" t="s">
        <v>11</v>
      </c>
      <c r="E157" s="42">
        <v>44797</v>
      </c>
      <c r="F157" t="s">
        <v>4511</v>
      </c>
      <c r="G157">
        <v>2757</v>
      </c>
      <c r="H157">
        <v>236</v>
      </c>
    </row>
    <row r="158" spans="1:8" x14ac:dyDescent="0.35">
      <c r="A158" s="15" t="s">
        <v>4512</v>
      </c>
      <c r="B158" t="s">
        <v>4176</v>
      </c>
      <c r="C158" t="s">
        <v>4176</v>
      </c>
      <c r="D158" t="s">
        <v>11</v>
      </c>
      <c r="E158" s="42">
        <v>44797</v>
      </c>
      <c r="F158" t="s">
        <v>4513</v>
      </c>
      <c r="G158">
        <v>4179</v>
      </c>
      <c r="H158">
        <v>409</v>
      </c>
    </row>
    <row r="159" spans="1:8" x14ac:dyDescent="0.35">
      <c r="A159" s="15" t="s">
        <v>4514</v>
      </c>
      <c r="B159" t="s">
        <v>4176</v>
      </c>
      <c r="C159" t="s">
        <v>4176</v>
      </c>
      <c r="D159" t="s">
        <v>11</v>
      </c>
      <c r="E159" s="42">
        <v>44797</v>
      </c>
      <c r="F159" t="s">
        <v>4515</v>
      </c>
      <c r="G159">
        <v>4490</v>
      </c>
      <c r="H159">
        <v>477</v>
      </c>
    </row>
    <row r="160" spans="1:8" x14ac:dyDescent="0.35">
      <c r="A160" s="15" t="s">
        <v>4516</v>
      </c>
      <c r="B160" t="s">
        <v>4176</v>
      </c>
      <c r="C160" t="s">
        <v>4517</v>
      </c>
      <c r="D160" t="s">
        <v>9</v>
      </c>
      <c r="E160" s="42">
        <v>44797</v>
      </c>
      <c r="F160" t="s">
        <v>4518</v>
      </c>
      <c r="G160">
        <v>10809</v>
      </c>
      <c r="H160">
        <v>1414</v>
      </c>
    </row>
    <row r="161" spans="1:8" x14ac:dyDescent="0.35">
      <c r="A161" s="15" t="s">
        <v>4519</v>
      </c>
      <c r="B161" t="s">
        <v>4176</v>
      </c>
      <c r="C161" t="s">
        <v>4176</v>
      </c>
      <c r="D161" t="s">
        <v>11</v>
      </c>
      <c r="E161" s="42">
        <v>44798</v>
      </c>
      <c r="F161" t="s">
        <v>4520</v>
      </c>
      <c r="G161">
        <v>53607</v>
      </c>
      <c r="H161">
        <v>3203</v>
      </c>
    </row>
    <row r="162" spans="1:8" x14ac:dyDescent="0.35">
      <c r="A162" s="15" t="s">
        <v>4521</v>
      </c>
      <c r="B162" t="s">
        <v>4176</v>
      </c>
      <c r="C162" t="s">
        <v>4258</v>
      </c>
      <c r="D162" t="s">
        <v>9</v>
      </c>
      <c r="E162" s="42">
        <v>44798</v>
      </c>
      <c r="F162" t="s">
        <v>4522</v>
      </c>
      <c r="G162">
        <v>167430</v>
      </c>
      <c r="H162">
        <v>9283</v>
      </c>
    </row>
    <row r="163" spans="1:8" x14ac:dyDescent="0.35">
      <c r="A163" s="15" t="s">
        <v>4523</v>
      </c>
      <c r="B163" t="s">
        <v>4176</v>
      </c>
      <c r="C163" t="s">
        <v>4176</v>
      </c>
      <c r="D163" t="s">
        <v>11</v>
      </c>
      <c r="E163" s="42">
        <v>44798</v>
      </c>
      <c r="F163" t="s">
        <v>4524</v>
      </c>
      <c r="G163">
        <v>19416</v>
      </c>
      <c r="H163">
        <v>968</v>
      </c>
    </row>
    <row r="164" spans="1:8" x14ac:dyDescent="0.35">
      <c r="A164" s="15" t="s">
        <v>4525</v>
      </c>
      <c r="B164" t="s">
        <v>4176</v>
      </c>
      <c r="C164" t="s">
        <v>4176</v>
      </c>
      <c r="D164" t="s">
        <v>11</v>
      </c>
      <c r="E164" s="42">
        <v>44798</v>
      </c>
      <c r="F164" t="s">
        <v>4526</v>
      </c>
      <c r="G164">
        <v>37880</v>
      </c>
      <c r="H164">
        <v>4155</v>
      </c>
    </row>
    <row r="165" spans="1:8" x14ac:dyDescent="0.35">
      <c r="A165" s="15" t="s">
        <v>4527</v>
      </c>
      <c r="B165" t="s">
        <v>4176</v>
      </c>
      <c r="C165" t="s">
        <v>4176</v>
      </c>
      <c r="D165" t="s">
        <v>11</v>
      </c>
      <c r="E165" s="42">
        <v>44798</v>
      </c>
      <c r="F165" t="s">
        <v>4528</v>
      </c>
      <c r="G165">
        <v>19070</v>
      </c>
      <c r="H165">
        <v>1957</v>
      </c>
    </row>
    <row r="166" spans="1:8" x14ac:dyDescent="0.35">
      <c r="A166" s="15" t="s">
        <v>4529</v>
      </c>
      <c r="B166" t="s">
        <v>4176</v>
      </c>
      <c r="C166" t="s">
        <v>4530</v>
      </c>
      <c r="D166" t="s">
        <v>9</v>
      </c>
      <c r="E166" s="42">
        <v>44798</v>
      </c>
      <c r="F166" t="s">
        <v>4531</v>
      </c>
      <c r="G166">
        <v>14743</v>
      </c>
      <c r="H166">
        <v>2141</v>
      </c>
    </row>
    <row r="167" spans="1:8" x14ac:dyDescent="0.35">
      <c r="A167" s="15" t="s">
        <v>4532</v>
      </c>
      <c r="B167" t="s">
        <v>4176</v>
      </c>
      <c r="C167" t="s">
        <v>4176</v>
      </c>
      <c r="D167" t="s">
        <v>11</v>
      </c>
      <c r="E167" s="42">
        <v>44798</v>
      </c>
      <c r="F167" t="s">
        <v>4533</v>
      </c>
      <c r="G167">
        <v>7489</v>
      </c>
      <c r="H167">
        <v>1088</v>
      </c>
    </row>
    <row r="168" spans="1:8" ht="174" x14ac:dyDescent="0.35">
      <c r="A168" s="15" t="s">
        <v>4534</v>
      </c>
      <c r="B168" t="s">
        <v>4176</v>
      </c>
      <c r="C168" t="s">
        <v>4261</v>
      </c>
      <c r="D168" t="s">
        <v>9</v>
      </c>
      <c r="E168" s="42">
        <v>44798</v>
      </c>
      <c r="F168" s="4" t="s">
        <v>4535</v>
      </c>
      <c r="G168">
        <v>182933</v>
      </c>
      <c r="H168">
        <v>13145</v>
      </c>
    </row>
    <row r="169" spans="1:8" x14ac:dyDescent="0.35">
      <c r="A169" s="15" t="s">
        <v>4536</v>
      </c>
      <c r="B169" t="s">
        <v>4176</v>
      </c>
      <c r="C169" t="s">
        <v>4537</v>
      </c>
      <c r="D169" t="s">
        <v>146</v>
      </c>
      <c r="E169" s="42">
        <v>44798</v>
      </c>
      <c r="F169" t="s">
        <v>4538</v>
      </c>
      <c r="G169">
        <v>67997</v>
      </c>
      <c r="H169">
        <v>2568</v>
      </c>
    </row>
    <row r="170" spans="1:8" x14ac:dyDescent="0.35">
      <c r="A170" s="15" t="s">
        <v>4539</v>
      </c>
      <c r="B170" t="s">
        <v>4176</v>
      </c>
      <c r="C170" t="s">
        <v>4537</v>
      </c>
      <c r="D170" t="s">
        <v>9</v>
      </c>
      <c r="E170" s="42">
        <v>44798</v>
      </c>
      <c r="F170" t="s">
        <v>4540</v>
      </c>
      <c r="G170">
        <v>24656</v>
      </c>
      <c r="H170">
        <v>1753</v>
      </c>
    </row>
    <row r="171" spans="1:8" x14ac:dyDescent="0.35">
      <c r="A171" s="15" t="s">
        <v>4541</v>
      </c>
      <c r="B171" t="s">
        <v>4176</v>
      </c>
      <c r="C171" t="s">
        <v>4176</v>
      </c>
      <c r="D171" t="s">
        <v>11</v>
      </c>
      <c r="E171" s="42">
        <v>44798</v>
      </c>
      <c r="F171" t="s">
        <v>4542</v>
      </c>
      <c r="G171">
        <v>104880</v>
      </c>
      <c r="H171">
        <v>10918</v>
      </c>
    </row>
    <row r="172" spans="1:8" x14ac:dyDescent="0.35">
      <c r="A172" s="15" t="s">
        <v>4543</v>
      </c>
      <c r="B172" t="s">
        <v>4176</v>
      </c>
      <c r="C172" t="s">
        <v>4176</v>
      </c>
      <c r="D172" t="s">
        <v>11</v>
      </c>
      <c r="E172" s="42">
        <v>44798</v>
      </c>
      <c r="F172" t="s">
        <v>4544</v>
      </c>
      <c r="G172">
        <v>45223</v>
      </c>
      <c r="H172">
        <v>6198</v>
      </c>
    </row>
    <row r="173" spans="1:8" x14ac:dyDescent="0.35">
      <c r="A173" s="15" t="s">
        <v>4545</v>
      </c>
      <c r="B173" t="s">
        <v>4176</v>
      </c>
      <c r="C173" t="s">
        <v>4176</v>
      </c>
      <c r="D173" t="s">
        <v>11</v>
      </c>
      <c r="E173" s="42">
        <v>44798</v>
      </c>
      <c r="F173" t="s">
        <v>4546</v>
      </c>
      <c r="G173">
        <v>63320</v>
      </c>
      <c r="H173">
        <v>6753</v>
      </c>
    </row>
    <row r="174" spans="1:8" x14ac:dyDescent="0.35">
      <c r="A174" s="15" t="s">
        <v>4547</v>
      </c>
      <c r="B174" t="s">
        <v>4176</v>
      </c>
      <c r="C174" t="s">
        <v>4258</v>
      </c>
      <c r="D174" t="s">
        <v>9</v>
      </c>
      <c r="E174" s="42">
        <v>44798</v>
      </c>
      <c r="F174" t="s">
        <v>4548</v>
      </c>
      <c r="G174">
        <v>14753</v>
      </c>
      <c r="H174">
        <v>2130</v>
      </c>
    </row>
    <row r="175" spans="1:8" x14ac:dyDescent="0.35">
      <c r="A175" s="15" t="s">
        <v>4549</v>
      </c>
      <c r="B175" t="s">
        <v>4176</v>
      </c>
      <c r="C175" t="s">
        <v>4389</v>
      </c>
      <c r="D175" t="s">
        <v>9</v>
      </c>
      <c r="E175" s="42">
        <v>44798</v>
      </c>
      <c r="F175" t="s">
        <v>4550</v>
      </c>
      <c r="G175">
        <v>39361</v>
      </c>
      <c r="H175">
        <v>3823</v>
      </c>
    </row>
    <row r="176" spans="1:8" x14ac:dyDescent="0.35">
      <c r="A176" s="15" t="s">
        <v>4551</v>
      </c>
      <c r="B176" t="s">
        <v>4176</v>
      </c>
      <c r="C176" t="s">
        <v>4258</v>
      </c>
      <c r="D176" t="s">
        <v>9</v>
      </c>
      <c r="E176" s="42">
        <v>44798</v>
      </c>
      <c r="F176" t="s">
        <v>4552</v>
      </c>
      <c r="G176">
        <v>21512</v>
      </c>
      <c r="H176">
        <v>2162</v>
      </c>
    </row>
    <row r="177" spans="1:8" x14ac:dyDescent="0.35">
      <c r="A177" s="15" t="s">
        <v>4553</v>
      </c>
      <c r="B177" t="s">
        <v>4176</v>
      </c>
      <c r="C177" t="s">
        <v>4176</v>
      </c>
      <c r="D177" t="s">
        <v>11</v>
      </c>
      <c r="E177" s="42">
        <v>44799</v>
      </c>
      <c r="F177" t="s">
        <v>4554</v>
      </c>
      <c r="G177">
        <v>43672</v>
      </c>
      <c r="H177">
        <v>5956</v>
      </c>
    </row>
    <row r="178" spans="1:8" x14ac:dyDescent="0.35">
      <c r="A178" s="15" t="s">
        <v>4555</v>
      </c>
      <c r="B178" t="s">
        <v>4176</v>
      </c>
      <c r="C178" t="s">
        <v>4176</v>
      </c>
      <c r="D178" t="s">
        <v>11</v>
      </c>
      <c r="E178" s="42">
        <v>44799</v>
      </c>
      <c r="F178" t="s">
        <v>4556</v>
      </c>
      <c r="G178">
        <v>10908</v>
      </c>
      <c r="H178">
        <v>1539</v>
      </c>
    </row>
    <row r="179" spans="1:8" x14ac:dyDescent="0.35">
      <c r="A179" s="15" t="s">
        <v>4557</v>
      </c>
      <c r="B179" t="s">
        <v>4176</v>
      </c>
      <c r="C179" t="s">
        <v>4258</v>
      </c>
      <c r="D179" t="s">
        <v>9</v>
      </c>
      <c r="E179" s="42">
        <v>44799</v>
      </c>
      <c r="F179" t="s">
        <v>4558</v>
      </c>
      <c r="G179">
        <v>15318</v>
      </c>
      <c r="H179">
        <v>1532</v>
      </c>
    </row>
    <row r="180" spans="1:8" x14ac:dyDescent="0.35">
      <c r="A180" s="15" t="s">
        <v>4559</v>
      </c>
      <c r="B180" t="s">
        <v>4176</v>
      </c>
      <c r="C180" t="s">
        <v>4290</v>
      </c>
      <c r="D180" t="s">
        <v>52</v>
      </c>
      <c r="E180" s="42">
        <v>44799</v>
      </c>
      <c r="F180" t="s">
        <v>4291</v>
      </c>
      <c r="G180">
        <v>0</v>
      </c>
      <c r="H180">
        <v>1950</v>
      </c>
    </row>
    <row r="181" spans="1:8" x14ac:dyDescent="0.35">
      <c r="A181" s="15" t="s">
        <v>4560</v>
      </c>
      <c r="B181" t="s">
        <v>4176</v>
      </c>
      <c r="C181" t="s">
        <v>4290</v>
      </c>
      <c r="D181" t="s">
        <v>146</v>
      </c>
      <c r="E181" s="42">
        <v>44799</v>
      </c>
      <c r="F181" t="s">
        <v>4291</v>
      </c>
      <c r="G181">
        <v>0</v>
      </c>
      <c r="H181">
        <v>1950</v>
      </c>
    </row>
    <row r="182" spans="1:8" x14ac:dyDescent="0.35">
      <c r="A182" s="15" t="s">
        <v>4561</v>
      </c>
      <c r="B182" t="s">
        <v>4176</v>
      </c>
      <c r="C182" t="s">
        <v>4176</v>
      </c>
      <c r="D182" t="s">
        <v>11</v>
      </c>
      <c r="E182" s="42">
        <v>44799</v>
      </c>
      <c r="F182" t="s">
        <v>4562</v>
      </c>
      <c r="G182">
        <v>21837</v>
      </c>
      <c r="H182">
        <v>2794</v>
      </c>
    </row>
    <row r="183" spans="1:8" x14ac:dyDescent="0.35">
      <c r="A183" s="15" t="s">
        <v>4563</v>
      </c>
      <c r="B183" t="s">
        <v>4176</v>
      </c>
      <c r="C183" t="s">
        <v>4176</v>
      </c>
      <c r="D183" t="s">
        <v>11</v>
      </c>
      <c r="E183" s="42">
        <v>44799</v>
      </c>
      <c r="F183" t="s">
        <v>4564</v>
      </c>
      <c r="G183">
        <v>28592</v>
      </c>
      <c r="H183">
        <v>3059</v>
      </c>
    </row>
    <row r="184" spans="1:8" x14ac:dyDescent="0.35">
      <c r="A184" s="15" t="s">
        <v>4565</v>
      </c>
      <c r="B184" t="s">
        <v>4176</v>
      </c>
      <c r="C184" t="s">
        <v>4176</v>
      </c>
      <c r="D184" t="s">
        <v>11</v>
      </c>
      <c r="E184" s="42">
        <v>44799</v>
      </c>
      <c r="F184" t="s">
        <v>4566</v>
      </c>
      <c r="G184">
        <v>39626</v>
      </c>
      <c r="H184">
        <v>4679</v>
      </c>
    </row>
    <row r="185" spans="1:8" x14ac:dyDescent="0.35">
      <c r="A185" s="15" t="s">
        <v>4567</v>
      </c>
      <c r="B185" t="s">
        <v>4176</v>
      </c>
      <c r="C185" t="s">
        <v>4176</v>
      </c>
      <c r="D185" t="s">
        <v>11</v>
      </c>
      <c r="E185" s="42">
        <v>44799</v>
      </c>
      <c r="F185" t="s">
        <v>4568</v>
      </c>
      <c r="G185">
        <v>119366</v>
      </c>
      <c r="H185">
        <v>12964</v>
      </c>
    </row>
    <row r="186" spans="1:8" x14ac:dyDescent="0.35">
      <c r="A186" s="15" t="s">
        <v>4569</v>
      </c>
      <c r="B186" s="23" t="s">
        <v>4176</v>
      </c>
      <c r="C186" s="23" t="s">
        <v>4176</v>
      </c>
      <c r="D186" s="23" t="s">
        <v>11</v>
      </c>
      <c r="E186" s="43">
        <v>44799</v>
      </c>
      <c r="F186" s="23" t="s">
        <v>4570</v>
      </c>
      <c r="G186" s="23">
        <v>207342</v>
      </c>
      <c r="H186" s="23">
        <v>9356</v>
      </c>
    </row>
    <row r="187" spans="1:8" x14ac:dyDescent="0.35">
      <c r="A187" s="15" t="s">
        <v>4571</v>
      </c>
      <c r="B187" t="s">
        <v>4176</v>
      </c>
      <c r="C187" t="s">
        <v>4176</v>
      </c>
      <c r="D187" t="s">
        <v>11</v>
      </c>
      <c r="E187" s="42">
        <v>44799</v>
      </c>
      <c r="F187" t="s">
        <v>4572</v>
      </c>
      <c r="G187">
        <v>12350</v>
      </c>
      <c r="H187">
        <v>882</v>
      </c>
    </row>
    <row r="188" spans="1:8" x14ac:dyDescent="0.35">
      <c r="A188" s="15" t="s">
        <v>4573</v>
      </c>
      <c r="B188" t="s">
        <v>4176</v>
      </c>
      <c r="C188" t="s">
        <v>4176</v>
      </c>
      <c r="D188" t="s">
        <v>11</v>
      </c>
      <c r="E188" s="42">
        <v>44799</v>
      </c>
      <c r="F188" t="s">
        <v>4574</v>
      </c>
      <c r="G188">
        <v>37120</v>
      </c>
      <c r="H188">
        <v>4994</v>
      </c>
    </row>
    <row r="189" spans="1:8" x14ac:dyDescent="0.35">
      <c r="A189" s="15" t="s">
        <v>4575</v>
      </c>
      <c r="B189" t="s">
        <v>4176</v>
      </c>
      <c r="C189" t="s">
        <v>4176</v>
      </c>
      <c r="D189" t="s">
        <v>11</v>
      </c>
      <c r="E189" s="42">
        <v>44799</v>
      </c>
      <c r="F189" t="s">
        <v>4576</v>
      </c>
      <c r="G189">
        <v>36551</v>
      </c>
      <c r="H189">
        <v>2062</v>
      </c>
    </row>
    <row r="190" spans="1:8" x14ac:dyDescent="0.35">
      <c r="A190" s="15" t="s">
        <v>4577</v>
      </c>
      <c r="B190" t="s">
        <v>4176</v>
      </c>
      <c r="C190" t="s">
        <v>4176</v>
      </c>
      <c r="D190" t="s">
        <v>11</v>
      </c>
      <c r="E190" s="42">
        <v>44799</v>
      </c>
      <c r="F190" t="s">
        <v>4578</v>
      </c>
      <c r="G190">
        <v>115206</v>
      </c>
      <c r="H190">
        <v>5612</v>
      </c>
    </row>
    <row r="191" spans="1:8" x14ac:dyDescent="0.35">
      <c r="A191" s="15" t="s">
        <v>4579</v>
      </c>
      <c r="B191" t="s">
        <v>4176</v>
      </c>
      <c r="C191" t="s">
        <v>4176</v>
      </c>
      <c r="D191" t="s">
        <v>11</v>
      </c>
      <c r="E191" s="42">
        <v>44799</v>
      </c>
      <c r="F191" t="s">
        <v>4580</v>
      </c>
      <c r="G191">
        <v>69041</v>
      </c>
      <c r="H191">
        <v>4912</v>
      </c>
    </row>
    <row r="192" spans="1:8" x14ac:dyDescent="0.35">
      <c r="A192" s="15" t="s">
        <v>4581</v>
      </c>
      <c r="B192" t="s">
        <v>4176</v>
      </c>
      <c r="C192" t="s">
        <v>4176</v>
      </c>
      <c r="D192" t="s">
        <v>11</v>
      </c>
      <c r="E192" s="42">
        <v>44799</v>
      </c>
      <c r="F192" t="s">
        <v>4582</v>
      </c>
      <c r="G192">
        <v>6925</v>
      </c>
      <c r="H192">
        <v>932</v>
      </c>
    </row>
    <row r="193" spans="1:8" x14ac:dyDescent="0.35">
      <c r="A193" s="15" t="s">
        <v>4583</v>
      </c>
      <c r="B193" t="s">
        <v>4176</v>
      </c>
      <c r="C193" t="s">
        <v>4176</v>
      </c>
      <c r="D193" t="s">
        <v>11</v>
      </c>
      <c r="E193" s="42">
        <v>44799</v>
      </c>
      <c r="F193" t="s">
        <v>4584</v>
      </c>
      <c r="G193">
        <v>23736</v>
      </c>
      <c r="H193">
        <v>2222</v>
      </c>
    </row>
    <row r="194" spans="1:8" x14ac:dyDescent="0.35">
      <c r="A194" s="15" t="s">
        <v>4585</v>
      </c>
      <c r="B194" t="s">
        <v>4176</v>
      </c>
      <c r="C194" t="s">
        <v>4176</v>
      </c>
      <c r="D194" t="s">
        <v>11</v>
      </c>
      <c r="E194" s="42">
        <v>44799</v>
      </c>
      <c r="F194" t="s">
        <v>4586</v>
      </c>
      <c r="G194">
        <v>72388</v>
      </c>
      <c r="H194">
        <v>7960</v>
      </c>
    </row>
    <row r="195" spans="1:8" ht="409.5" x14ac:dyDescent="0.35">
      <c r="A195" s="15" t="s">
        <v>4587</v>
      </c>
      <c r="B195" t="s">
        <v>4176</v>
      </c>
      <c r="C195" t="s">
        <v>4588</v>
      </c>
      <c r="D195" t="s">
        <v>9</v>
      </c>
      <c r="E195" s="42">
        <v>44799</v>
      </c>
      <c r="F195" s="4" t="s">
        <v>4589</v>
      </c>
      <c r="G195">
        <v>9597</v>
      </c>
      <c r="H195">
        <v>1117</v>
      </c>
    </row>
    <row r="196" spans="1:8" ht="261" x14ac:dyDescent="0.35">
      <c r="A196" s="15" t="s">
        <v>4590</v>
      </c>
      <c r="B196" t="s">
        <v>4176</v>
      </c>
      <c r="C196" t="s">
        <v>4591</v>
      </c>
      <c r="D196" t="s">
        <v>9</v>
      </c>
      <c r="E196" s="42">
        <v>44799</v>
      </c>
      <c r="F196" s="4" t="s">
        <v>4592</v>
      </c>
      <c r="G196">
        <v>11122</v>
      </c>
      <c r="H196">
        <v>1350</v>
      </c>
    </row>
    <row r="197" spans="1:8" x14ac:dyDescent="0.35">
      <c r="A197" s="15" t="s">
        <v>4593</v>
      </c>
      <c r="B197" t="s">
        <v>4176</v>
      </c>
      <c r="C197" t="s">
        <v>4176</v>
      </c>
      <c r="D197" t="s">
        <v>11</v>
      </c>
      <c r="E197" s="42">
        <v>44799</v>
      </c>
      <c r="F197" t="s">
        <v>4594</v>
      </c>
      <c r="G197">
        <v>4026</v>
      </c>
      <c r="H197">
        <v>782</v>
      </c>
    </row>
    <row r="198" spans="1:8" x14ac:dyDescent="0.35">
      <c r="A198" s="15" t="s">
        <v>4595</v>
      </c>
      <c r="B198" t="s">
        <v>4176</v>
      </c>
      <c r="C198" t="s">
        <v>4596</v>
      </c>
      <c r="D198" t="s">
        <v>146</v>
      </c>
      <c r="E198" s="42">
        <v>44799</v>
      </c>
      <c r="F198" t="s">
        <v>4597</v>
      </c>
      <c r="G198">
        <v>8599</v>
      </c>
      <c r="H198">
        <v>287</v>
      </c>
    </row>
    <row r="199" spans="1:8" x14ac:dyDescent="0.35">
      <c r="A199" s="15" t="s">
        <v>4598</v>
      </c>
      <c r="B199" t="s">
        <v>4176</v>
      </c>
      <c r="C199" t="s">
        <v>4239</v>
      </c>
      <c r="D199" t="s">
        <v>9</v>
      </c>
      <c r="E199" s="42">
        <v>44799</v>
      </c>
      <c r="F199" t="s">
        <v>4597</v>
      </c>
      <c r="G199">
        <v>8599</v>
      </c>
      <c r="H199">
        <v>287</v>
      </c>
    </row>
    <row r="200" spans="1:8" x14ac:dyDescent="0.35">
      <c r="A200" s="15" t="s">
        <v>4599</v>
      </c>
      <c r="B200" t="s">
        <v>4176</v>
      </c>
      <c r="C200" t="s">
        <v>4176</v>
      </c>
      <c r="D200" t="s">
        <v>11</v>
      </c>
      <c r="E200" s="42">
        <v>44799</v>
      </c>
      <c r="F200" t="s">
        <v>4600</v>
      </c>
      <c r="G200">
        <v>12718</v>
      </c>
      <c r="H200">
        <v>1469</v>
      </c>
    </row>
    <row r="201" spans="1:8" x14ac:dyDescent="0.35">
      <c r="A201" s="15" t="s">
        <v>4601</v>
      </c>
      <c r="B201" t="s">
        <v>4176</v>
      </c>
      <c r="C201" t="s">
        <v>4602</v>
      </c>
      <c r="D201" t="s">
        <v>9</v>
      </c>
      <c r="E201" s="42">
        <v>44799</v>
      </c>
      <c r="F201" t="s">
        <v>4603</v>
      </c>
      <c r="G201">
        <v>83298</v>
      </c>
      <c r="H201">
        <v>7329</v>
      </c>
    </row>
    <row r="202" spans="1:8" x14ac:dyDescent="0.35">
      <c r="A202" s="15" t="s">
        <v>4604</v>
      </c>
      <c r="B202" t="s">
        <v>4176</v>
      </c>
      <c r="C202" t="s">
        <v>4605</v>
      </c>
      <c r="D202" t="s">
        <v>9</v>
      </c>
      <c r="E202" s="42">
        <v>44799</v>
      </c>
      <c r="F202" t="s">
        <v>4606</v>
      </c>
      <c r="G202">
        <v>19237</v>
      </c>
      <c r="H202">
        <v>2829</v>
      </c>
    </row>
    <row r="203" spans="1:8" x14ac:dyDescent="0.35">
      <c r="A203" s="15" t="s">
        <v>4607</v>
      </c>
      <c r="B203" t="s">
        <v>4176</v>
      </c>
      <c r="C203" t="s">
        <v>4176</v>
      </c>
      <c r="D203" t="s">
        <v>11</v>
      </c>
      <c r="E203" s="42">
        <v>44800</v>
      </c>
      <c r="F203" t="s">
        <v>4608</v>
      </c>
      <c r="G203">
        <v>42203</v>
      </c>
      <c r="H203">
        <v>3627</v>
      </c>
    </row>
    <row r="204" spans="1:8" x14ac:dyDescent="0.35">
      <c r="A204" s="15" t="s">
        <v>4609</v>
      </c>
      <c r="B204" t="s">
        <v>4176</v>
      </c>
      <c r="C204" t="s">
        <v>4176</v>
      </c>
      <c r="D204" t="s">
        <v>11</v>
      </c>
      <c r="E204" s="42">
        <v>44800</v>
      </c>
      <c r="F204" t="s">
        <v>4610</v>
      </c>
      <c r="G204">
        <v>62960</v>
      </c>
      <c r="H204">
        <v>2662</v>
      </c>
    </row>
    <row r="205" spans="1:8" x14ac:dyDescent="0.35">
      <c r="A205" s="15" t="s">
        <v>4611</v>
      </c>
      <c r="B205" t="s">
        <v>4176</v>
      </c>
      <c r="C205" t="s">
        <v>4176</v>
      </c>
      <c r="D205" t="s">
        <v>11</v>
      </c>
      <c r="E205" s="42">
        <v>44800</v>
      </c>
      <c r="F205" t="s">
        <v>4612</v>
      </c>
      <c r="G205">
        <v>65051</v>
      </c>
      <c r="H205">
        <v>4338</v>
      </c>
    </row>
    <row r="206" spans="1:8" x14ac:dyDescent="0.35">
      <c r="A206" s="15" t="s">
        <v>4613</v>
      </c>
      <c r="B206" t="s">
        <v>4176</v>
      </c>
      <c r="C206" t="s">
        <v>4176</v>
      </c>
      <c r="D206" t="s">
        <v>11</v>
      </c>
      <c r="E206" s="42">
        <v>44800</v>
      </c>
      <c r="F206" t="s">
        <v>4614</v>
      </c>
      <c r="G206">
        <v>29245</v>
      </c>
      <c r="H206">
        <v>6174</v>
      </c>
    </row>
    <row r="207" spans="1:8" x14ac:dyDescent="0.35">
      <c r="A207" s="15" t="s">
        <v>4615</v>
      </c>
      <c r="B207" t="s">
        <v>4176</v>
      </c>
      <c r="C207" t="s">
        <v>4176</v>
      </c>
      <c r="D207" t="s">
        <v>11</v>
      </c>
      <c r="E207" s="42">
        <v>44800</v>
      </c>
      <c r="F207" t="s">
        <v>4616</v>
      </c>
      <c r="G207">
        <v>13244</v>
      </c>
      <c r="H207">
        <v>1663</v>
      </c>
    </row>
    <row r="208" spans="1:8" x14ac:dyDescent="0.35">
      <c r="A208" s="15" t="s">
        <v>4617</v>
      </c>
      <c r="B208" t="s">
        <v>4176</v>
      </c>
      <c r="C208" t="s">
        <v>4176</v>
      </c>
      <c r="D208" t="s">
        <v>11</v>
      </c>
      <c r="E208" s="42">
        <v>44800</v>
      </c>
      <c r="F208" t="s">
        <v>4618</v>
      </c>
      <c r="G208">
        <v>9379</v>
      </c>
      <c r="H208">
        <v>2038</v>
      </c>
    </row>
    <row r="209" spans="1:8" ht="409.5" x14ac:dyDescent="0.35">
      <c r="A209" s="15" t="s">
        <v>4619</v>
      </c>
      <c r="B209" t="s">
        <v>4176</v>
      </c>
      <c r="C209" t="s">
        <v>4239</v>
      </c>
      <c r="D209" t="s">
        <v>9</v>
      </c>
      <c r="E209" s="42">
        <v>44800</v>
      </c>
      <c r="F209" s="4" t="s">
        <v>4620</v>
      </c>
      <c r="G209">
        <v>33219</v>
      </c>
      <c r="H209">
        <v>1662</v>
      </c>
    </row>
    <row r="210" spans="1:8" x14ac:dyDescent="0.35">
      <c r="A210" s="15" t="s">
        <v>4621</v>
      </c>
      <c r="B210" t="s">
        <v>4176</v>
      </c>
      <c r="C210" t="s">
        <v>4622</v>
      </c>
      <c r="D210" t="s">
        <v>9</v>
      </c>
      <c r="E210" s="42">
        <v>44800</v>
      </c>
      <c r="F210" t="s">
        <v>4623</v>
      </c>
      <c r="G210">
        <v>7002</v>
      </c>
      <c r="H210">
        <v>790</v>
      </c>
    </row>
    <row r="211" spans="1:8" x14ac:dyDescent="0.35">
      <c r="A211" s="15" t="s">
        <v>4624</v>
      </c>
      <c r="B211" t="s">
        <v>4176</v>
      </c>
      <c r="C211" t="s">
        <v>4176</v>
      </c>
      <c r="D211" t="s">
        <v>11</v>
      </c>
      <c r="E211" s="42">
        <v>44801</v>
      </c>
      <c r="F211" t="s">
        <v>4625</v>
      </c>
      <c r="G211">
        <v>7011</v>
      </c>
      <c r="H211">
        <v>1402</v>
      </c>
    </row>
    <row r="212" spans="1:8" ht="409.5" x14ac:dyDescent="0.35">
      <c r="A212" s="15" t="s">
        <v>4626</v>
      </c>
      <c r="B212" t="s">
        <v>4176</v>
      </c>
      <c r="C212" t="s">
        <v>4261</v>
      </c>
      <c r="D212" t="s">
        <v>9</v>
      </c>
      <c r="E212" s="42">
        <v>44801</v>
      </c>
      <c r="F212" s="4" t="s">
        <v>4627</v>
      </c>
      <c r="G212">
        <v>15713</v>
      </c>
      <c r="H212">
        <v>1655</v>
      </c>
    </row>
    <row r="213" spans="1:8" x14ac:dyDescent="0.35">
      <c r="A213" s="15" t="s">
        <v>4628</v>
      </c>
      <c r="B213" t="s">
        <v>4176</v>
      </c>
      <c r="C213" t="s">
        <v>4176</v>
      </c>
      <c r="D213" t="s">
        <v>11</v>
      </c>
      <c r="E213" s="42">
        <v>44801</v>
      </c>
      <c r="F213" t="s">
        <v>4629</v>
      </c>
      <c r="G213">
        <v>56574</v>
      </c>
      <c r="H213">
        <v>3193</v>
      </c>
    </row>
    <row r="214" spans="1:8" x14ac:dyDescent="0.35">
      <c r="A214" s="15" t="s">
        <v>4630</v>
      </c>
      <c r="B214" t="s">
        <v>4176</v>
      </c>
      <c r="C214" t="s">
        <v>4176</v>
      </c>
      <c r="D214" t="s">
        <v>11</v>
      </c>
      <c r="E214" s="42">
        <v>44801</v>
      </c>
      <c r="F214" t="s">
        <v>4631</v>
      </c>
      <c r="G214">
        <v>10361</v>
      </c>
      <c r="H214">
        <v>1706</v>
      </c>
    </row>
    <row r="215" spans="1:8" x14ac:dyDescent="0.35">
      <c r="A215" s="15" t="s">
        <v>4632</v>
      </c>
      <c r="B215" t="s">
        <v>4176</v>
      </c>
      <c r="C215" t="s">
        <v>4176</v>
      </c>
      <c r="D215" t="s">
        <v>11</v>
      </c>
      <c r="E215" s="42">
        <v>44801</v>
      </c>
      <c r="F215" t="s">
        <v>4633</v>
      </c>
      <c r="G215">
        <v>8749</v>
      </c>
      <c r="H215">
        <v>1507</v>
      </c>
    </row>
    <row r="216" spans="1:8" x14ac:dyDescent="0.35">
      <c r="A216" s="15" t="s">
        <v>4634</v>
      </c>
      <c r="B216" t="s">
        <v>4176</v>
      </c>
      <c r="C216" t="s">
        <v>4176</v>
      </c>
      <c r="D216" t="s">
        <v>11</v>
      </c>
      <c r="E216" s="42">
        <v>44801</v>
      </c>
      <c r="F216" t="s">
        <v>4635</v>
      </c>
      <c r="G216">
        <v>12001</v>
      </c>
      <c r="H216">
        <v>2022</v>
      </c>
    </row>
    <row r="217" spans="1:8" x14ac:dyDescent="0.35">
      <c r="A217" s="15" t="s">
        <v>4636</v>
      </c>
      <c r="B217" s="23" t="s">
        <v>4176</v>
      </c>
      <c r="C217" s="23" t="s">
        <v>4637</v>
      </c>
      <c r="D217" s="23" t="s">
        <v>146</v>
      </c>
      <c r="E217" s="43">
        <v>44801</v>
      </c>
      <c r="F217" s="23" t="s">
        <v>4638</v>
      </c>
      <c r="G217" s="23">
        <v>2729</v>
      </c>
      <c r="H217" s="23">
        <v>89</v>
      </c>
    </row>
    <row r="218" spans="1:8" ht="203" x14ac:dyDescent="0.35">
      <c r="A218" s="15" t="s">
        <v>4639</v>
      </c>
      <c r="B218" t="s">
        <v>4176</v>
      </c>
      <c r="C218" t="s">
        <v>4261</v>
      </c>
      <c r="D218" t="s">
        <v>9</v>
      </c>
      <c r="E218" s="42">
        <v>44801</v>
      </c>
      <c r="F218" s="4" t="s">
        <v>4640</v>
      </c>
      <c r="G218">
        <v>79664</v>
      </c>
      <c r="H218">
        <v>4068</v>
      </c>
    </row>
    <row r="219" spans="1:8" x14ac:dyDescent="0.35">
      <c r="A219" s="15" t="s">
        <v>4641</v>
      </c>
      <c r="B219" t="s">
        <v>4176</v>
      </c>
      <c r="C219" t="s">
        <v>4176</v>
      </c>
      <c r="D219" t="s">
        <v>11</v>
      </c>
      <c r="E219" s="42">
        <v>44802</v>
      </c>
      <c r="F219" t="s">
        <v>4642</v>
      </c>
      <c r="G219">
        <v>17327</v>
      </c>
      <c r="H219">
        <v>2200</v>
      </c>
    </row>
    <row r="220" spans="1:8" x14ac:dyDescent="0.35">
      <c r="A220" s="15" t="s">
        <v>4643</v>
      </c>
      <c r="B220" t="s">
        <v>4176</v>
      </c>
      <c r="C220" t="s">
        <v>4176</v>
      </c>
      <c r="D220" t="s">
        <v>11</v>
      </c>
      <c r="E220" s="42">
        <v>44802</v>
      </c>
      <c r="F220" t="s">
        <v>4644</v>
      </c>
      <c r="G220">
        <v>11619</v>
      </c>
      <c r="H220">
        <v>1857</v>
      </c>
    </row>
    <row r="221" spans="1:8" x14ac:dyDescent="0.35">
      <c r="A221" s="15" t="s">
        <v>4645</v>
      </c>
      <c r="B221" t="s">
        <v>4176</v>
      </c>
      <c r="C221" t="s">
        <v>4176</v>
      </c>
      <c r="D221" t="s">
        <v>11</v>
      </c>
      <c r="E221" s="42">
        <v>44802</v>
      </c>
      <c r="F221" t="s">
        <v>4646</v>
      </c>
      <c r="G221">
        <v>43521</v>
      </c>
      <c r="H221">
        <v>4855</v>
      </c>
    </row>
    <row r="222" spans="1:8" x14ac:dyDescent="0.35">
      <c r="A222" s="15" t="s">
        <v>4647</v>
      </c>
      <c r="B222" t="s">
        <v>4176</v>
      </c>
      <c r="C222" t="s">
        <v>4290</v>
      </c>
      <c r="D222" t="s">
        <v>52</v>
      </c>
      <c r="E222" s="42">
        <v>44802</v>
      </c>
      <c r="F222" t="s">
        <v>4291</v>
      </c>
      <c r="G222">
        <v>0</v>
      </c>
      <c r="H222">
        <v>990</v>
      </c>
    </row>
    <row r="223" spans="1:8" x14ac:dyDescent="0.35">
      <c r="A223" s="15" t="s">
        <v>4648</v>
      </c>
      <c r="B223" t="s">
        <v>4176</v>
      </c>
      <c r="C223" t="s">
        <v>4649</v>
      </c>
      <c r="D223" t="s">
        <v>52</v>
      </c>
      <c r="E223" s="42">
        <v>44802</v>
      </c>
      <c r="F223" t="s">
        <v>4650</v>
      </c>
      <c r="G223">
        <v>0</v>
      </c>
      <c r="H223">
        <v>469</v>
      </c>
    </row>
    <row r="224" spans="1:8" x14ac:dyDescent="0.35">
      <c r="A224" s="15" t="s">
        <v>4651</v>
      </c>
      <c r="B224" t="s">
        <v>4176</v>
      </c>
      <c r="C224" t="s">
        <v>4176</v>
      </c>
      <c r="D224" t="s">
        <v>11</v>
      </c>
      <c r="E224" s="42">
        <v>44802</v>
      </c>
      <c r="F224" t="s">
        <v>4652</v>
      </c>
      <c r="G224">
        <v>7553</v>
      </c>
      <c r="H224">
        <v>1232</v>
      </c>
    </row>
    <row r="225" spans="1:8" x14ac:dyDescent="0.35">
      <c r="A225" s="15" t="s">
        <v>4653</v>
      </c>
      <c r="B225" t="s">
        <v>4176</v>
      </c>
      <c r="C225" t="s">
        <v>4176</v>
      </c>
      <c r="D225" t="s">
        <v>11</v>
      </c>
      <c r="E225" s="42">
        <v>44802</v>
      </c>
      <c r="F225" t="s">
        <v>4654</v>
      </c>
      <c r="G225">
        <v>10042</v>
      </c>
      <c r="H225">
        <v>1532</v>
      </c>
    </row>
    <row r="226" spans="1:8" ht="159.5" x14ac:dyDescent="0.35">
      <c r="A226" s="15" t="s">
        <v>4655</v>
      </c>
      <c r="B226" t="s">
        <v>4176</v>
      </c>
      <c r="C226" t="s">
        <v>4261</v>
      </c>
      <c r="D226" t="s">
        <v>9</v>
      </c>
      <c r="E226" s="42">
        <v>44802</v>
      </c>
      <c r="F226" s="4" t="s">
        <v>4656</v>
      </c>
      <c r="G226">
        <v>13191</v>
      </c>
      <c r="H226">
        <v>941</v>
      </c>
    </row>
    <row r="227" spans="1:8" x14ac:dyDescent="0.35">
      <c r="A227" s="15" t="s">
        <v>4657</v>
      </c>
      <c r="B227" t="s">
        <v>4176</v>
      </c>
      <c r="C227" t="s">
        <v>4176</v>
      </c>
      <c r="D227" t="s">
        <v>11</v>
      </c>
      <c r="E227" s="42">
        <v>44802</v>
      </c>
      <c r="F227" t="s">
        <v>4658</v>
      </c>
      <c r="G227">
        <v>14824</v>
      </c>
      <c r="H227">
        <v>2423</v>
      </c>
    </row>
    <row r="228" spans="1:8" x14ac:dyDescent="0.35">
      <c r="A228" s="15" t="s">
        <v>4659</v>
      </c>
      <c r="B228" t="s">
        <v>4176</v>
      </c>
      <c r="C228" t="s">
        <v>4176</v>
      </c>
      <c r="D228" t="s">
        <v>11</v>
      </c>
      <c r="E228" s="42">
        <v>44802</v>
      </c>
      <c r="F228" t="s">
        <v>4660</v>
      </c>
      <c r="G228">
        <v>11259</v>
      </c>
      <c r="H228">
        <v>1781</v>
      </c>
    </row>
    <row r="229" spans="1:8" x14ac:dyDescent="0.35">
      <c r="A229" s="15" t="s">
        <v>4661</v>
      </c>
      <c r="B229" t="s">
        <v>4176</v>
      </c>
      <c r="C229" t="s">
        <v>4176</v>
      </c>
      <c r="D229" t="s">
        <v>11</v>
      </c>
      <c r="E229" s="42">
        <v>44802</v>
      </c>
      <c r="F229" t="s">
        <v>4662</v>
      </c>
      <c r="G229">
        <v>37426</v>
      </c>
      <c r="H229">
        <v>5239</v>
      </c>
    </row>
    <row r="230" spans="1:8" x14ac:dyDescent="0.35">
      <c r="A230" s="15" t="s">
        <v>4663</v>
      </c>
      <c r="B230" t="s">
        <v>4176</v>
      </c>
      <c r="C230" t="s">
        <v>4290</v>
      </c>
      <c r="D230" t="s">
        <v>9</v>
      </c>
      <c r="E230" s="42">
        <v>44802</v>
      </c>
      <c r="F230" t="s">
        <v>4664</v>
      </c>
      <c r="G230">
        <v>6283</v>
      </c>
      <c r="H230">
        <v>1280</v>
      </c>
    </row>
    <row r="231" spans="1:8" x14ac:dyDescent="0.35">
      <c r="A231" s="15" t="s">
        <v>4665</v>
      </c>
      <c r="B231" t="s">
        <v>4176</v>
      </c>
      <c r="C231" t="s">
        <v>4176</v>
      </c>
      <c r="D231" t="s">
        <v>11</v>
      </c>
      <c r="E231" s="42">
        <v>44802</v>
      </c>
      <c r="F231" t="s">
        <v>4666</v>
      </c>
      <c r="G231">
        <v>8811</v>
      </c>
      <c r="H231">
        <v>1396</v>
      </c>
    </row>
    <row r="232" spans="1:8" x14ac:dyDescent="0.35">
      <c r="A232" s="15" t="s">
        <v>4667</v>
      </c>
      <c r="B232" t="s">
        <v>4176</v>
      </c>
      <c r="C232" t="s">
        <v>4176</v>
      </c>
      <c r="D232" t="s">
        <v>11</v>
      </c>
      <c r="E232" s="42">
        <v>44802</v>
      </c>
      <c r="F232" t="s">
        <v>4668</v>
      </c>
      <c r="G232">
        <v>20787</v>
      </c>
      <c r="H232">
        <v>3129</v>
      </c>
    </row>
    <row r="233" spans="1:8" x14ac:dyDescent="0.35">
      <c r="A233" s="15" t="s">
        <v>4669</v>
      </c>
      <c r="B233" t="s">
        <v>4176</v>
      </c>
      <c r="C233" t="s">
        <v>4176</v>
      </c>
      <c r="D233" t="s">
        <v>11</v>
      </c>
      <c r="E233" s="42">
        <v>44802</v>
      </c>
      <c r="F233" t="s">
        <v>4670</v>
      </c>
      <c r="G233">
        <v>24128</v>
      </c>
      <c r="H233">
        <v>3564</v>
      </c>
    </row>
    <row r="234" spans="1:8" x14ac:dyDescent="0.35">
      <c r="A234" s="15" t="s">
        <v>4671</v>
      </c>
      <c r="B234" t="s">
        <v>4176</v>
      </c>
      <c r="C234" t="s">
        <v>4649</v>
      </c>
      <c r="D234" t="s">
        <v>52</v>
      </c>
      <c r="E234" s="42">
        <v>44802</v>
      </c>
      <c r="F234" t="s">
        <v>4672</v>
      </c>
      <c r="G234">
        <v>0</v>
      </c>
      <c r="H234">
        <v>803</v>
      </c>
    </row>
    <row r="235" spans="1:8" x14ac:dyDescent="0.35">
      <c r="A235" s="15" t="s">
        <v>4673</v>
      </c>
      <c r="B235" t="s">
        <v>4176</v>
      </c>
      <c r="C235" t="s">
        <v>4290</v>
      </c>
      <c r="D235" t="s">
        <v>52</v>
      </c>
      <c r="E235" s="42">
        <v>44802</v>
      </c>
      <c r="F235" t="s">
        <v>4291</v>
      </c>
      <c r="G235">
        <v>0</v>
      </c>
      <c r="H235">
        <v>525</v>
      </c>
    </row>
    <row r="236" spans="1:8" x14ac:dyDescent="0.35">
      <c r="A236" s="15" t="s">
        <v>4674</v>
      </c>
      <c r="B236" t="s">
        <v>4176</v>
      </c>
      <c r="C236" t="s">
        <v>4176</v>
      </c>
      <c r="D236" t="s">
        <v>11</v>
      </c>
      <c r="E236" s="42">
        <v>44802</v>
      </c>
      <c r="F236" t="s">
        <v>4675</v>
      </c>
      <c r="G236">
        <v>7391</v>
      </c>
      <c r="H236">
        <v>1299</v>
      </c>
    </row>
    <row r="237" spans="1:8" x14ac:dyDescent="0.35">
      <c r="A237" s="15" t="s">
        <v>4676</v>
      </c>
      <c r="B237" t="s">
        <v>4176</v>
      </c>
      <c r="C237" t="s">
        <v>4176</v>
      </c>
      <c r="D237" t="s">
        <v>11</v>
      </c>
      <c r="E237" s="42">
        <v>44802</v>
      </c>
      <c r="F237" t="s">
        <v>4677</v>
      </c>
      <c r="G237">
        <v>9634</v>
      </c>
      <c r="H237">
        <v>1084</v>
      </c>
    </row>
    <row r="238" spans="1:8" x14ac:dyDescent="0.35">
      <c r="A238" s="15" t="s">
        <v>4678</v>
      </c>
      <c r="B238" t="s">
        <v>4176</v>
      </c>
      <c r="C238" t="s">
        <v>4176</v>
      </c>
      <c r="D238" t="s">
        <v>11</v>
      </c>
      <c r="E238" s="42">
        <v>44802</v>
      </c>
      <c r="F238" t="s">
        <v>4679</v>
      </c>
      <c r="G238">
        <v>104985</v>
      </c>
      <c r="H238">
        <v>12316</v>
      </c>
    </row>
    <row r="239" spans="1:8" x14ac:dyDescent="0.35">
      <c r="A239" s="15" t="s">
        <v>4680</v>
      </c>
      <c r="B239" t="s">
        <v>4176</v>
      </c>
      <c r="C239" t="s">
        <v>4176</v>
      </c>
      <c r="D239" t="s">
        <v>11</v>
      </c>
      <c r="E239" s="42">
        <v>44802</v>
      </c>
      <c r="F239" t="s">
        <v>4681</v>
      </c>
      <c r="G239">
        <v>16479</v>
      </c>
      <c r="H239">
        <v>2417</v>
      </c>
    </row>
    <row r="240" spans="1:8" x14ac:dyDescent="0.35">
      <c r="A240" s="15" t="s">
        <v>4682</v>
      </c>
      <c r="B240" t="s">
        <v>4176</v>
      </c>
      <c r="C240" t="s">
        <v>4683</v>
      </c>
      <c r="D240" t="s">
        <v>146</v>
      </c>
      <c r="E240" s="42">
        <v>44802</v>
      </c>
      <c r="F240" t="s">
        <v>4684</v>
      </c>
      <c r="G240">
        <v>21501</v>
      </c>
      <c r="H240">
        <v>352</v>
      </c>
    </row>
    <row r="241" spans="1:8" x14ac:dyDescent="0.35">
      <c r="A241" s="15" t="s">
        <v>4685</v>
      </c>
      <c r="B241" t="s">
        <v>4176</v>
      </c>
      <c r="C241" t="s">
        <v>1241</v>
      </c>
      <c r="D241" t="s">
        <v>146</v>
      </c>
      <c r="E241" s="42">
        <v>44802</v>
      </c>
      <c r="F241" t="s">
        <v>4686</v>
      </c>
      <c r="G241">
        <v>81332</v>
      </c>
      <c r="H241">
        <v>2702</v>
      </c>
    </row>
    <row r="242" spans="1:8" x14ac:dyDescent="0.35">
      <c r="A242" s="15" t="s">
        <v>4687</v>
      </c>
      <c r="B242" t="s">
        <v>4176</v>
      </c>
      <c r="C242" t="s">
        <v>4176</v>
      </c>
      <c r="D242" t="s">
        <v>11</v>
      </c>
      <c r="E242" s="42">
        <v>44802</v>
      </c>
      <c r="F242" t="s">
        <v>4688</v>
      </c>
      <c r="G242">
        <v>23400</v>
      </c>
      <c r="H242">
        <v>2416</v>
      </c>
    </row>
    <row r="243" spans="1:8" x14ac:dyDescent="0.35">
      <c r="A243" s="15" t="s">
        <v>4689</v>
      </c>
      <c r="B243" t="s">
        <v>4176</v>
      </c>
      <c r="C243" t="s">
        <v>4690</v>
      </c>
      <c r="D243" t="s">
        <v>9</v>
      </c>
      <c r="E243" s="42">
        <v>44802</v>
      </c>
      <c r="F243" t="s">
        <v>4691</v>
      </c>
      <c r="G243">
        <v>20943</v>
      </c>
      <c r="H243">
        <v>2853</v>
      </c>
    </row>
    <row r="244" spans="1:8" x14ac:dyDescent="0.35">
      <c r="A244" s="15" t="s">
        <v>4692</v>
      </c>
      <c r="B244" t="s">
        <v>4176</v>
      </c>
      <c r="C244" t="s">
        <v>4176</v>
      </c>
      <c r="D244" t="s">
        <v>11</v>
      </c>
      <c r="E244" s="42">
        <v>44802</v>
      </c>
      <c r="F244" t="s">
        <v>4693</v>
      </c>
      <c r="G244">
        <v>6814</v>
      </c>
      <c r="H244">
        <v>1396</v>
      </c>
    </row>
    <row r="245" spans="1:8" x14ac:dyDescent="0.35">
      <c r="A245" s="15" t="s">
        <v>4694</v>
      </c>
      <c r="B245" t="s">
        <v>4176</v>
      </c>
      <c r="C245" t="s">
        <v>4176</v>
      </c>
      <c r="D245" t="s">
        <v>11</v>
      </c>
      <c r="E245" s="42">
        <v>44802</v>
      </c>
      <c r="F245" t="s">
        <v>4695</v>
      </c>
      <c r="G245">
        <v>8566</v>
      </c>
      <c r="H245">
        <v>1153</v>
      </c>
    </row>
    <row r="246" spans="1:8" x14ac:dyDescent="0.35">
      <c r="A246" s="15" t="s">
        <v>4696</v>
      </c>
      <c r="B246" t="s">
        <v>4176</v>
      </c>
      <c r="C246" t="s">
        <v>4176</v>
      </c>
      <c r="D246" t="s">
        <v>11</v>
      </c>
      <c r="E246" s="42">
        <v>44802</v>
      </c>
      <c r="F246" t="s">
        <v>4697</v>
      </c>
      <c r="G246">
        <v>23534</v>
      </c>
      <c r="H246">
        <v>2368</v>
      </c>
    </row>
    <row r="247" spans="1:8" x14ac:dyDescent="0.35">
      <c r="A247" s="15" t="s">
        <v>4698</v>
      </c>
      <c r="B247" t="s">
        <v>4176</v>
      </c>
      <c r="C247" t="s">
        <v>4699</v>
      </c>
      <c r="D247" t="s">
        <v>146</v>
      </c>
      <c r="E247" s="42">
        <v>44802</v>
      </c>
      <c r="F247" t="s">
        <v>4700</v>
      </c>
      <c r="G247">
        <v>52886</v>
      </c>
      <c r="H247">
        <v>2904</v>
      </c>
    </row>
    <row r="248" spans="1:8" x14ac:dyDescent="0.35">
      <c r="A248" s="15" t="s">
        <v>4701</v>
      </c>
      <c r="B248" t="s">
        <v>4176</v>
      </c>
      <c r="C248" t="s">
        <v>4176</v>
      </c>
      <c r="D248" t="s">
        <v>11</v>
      </c>
      <c r="E248" s="42">
        <v>44802</v>
      </c>
      <c r="F248" t="s">
        <v>4702</v>
      </c>
      <c r="G248">
        <v>62089</v>
      </c>
      <c r="H248">
        <v>4091</v>
      </c>
    </row>
    <row r="249" spans="1:8" x14ac:dyDescent="0.35">
      <c r="A249" s="15" t="s">
        <v>4703</v>
      </c>
      <c r="B249" t="s">
        <v>4176</v>
      </c>
      <c r="C249" t="s">
        <v>4176</v>
      </c>
      <c r="D249" t="s">
        <v>11</v>
      </c>
      <c r="E249" s="42">
        <v>44802</v>
      </c>
      <c r="F249" t="s">
        <v>4704</v>
      </c>
      <c r="G249">
        <v>21295</v>
      </c>
      <c r="H249">
        <v>2299</v>
      </c>
    </row>
    <row r="250" spans="1:8" ht="409.5" x14ac:dyDescent="0.35">
      <c r="A250" s="15" t="s">
        <v>4705</v>
      </c>
      <c r="B250" t="s">
        <v>4176</v>
      </c>
      <c r="C250" t="s">
        <v>4706</v>
      </c>
      <c r="D250" t="s">
        <v>52</v>
      </c>
      <c r="E250" s="42">
        <v>44802</v>
      </c>
      <c r="F250" s="4" t="s">
        <v>4707</v>
      </c>
      <c r="G250">
        <v>0</v>
      </c>
      <c r="H250">
        <v>993</v>
      </c>
    </row>
    <row r="251" spans="1:8" x14ac:dyDescent="0.35">
      <c r="A251" s="15" t="s">
        <v>4708</v>
      </c>
      <c r="B251" t="s">
        <v>4176</v>
      </c>
      <c r="C251" t="s">
        <v>4176</v>
      </c>
      <c r="D251" t="s">
        <v>11</v>
      </c>
      <c r="E251" s="42">
        <v>44802</v>
      </c>
      <c r="F251" t="s">
        <v>4709</v>
      </c>
      <c r="G251">
        <v>8754</v>
      </c>
      <c r="H251">
        <v>1324</v>
      </c>
    </row>
    <row r="252" spans="1:8" x14ac:dyDescent="0.35">
      <c r="A252" s="15" t="s">
        <v>4710</v>
      </c>
      <c r="B252" t="s">
        <v>4176</v>
      </c>
      <c r="C252" t="s">
        <v>4176</v>
      </c>
      <c r="D252" t="s">
        <v>11</v>
      </c>
      <c r="E252" s="42">
        <v>44802</v>
      </c>
      <c r="F252" t="s">
        <v>4711</v>
      </c>
      <c r="G252">
        <v>10724</v>
      </c>
      <c r="H252">
        <v>1854</v>
      </c>
    </row>
    <row r="253" spans="1:8" x14ac:dyDescent="0.35">
      <c r="A253" s="15" t="s">
        <v>4712</v>
      </c>
      <c r="B253" t="s">
        <v>4176</v>
      </c>
      <c r="C253" t="s">
        <v>4176</v>
      </c>
      <c r="D253" t="s">
        <v>11</v>
      </c>
      <c r="E253" s="42">
        <v>44803</v>
      </c>
      <c r="F253" t="s">
        <v>4713</v>
      </c>
      <c r="G253">
        <v>86050</v>
      </c>
      <c r="H253">
        <v>7020</v>
      </c>
    </row>
    <row r="254" spans="1:8" x14ac:dyDescent="0.35">
      <c r="A254" s="15" t="s">
        <v>4714</v>
      </c>
      <c r="B254" t="s">
        <v>4176</v>
      </c>
      <c r="C254" t="s">
        <v>4176</v>
      </c>
      <c r="D254" t="s">
        <v>11</v>
      </c>
      <c r="E254" s="42">
        <v>44803</v>
      </c>
      <c r="F254" t="s">
        <v>4715</v>
      </c>
      <c r="G254">
        <v>4234</v>
      </c>
      <c r="H254">
        <v>616</v>
      </c>
    </row>
    <row r="255" spans="1:8" x14ac:dyDescent="0.35">
      <c r="A255" s="15" t="s">
        <v>4716</v>
      </c>
      <c r="B255" t="s">
        <v>4176</v>
      </c>
      <c r="C255" t="s">
        <v>4176</v>
      </c>
      <c r="D255" t="s">
        <v>11</v>
      </c>
      <c r="E255" s="42">
        <v>44803</v>
      </c>
      <c r="F255" t="s">
        <v>4717</v>
      </c>
      <c r="G255">
        <v>3261</v>
      </c>
      <c r="H255">
        <v>714</v>
      </c>
    </row>
    <row r="256" spans="1:8" x14ac:dyDescent="0.35">
      <c r="A256" s="15" t="s">
        <v>4718</v>
      </c>
      <c r="B256" t="s">
        <v>4176</v>
      </c>
      <c r="C256" t="s">
        <v>4176</v>
      </c>
      <c r="D256" t="s">
        <v>11</v>
      </c>
      <c r="E256" s="42">
        <v>44803</v>
      </c>
      <c r="F256" t="s">
        <v>4719</v>
      </c>
      <c r="G256">
        <v>16853</v>
      </c>
      <c r="H256">
        <v>1887</v>
      </c>
    </row>
    <row r="257" spans="1:8" x14ac:dyDescent="0.35">
      <c r="A257" s="15" t="s">
        <v>4720</v>
      </c>
      <c r="B257" t="s">
        <v>4176</v>
      </c>
      <c r="C257" t="s">
        <v>4176</v>
      </c>
      <c r="D257" t="s">
        <v>11</v>
      </c>
      <c r="E257" s="42">
        <v>44803</v>
      </c>
      <c r="F257" t="s">
        <v>4721</v>
      </c>
      <c r="G257">
        <v>5132</v>
      </c>
      <c r="H257">
        <v>672</v>
      </c>
    </row>
    <row r="258" spans="1:8" x14ac:dyDescent="0.35">
      <c r="A258" s="15" t="s">
        <v>4722</v>
      </c>
      <c r="B258" t="s">
        <v>4176</v>
      </c>
      <c r="C258" t="s">
        <v>4176</v>
      </c>
      <c r="D258" t="s">
        <v>11</v>
      </c>
      <c r="E258" s="42">
        <v>44803</v>
      </c>
      <c r="F258" t="s">
        <v>4723</v>
      </c>
      <c r="G258">
        <v>4287</v>
      </c>
      <c r="H258">
        <v>650</v>
      </c>
    </row>
    <row r="259" spans="1:8" x14ac:dyDescent="0.35">
      <c r="A259" s="15" t="s">
        <v>4724</v>
      </c>
      <c r="B259" t="s">
        <v>4176</v>
      </c>
      <c r="C259" t="s">
        <v>4176</v>
      </c>
      <c r="D259" t="s">
        <v>11</v>
      </c>
      <c r="E259" s="42">
        <v>44803</v>
      </c>
      <c r="F259" t="s">
        <v>4725</v>
      </c>
      <c r="G259">
        <v>6470</v>
      </c>
      <c r="H259">
        <v>864</v>
      </c>
    </row>
    <row r="260" spans="1:8" x14ac:dyDescent="0.35">
      <c r="A260" s="15" t="s">
        <v>4726</v>
      </c>
      <c r="B260" t="s">
        <v>4176</v>
      </c>
      <c r="C260" t="s">
        <v>4176</v>
      </c>
      <c r="D260" t="s">
        <v>11</v>
      </c>
      <c r="E260" s="42">
        <v>44803</v>
      </c>
      <c r="F260" t="s">
        <v>4727</v>
      </c>
      <c r="G260">
        <v>13526</v>
      </c>
      <c r="H260">
        <v>1577</v>
      </c>
    </row>
    <row r="261" spans="1:8" x14ac:dyDescent="0.35">
      <c r="A261" s="15" t="s">
        <v>4728</v>
      </c>
      <c r="B261" t="s">
        <v>4176</v>
      </c>
      <c r="C261" t="s">
        <v>4176</v>
      </c>
      <c r="D261" t="s">
        <v>11</v>
      </c>
      <c r="E261" s="42">
        <v>44803</v>
      </c>
      <c r="F261" t="s">
        <v>4729</v>
      </c>
      <c r="G261">
        <v>7800</v>
      </c>
      <c r="H261">
        <v>1145</v>
      </c>
    </row>
    <row r="262" spans="1:8" x14ac:dyDescent="0.35">
      <c r="A262" s="15" t="s">
        <v>4730</v>
      </c>
      <c r="B262" t="s">
        <v>4176</v>
      </c>
      <c r="C262" t="s">
        <v>4176</v>
      </c>
      <c r="D262" t="s">
        <v>11</v>
      </c>
      <c r="E262" s="42">
        <v>44803</v>
      </c>
      <c r="F262" t="s">
        <v>4731</v>
      </c>
      <c r="G262">
        <v>6707</v>
      </c>
      <c r="H262">
        <v>905</v>
      </c>
    </row>
    <row r="263" spans="1:8" ht="319" x14ac:dyDescent="0.35">
      <c r="A263" s="15" t="s">
        <v>4732</v>
      </c>
      <c r="B263" t="s">
        <v>4176</v>
      </c>
      <c r="C263" t="s">
        <v>4261</v>
      </c>
      <c r="D263" t="s">
        <v>9</v>
      </c>
      <c r="E263" s="42">
        <v>44803</v>
      </c>
      <c r="F263" s="4" t="s">
        <v>4733</v>
      </c>
      <c r="G263">
        <v>27873</v>
      </c>
      <c r="H263">
        <v>2582</v>
      </c>
    </row>
    <row r="264" spans="1:8" x14ac:dyDescent="0.35">
      <c r="A264" s="15" t="s">
        <v>4734</v>
      </c>
      <c r="B264" t="s">
        <v>4176</v>
      </c>
      <c r="C264" t="s">
        <v>4176</v>
      </c>
      <c r="D264" t="s">
        <v>11</v>
      </c>
      <c r="E264" s="42">
        <v>44803</v>
      </c>
      <c r="F264" t="s">
        <v>4735</v>
      </c>
      <c r="G264">
        <v>4656</v>
      </c>
      <c r="H264">
        <v>943</v>
      </c>
    </row>
    <row r="265" spans="1:8" x14ac:dyDescent="0.35">
      <c r="A265" s="15" t="s">
        <v>4736</v>
      </c>
      <c r="B265" t="s">
        <v>4176</v>
      </c>
      <c r="C265" t="s">
        <v>4176</v>
      </c>
      <c r="D265" t="s">
        <v>11</v>
      </c>
      <c r="E265" s="42">
        <v>44803</v>
      </c>
      <c r="F265" t="s">
        <v>4737</v>
      </c>
      <c r="G265">
        <v>8233</v>
      </c>
      <c r="H265">
        <v>1028</v>
      </c>
    </row>
    <row r="266" spans="1:8" x14ac:dyDescent="0.35">
      <c r="A266" s="15" t="s">
        <v>4738</v>
      </c>
      <c r="B266" t="s">
        <v>4176</v>
      </c>
      <c r="C266" t="s">
        <v>4176</v>
      </c>
      <c r="D266" t="s">
        <v>11</v>
      </c>
      <c r="E266" s="42">
        <v>44803</v>
      </c>
      <c r="F266" t="s">
        <v>4739</v>
      </c>
      <c r="G266">
        <v>7301</v>
      </c>
      <c r="H266">
        <v>1037</v>
      </c>
    </row>
    <row r="267" spans="1:8" x14ac:dyDescent="0.35">
      <c r="A267" s="15" t="s">
        <v>4740</v>
      </c>
      <c r="B267" t="s">
        <v>4176</v>
      </c>
      <c r="C267" t="s">
        <v>4176</v>
      </c>
      <c r="D267" t="s">
        <v>11</v>
      </c>
      <c r="E267" s="42">
        <v>44803</v>
      </c>
      <c r="F267" t="s">
        <v>4741</v>
      </c>
      <c r="G267">
        <v>22553</v>
      </c>
      <c r="H267">
        <v>2121</v>
      </c>
    </row>
    <row r="268" spans="1:8" x14ac:dyDescent="0.35">
      <c r="A268" s="15" t="s">
        <v>4742</v>
      </c>
      <c r="B268" t="s">
        <v>4176</v>
      </c>
      <c r="C268" t="s">
        <v>4290</v>
      </c>
      <c r="D268" t="s">
        <v>52</v>
      </c>
      <c r="E268" s="42">
        <v>44803</v>
      </c>
      <c r="F268" t="s">
        <v>4291</v>
      </c>
      <c r="G268">
        <v>0</v>
      </c>
      <c r="H268">
        <v>378</v>
      </c>
    </row>
    <row r="269" spans="1:8" x14ac:dyDescent="0.35">
      <c r="A269" s="15" t="s">
        <v>4743</v>
      </c>
      <c r="B269" t="s">
        <v>4176</v>
      </c>
      <c r="C269" t="s">
        <v>4290</v>
      </c>
      <c r="D269" t="s">
        <v>146</v>
      </c>
      <c r="E269" s="42">
        <v>44803</v>
      </c>
      <c r="F269" t="s">
        <v>4291</v>
      </c>
      <c r="G269">
        <v>0</v>
      </c>
      <c r="H269">
        <v>378</v>
      </c>
    </row>
    <row r="270" spans="1:8" x14ac:dyDescent="0.35">
      <c r="A270" s="15" t="s">
        <v>4744</v>
      </c>
      <c r="B270" t="s">
        <v>4176</v>
      </c>
      <c r="C270" t="s">
        <v>4176</v>
      </c>
      <c r="D270" t="s">
        <v>11</v>
      </c>
      <c r="E270" s="42">
        <v>44803</v>
      </c>
      <c r="F270" t="s">
        <v>4745</v>
      </c>
      <c r="G270">
        <v>2658</v>
      </c>
      <c r="H270">
        <v>507</v>
      </c>
    </row>
    <row r="271" spans="1:8" x14ac:dyDescent="0.35">
      <c r="A271" s="15" t="s">
        <v>4746</v>
      </c>
      <c r="B271" t="s">
        <v>4176</v>
      </c>
      <c r="C271" t="s">
        <v>4176</v>
      </c>
      <c r="D271" t="s">
        <v>11</v>
      </c>
      <c r="E271" s="42">
        <v>44803</v>
      </c>
      <c r="F271" t="s">
        <v>4747</v>
      </c>
      <c r="G271">
        <v>6285</v>
      </c>
      <c r="H271">
        <v>1041</v>
      </c>
    </row>
    <row r="272" spans="1:8" x14ac:dyDescent="0.35">
      <c r="A272" s="15" t="s">
        <v>4748</v>
      </c>
      <c r="B272" t="s">
        <v>4176</v>
      </c>
      <c r="C272" t="s">
        <v>4749</v>
      </c>
      <c r="D272" t="s">
        <v>9</v>
      </c>
      <c r="E272" s="42">
        <v>44803</v>
      </c>
      <c r="F272" t="s">
        <v>4750</v>
      </c>
      <c r="G272">
        <v>20463</v>
      </c>
      <c r="H272">
        <v>1892</v>
      </c>
    </row>
    <row r="273" spans="1:8" x14ac:dyDescent="0.35">
      <c r="A273" s="15" t="s">
        <v>4751</v>
      </c>
      <c r="B273" t="s">
        <v>4176</v>
      </c>
      <c r="C273" t="s">
        <v>4752</v>
      </c>
      <c r="D273" t="s">
        <v>9</v>
      </c>
      <c r="E273" s="42">
        <v>44803</v>
      </c>
      <c r="F273" t="s">
        <v>4753</v>
      </c>
      <c r="G273">
        <v>4739</v>
      </c>
      <c r="H273">
        <v>143</v>
      </c>
    </row>
    <row r="274" spans="1:8" x14ac:dyDescent="0.35">
      <c r="A274" s="15" t="s">
        <v>4754</v>
      </c>
      <c r="B274" t="s">
        <v>4176</v>
      </c>
      <c r="C274" t="s">
        <v>4755</v>
      </c>
      <c r="D274" t="s">
        <v>52</v>
      </c>
      <c r="E274" s="42">
        <v>44803</v>
      </c>
      <c r="F274" t="s">
        <v>4756</v>
      </c>
      <c r="G274">
        <v>0</v>
      </c>
      <c r="H274">
        <v>882</v>
      </c>
    </row>
    <row r="275" spans="1:8" x14ac:dyDescent="0.35">
      <c r="A275" s="15" t="s">
        <v>4757</v>
      </c>
      <c r="B275" t="s">
        <v>4176</v>
      </c>
      <c r="C275" t="s">
        <v>4176</v>
      </c>
      <c r="D275" t="s">
        <v>11</v>
      </c>
      <c r="E275" s="42">
        <v>44803</v>
      </c>
      <c r="F275" t="s">
        <v>4758</v>
      </c>
      <c r="G275">
        <v>10804</v>
      </c>
      <c r="H275">
        <v>2514</v>
      </c>
    </row>
    <row r="276" spans="1:8" x14ac:dyDescent="0.35">
      <c r="A276" s="15" t="s">
        <v>4759</v>
      </c>
      <c r="B276" t="s">
        <v>4176</v>
      </c>
      <c r="C276" t="s">
        <v>4258</v>
      </c>
      <c r="D276" t="s">
        <v>9</v>
      </c>
      <c r="E276" s="42">
        <v>44803</v>
      </c>
      <c r="F276" t="s">
        <v>4760</v>
      </c>
      <c r="G276">
        <v>7231</v>
      </c>
      <c r="H276">
        <v>1006</v>
      </c>
    </row>
    <row r="277" spans="1:8" x14ac:dyDescent="0.35">
      <c r="A277" s="15" t="s">
        <v>4761</v>
      </c>
      <c r="B277" t="s">
        <v>4176</v>
      </c>
      <c r="C277" t="s">
        <v>4176</v>
      </c>
      <c r="D277" t="s">
        <v>11</v>
      </c>
      <c r="E277" s="42">
        <v>44804</v>
      </c>
      <c r="F277" t="s">
        <v>4762</v>
      </c>
      <c r="G277">
        <v>3797</v>
      </c>
      <c r="H277">
        <v>671</v>
      </c>
    </row>
    <row r="278" spans="1:8" x14ac:dyDescent="0.35">
      <c r="A278" s="15" t="s">
        <v>4763</v>
      </c>
      <c r="B278" t="s">
        <v>4176</v>
      </c>
      <c r="C278" t="s">
        <v>4176</v>
      </c>
      <c r="D278" t="s">
        <v>11</v>
      </c>
      <c r="E278" s="42">
        <v>44804</v>
      </c>
      <c r="F278" t="s">
        <v>4764</v>
      </c>
      <c r="G278">
        <v>18279</v>
      </c>
      <c r="H278">
        <v>2141</v>
      </c>
    </row>
    <row r="279" spans="1:8" x14ac:dyDescent="0.35">
      <c r="A279" s="15" t="s">
        <v>4765</v>
      </c>
      <c r="B279" t="s">
        <v>4176</v>
      </c>
      <c r="C279" t="s">
        <v>4176</v>
      </c>
      <c r="D279" t="s">
        <v>11</v>
      </c>
      <c r="E279" s="42">
        <v>44804</v>
      </c>
      <c r="F279" t="s">
        <v>4766</v>
      </c>
      <c r="G279">
        <v>6784</v>
      </c>
      <c r="H279">
        <v>1069</v>
      </c>
    </row>
    <row r="280" spans="1:8" x14ac:dyDescent="0.35">
      <c r="A280" s="15" t="s">
        <v>4767</v>
      </c>
      <c r="B280" t="s">
        <v>4176</v>
      </c>
      <c r="C280" t="s">
        <v>4176</v>
      </c>
      <c r="D280" t="s">
        <v>11</v>
      </c>
      <c r="E280" s="42">
        <v>44804</v>
      </c>
      <c r="F280" t="s">
        <v>4768</v>
      </c>
      <c r="G280">
        <v>5483</v>
      </c>
      <c r="H280">
        <v>671</v>
      </c>
    </row>
    <row r="281" spans="1:8" x14ac:dyDescent="0.35">
      <c r="A281" s="15" t="s">
        <v>4769</v>
      </c>
      <c r="B281" t="s">
        <v>4176</v>
      </c>
      <c r="C281" t="s">
        <v>4176</v>
      </c>
      <c r="D281" t="s">
        <v>11</v>
      </c>
      <c r="E281" s="42">
        <v>44804</v>
      </c>
      <c r="F281" t="s">
        <v>4770</v>
      </c>
      <c r="G281">
        <v>16962</v>
      </c>
      <c r="H281">
        <v>2541</v>
      </c>
    </row>
    <row r="282" spans="1:8" x14ac:dyDescent="0.35">
      <c r="A282" s="15" t="s">
        <v>4771</v>
      </c>
      <c r="B282" t="s">
        <v>4176</v>
      </c>
      <c r="C282" t="s">
        <v>4176</v>
      </c>
      <c r="D282" t="s">
        <v>11</v>
      </c>
      <c r="E282" s="42">
        <v>44804</v>
      </c>
      <c r="F282" t="s">
        <v>4772</v>
      </c>
      <c r="G282">
        <v>29660</v>
      </c>
      <c r="H282">
        <v>3199</v>
      </c>
    </row>
    <row r="283" spans="1:8" x14ac:dyDescent="0.35">
      <c r="A283" s="15" t="s">
        <v>4773</v>
      </c>
      <c r="B283" t="s">
        <v>4176</v>
      </c>
      <c r="C283" t="s">
        <v>4176</v>
      </c>
      <c r="D283" t="s">
        <v>11</v>
      </c>
      <c r="E283" s="42">
        <v>44804</v>
      </c>
      <c r="F283" t="s">
        <v>4774</v>
      </c>
      <c r="G283">
        <v>75349</v>
      </c>
      <c r="H283">
        <v>8206</v>
      </c>
    </row>
    <row r="284" spans="1:8" x14ac:dyDescent="0.35">
      <c r="A284" s="15" t="s">
        <v>4775</v>
      </c>
      <c r="B284" t="s">
        <v>4176</v>
      </c>
      <c r="C284" t="s">
        <v>4176</v>
      </c>
      <c r="D284" t="s">
        <v>11</v>
      </c>
      <c r="E284" s="42">
        <v>44804</v>
      </c>
      <c r="F284" t="s">
        <v>4776</v>
      </c>
      <c r="G284">
        <v>9757</v>
      </c>
      <c r="H284">
        <v>1315</v>
      </c>
    </row>
    <row r="285" spans="1:8" x14ac:dyDescent="0.35">
      <c r="A285" s="15" t="s">
        <v>4777</v>
      </c>
      <c r="B285" t="s">
        <v>4176</v>
      </c>
      <c r="C285" t="s">
        <v>4176</v>
      </c>
      <c r="D285" t="s">
        <v>11</v>
      </c>
      <c r="E285" s="42">
        <v>44804</v>
      </c>
      <c r="F285" t="s">
        <v>4778</v>
      </c>
      <c r="G285">
        <v>4804</v>
      </c>
      <c r="H285">
        <v>822</v>
      </c>
    </row>
    <row r="286" spans="1:8" x14ac:dyDescent="0.35">
      <c r="A286" s="15" t="s">
        <v>4779</v>
      </c>
      <c r="B286" t="s">
        <v>4176</v>
      </c>
      <c r="C286" t="s">
        <v>4176</v>
      </c>
      <c r="D286" t="s">
        <v>11</v>
      </c>
      <c r="E286" s="42">
        <v>44804</v>
      </c>
      <c r="F286" t="s">
        <v>4780</v>
      </c>
      <c r="G286">
        <v>9611</v>
      </c>
      <c r="H286">
        <v>1129</v>
      </c>
    </row>
    <row r="287" spans="1:8" x14ac:dyDescent="0.35">
      <c r="A287" s="15" t="s">
        <v>4781</v>
      </c>
      <c r="B287" t="s">
        <v>4176</v>
      </c>
      <c r="C287" t="s">
        <v>4176</v>
      </c>
      <c r="D287" t="s">
        <v>11</v>
      </c>
      <c r="E287" s="42">
        <v>44804</v>
      </c>
      <c r="F287" t="s">
        <v>4782</v>
      </c>
      <c r="G287">
        <v>7608</v>
      </c>
      <c r="H287">
        <v>1206</v>
      </c>
    </row>
    <row r="288" spans="1:8" x14ac:dyDescent="0.35">
      <c r="A288" s="15" t="s">
        <v>4783</v>
      </c>
      <c r="B288" t="s">
        <v>4176</v>
      </c>
      <c r="C288" t="s">
        <v>4176</v>
      </c>
      <c r="D288" t="s">
        <v>11</v>
      </c>
      <c r="E288" s="42">
        <v>44804</v>
      </c>
      <c r="F288" t="s">
        <v>4784</v>
      </c>
      <c r="G288">
        <v>64979</v>
      </c>
      <c r="H288">
        <v>7784</v>
      </c>
    </row>
    <row r="289" spans="1:8" x14ac:dyDescent="0.35">
      <c r="A289" s="15" t="s">
        <v>4785</v>
      </c>
      <c r="B289" t="s">
        <v>4176</v>
      </c>
      <c r="C289" t="s">
        <v>4176</v>
      </c>
      <c r="D289" t="s">
        <v>11</v>
      </c>
      <c r="E289" s="42">
        <v>44804</v>
      </c>
      <c r="F289" t="s">
        <v>4786</v>
      </c>
      <c r="G289">
        <v>4982</v>
      </c>
      <c r="H289">
        <v>666</v>
      </c>
    </row>
    <row r="290" spans="1:8" ht="319" x14ac:dyDescent="0.35">
      <c r="A290" s="15" t="s">
        <v>4787</v>
      </c>
      <c r="B290" t="s">
        <v>4176</v>
      </c>
      <c r="C290" t="s">
        <v>4261</v>
      </c>
      <c r="D290" t="s">
        <v>9</v>
      </c>
      <c r="E290" s="42">
        <v>44804</v>
      </c>
      <c r="F290" s="4" t="s">
        <v>4788</v>
      </c>
      <c r="G290">
        <v>10076</v>
      </c>
      <c r="H290">
        <v>1737</v>
      </c>
    </row>
    <row r="291" spans="1:8" x14ac:dyDescent="0.35">
      <c r="A291" s="15" t="s">
        <v>4789</v>
      </c>
      <c r="B291" t="s">
        <v>4176</v>
      </c>
      <c r="C291" t="s">
        <v>4176</v>
      </c>
      <c r="D291" t="s">
        <v>11</v>
      </c>
      <c r="E291" s="42">
        <v>44804</v>
      </c>
      <c r="F291" t="s">
        <v>4790</v>
      </c>
      <c r="G291">
        <v>11795</v>
      </c>
      <c r="H291">
        <v>2590</v>
      </c>
    </row>
    <row r="292" spans="1:8" ht="246.5" x14ac:dyDescent="0.35">
      <c r="A292" s="15" t="s">
        <v>4791</v>
      </c>
      <c r="B292" t="s">
        <v>4176</v>
      </c>
      <c r="C292" t="s">
        <v>4792</v>
      </c>
      <c r="D292" t="s">
        <v>9</v>
      </c>
      <c r="E292" s="42">
        <v>44804</v>
      </c>
      <c r="F292" s="4" t="s">
        <v>4793</v>
      </c>
      <c r="G292">
        <v>9847</v>
      </c>
      <c r="H292">
        <v>1450</v>
      </c>
    </row>
    <row r="293" spans="1:8" ht="304.5" x14ac:dyDescent="0.35">
      <c r="A293" s="15" t="s">
        <v>4794</v>
      </c>
      <c r="B293" t="s">
        <v>4176</v>
      </c>
      <c r="C293" t="s">
        <v>4261</v>
      </c>
      <c r="D293" t="s">
        <v>9</v>
      </c>
      <c r="E293" s="42">
        <v>44804</v>
      </c>
      <c r="F293" s="4" t="s">
        <v>4795</v>
      </c>
      <c r="G293">
        <v>18338</v>
      </c>
      <c r="H293">
        <v>2649</v>
      </c>
    </row>
    <row r="294" spans="1:8" x14ac:dyDescent="0.35">
      <c r="A294" s="15" t="s">
        <v>4796</v>
      </c>
      <c r="B294" t="s">
        <v>4176</v>
      </c>
      <c r="C294" t="s">
        <v>4176</v>
      </c>
      <c r="D294" t="s">
        <v>11</v>
      </c>
      <c r="E294" s="42">
        <v>44804</v>
      </c>
      <c r="F294" t="s">
        <v>4797</v>
      </c>
      <c r="G294">
        <v>6468</v>
      </c>
      <c r="H294">
        <v>1225</v>
      </c>
    </row>
    <row r="295" spans="1:8" x14ac:dyDescent="0.35">
      <c r="A295" s="15" t="s">
        <v>4798</v>
      </c>
      <c r="B295" t="s">
        <v>4176</v>
      </c>
      <c r="C295" t="s">
        <v>4176</v>
      </c>
      <c r="D295" t="s">
        <v>11</v>
      </c>
      <c r="E295" s="42">
        <v>44804</v>
      </c>
      <c r="F295" t="s">
        <v>4799</v>
      </c>
      <c r="G295">
        <v>5685</v>
      </c>
      <c r="H295">
        <v>757</v>
      </c>
    </row>
    <row r="296" spans="1:8" x14ac:dyDescent="0.35">
      <c r="A296" s="15" t="s">
        <v>4800</v>
      </c>
      <c r="B296" t="s">
        <v>4176</v>
      </c>
      <c r="C296" t="s">
        <v>4176</v>
      </c>
      <c r="D296" t="s">
        <v>11</v>
      </c>
      <c r="E296" s="42">
        <v>44804</v>
      </c>
      <c r="F296" t="s">
        <v>4801</v>
      </c>
      <c r="G296">
        <v>5576</v>
      </c>
      <c r="H296">
        <v>953</v>
      </c>
    </row>
    <row r="297" spans="1:8" x14ac:dyDescent="0.35">
      <c r="A297" s="15" t="s">
        <v>4802</v>
      </c>
      <c r="B297" t="s">
        <v>4176</v>
      </c>
      <c r="C297" t="s">
        <v>4176</v>
      </c>
      <c r="D297" t="s">
        <v>11</v>
      </c>
      <c r="E297" s="42">
        <v>44804</v>
      </c>
      <c r="F297" t="s">
        <v>4803</v>
      </c>
      <c r="G297">
        <v>9506</v>
      </c>
      <c r="H297">
        <v>1306</v>
      </c>
    </row>
    <row r="298" spans="1:8" x14ac:dyDescent="0.35">
      <c r="A298" s="15" t="s">
        <v>4804</v>
      </c>
      <c r="B298" t="s">
        <v>4176</v>
      </c>
      <c r="C298" t="s">
        <v>4176</v>
      </c>
      <c r="D298" t="s">
        <v>11</v>
      </c>
      <c r="E298" s="42">
        <v>44804</v>
      </c>
      <c r="F298" t="s">
        <v>4805</v>
      </c>
      <c r="G298">
        <v>6559</v>
      </c>
      <c r="H298">
        <v>1001</v>
      </c>
    </row>
    <row r="299" spans="1:8" x14ac:dyDescent="0.35">
      <c r="A299" s="15" t="s">
        <v>4806</v>
      </c>
      <c r="B299" t="s">
        <v>4176</v>
      </c>
      <c r="C299" t="s">
        <v>4176</v>
      </c>
      <c r="D299" t="s">
        <v>11</v>
      </c>
      <c r="E299" s="42">
        <v>44804</v>
      </c>
      <c r="F299" t="s">
        <v>4807</v>
      </c>
      <c r="G299">
        <v>16228</v>
      </c>
      <c r="H299">
        <v>2187</v>
      </c>
    </row>
    <row r="300" spans="1:8" x14ac:dyDescent="0.35">
      <c r="A300" s="15" t="s">
        <v>4808</v>
      </c>
      <c r="B300" t="s">
        <v>4176</v>
      </c>
      <c r="C300" t="s">
        <v>4809</v>
      </c>
      <c r="D300" t="s">
        <v>9</v>
      </c>
      <c r="E300" s="42">
        <v>44804</v>
      </c>
      <c r="F300" t="s">
        <v>4810</v>
      </c>
      <c r="G300">
        <v>7832</v>
      </c>
      <c r="H300">
        <v>1075</v>
      </c>
    </row>
    <row r="301" spans="1:8" x14ac:dyDescent="0.35">
      <c r="A301" s="15" t="s">
        <v>4811</v>
      </c>
      <c r="B301" t="s">
        <v>4176</v>
      </c>
      <c r="C301" t="s">
        <v>4176</v>
      </c>
      <c r="D301" t="s">
        <v>11</v>
      </c>
      <c r="E301" s="42">
        <v>44805</v>
      </c>
      <c r="F301" t="s">
        <v>4812</v>
      </c>
      <c r="G301">
        <v>6586</v>
      </c>
      <c r="H301">
        <v>1123</v>
      </c>
    </row>
    <row r="302" spans="1:8" x14ac:dyDescent="0.35">
      <c r="A302" s="15" t="s">
        <v>4813</v>
      </c>
      <c r="B302" t="s">
        <v>4176</v>
      </c>
      <c r="C302" t="s">
        <v>4814</v>
      </c>
      <c r="D302" t="s">
        <v>52</v>
      </c>
      <c r="E302" s="42">
        <v>44805</v>
      </c>
      <c r="F302" t="s">
        <v>4815</v>
      </c>
      <c r="G302">
        <v>0</v>
      </c>
      <c r="H302">
        <v>2054</v>
      </c>
    </row>
    <row r="303" spans="1:8" x14ac:dyDescent="0.35">
      <c r="A303" s="15" t="s">
        <v>4816</v>
      </c>
      <c r="B303" t="s">
        <v>4176</v>
      </c>
      <c r="C303" t="s">
        <v>4176</v>
      </c>
      <c r="D303" t="s">
        <v>11</v>
      </c>
      <c r="E303" s="42">
        <v>44805</v>
      </c>
      <c r="F303" t="s">
        <v>4817</v>
      </c>
      <c r="G303">
        <v>18356</v>
      </c>
      <c r="H303">
        <v>1244</v>
      </c>
    </row>
    <row r="304" spans="1:8" x14ac:dyDescent="0.35">
      <c r="A304" s="15" t="s">
        <v>4818</v>
      </c>
      <c r="B304" t="s">
        <v>4176</v>
      </c>
      <c r="C304" t="s">
        <v>4176</v>
      </c>
      <c r="D304" t="s">
        <v>11</v>
      </c>
      <c r="E304" s="42">
        <v>44805</v>
      </c>
      <c r="F304" t="s">
        <v>4819</v>
      </c>
      <c r="G304">
        <v>10351</v>
      </c>
      <c r="H304">
        <v>1338</v>
      </c>
    </row>
    <row r="305" spans="1:8" x14ac:dyDescent="0.35">
      <c r="A305" s="15" t="s">
        <v>4820</v>
      </c>
      <c r="B305" t="s">
        <v>4176</v>
      </c>
      <c r="C305" t="s">
        <v>4176</v>
      </c>
      <c r="D305" t="s">
        <v>11</v>
      </c>
      <c r="E305" s="42">
        <v>44805</v>
      </c>
      <c r="F305" t="s">
        <v>4821</v>
      </c>
      <c r="G305">
        <v>22721</v>
      </c>
      <c r="H305">
        <v>2541</v>
      </c>
    </row>
    <row r="306" spans="1:8" x14ac:dyDescent="0.35">
      <c r="A306" s="15" t="s">
        <v>4822</v>
      </c>
      <c r="B306" t="s">
        <v>4176</v>
      </c>
      <c r="C306" t="s">
        <v>4176</v>
      </c>
      <c r="D306" t="s">
        <v>11</v>
      </c>
      <c r="E306" s="42">
        <v>44805</v>
      </c>
      <c r="F306" t="s">
        <v>4823</v>
      </c>
      <c r="G306">
        <v>72681</v>
      </c>
      <c r="H306">
        <v>5751</v>
      </c>
    </row>
    <row r="307" spans="1:8" x14ac:dyDescent="0.35">
      <c r="A307" s="15" t="s">
        <v>4824</v>
      </c>
      <c r="B307" t="s">
        <v>4176</v>
      </c>
      <c r="C307" t="s">
        <v>4176</v>
      </c>
      <c r="D307" t="s">
        <v>11</v>
      </c>
      <c r="E307" s="42">
        <v>44805</v>
      </c>
      <c r="F307" t="s">
        <v>4825</v>
      </c>
      <c r="G307">
        <v>15750</v>
      </c>
      <c r="H307">
        <v>2003</v>
      </c>
    </row>
    <row r="308" spans="1:8" ht="391.5" x14ac:dyDescent="0.35">
      <c r="A308" s="15" t="s">
        <v>4826</v>
      </c>
      <c r="B308" t="s">
        <v>4176</v>
      </c>
      <c r="C308" t="s">
        <v>4261</v>
      </c>
      <c r="D308" t="s">
        <v>9</v>
      </c>
      <c r="E308" s="42">
        <v>44805</v>
      </c>
      <c r="F308" s="4" t="s">
        <v>4827</v>
      </c>
      <c r="G308">
        <v>26287</v>
      </c>
      <c r="H308">
        <v>2564</v>
      </c>
    </row>
    <row r="309" spans="1:8" x14ac:dyDescent="0.35">
      <c r="A309" s="15" t="s">
        <v>4828</v>
      </c>
      <c r="B309" t="s">
        <v>4176</v>
      </c>
      <c r="C309" t="s">
        <v>4176</v>
      </c>
      <c r="D309" t="s">
        <v>11</v>
      </c>
      <c r="E309" s="42">
        <v>44805</v>
      </c>
      <c r="F309" t="s">
        <v>4829</v>
      </c>
      <c r="G309">
        <v>8860</v>
      </c>
      <c r="H309">
        <v>1080</v>
      </c>
    </row>
    <row r="310" spans="1:8" x14ac:dyDescent="0.35">
      <c r="A310" s="15" t="s">
        <v>4830</v>
      </c>
      <c r="B310" t="s">
        <v>4176</v>
      </c>
      <c r="C310" t="s">
        <v>4176</v>
      </c>
      <c r="D310" t="s">
        <v>11</v>
      </c>
      <c r="E310" s="42">
        <v>44805</v>
      </c>
      <c r="F310" t="s">
        <v>4831</v>
      </c>
      <c r="G310">
        <v>2163</v>
      </c>
      <c r="H310">
        <v>405</v>
      </c>
    </row>
    <row r="311" spans="1:8" x14ac:dyDescent="0.35">
      <c r="A311" s="15" t="s">
        <v>4832</v>
      </c>
      <c r="B311" t="s">
        <v>4176</v>
      </c>
      <c r="C311" t="s">
        <v>4176</v>
      </c>
      <c r="D311" t="s">
        <v>11</v>
      </c>
      <c r="E311" s="42">
        <v>44805</v>
      </c>
      <c r="F311" t="s">
        <v>4833</v>
      </c>
      <c r="G311">
        <v>4130</v>
      </c>
      <c r="H311">
        <v>680</v>
      </c>
    </row>
    <row r="312" spans="1:8" x14ac:dyDescent="0.35">
      <c r="A312" s="15" t="s">
        <v>4834</v>
      </c>
      <c r="B312" t="s">
        <v>4176</v>
      </c>
      <c r="C312" t="s">
        <v>4792</v>
      </c>
      <c r="D312" t="s">
        <v>9</v>
      </c>
      <c r="E312" s="42">
        <v>44805</v>
      </c>
      <c r="F312" t="s">
        <v>4835</v>
      </c>
      <c r="G312">
        <v>6190</v>
      </c>
      <c r="H312">
        <v>1008</v>
      </c>
    </row>
    <row r="313" spans="1:8" x14ac:dyDescent="0.35">
      <c r="A313" s="15" t="s">
        <v>4836</v>
      </c>
      <c r="B313" t="s">
        <v>4176</v>
      </c>
      <c r="C313" t="s">
        <v>4176</v>
      </c>
      <c r="D313" t="s">
        <v>11</v>
      </c>
      <c r="E313" s="42">
        <v>44805</v>
      </c>
      <c r="F313" t="s">
        <v>4837</v>
      </c>
      <c r="G313">
        <v>3688</v>
      </c>
      <c r="H313">
        <v>738</v>
      </c>
    </row>
    <row r="314" spans="1:8" ht="203" x14ac:dyDescent="0.35">
      <c r="A314" s="15" t="s">
        <v>4838</v>
      </c>
      <c r="B314" t="s">
        <v>4176</v>
      </c>
      <c r="C314" t="s">
        <v>4261</v>
      </c>
      <c r="D314" t="s">
        <v>9</v>
      </c>
      <c r="E314" s="42">
        <v>44805</v>
      </c>
      <c r="F314" s="4" t="s">
        <v>4839</v>
      </c>
      <c r="G314">
        <v>19063</v>
      </c>
      <c r="H314">
        <v>2139</v>
      </c>
    </row>
    <row r="315" spans="1:8" x14ac:dyDescent="0.35">
      <c r="A315" s="15" t="s">
        <v>4840</v>
      </c>
      <c r="B315" t="s">
        <v>4176</v>
      </c>
      <c r="C315" t="s">
        <v>4176</v>
      </c>
      <c r="D315" t="s">
        <v>11</v>
      </c>
      <c r="E315" s="42">
        <v>44805</v>
      </c>
      <c r="F315" t="s">
        <v>4841</v>
      </c>
      <c r="G315">
        <v>17337</v>
      </c>
      <c r="H315">
        <v>1941</v>
      </c>
    </row>
    <row r="316" spans="1:8" x14ac:dyDescent="0.35">
      <c r="A316" s="15" t="s">
        <v>4842</v>
      </c>
      <c r="B316" t="s">
        <v>4176</v>
      </c>
      <c r="C316" t="s">
        <v>4176</v>
      </c>
      <c r="D316" t="s">
        <v>11</v>
      </c>
      <c r="E316" s="42">
        <v>44805</v>
      </c>
      <c r="F316" t="s">
        <v>4843</v>
      </c>
      <c r="G316">
        <v>5503</v>
      </c>
      <c r="H316">
        <v>890</v>
      </c>
    </row>
    <row r="317" spans="1:8" x14ac:dyDescent="0.35">
      <c r="A317" s="15" t="s">
        <v>4844</v>
      </c>
      <c r="B317" t="s">
        <v>4176</v>
      </c>
      <c r="C317" t="s">
        <v>4176</v>
      </c>
      <c r="D317" t="s">
        <v>11</v>
      </c>
      <c r="E317" s="42">
        <v>44805</v>
      </c>
      <c r="F317" t="s">
        <v>4845</v>
      </c>
      <c r="G317">
        <v>8500</v>
      </c>
      <c r="H317">
        <v>1109</v>
      </c>
    </row>
    <row r="318" spans="1:8" x14ac:dyDescent="0.35">
      <c r="A318" s="15" t="s">
        <v>4846</v>
      </c>
      <c r="B318" t="s">
        <v>4176</v>
      </c>
      <c r="C318" t="s">
        <v>4176</v>
      </c>
      <c r="D318" t="s">
        <v>11</v>
      </c>
      <c r="E318" s="42">
        <v>44805</v>
      </c>
      <c r="F318" t="s">
        <v>4847</v>
      </c>
      <c r="G318">
        <v>29284</v>
      </c>
      <c r="H318">
        <v>2662</v>
      </c>
    </row>
    <row r="319" spans="1:8" x14ac:dyDescent="0.35">
      <c r="A319" s="15" t="s">
        <v>4848</v>
      </c>
      <c r="B319" t="s">
        <v>4176</v>
      </c>
      <c r="C319" t="s">
        <v>4176</v>
      </c>
      <c r="D319" t="s">
        <v>11</v>
      </c>
      <c r="E319" s="42">
        <v>44805</v>
      </c>
      <c r="F319" t="s">
        <v>4849</v>
      </c>
      <c r="G319">
        <v>11463</v>
      </c>
      <c r="H319">
        <v>1397</v>
      </c>
    </row>
    <row r="320" spans="1:8" x14ac:dyDescent="0.35">
      <c r="A320" s="15" t="s">
        <v>4850</v>
      </c>
      <c r="B320" t="s">
        <v>4176</v>
      </c>
      <c r="C320" t="s">
        <v>4851</v>
      </c>
      <c r="D320" t="s">
        <v>146</v>
      </c>
      <c r="E320" s="42">
        <v>44805</v>
      </c>
      <c r="F320" t="s">
        <v>4852</v>
      </c>
      <c r="G320">
        <v>209</v>
      </c>
      <c r="H320">
        <v>1</v>
      </c>
    </row>
    <row r="321" spans="1:8" ht="409.5" x14ac:dyDescent="0.35">
      <c r="A321" s="15" t="s">
        <v>4853</v>
      </c>
      <c r="B321" t="s">
        <v>4176</v>
      </c>
      <c r="C321" t="s">
        <v>4261</v>
      </c>
      <c r="D321" t="s">
        <v>9</v>
      </c>
      <c r="E321" s="42">
        <v>44805</v>
      </c>
      <c r="F321" s="4" t="s">
        <v>4854</v>
      </c>
      <c r="G321">
        <v>5627</v>
      </c>
      <c r="H321">
        <v>818</v>
      </c>
    </row>
    <row r="322" spans="1:8" ht="409.5" x14ac:dyDescent="0.35">
      <c r="A322" s="15" t="s">
        <v>4855</v>
      </c>
      <c r="B322" t="s">
        <v>4176</v>
      </c>
      <c r="C322" t="s">
        <v>4261</v>
      </c>
      <c r="D322" t="s">
        <v>9</v>
      </c>
      <c r="E322" s="42">
        <v>44805</v>
      </c>
      <c r="F322" s="4" t="s">
        <v>4856</v>
      </c>
      <c r="G322">
        <v>4290</v>
      </c>
      <c r="H322">
        <v>829</v>
      </c>
    </row>
    <row r="323" spans="1:8" x14ac:dyDescent="0.35">
      <c r="A323" s="15" t="s">
        <v>4857</v>
      </c>
      <c r="B323" t="s">
        <v>4176</v>
      </c>
      <c r="C323" t="s">
        <v>4858</v>
      </c>
      <c r="D323" t="s">
        <v>9</v>
      </c>
      <c r="E323" s="42">
        <v>44805</v>
      </c>
      <c r="F323" t="s">
        <v>4859</v>
      </c>
      <c r="G323">
        <v>6700</v>
      </c>
      <c r="H323">
        <v>931</v>
      </c>
    </row>
    <row r="324" spans="1:8" x14ac:dyDescent="0.35">
      <c r="A324" s="15" t="s">
        <v>4860</v>
      </c>
      <c r="B324" t="s">
        <v>4176</v>
      </c>
      <c r="C324" t="s">
        <v>4792</v>
      </c>
      <c r="D324" t="s">
        <v>9</v>
      </c>
      <c r="E324" s="42">
        <v>44805</v>
      </c>
      <c r="F324" t="s">
        <v>4861</v>
      </c>
      <c r="G324">
        <v>5505</v>
      </c>
      <c r="H324">
        <v>793</v>
      </c>
    </row>
    <row r="325" spans="1:8" x14ac:dyDescent="0.35">
      <c r="A325" s="15" t="s">
        <v>4862</v>
      </c>
      <c r="B325" t="s">
        <v>4176</v>
      </c>
      <c r="C325" t="s">
        <v>4176</v>
      </c>
      <c r="D325" t="s">
        <v>11</v>
      </c>
      <c r="E325" s="42">
        <v>44805</v>
      </c>
      <c r="F325" t="s">
        <v>4863</v>
      </c>
      <c r="G325">
        <v>4727</v>
      </c>
      <c r="H325">
        <v>949</v>
      </c>
    </row>
    <row r="326" spans="1:8" x14ac:dyDescent="0.35">
      <c r="A326" s="15" t="s">
        <v>4864</v>
      </c>
      <c r="B326" t="s">
        <v>4176</v>
      </c>
      <c r="C326" t="s">
        <v>4176</v>
      </c>
      <c r="D326" t="s">
        <v>11</v>
      </c>
      <c r="E326" s="42">
        <v>44805</v>
      </c>
      <c r="F326" t="s">
        <v>4865</v>
      </c>
      <c r="G326">
        <v>6288</v>
      </c>
      <c r="H326">
        <v>1253</v>
      </c>
    </row>
    <row r="327" spans="1:8" x14ac:dyDescent="0.35">
      <c r="A327" s="15" t="s">
        <v>4866</v>
      </c>
      <c r="B327" t="s">
        <v>4176</v>
      </c>
      <c r="C327" t="s">
        <v>4176</v>
      </c>
      <c r="D327" t="s">
        <v>11</v>
      </c>
      <c r="E327" s="42">
        <v>44806</v>
      </c>
      <c r="F327" t="s">
        <v>4867</v>
      </c>
      <c r="G327">
        <v>8735</v>
      </c>
      <c r="H327">
        <v>1089</v>
      </c>
    </row>
    <row r="328" spans="1:8" x14ac:dyDescent="0.35">
      <c r="A328" s="15" t="s">
        <v>4868</v>
      </c>
      <c r="B328" t="s">
        <v>4176</v>
      </c>
      <c r="C328" t="s">
        <v>4176</v>
      </c>
      <c r="D328" t="s">
        <v>11</v>
      </c>
      <c r="E328" s="42">
        <v>44806</v>
      </c>
      <c r="F328" t="s">
        <v>4869</v>
      </c>
      <c r="G328">
        <v>18225</v>
      </c>
      <c r="H328">
        <v>2935</v>
      </c>
    </row>
    <row r="329" spans="1:8" x14ac:dyDescent="0.35">
      <c r="A329" s="15" t="s">
        <v>4870</v>
      </c>
      <c r="B329" t="s">
        <v>4176</v>
      </c>
      <c r="C329" t="s">
        <v>4871</v>
      </c>
      <c r="D329" t="s">
        <v>9</v>
      </c>
      <c r="E329" s="42">
        <v>44806</v>
      </c>
      <c r="F329" t="s">
        <v>4872</v>
      </c>
      <c r="G329">
        <v>4055</v>
      </c>
      <c r="H329">
        <v>472</v>
      </c>
    </row>
    <row r="330" spans="1:8" x14ac:dyDescent="0.35">
      <c r="A330" s="15" t="s">
        <v>4873</v>
      </c>
      <c r="B330" t="s">
        <v>4176</v>
      </c>
      <c r="C330" t="s">
        <v>4176</v>
      </c>
      <c r="D330" t="s">
        <v>11</v>
      </c>
      <c r="E330" s="42">
        <v>44806</v>
      </c>
      <c r="F330" t="s">
        <v>4874</v>
      </c>
      <c r="G330">
        <v>4753</v>
      </c>
      <c r="H330">
        <v>673</v>
      </c>
    </row>
    <row r="331" spans="1:8" x14ac:dyDescent="0.35">
      <c r="A331" s="15" t="s">
        <v>4875</v>
      </c>
      <c r="B331" t="s">
        <v>4176</v>
      </c>
      <c r="C331" t="s">
        <v>4176</v>
      </c>
      <c r="D331" t="s">
        <v>11</v>
      </c>
      <c r="E331" s="42">
        <v>44806</v>
      </c>
      <c r="F331" t="s">
        <v>4876</v>
      </c>
      <c r="G331">
        <v>5962</v>
      </c>
      <c r="H331">
        <v>791</v>
      </c>
    </row>
    <row r="332" spans="1:8" x14ac:dyDescent="0.35">
      <c r="A332" s="15" t="s">
        <v>4877</v>
      </c>
      <c r="B332" t="s">
        <v>4176</v>
      </c>
      <c r="C332" t="s">
        <v>4176</v>
      </c>
      <c r="D332" t="s">
        <v>11</v>
      </c>
      <c r="E332" s="42">
        <v>44806</v>
      </c>
      <c r="F332" t="s">
        <v>4878</v>
      </c>
      <c r="G332">
        <v>34134</v>
      </c>
      <c r="H332">
        <v>3983</v>
      </c>
    </row>
    <row r="333" spans="1:8" x14ac:dyDescent="0.35">
      <c r="A333" s="15" t="s">
        <v>4879</v>
      </c>
      <c r="B333" t="s">
        <v>4176</v>
      </c>
      <c r="C333" t="s">
        <v>4880</v>
      </c>
      <c r="D333" t="s">
        <v>9</v>
      </c>
      <c r="E333" s="42">
        <v>44806</v>
      </c>
      <c r="F333" t="s">
        <v>4881</v>
      </c>
      <c r="G333">
        <v>83813</v>
      </c>
      <c r="H333">
        <v>11424</v>
      </c>
    </row>
    <row r="334" spans="1:8" x14ac:dyDescent="0.35">
      <c r="A334" s="15" t="s">
        <v>4882</v>
      </c>
      <c r="B334" t="s">
        <v>4176</v>
      </c>
      <c r="C334" t="s">
        <v>4176</v>
      </c>
      <c r="D334" t="s">
        <v>11</v>
      </c>
      <c r="E334" s="42">
        <v>44806</v>
      </c>
      <c r="F334" t="s">
        <v>4883</v>
      </c>
      <c r="G334">
        <v>23396</v>
      </c>
      <c r="H334">
        <v>2979</v>
      </c>
    </row>
    <row r="335" spans="1:8" x14ac:dyDescent="0.35">
      <c r="A335" s="15" t="s">
        <v>4884</v>
      </c>
      <c r="B335" t="s">
        <v>4176</v>
      </c>
      <c r="C335" t="s">
        <v>4176</v>
      </c>
      <c r="D335" t="s">
        <v>11</v>
      </c>
      <c r="E335" s="42">
        <v>44806</v>
      </c>
      <c r="F335" t="s">
        <v>4885</v>
      </c>
      <c r="G335">
        <v>11918</v>
      </c>
      <c r="H335">
        <v>1614</v>
      </c>
    </row>
    <row r="336" spans="1:8" x14ac:dyDescent="0.35">
      <c r="A336" s="15" t="s">
        <v>4886</v>
      </c>
      <c r="B336" t="s">
        <v>4176</v>
      </c>
      <c r="C336" t="s">
        <v>4176</v>
      </c>
      <c r="D336" t="s">
        <v>11</v>
      </c>
      <c r="E336" s="42">
        <v>44806</v>
      </c>
      <c r="F336" t="s">
        <v>4887</v>
      </c>
      <c r="G336">
        <v>2638</v>
      </c>
      <c r="H336">
        <v>514</v>
      </c>
    </row>
    <row r="337" spans="1:8" x14ac:dyDescent="0.35">
      <c r="A337" s="15" t="s">
        <v>4888</v>
      </c>
      <c r="B337" t="s">
        <v>4176</v>
      </c>
      <c r="C337" t="s">
        <v>4176</v>
      </c>
      <c r="D337" t="s">
        <v>11</v>
      </c>
      <c r="E337" s="42">
        <v>44806</v>
      </c>
      <c r="F337" t="s">
        <v>4889</v>
      </c>
      <c r="G337">
        <v>3761</v>
      </c>
      <c r="H337">
        <v>637</v>
      </c>
    </row>
    <row r="338" spans="1:8" x14ac:dyDescent="0.35">
      <c r="A338" s="15" t="s">
        <v>4890</v>
      </c>
      <c r="B338" t="s">
        <v>4176</v>
      </c>
      <c r="C338" t="s">
        <v>4176</v>
      </c>
      <c r="D338" t="s">
        <v>11</v>
      </c>
      <c r="E338" s="42">
        <v>44806</v>
      </c>
      <c r="F338" t="s">
        <v>4891</v>
      </c>
      <c r="G338">
        <v>20732</v>
      </c>
      <c r="H338">
        <v>2851</v>
      </c>
    </row>
    <row r="339" spans="1:8" x14ac:dyDescent="0.35">
      <c r="A339" s="15" t="s">
        <v>4892</v>
      </c>
      <c r="B339" t="s">
        <v>4176</v>
      </c>
      <c r="C339" t="s">
        <v>4176</v>
      </c>
      <c r="D339" t="s">
        <v>11</v>
      </c>
      <c r="E339" s="42">
        <v>44806</v>
      </c>
      <c r="F339" t="s">
        <v>4893</v>
      </c>
      <c r="G339">
        <v>22142</v>
      </c>
      <c r="H339">
        <v>3313</v>
      </c>
    </row>
    <row r="340" spans="1:8" x14ac:dyDescent="0.35">
      <c r="A340" s="15" t="s">
        <v>4894</v>
      </c>
      <c r="B340" t="s">
        <v>4176</v>
      </c>
      <c r="C340" t="s">
        <v>4895</v>
      </c>
      <c r="D340" t="s">
        <v>9</v>
      </c>
      <c r="E340" s="42">
        <v>44806</v>
      </c>
      <c r="F340" t="s">
        <v>4896</v>
      </c>
      <c r="G340">
        <v>29983</v>
      </c>
      <c r="H340">
        <v>2240</v>
      </c>
    </row>
    <row r="341" spans="1:8" ht="409.5" x14ac:dyDescent="0.35">
      <c r="A341" s="15" t="s">
        <v>4897</v>
      </c>
      <c r="B341" t="s">
        <v>4176</v>
      </c>
      <c r="C341" t="s">
        <v>4261</v>
      </c>
      <c r="D341" t="s">
        <v>9</v>
      </c>
      <c r="E341" s="42">
        <v>44806</v>
      </c>
      <c r="F341" s="4" t="s">
        <v>4898</v>
      </c>
      <c r="G341">
        <v>10122</v>
      </c>
      <c r="H341">
        <v>1306</v>
      </c>
    </row>
    <row r="342" spans="1:8" ht="362.5" x14ac:dyDescent="0.35">
      <c r="A342" s="15" t="s">
        <v>4899</v>
      </c>
      <c r="B342" t="s">
        <v>4176</v>
      </c>
      <c r="C342" t="s">
        <v>4900</v>
      </c>
      <c r="D342" t="s">
        <v>9</v>
      </c>
      <c r="E342" s="42">
        <v>44806</v>
      </c>
      <c r="F342" s="4" t="s">
        <v>4901</v>
      </c>
      <c r="G342">
        <v>10746</v>
      </c>
      <c r="H342">
        <v>1170</v>
      </c>
    </row>
    <row r="343" spans="1:8" x14ac:dyDescent="0.35">
      <c r="A343" s="15" t="s">
        <v>4902</v>
      </c>
      <c r="B343" t="s">
        <v>4176</v>
      </c>
      <c r="C343" t="s">
        <v>4176</v>
      </c>
      <c r="D343" t="s">
        <v>11</v>
      </c>
      <c r="E343" s="42">
        <v>44806</v>
      </c>
      <c r="F343" t="s">
        <v>4903</v>
      </c>
      <c r="G343">
        <v>3952</v>
      </c>
      <c r="H343">
        <v>733</v>
      </c>
    </row>
    <row r="344" spans="1:8" x14ac:dyDescent="0.35">
      <c r="A344" s="15" t="s">
        <v>4904</v>
      </c>
      <c r="B344" t="s">
        <v>4176</v>
      </c>
      <c r="C344" t="s">
        <v>4176</v>
      </c>
      <c r="D344" t="s">
        <v>11</v>
      </c>
      <c r="E344" s="42">
        <v>44806</v>
      </c>
      <c r="F344" t="s">
        <v>4905</v>
      </c>
      <c r="G344">
        <v>10988</v>
      </c>
      <c r="H344">
        <v>1735</v>
      </c>
    </row>
    <row r="345" spans="1:8" x14ac:dyDescent="0.35">
      <c r="A345" s="15" t="s">
        <v>4906</v>
      </c>
      <c r="B345" t="s">
        <v>4176</v>
      </c>
      <c r="C345" t="s">
        <v>4176</v>
      </c>
      <c r="D345" t="s">
        <v>11</v>
      </c>
      <c r="E345" s="42">
        <v>44806</v>
      </c>
      <c r="F345" t="s">
        <v>4907</v>
      </c>
      <c r="G345">
        <v>36804</v>
      </c>
      <c r="H345">
        <v>3230</v>
      </c>
    </row>
    <row r="346" spans="1:8" x14ac:dyDescent="0.35">
      <c r="A346" s="15" t="s">
        <v>4908</v>
      </c>
      <c r="B346" t="s">
        <v>4176</v>
      </c>
      <c r="C346" t="s">
        <v>4176</v>
      </c>
      <c r="D346" t="s">
        <v>11</v>
      </c>
      <c r="E346" s="42">
        <v>44806</v>
      </c>
      <c r="F346" t="s">
        <v>4909</v>
      </c>
      <c r="G346">
        <v>7283</v>
      </c>
      <c r="H346">
        <v>891</v>
      </c>
    </row>
    <row r="347" spans="1:8" x14ac:dyDescent="0.35">
      <c r="A347" s="15" t="s">
        <v>4910</v>
      </c>
      <c r="B347" t="s">
        <v>4176</v>
      </c>
      <c r="C347" t="s">
        <v>4176</v>
      </c>
      <c r="D347" t="s">
        <v>11</v>
      </c>
      <c r="E347" s="42">
        <v>44806</v>
      </c>
      <c r="F347" t="s">
        <v>4911</v>
      </c>
      <c r="G347">
        <v>5631</v>
      </c>
      <c r="H347">
        <v>1114</v>
      </c>
    </row>
    <row r="348" spans="1:8" x14ac:dyDescent="0.35">
      <c r="A348" s="15" t="s">
        <v>4912</v>
      </c>
      <c r="B348" t="s">
        <v>4176</v>
      </c>
      <c r="C348" t="s">
        <v>4913</v>
      </c>
      <c r="D348" t="s">
        <v>9</v>
      </c>
      <c r="E348" s="42">
        <v>44806</v>
      </c>
      <c r="F348" t="s">
        <v>4914</v>
      </c>
      <c r="G348">
        <v>6362</v>
      </c>
      <c r="H348">
        <v>978</v>
      </c>
    </row>
    <row r="349" spans="1:8" x14ac:dyDescent="0.35">
      <c r="A349" s="15" t="s">
        <v>4915</v>
      </c>
      <c r="B349" t="s">
        <v>4176</v>
      </c>
      <c r="C349" t="s">
        <v>4176</v>
      </c>
      <c r="D349" t="s">
        <v>11</v>
      </c>
      <c r="E349" s="42">
        <v>44806</v>
      </c>
      <c r="F349" t="s">
        <v>4916</v>
      </c>
      <c r="G349">
        <v>7505</v>
      </c>
      <c r="H349">
        <v>952</v>
      </c>
    </row>
    <row r="350" spans="1:8" x14ac:dyDescent="0.35">
      <c r="A350" s="15" t="s">
        <v>4917</v>
      </c>
      <c r="B350" t="s">
        <v>4176</v>
      </c>
      <c r="C350" t="s">
        <v>4900</v>
      </c>
      <c r="D350" t="s">
        <v>9</v>
      </c>
      <c r="E350" s="42">
        <v>44806</v>
      </c>
      <c r="F350" t="s">
        <v>4918</v>
      </c>
      <c r="G350">
        <v>11180</v>
      </c>
      <c r="H350">
        <v>1055</v>
      </c>
    </row>
    <row r="351" spans="1:8" x14ac:dyDescent="0.35">
      <c r="A351" s="15" t="s">
        <v>4919</v>
      </c>
      <c r="B351" t="s">
        <v>4176</v>
      </c>
      <c r="C351" t="s">
        <v>4176</v>
      </c>
      <c r="D351" t="s">
        <v>11</v>
      </c>
      <c r="E351" s="42">
        <v>44806</v>
      </c>
      <c r="F351" t="s">
        <v>4920</v>
      </c>
      <c r="G351">
        <v>16497</v>
      </c>
      <c r="H351">
        <v>1490</v>
      </c>
    </row>
    <row r="352" spans="1:8" x14ac:dyDescent="0.35">
      <c r="A352" s="15" t="s">
        <v>4921</v>
      </c>
      <c r="B352" t="s">
        <v>4176</v>
      </c>
      <c r="C352" t="s">
        <v>4176</v>
      </c>
      <c r="D352" t="s">
        <v>11</v>
      </c>
      <c r="E352" s="42">
        <v>44806</v>
      </c>
      <c r="F352" t="s">
        <v>4922</v>
      </c>
      <c r="G352">
        <v>12526</v>
      </c>
      <c r="H352">
        <v>1618</v>
      </c>
    </row>
    <row r="353" spans="1:8" x14ac:dyDescent="0.35">
      <c r="A353" s="15" t="s">
        <v>4923</v>
      </c>
      <c r="B353" t="s">
        <v>4176</v>
      </c>
      <c r="C353" t="s">
        <v>4176</v>
      </c>
      <c r="D353" t="s">
        <v>11</v>
      </c>
      <c r="E353" s="42">
        <v>44806</v>
      </c>
      <c r="F353" t="s">
        <v>4924</v>
      </c>
      <c r="G353">
        <v>8220</v>
      </c>
      <c r="H353">
        <v>1103</v>
      </c>
    </row>
    <row r="354" spans="1:8" x14ac:dyDescent="0.35">
      <c r="A354" s="15" t="s">
        <v>4925</v>
      </c>
      <c r="B354" t="s">
        <v>4176</v>
      </c>
      <c r="C354" t="s">
        <v>4176</v>
      </c>
      <c r="D354" t="s">
        <v>11</v>
      </c>
      <c r="E354" s="42">
        <v>44806</v>
      </c>
      <c r="F354" t="s">
        <v>4926</v>
      </c>
      <c r="G354">
        <v>29884</v>
      </c>
      <c r="H354">
        <v>2247</v>
      </c>
    </row>
    <row r="355" spans="1:8" x14ac:dyDescent="0.35">
      <c r="A355" s="15" t="s">
        <v>4927</v>
      </c>
      <c r="B355" t="s">
        <v>4176</v>
      </c>
      <c r="C355" t="s">
        <v>4176</v>
      </c>
      <c r="D355" t="s">
        <v>11</v>
      </c>
      <c r="E355" s="42">
        <v>44806</v>
      </c>
      <c r="F355" t="s">
        <v>4928</v>
      </c>
      <c r="G355">
        <v>77066</v>
      </c>
      <c r="H355">
        <v>7796</v>
      </c>
    </row>
    <row r="356" spans="1:8" ht="409.5" x14ac:dyDescent="0.35">
      <c r="A356" s="15" t="s">
        <v>4929</v>
      </c>
      <c r="B356" t="s">
        <v>4176</v>
      </c>
      <c r="C356" t="s">
        <v>4930</v>
      </c>
      <c r="D356" t="s">
        <v>9</v>
      </c>
      <c r="E356" s="42">
        <v>44807</v>
      </c>
      <c r="F356" s="4" t="s">
        <v>4931</v>
      </c>
      <c r="G356">
        <v>6039</v>
      </c>
      <c r="H356">
        <v>875</v>
      </c>
    </row>
    <row r="357" spans="1:8" x14ac:dyDescent="0.35">
      <c r="A357" s="15" t="s">
        <v>4932</v>
      </c>
      <c r="B357" t="s">
        <v>4176</v>
      </c>
      <c r="C357" t="s">
        <v>4176</v>
      </c>
      <c r="D357" t="s">
        <v>11</v>
      </c>
      <c r="E357" s="42">
        <v>44807</v>
      </c>
      <c r="F357" t="s">
        <v>4933</v>
      </c>
      <c r="G357">
        <v>13629</v>
      </c>
      <c r="H357">
        <v>1858</v>
      </c>
    </row>
    <row r="358" spans="1:8" ht="348" x14ac:dyDescent="0.35">
      <c r="A358" s="15" t="s">
        <v>4934</v>
      </c>
      <c r="B358" t="s">
        <v>4176</v>
      </c>
      <c r="C358" t="s">
        <v>4261</v>
      </c>
      <c r="D358" t="s">
        <v>9</v>
      </c>
      <c r="E358" s="42">
        <v>44807</v>
      </c>
      <c r="F358" s="4" t="s">
        <v>4935</v>
      </c>
      <c r="G358">
        <v>9199</v>
      </c>
      <c r="H358">
        <v>1200</v>
      </c>
    </row>
    <row r="359" spans="1:8" x14ac:dyDescent="0.35">
      <c r="A359" s="15" t="s">
        <v>4936</v>
      </c>
      <c r="B359" t="s">
        <v>4176</v>
      </c>
      <c r="C359" t="s">
        <v>4176</v>
      </c>
      <c r="D359" t="s">
        <v>11</v>
      </c>
      <c r="E359" s="42">
        <v>44807</v>
      </c>
      <c r="F359" t="s">
        <v>4937</v>
      </c>
      <c r="G359">
        <v>4820</v>
      </c>
      <c r="H359">
        <v>816</v>
      </c>
    </row>
    <row r="360" spans="1:8" x14ac:dyDescent="0.35">
      <c r="A360" s="15" t="s">
        <v>4938</v>
      </c>
      <c r="B360" t="s">
        <v>4176</v>
      </c>
      <c r="C360" t="s">
        <v>4176</v>
      </c>
      <c r="D360" t="s">
        <v>11</v>
      </c>
      <c r="E360" s="42">
        <v>44807</v>
      </c>
      <c r="F360" t="s">
        <v>4939</v>
      </c>
      <c r="G360">
        <v>17818</v>
      </c>
      <c r="H360">
        <v>2028</v>
      </c>
    </row>
    <row r="361" spans="1:8" x14ac:dyDescent="0.35">
      <c r="A361" s="15" t="s">
        <v>4940</v>
      </c>
      <c r="B361" t="s">
        <v>4176</v>
      </c>
      <c r="C361" t="s">
        <v>4900</v>
      </c>
      <c r="D361" t="s">
        <v>9</v>
      </c>
      <c r="E361" s="42">
        <v>44807</v>
      </c>
      <c r="F361" t="s">
        <v>4941</v>
      </c>
      <c r="G361">
        <v>10451</v>
      </c>
      <c r="H361">
        <v>1183</v>
      </c>
    </row>
    <row r="362" spans="1:8" ht="203" x14ac:dyDescent="0.35">
      <c r="A362" s="15" t="s">
        <v>4942</v>
      </c>
      <c r="B362" t="s">
        <v>4176</v>
      </c>
      <c r="C362" t="s">
        <v>4261</v>
      </c>
      <c r="D362" t="s">
        <v>9</v>
      </c>
      <c r="E362" s="42">
        <v>44807</v>
      </c>
      <c r="F362" s="4" t="s">
        <v>4943</v>
      </c>
      <c r="G362">
        <v>8131</v>
      </c>
      <c r="H362">
        <v>1033</v>
      </c>
    </row>
    <row r="363" spans="1:8" ht="290" x14ac:dyDescent="0.35">
      <c r="A363" s="15" t="s">
        <v>4944</v>
      </c>
      <c r="B363" t="s">
        <v>4176</v>
      </c>
      <c r="C363" t="s">
        <v>4261</v>
      </c>
      <c r="D363" t="s">
        <v>9</v>
      </c>
      <c r="E363" s="42">
        <v>44807</v>
      </c>
      <c r="F363" s="4" t="s">
        <v>4945</v>
      </c>
      <c r="G363">
        <v>17716</v>
      </c>
      <c r="H363">
        <v>2277</v>
      </c>
    </row>
    <row r="364" spans="1:8" x14ac:dyDescent="0.35">
      <c r="A364" s="15" t="s">
        <v>4946</v>
      </c>
      <c r="B364" t="s">
        <v>4176</v>
      </c>
      <c r="C364" t="s">
        <v>4176</v>
      </c>
      <c r="D364" t="s">
        <v>11</v>
      </c>
      <c r="E364" s="42">
        <v>44807</v>
      </c>
      <c r="F364" t="s">
        <v>4947</v>
      </c>
      <c r="G364">
        <v>10952</v>
      </c>
      <c r="H364">
        <v>1101</v>
      </c>
    </row>
    <row r="365" spans="1:8" x14ac:dyDescent="0.35">
      <c r="A365" s="15" t="s">
        <v>4948</v>
      </c>
      <c r="B365" t="s">
        <v>4176</v>
      </c>
      <c r="C365" t="s">
        <v>4176</v>
      </c>
      <c r="D365" t="s">
        <v>11</v>
      </c>
      <c r="E365" s="42">
        <v>44807</v>
      </c>
      <c r="F365" t="s">
        <v>4949</v>
      </c>
      <c r="G365">
        <v>14153</v>
      </c>
      <c r="H365">
        <v>1741</v>
      </c>
    </row>
    <row r="366" spans="1:8" x14ac:dyDescent="0.35">
      <c r="A366" s="15" t="s">
        <v>4950</v>
      </c>
      <c r="B366" t="s">
        <v>4176</v>
      </c>
      <c r="C366" t="s">
        <v>4176</v>
      </c>
      <c r="D366" t="s">
        <v>11</v>
      </c>
      <c r="E366" s="42">
        <v>44807</v>
      </c>
      <c r="F366" t="s">
        <v>4951</v>
      </c>
      <c r="G366">
        <v>8372</v>
      </c>
      <c r="H366">
        <v>1775</v>
      </c>
    </row>
    <row r="367" spans="1:8" x14ac:dyDescent="0.35">
      <c r="A367" s="15" t="s">
        <v>4952</v>
      </c>
      <c r="B367" t="s">
        <v>4176</v>
      </c>
      <c r="C367" t="s">
        <v>4176</v>
      </c>
      <c r="D367" t="s">
        <v>11</v>
      </c>
      <c r="E367" s="42">
        <v>44808</v>
      </c>
      <c r="F367" t="s">
        <v>4953</v>
      </c>
      <c r="G367">
        <v>4195</v>
      </c>
      <c r="H367">
        <v>778</v>
      </c>
    </row>
    <row r="368" spans="1:8" x14ac:dyDescent="0.35">
      <c r="A368" s="15" t="s">
        <v>4954</v>
      </c>
      <c r="B368" t="s">
        <v>4176</v>
      </c>
      <c r="C368" t="s">
        <v>4176</v>
      </c>
      <c r="D368" t="s">
        <v>11</v>
      </c>
      <c r="E368" s="42">
        <v>44808</v>
      </c>
      <c r="F368" t="s">
        <v>4955</v>
      </c>
      <c r="G368">
        <v>38338</v>
      </c>
      <c r="H368">
        <v>3267</v>
      </c>
    </row>
    <row r="369" spans="1:8" x14ac:dyDescent="0.35">
      <c r="A369" s="15" t="s">
        <v>4956</v>
      </c>
      <c r="B369" t="s">
        <v>4176</v>
      </c>
      <c r="C369" t="s">
        <v>4239</v>
      </c>
      <c r="D369" t="s">
        <v>9</v>
      </c>
      <c r="E369" s="42">
        <v>44808</v>
      </c>
      <c r="F369" t="s">
        <v>4957</v>
      </c>
      <c r="G369">
        <v>27883</v>
      </c>
      <c r="H369">
        <v>4307</v>
      </c>
    </row>
    <row r="370" spans="1:8" x14ac:dyDescent="0.35">
      <c r="A370" s="15" t="s">
        <v>4958</v>
      </c>
      <c r="B370" t="s">
        <v>4176</v>
      </c>
      <c r="C370" t="s">
        <v>4176</v>
      </c>
      <c r="D370" t="s">
        <v>11</v>
      </c>
      <c r="E370" s="42">
        <v>44808</v>
      </c>
      <c r="F370" t="s">
        <v>4959</v>
      </c>
      <c r="G370">
        <v>9508</v>
      </c>
      <c r="H370">
        <v>1670</v>
      </c>
    </row>
    <row r="371" spans="1:8" x14ac:dyDescent="0.35">
      <c r="A371" s="15" t="s">
        <v>4960</v>
      </c>
      <c r="B371" t="s">
        <v>4176</v>
      </c>
      <c r="C371" t="s">
        <v>4212</v>
      </c>
      <c r="D371" t="s">
        <v>9</v>
      </c>
      <c r="E371" s="42">
        <v>44808</v>
      </c>
      <c r="F371" t="s">
        <v>4961</v>
      </c>
      <c r="G371">
        <v>14376</v>
      </c>
      <c r="H371">
        <v>1822</v>
      </c>
    </row>
    <row r="372" spans="1:8" x14ac:dyDescent="0.35">
      <c r="A372" s="15" t="s">
        <v>4962</v>
      </c>
      <c r="B372" t="s">
        <v>4176</v>
      </c>
      <c r="C372" t="s">
        <v>4963</v>
      </c>
      <c r="D372" t="s">
        <v>9</v>
      </c>
      <c r="E372" s="42">
        <v>44808</v>
      </c>
      <c r="F372" t="s">
        <v>4964</v>
      </c>
      <c r="G372">
        <v>8886</v>
      </c>
      <c r="H372">
        <v>1252</v>
      </c>
    </row>
    <row r="373" spans="1:8" x14ac:dyDescent="0.35">
      <c r="A373" s="15" t="s">
        <v>4965</v>
      </c>
      <c r="B373" t="s">
        <v>4176</v>
      </c>
      <c r="C373" t="s">
        <v>4176</v>
      </c>
      <c r="D373" t="s">
        <v>11</v>
      </c>
      <c r="E373" s="42">
        <v>44808</v>
      </c>
      <c r="F373" t="s">
        <v>4966</v>
      </c>
      <c r="G373">
        <v>19094</v>
      </c>
      <c r="H373">
        <v>2737</v>
      </c>
    </row>
    <row r="374" spans="1:8" x14ac:dyDescent="0.35">
      <c r="A374" s="15" t="s">
        <v>4967</v>
      </c>
      <c r="B374" t="s">
        <v>4176</v>
      </c>
      <c r="C374" t="s">
        <v>4176</v>
      </c>
      <c r="D374" t="s">
        <v>11</v>
      </c>
      <c r="E374" s="42">
        <v>44808</v>
      </c>
      <c r="F374" t="s">
        <v>4968</v>
      </c>
      <c r="G374">
        <v>9350</v>
      </c>
      <c r="H374">
        <v>1286</v>
      </c>
    </row>
    <row r="375" spans="1:8" ht="409.5" x14ac:dyDescent="0.35">
      <c r="A375" s="15" t="s">
        <v>4969</v>
      </c>
      <c r="B375" t="s">
        <v>4176</v>
      </c>
      <c r="C375" t="s">
        <v>4261</v>
      </c>
      <c r="D375" t="s">
        <v>9</v>
      </c>
      <c r="E375" s="42">
        <v>44808</v>
      </c>
      <c r="F375" s="4" t="s">
        <v>4970</v>
      </c>
      <c r="G375">
        <v>17388</v>
      </c>
      <c r="H375">
        <v>1749</v>
      </c>
    </row>
    <row r="376" spans="1:8" x14ac:dyDescent="0.35">
      <c r="A376" s="15" t="s">
        <v>4971</v>
      </c>
      <c r="B376" t="s">
        <v>4176</v>
      </c>
      <c r="C376" t="s">
        <v>4176</v>
      </c>
      <c r="D376" t="s">
        <v>11</v>
      </c>
      <c r="E376" s="42">
        <v>44808</v>
      </c>
      <c r="F376" t="s">
        <v>4972</v>
      </c>
      <c r="G376">
        <v>12953</v>
      </c>
      <c r="H376">
        <v>1888</v>
      </c>
    </row>
    <row r="377" spans="1:8" x14ac:dyDescent="0.35">
      <c r="A377" s="15" t="s">
        <v>4973</v>
      </c>
      <c r="B377" t="s">
        <v>4176</v>
      </c>
      <c r="C377" t="s">
        <v>4176</v>
      </c>
      <c r="D377" t="s">
        <v>11</v>
      </c>
      <c r="E377" s="42">
        <v>44809</v>
      </c>
      <c r="F377" t="s">
        <v>4974</v>
      </c>
      <c r="G377">
        <v>45427</v>
      </c>
      <c r="H377">
        <v>3432</v>
      </c>
    </row>
    <row r="378" spans="1:8" x14ac:dyDescent="0.35">
      <c r="A378" s="15" t="s">
        <v>4975</v>
      </c>
      <c r="B378" t="s">
        <v>4176</v>
      </c>
      <c r="C378" t="s">
        <v>4176</v>
      </c>
      <c r="D378" t="s">
        <v>11</v>
      </c>
      <c r="E378" s="42">
        <v>44809</v>
      </c>
      <c r="F378" t="s">
        <v>4976</v>
      </c>
      <c r="G378">
        <v>14814</v>
      </c>
      <c r="H378">
        <v>2141</v>
      </c>
    </row>
    <row r="379" spans="1:8" x14ac:dyDescent="0.35">
      <c r="A379" s="15" t="s">
        <v>4977</v>
      </c>
      <c r="B379" t="s">
        <v>4176</v>
      </c>
      <c r="C379" t="s">
        <v>4978</v>
      </c>
      <c r="D379" t="s">
        <v>9</v>
      </c>
      <c r="E379" s="42">
        <v>44809</v>
      </c>
      <c r="F379" t="s">
        <v>4979</v>
      </c>
      <c r="G379">
        <v>35046</v>
      </c>
      <c r="H379">
        <v>6209</v>
      </c>
    </row>
    <row r="380" spans="1:8" x14ac:dyDescent="0.35">
      <c r="A380" s="15" t="s">
        <v>4980</v>
      </c>
      <c r="B380" t="s">
        <v>4176</v>
      </c>
      <c r="C380" t="s">
        <v>4981</v>
      </c>
      <c r="D380" t="s">
        <v>9</v>
      </c>
      <c r="E380" s="42">
        <v>44809</v>
      </c>
      <c r="F380" t="s">
        <v>4979</v>
      </c>
      <c r="G380">
        <v>35046</v>
      </c>
      <c r="H380">
        <v>6209</v>
      </c>
    </row>
    <row r="381" spans="1:8" x14ac:dyDescent="0.35">
      <c r="A381" s="15" t="s">
        <v>4982</v>
      </c>
      <c r="B381" t="s">
        <v>4176</v>
      </c>
      <c r="C381" t="s">
        <v>4176</v>
      </c>
      <c r="D381" t="s">
        <v>11</v>
      </c>
      <c r="E381" s="42">
        <v>44809</v>
      </c>
      <c r="F381" t="s">
        <v>4983</v>
      </c>
      <c r="G381">
        <v>12752</v>
      </c>
      <c r="H381">
        <v>2274</v>
      </c>
    </row>
    <row r="382" spans="1:8" ht="362.5" x14ac:dyDescent="0.35">
      <c r="A382" s="15" t="s">
        <v>4984</v>
      </c>
      <c r="B382" t="s">
        <v>4176</v>
      </c>
      <c r="C382" t="s">
        <v>4985</v>
      </c>
      <c r="D382" t="s">
        <v>9</v>
      </c>
      <c r="E382" s="42">
        <v>44809</v>
      </c>
      <c r="F382" s="4" t="s">
        <v>4986</v>
      </c>
      <c r="G382">
        <v>6901</v>
      </c>
      <c r="H382">
        <v>895</v>
      </c>
    </row>
    <row r="383" spans="1:8" x14ac:dyDescent="0.35">
      <c r="A383" s="15" t="s">
        <v>4987</v>
      </c>
      <c r="B383" t="s">
        <v>4176</v>
      </c>
      <c r="C383" t="s">
        <v>4988</v>
      </c>
      <c r="D383" t="s">
        <v>9</v>
      </c>
      <c r="E383" s="42">
        <v>44809</v>
      </c>
      <c r="F383" t="s">
        <v>4989</v>
      </c>
      <c r="G383">
        <v>8448</v>
      </c>
      <c r="H383">
        <v>1170</v>
      </c>
    </row>
    <row r="384" spans="1:8" x14ac:dyDescent="0.35">
      <c r="A384" s="15" t="s">
        <v>4990</v>
      </c>
      <c r="B384" t="s">
        <v>4176</v>
      </c>
      <c r="C384" t="s">
        <v>4176</v>
      </c>
      <c r="D384" t="s">
        <v>11</v>
      </c>
      <c r="E384" s="42">
        <v>44809</v>
      </c>
      <c r="F384" t="s">
        <v>4991</v>
      </c>
      <c r="G384">
        <v>5067</v>
      </c>
      <c r="H384">
        <v>967</v>
      </c>
    </row>
    <row r="385" spans="1:8" x14ac:dyDescent="0.35">
      <c r="A385" s="15" t="s">
        <v>4992</v>
      </c>
      <c r="B385" t="s">
        <v>4176</v>
      </c>
      <c r="C385" t="s">
        <v>4176</v>
      </c>
      <c r="D385" t="s">
        <v>11</v>
      </c>
      <c r="E385" s="42">
        <v>44809</v>
      </c>
      <c r="F385" t="s">
        <v>4993</v>
      </c>
      <c r="G385">
        <v>7149</v>
      </c>
      <c r="H385">
        <v>1071</v>
      </c>
    </row>
    <row r="386" spans="1:8" x14ac:dyDescent="0.35">
      <c r="A386" s="15" t="s">
        <v>4994</v>
      </c>
      <c r="B386" t="s">
        <v>4176</v>
      </c>
      <c r="C386" t="s">
        <v>4176</v>
      </c>
      <c r="D386" t="s">
        <v>11</v>
      </c>
      <c r="E386" s="42">
        <v>44809</v>
      </c>
      <c r="F386" t="s">
        <v>4995</v>
      </c>
      <c r="G386">
        <v>19260</v>
      </c>
      <c r="H386">
        <v>2093</v>
      </c>
    </row>
    <row r="387" spans="1:8" x14ac:dyDescent="0.35">
      <c r="A387" s="15" t="s">
        <v>4996</v>
      </c>
      <c r="B387" t="s">
        <v>4176</v>
      </c>
      <c r="C387" t="s">
        <v>4176</v>
      </c>
      <c r="D387" t="s">
        <v>11</v>
      </c>
      <c r="E387" s="42">
        <v>44809</v>
      </c>
      <c r="F387" t="s">
        <v>4997</v>
      </c>
      <c r="G387">
        <v>11761</v>
      </c>
      <c r="H387">
        <v>1662</v>
      </c>
    </row>
    <row r="388" spans="1:8" x14ac:dyDescent="0.35">
      <c r="A388" s="15" t="s">
        <v>4998</v>
      </c>
      <c r="B388" t="s">
        <v>4176</v>
      </c>
      <c r="C388" t="s">
        <v>4999</v>
      </c>
      <c r="D388" t="s">
        <v>9</v>
      </c>
      <c r="E388" s="42">
        <v>44809</v>
      </c>
      <c r="F388" t="s">
        <v>5000</v>
      </c>
      <c r="G388">
        <v>16575</v>
      </c>
      <c r="H388">
        <v>2198</v>
      </c>
    </row>
    <row r="389" spans="1:8" ht="409.5" x14ac:dyDescent="0.35">
      <c r="A389" s="15" t="s">
        <v>5001</v>
      </c>
      <c r="B389" t="s">
        <v>4176</v>
      </c>
      <c r="C389" t="s">
        <v>4261</v>
      </c>
      <c r="D389" t="s">
        <v>9</v>
      </c>
      <c r="E389" s="42">
        <v>44810</v>
      </c>
      <c r="F389" s="4" t="s">
        <v>5002</v>
      </c>
      <c r="G389">
        <v>6073</v>
      </c>
      <c r="H389">
        <v>961</v>
      </c>
    </row>
    <row r="390" spans="1:8" x14ac:dyDescent="0.35">
      <c r="A390" s="15" t="s">
        <v>5003</v>
      </c>
      <c r="B390" t="s">
        <v>4176</v>
      </c>
      <c r="C390" t="s">
        <v>4176</v>
      </c>
      <c r="D390" t="s">
        <v>11</v>
      </c>
      <c r="E390" s="42">
        <v>44810</v>
      </c>
      <c r="F390" t="s">
        <v>5004</v>
      </c>
      <c r="G390">
        <v>36561</v>
      </c>
      <c r="H390">
        <v>2726</v>
      </c>
    </row>
    <row r="391" spans="1:8" x14ac:dyDescent="0.35">
      <c r="A391" s="15" t="s">
        <v>5005</v>
      </c>
      <c r="B391" t="s">
        <v>4176</v>
      </c>
      <c r="C391" t="s">
        <v>4176</v>
      </c>
      <c r="D391" t="s">
        <v>11</v>
      </c>
      <c r="E391" s="42">
        <v>44810</v>
      </c>
      <c r="F391" t="s">
        <v>5006</v>
      </c>
      <c r="G391">
        <v>16394</v>
      </c>
      <c r="H391">
        <v>2291</v>
      </c>
    </row>
    <row r="392" spans="1:8" ht="409.5" x14ac:dyDescent="0.35">
      <c r="A392" s="15" t="s">
        <v>5007</v>
      </c>
      <c r="B392" t="s">
        <v>4176</v>
      </c>
      <c r="C392" t="s">
        <v>4203</v>
      </c>
      <c r="D392" t="s">
        <v>9</v>
      </c>
      <c r="E392" s="42">
        <v>44810</v>
      </c>
      <c r="F392" s="4" t="s">
        <v>5008</v>
      </c>
      <c r="G392">
        <v>8727</v>
      </c>
      <c r="H392">
        <v>889</v>
      </c>
    </row>
    <row r="393" spans="1:8" x14ac:dyDescent="0.35">
      <c r="A393" s="15" t="s">
        <v>5009</v>
      </c>
      <c r="B393" t="s">
        <v>4176</v>
      </c>
      <c r="C393" t="s">
        <v>4176</v>
      </c>
      <c r="D393" t="s">
        <v>11</v>
      </c>
      <c r="E393" s="42">
        <v>44810</v>
      </c>
      <c r="F393" t="s">
        <v>5010</v>
      </c>
      <c r="G393">
        <v>6063</v>
      </c>
      <c r="H393">
        <v>1097</v>
      </c>
    </row>
    <row r="394" spans="1:8" ht="246.5" x14ac:dyDescent="0.35">
      <c r="A394" s="15" t="s">
        <v>5011</v>
      </c>
      <c r="B394" t="s">
        <v>4176</v>
      </c>
      <c r="C394" t="s">
        <v>4203</v>
      </c>
      <c r="D394" t="s">
        <v>9</v>
      </c>
      <c r="E394" s="42">
        <v>44810</v>
      </c>
      <c r="F394" s="4" t="s">
        <v>5012</v>
      </c>
      <c r="G394">
        <v>7561</v>
      </c>
      <c r="H394">
        <v>818</v>
      </c>
    </row>
    <row r="395" spans="1:8" x14ac:dyDescent="0.35">
      <c r="A395" s="15" t="s">
        <v>5013</v>
      </c>
      <c r="B395" t="s">
        <v>4176</v>
      </c>
      <c r="C395" t="s">
        <v>4176</v>
      </c>
      <c r="D395" t="s">
        <v>11</v>
      </c>
      <c r="E395" s="42">
        <v>44810</v>
      </c>
      <c r="F395" t="s">
        <v>5014</v>
      </c>
      <c r="G395">
        <v>2842</v>
      </c>
      <c r="H395">
        <v>576</v>
      </c>
    </row>
    <row r="396" spans="1:8" x14ac:dyDescent="0.35">
      <c r="A396" s="15" t="s">
        <v>5015</v>
      </c>
      <c r="B396" t="s">
        <v>4176</v>
      </c>
      <c r="C396" t="s">
        <v>4176</v>
      </c>
      <c r="D396" t="s">
        <v>11</v>
      </c>
      <c r="E396" s="42">
        <v>44810</v>
      </c>
      <c r="F396" t="s">
        <v>5016</v>
      </c>
      <c r="G396">
        <v>130398</v>
      </c>
      <c r="H396">
        <v>11747</v>
      </c>
    </row>
    <row r="397" spans="1:8" x14ac:dyDescent="0.35">
      <c r="A397" s="15" t="s">
        <v>5017</v>
      </c>
      <c r="B397" t="s">
        <v>4176</v>
      </c>
      <c r="C397" t="s">
        <v>4176</v>
      </c>
      <c r="D397" t="s">
        <v>11</v>
      </c>
      <c r="E397" s="42">
        <v>44810</v>
      </c>
      <c r="F397" t="s">
        <v>5018</v>
      </c>
      <c r="G397">
        <v>6791</v>
      </c>
      <c r="H397">
        <v>992</v>
      </c>
    </row>
    <row r="398" spans="1:8" x14ac:dyDescent="0.35">
      <c r="A398" s="15" t="s">
        <v>5019</v>
      </c>
      <c r="B398" t="s">
        <v>4176</v>
      </c>
      <c r="C398" t="s">
        <v>4176</v>
      </c>
      <c r="D398" t="s">
        <v>11</v>
      </c>
      <c r="E398" s="42">
        <v>44810</v>
      </c>
      <c r="F398" t="s">
        <v>5020</v>
      </c>
      <c r="G398">
        <v>35479</v>
      </c>
      <c r="H398">
        <v>3756</v>
      </c>
    </row>
    <row r="399" spans="1:8" x14ac:dyDescent="0.35">
      <c r="A399" s="15" t="s">
        <v>5021</v>
      </c>
      <c r="B399" t="s">
        <v>4176</v>
      </c>
      <c r="C399" t="s">
        <v>4176</v>
      </c>
      <c r="D399" t="s">
        <v>11</v>
      </c>
      <c r="E399" s="42">
        <v>44810</v>
      </c>
      <c r="F399" t="s">
        <v>5022</v>
      </c>
      <c r="G399">
        <v>8707</v>
      </c>
      <c r="H399">
        <v>1093</v>
      </c>
    </row>
    <row r="400" spans="1:8" x14ac:dyDescent="0.35">
      <c r="A400" s="15" t="s">
        <v>5023</v>
      </c>
      <c r="B400" t="s">
        <v>4176</v>
      </c>
      <c r="C400" t="s">
        <v>4176</v>
      </c>
      <c r="D400" t="s">
        <v>11</v>
      </c>
      <c r="E400" s="42">
        <v>44810</v>
      </c>
      <c r="F400" t="s">
        <v>5024</v>
      </c>
      <c r="G400">
        <v>11940</v>
      </c>
      <c r="H400">
        <v>1606</v>
      </c>
    </row>
    <row r="401" spans="1:8" x14ac:dyDescent="0.35">
      <c r="A401" s="15" t="s">
        <v>5025</v>
      </c>
      <c r="B401" t="s">
        <v>4176</v>
      </c>
      <c r="C401" t="s">
        <v>4176</v>
      </c>
      <c r="D401" t="s">
        <v>11</v>
      </c>
      <c r="E401" s="42">
        <v>44810</v>
      </c>
      <c r="F401" t="s">
        <v>5026</v>
      </c>
      <c r="G401">
        <v>50662</v>
      </c>
      <c r="H401">
        <v>3876</v>
      </c>
    </row>
    <row r="402" spans="1:8" x14ac:dyDescent="0.35">
      <c r="A402" s="15" t="s">
        <v>5027</v>
      </c>
      <c r="B402" t="s">
        <v>4176</v>
      </c>
      <c r="C402" t="s">
        <v>4176</v>
      </c>
      <c r="D402" t="s">
        <v>11</v>
      </c>
      <c r="E402" s="42">
        <v>44810</v>
      </c>
      <c r="F402" t="s">
        <v>5028</v>
      </c>
      <c r="G402">
        <v>24070</v>
      </c>
      <c r="H402">
        <v>1886</v>
      </c>
    </row>
    <row r="403" spans="1:8" x14ac:dyDescent="0.35">
      <c r="A403" s="15" t="s">
        <v>5029</v>
      </c>
      <c r="B403" t="s">
        <v>4176</v>
      </c>
      <c r="C403" t="s">
        <v>4176</v>
      </c>
      <c r="D403" t="s">
        <v>11</v>
      </c>
      <c r="E403" s="42">
        <v>44810</v>
      </c>
      <c r="F403" t="s">
        <v>5030</v>
      </c>
      <c r="G403">
        <v>45603</v>
      </c>
      <c r="H403">
        <v>7584</v>
      </c>
    </row>
    <row r="404" spans="1:8" ht="409.5" x14ac:dyDescent="0.35">
      <c r="A404" s="15" t="s">
        <v>5031</v>
      </c>
      <c r="B404" t="s">
        <v>4176</v>
      </c>
      <c r="C404" t="s">
        <v>4261</v>
      </c>
      <c r="D404" t="s">
        <v>9</v>
      </c>
      <c r="E404" s="42">
        <v>44810</v>
      </c>
      <c r="F404" s="4" t="s">
        <v>5032</v>
      </c>
      <c r="G404">
        <v>7516</v>
      </c>
      <c r="H404">
        <v>1254</v>
      </c>
    </row>
    <row r="405" spans="1:8" x14ac:dyDescent="0.35">
      <c r="A405" s="15" t="s">
        <v>5033</v>
      </c>
      <c r="B405" t="s">
        <v>4176</v>
      </c>
      <c r="C405" t="s">
        <v>5034</v>
      </c>
      <c r="D405" t="s">
        <v>9</v>
      </c>
      <c r="E405" s="42">
        <v>44810</v>
      </c>
      <c r="F405" t="s">
        <v>5035</v>
      </c>
      <c r="G405">
        <v>8977</v>
      </c>
      <c r="H405">
        <v>1139</v>
      </c>
    </row>
    <row r="406" spans="1:8" x14ac:dyDescent="0.35">
      <c r="A406" s="15" t="s">
        <v>5036</v>
      </c>
      <c r="B406" t="s">
        <v>4176</v>
      </c>
      <c r="C406" t="s">
        <v>4176</v>
      </c>
      <c r="D406" t="s">
        <v>11</v>
      </c>
      <c r="E406" s="42">
        <v>44810</v>
      </c>
      <c r="F406" t="s">
        <v>5037</v>
      </c>
      <c r="G406">
        <v>13977</v>
      </c>
      <c r="H406">
        <v>2178</v>
      </c>
    </row>
    <row r="407" spans="1:8" x14ac:dyDescent="0.35">
      <c r="A407" s="15" t="s">
        <v>5038</v>
      </c>
      <c r="B407" t="s">
        <v>4176</v>
      </c>
      <c r="C407" t="s">
        <v>5039</v>
      </c>
      <c r="D407" t="s">
        <v>9</v>
      </c>
      <c r="E407" s="42">
        <v>44810</v>
      </c>
      <c r="F407" t="s">
        <v>5040</v>
      </c>
      <c r="G407">
        <v>15892</v>
      </c>
      <c r="H407">
        <v>1653</v>
      </c>
    </row>
    <row r="408" spans="1:8" x14ac:dyDescent="0.35">
      <c r="A408" s="15" t="s">
        <v>5041</v>
      </c>
      <c r="B408" t="s">
        <v>4176</v>
      </c>
      <c r="C408" t="s">
        <v>4176</v>
      </c>
      <c r="D408" t="s">
        <v>11</v>
      </c>
      <c r="E408" s="42">
        <v>44811</v>
      </c>
      <c r="F408" t="s">
        <v>5042</v>
      </c>
      <c r="G408">
        <v>20033</v>
      </c>
      <c r="H408">
        <v>2322</v>
      </c>
    </row>
    <row r="409" spans="1:8" ht="409.5" x14ac:dyDescent="0.35">
      <c r="A409" s="15" t="s">
        <v>5043</v>
      </c>
      <c r="B409" t="s">
        <v>4176</v>
      </c>
      <c r="C409" t="s">
        <v>4261</v>
      </c>
      <c r="D409" t="s">
        <v>9</v>
      </c>
      <c r="E409" s="42">
        <v>44811</v>
      </c>
      <c r="F409" s="4" t="s">
        <v>5044</v>
      </c>
      <c r="G409">
        <v>33405</v>
      </c>
      <c r="H409">
        <v>5268</v>
      </c>
    </row>
    <row r="410" spans="1:8" ht="409.5" x14ac:dyDescent="0.35">
      <c r="A410" s="15" t="s">
        <v>5045</v>
      </c>
      <c r="B410" t="s">
        <v>4176</v>
      </c>
      <c r="C410" t="s">
        <v>4176</v>
      </c>
      <c r="D410" t="s">
        <v>11</v>
      </c>
      <c r="E410" s="42">
        <v>44811</v>
      </c>
      <c r="F410" s="4" t="s">
        <v>5046</v>
      </c>
      <c r="G410">
        <v>13375</v>
      </c>
      <c r="H410">
        <v>1879</v>
      </c>
    </row>
    <row r="411" spans="1:8" x14ac:dyDescent="0.35">
      <c r="A411" s="15" t="s">
        <v>5047</v>
      </c>
      <c r="B411" t="s">
        <v>4176</v>
      </c>
      <c r="C411" t="s">
        <v>5048</v>
      </c>
      <c r="D411" t="s">
        <v>52</v>
      </c>
      <c r="E411" s="42">
        <v>44811</v>
      </c>
      <c r="F411" t="s">
        <v>5049</v>
      </c>
      <c r="G411">
        <v>0</v>
      </c>
      <c r="H411">
        <v>4038</v>
      </c>
    </row>
    <row r="412" spans="1:8" x14ac:dyDescent="0.35">
      <c r="A412" s="15" t="s">
        <v>5050</v>
      </c>
      <c r="B412" t="s">
        <v>4176</v>
      </c>
      <c r="C412" t="s">
        <v>4176</v>
      </c>
      <c r="D412" t="s">
        <v>11</v>
      </c>
      <c r="E412" s="42">
        <v>44811</v>
      </c>
      <c r="F412" t="s">
        <v>5051</v>
      </c>
      <c r="G412">
        <v>54357</v>
      </c>
      <c r="H412">
        <v>5216</v>
      </c>
    </row>
    <row r="413" spans="1:8" x14ac:dyDescent="0.35">
      <c r="A413" s="15" t="s">
        <v>5052</v>
      </c>
      <c r="B413" t="s">
        <v>4176</v>
      </c>
      <c r="C413" t="s">
        <v>4176</v>
      </c>
      <c r="D413" t="s">
        <v>11</v>
      </c>
      <c r="E413" s="42">
        <v>44811</v>
      </c>
      <c r="F413" t="s">
        <v>5053</v>
      </c>
      <c r="G413">
        <v>94086</v>
      </c>
      <c r="H413">
        <v>16037</v>
      </c>
    </row>
    <row r="414" spans="1:8" x14ac:dyDescent="0.35">
      <c r="A414" s="15" t="s">
        <v>5054</v>
      </c>
      <c r="B414" t="s">
        <v>4176</v>
      </c>
      <c r="C414" t="s">
        <v>4176</v>
      </c>
      <c r="D414" t="s">
        <v>11</v>
      </c>
      <c r="E414" s="42">
        <v>44812</v>
      </c>
      <c r="F414" t="s">
        <v>5055</v>
      </c>
      <c r="G414">
        <v>3488</v>
      </c>
      <c r="H414">
        <v>624</v>
      </c>
    </row>
    <row r="415" spans="1:8" x14ac:dyDescent="0.35">
      <c r="A415" s="15" t="s">
        <v>5056</v>
      </c>
      <c r="B415" t="s">
        <v>4176</v>
      </c>
      <c r="C415" t="s">
        <v>4588</v>
      </c>
      <c r="D415" t="s">
        <v>9</v>
      </c>
      <c r="E415" s="42">
        <v>44812</v>
      </c>
      <c r="F415" t="s">
        <v>5057</v>
      </c>
      <c r="G415">
        <v>23212</v>
      </c>
      <c r="H415">
        <v>2409</v>
      </c>
    </row>
    <row r="416" spans="1:8" x14ac:dyDescent="0.35">
      <c r="A416" s="15" t="s">
        <v>5058</v>
      </c>
      <c r="B416" t="s">
        <v>4176</v>
      </c>
      <c r="C416" t="s">
        <v>4176</v>
      </c>
      <c r="D416" t="s">
        <v>11</v>
      </c>
      <c r="E416" s="42">
        <v>44812</v>
      </c>
      <c r="F416" t="s">
        <v>5059</v>
      </c>
      <c r="G416">
        <v>4347</v>
      </c>
      <c r="H416">
        <v>685</v>
      </c>
    </row>
    <row r="417" spans="1:8" x14ac:dyDescent="0.35">
      <c r="A417" s="15" t="s">
        <v>5060</v>
      </c>
      <c r="B417" t="s">
        <v>4176</v>
      </c>
      <c r="C417" t="s">
        <v>4258</v>
      </c>
      <c r="D417" t="s">
        <v>52</v>
      </c>
      <c r="E417" s="42">
        <v>44812</v>
      </c>
      <c r="F417" t="s">
        <v>5061</v>
      </c>
      <c r="G417">
        <v>0</v>
      </c>
      <c r="H417">
        <v>6136</v>
      </c>
    </row>
    <row r="418" spans="1:8" x14ac:dyDescent="0.35">
      <c r="A418" s="15" t="s">
        <v>5062</v>
      </c>
      <c r="B418" t="s">
        <v>4176</v>
      </c>
      <c r="C418" t="s">
        <v>4176</v>
      </c>
      <c r="D418" t="s">
        <v>11</v>
      </c>
      <c r="E418" s="42">
        <v>44812</v>
      </c>
      <c r="F418" t="s">
        <v>5063</v>
      </c>
      <c r="G418">
        <v>7252</v>
      </c>
      <c r="H418">
        <v>1858</v>
      </c>
    </row>
    <row r="419" spans="1:8" x14ac:dyDescent="0.35">
      <c r="A419" s="15" t="s">
        <v>5064</v>
      </c>
      <c r="B419" t="s">
        <v>4176</v>
      </c>
      <c r="C419" t="s">
        <v>4176</v>
      </c>
      <c r="D419" t="s">
        <v>11</v>
      </c>
      <c r="E419" s="42">
        <v>44812</v>
      </c>
      <c r="F419" t="s">
        <v>5065</v>
      </c>
      <c r="G419">
        <v>16952</v>
      </c>
      <c r="H419">
        <v>867</v>
      </c>
    </row>
    <row r="420" spans="1:8" x14ac:dyDescent="0.35">
      <c r="A420" s="15" t="s">
        <v>5066</v>
      </c>
      <c r="B420" t="s">
        <v>4176</v>
      </c>
      <c r="C420" t="s">
        <v>5034</v>
      </c>
      <c r="D420" t="s">
        <v>9</v>
      </c>
      <c r="E420" s="42">
        <v>44812</v>
      </c>
      <c r="F420" t="s">
        <v>5067</v>
      </c>
      <c r="G420">
        <v>8553</v>
      </c>
      <c r="H420">
        <v>1066</v>
      </c>
    </row>
    <row r="421" spans="1:8" x14ac:dyDescent="0.35">
      <c r="A421" s="15" t="s">
        <v>5068</v>
      </c>
      <c r="B421" t="s">
        <v>4176</v>
      </c>
      <c r="C421" t="s">
        <v>4176</v>
      </c>
      <c r="D421" t="s">
        <v>11</v>
      </c>
      <c r="E421" s="42">
        <v>44812</v>
      </c>
      <c r="F421" t="s">
        <v>5069</v>
      </c>
      <c r="G421">
        <v>7136</v>
      </c>
      <c r="H421">
        <v>1500</v>
      </c>
    </row>
    <row r="422" spans="1:8" x14ac:dyDescent="0.35">
      <c r="A422" s="15" t="s">
        <v>5070</v>
      </c>
      <c r="B422" t="s">
        <v>4176</v>
      </c>
      <c r="C422" t="s">
        <v>4176</v>
      </c>
      <c r="D422" t="s">
        <v>11</v>
      </c>
      <c r="E422" s="42">
        <v>44812</v>
      </c>
      <c r="F422" t="s">
        <v>5071</v>
      </c>
      <c r="G422">
        <v>28685</v>
      </c>
      <c r="H422">
        <v>6379</v>
      </c>
    </row>
    <row r="423" spans="1:8" x14ac:dyDescent="0.35">
      <c r="A423" s="15" t="s">
        <v>5072</v>
      </c>
      <c r="B423" t="s">
        <v>4176</v>
      </c>
      <c r="C423" t="s">
        <v>4176</v>
      </c>
      <c r="D423" t="s">
        <v>11</v>
      </c>
      <c r="E423" s="42">
        <v>44812</v>
      </c>
      <c r="F423" t="s">
        <v>5073</v>
      </c>
      <c r="G423">
        <v>7188</v>
      </c>
      <c r="H423">
        <v>1283</v>
      </c>
    </row>
    <row r="424" spans="1:8" x14ac:dyDescent="0.35">
      <c r="A424" s="15" t="s">
        <v>5074</v>
      </c>
      <c r="B424" t="s">
        <v>4176</v>
      </c>
      <c r="C424" t="s">
        <v>4176</v>
      </c>
      <c r="D424" t="s">
        <v>11</v>
      </c>
      <c r="E424" s="42">
        <v>44812</v>
      </c>
      <c r="F424" t="s">
        <v>5075</v>
      </c>
      <c r="G424">
        <v>23124</v>
      </c>
      <c r="H424">
        <v>2190</v>
      </c>
    </row>
    <row r="425" spans="1:8" x14ac:dyDescent="0.35">
      <c r="A425" s="15" t="s">
        <v>5076</v>
      </c>
      <c r="B425" t="s">
        <v>4176</v>
      </c>
      <c r="C425" t="s">
        <v>4176</v>
      </c>
      <c r="D425" t="s">
        <v>11</v>
      </c>
      <c r="E425" s="42">
        <v>44812</v>
      </c>
      <c r="F425" t="s">
        <v>5077</v>
      </c>
      <c r="G425">
        <v>13501</v>
      </c>
      <c r="H425">
        <v>1768</v>
      </c>
    </row>
    <row r="426" spans="1:8" x14ac:dyDescent="0.35">
      <c r="A426" s="15" t="s">
        <v>5078</v>
      </c>
      <c r="B426" t="s">
        <v>4176</v>
      </c>
      <c r="C426" t="s">
        <v>5079</v>
      </c>
      <c r="D426" t="s">
        <v>9</v>
      </c>
      <c r="E426" s="42">
        <v>44812</v>
      </c>
      <c r="F426" t="s">
        <v>5080</v>
      </c>
      <c r="G426">
        <v>10411</v>
      </c>
      <c r="H426">
        <v>1255</v>
      </c>
    </row>
    <row r="427" spans="1:8" x14ac:dyDescent="0.35">
      <c r="A427" s="15" t="s">
        <v>5081</v>
      </c>
      <c r="B427" t="s">
        <v>4176</v>
      </c>
      <c r="C427" t="s">
        <v>4176</v>
      </c>
      <c r="D427" t="s">
        <v>11</v>
      </c>
      <c r="E427" s="42">
        <v>44812</v>
      </c>
      <c r="F427" t="s">
        <v>5082</v>
      </c>
      <c r="G427">
        <v>15199</v>
      </c>
      <c r="H427">
        <v>2135</v>
      </c>
    </row>
    <row r="428" spans="1:8" x14ac:dyDescent="0.35">
      <c r="A428" s="15" t="s">
        <v>5083</v>
      </c>
      <c r="B428" t="s">
        <v>4176</v>
      </c>
      <c r="C428" t="s">
        <v>4176</v>
      </c>
      <c r="D428" t="s">
        <v>11</v>
      </c>
      <c r="E428" s="42">
        <v>44812</v>
      </c>
      <c r="F428" t="s">
        <v>5084</v>
      </c>
      <c r="G428">
        <v>12778</v>
      </c>
      <c r="H428">
        <v>3040</v>
      </c>
    </row>
    <row r="429" spans="1:8" ht="409.5" x14ac:dyDescent="0.35">
      <c r="A429" s="15" t="s">
        <v>5085</v>
      </c>
      <c r="B429" t="s">
        <v>4176</v>
      </c>
      <c r="C429" t="s">
        <v>4588</v>
      </c>
      <c r="D429" t="s">
        <v>9</v>
      </c>
      <c r="E429" s="42">
        <v>44813</v>
      </c>
      <c r="F429" s="4" t="s">
        <v>5086</v>
      </c>
      <c r="G429">
        <v>7213</v>
      </c>
      <c r="H429">
        <v>1064</v>
      </c>
    </row>
    <row r="430" spans="1:8" ht="409.5" x14ac:dyDescent="0.35">
      <c r="A430" s="15" t="s">
        <v>5087</v>
      </c>
      <c r="B430" t="s">
        <v>4176</v>
      </c>
      <c r="C430" t="s">
        <v>4261</v>
      </c>
      <c r="D430" t="s">
        <v>9</v>
      </c>
      <c r="E430" s="42">
        <v>44813</v>
      </c>
      <c r="F430" s="4" t="s">
        <v>5086</v>
      </c>
      <c r="G430">
        <v>7213</v>
      </c>
      <c r="H430">
        <v>1064</v>
      </c>
    </row>
    <row r="431" spans="1:8" x14ac:dyDescent="0.35">
      <c r="A431" s="15" t="s">
        <v>5088</v>
      </c>
      <c r="B431" t="s">
        <v>4176</v>
      </c>
      <c r="C431" t="s">
        <v>4176</v>
      </c>
      <c r="D431" t="s">
        <v>11</v>
      </c>
      <c r="E431" s="42">
        <v>44813</v>
      </c>
      <c r="F431" s="44" t="s">
        <v>5089</v>
      </c>
      <c r="G431">
        <v>3599</v>
      </c>
      <c r="H431">
        <v>707</v>
      </c>
    </row>
    <row r="432" spans="1:8" x14ac:dyDescent="0.35">
      <c r="A432" s="15" t="s">
        <v>5090</v>
      </c>
      <c r="B432" t="s">
        <v>4176</v>
      </c>
      <c r="C432" t="s">
        <v>4176</v>
      </c>
      <c r="D432" t="s">
        <v>11</v>
      </c>
      <c r="E432" s="42">
        <v>44813</v>
      </c>
      <c r="F432" t="s">
        <v>5091</v>
      </c>
      <c r="G432">
        <v>26918</v>
      </c>
      <c r="H432">
        <v>2742</v>
      </c>
    </row>
    <row r="433" spans="1:8" x14ac:dyDescent="0.35">
      <c r="A433" s="15" t="s">
        <v>5092</v>
      </c>
      <c r="B433" t="s">
        <v>4176</v>
      </c>
      <c r="C433" t="s">
        <v>4258</v>
      </c>
      <c r="D433" t="s">
        <v>9</v>
      </c>
      <c r="E433" s="42">
        <v>44813</v>
      </c>
      <c r="F433" t="s">
        <v>5093</v>
      </c>
      <c r="G433">
        <v>13423</v>
      </c>
      <c r="H433">
        <v>2875</v>
      </c>
    </row>
    <row r="434" spans="1:8" x14ac:dyDescent="0.35">
      <c r="A434" s="15" t="s">
        <v>5094</v>
      </c>
      <c r="B434" t="s">
        <v>4176</v>
      </c>
      <c r="C434" t="s">
        <v>4176</v>
      </c>
      <c r="D434" t="s">
        <v>11</v>
      </c>
      <c r="E434" s="42">
        <v>44813</v>
      </c>
      <c r="F434" t="s">
        <v>5095</v>
      </c>
      <c r="G434">
        <v>6983</v>
      </c>
      <c r="H434">
        <v>1421</v>
      </c>
    </row>
    <row r="435" spans="1:8" x14ac:dyDescent="0.35">
      <c r="A435" s="15" t="s">
        <v>5096</v>
      </c>
      <c r="B435" t="s">
        <v>4176</v>
      </c>
      <c r="C435" t="s">
        <v>4176</v>
      </c>
      <c r="D435" t="s">
        <v>11</v>
      </c>
      <c r="E435" s="42">
        <v>44813</v>
      </c>
      <c r="F435" t="s">
        <v>5097</v>
      </c>
      <c r="G435">
        <v>6529</v>
      </c>
      <c r="H435">
        <v>840</v>
      </c>
    </row>
    <row r="436" spans="1:8" x14ac:dyDescent="0.35">
      <c r="A436" s="15" t="s">
        <v>5098</v>
      </c>
      <c r="B436" t="s">
        <v>4176</v>
      </c>
      <c r="C436" t="s">
        <v>4176</v>
      </c>
      <c r="D436" t="s">
        <v>11</v>
      </c>
      <c r="E436" s="42">
        <v>44813</v>
      </c>
      <c r="F436" t="s">
        <v>5099</v>
      </c>
      <c r="G436">
        <v>11049</v>
      </c>
      <c r="H436">
        <v>1342</v>
      </c>
    </row>
    <row r="437" spans="1:8" x14ac:dyDescent="0.35">
      <c r="A437" s="15" t="s">
        <v>5100</v>
      </c>
      <c r="B437" t="s">
        <v>4176</v>
      </c>
      <c r="C437" t="s">
        <v>4176</v>
      </c>
      <c r="D437" t="s">
        <v>11</v>
      </c>
      <c r="E437" s="42">
        <v>44813</v>
      </c>
      <c r="F437" t="s">
        <v>5101</v>
      </c>
      <c r="G437">
        <v>13785</v>
      </c>
      <c r="H437">
        <v>1162</v>
      </c>
    </row>
    <row r="438" spans="1:8" x14ac:dyDescent="0.35">
      <c r="A438" s="15" t="s">
        <v>5102</v>
      </c>
      <c r="B438" t="s">
        <v>4176</v>
      </c>
      <c r="C438" t="s">
        <v>4176</v>
      </c>
      <c r="D438" t="s">
        <v>11</v>
      </c>
      <c r="E438" s="42">
        <v>44813</v>
      </c>
      <c r="F438" t="s">
        <v>5103</v>
      </c>
      <c r="G438">
        <v>6459</v>
      </c>
      <c r="H438">
        <v>853</v>
      </c>
    </row>
    <row r="439" spans="1:8" x14ac:dyDescent="0.35">
      <c r="A439" s="15" t="s">
        <v>5104</v>
      </c>
      <c r="B439" t="s">
        <v>4176</v>
      </c>
      <c r="C439" t="s">
        <v>4176</v>
      </c>
      <c r="D439" t="s">
        <v>11</v>
      </c>
      <c r="E439" s="42">
        <v>44813</v>
      </c>
      <c r="F439" t="s">
        <v>5105</v>
      </c>
      <c r="G439">
        <v>15422</v>
      </c>
      <c r="H439">
        <v>2055</v>
      </c>
    </row>
    <row r="440" spans="1:8" x14ac:dyDescent="0.35">
      <c r="A440" s="15" t="s">
        <v>5106</v>
      </c>
      <c r="B440" t="s">
        <v>4176</v>
      </c>
      <c r="C440" t="s">
        <v>4176</v>
      </c>
      <c r="D440" t="s">
        <v>11</v>
      </c>
      <c r="E440" s="42">
        <v>44813</v>
      </c>
      <c r="F440" t="s">
        <v>5107</v>
      </c>
      <c r="G440">
        <v>31697</v>
      </c>
      <c r="H440">
        <v>3997</v>
      </c>
    </row>
    <row r="441" spans="1:8" ht="409.5" x14ac:dyDescent="0.35">
      <c r="A441" s="15" t="s">
        <v>5108</v>
      </c>
      <c r="B441" t="s">
        <v>4176</v>
      </c>
      <c r="C441" t="s">
        <v>4261</v>
      </c>
      <c r="D441" t="s">
        <v>9</v>
      </c>
      <c r="E441" s="42">
        <v>44813</v>
      </c>
      <c r="F441" s="4" t="s">
        <v>5109</v>
      </c>
      <c r="G441">
        <v>12907</v>
      </c>
      <c r="H441">
        <v>1766</v>
      </c>
    </row>
    <row r="442" spans="1:8" x14ac:dyDescent="0.35">
      <c r="A442" s="15" t="s">
        <v>5110</v>
      </c>
      <c r="B442" t="s">
        <v>4176</v>
      </c>
      <c r="C442" t="s">
        <v>4176</v>
      </c>
      <c r="D442" t="s">
        <v>11</v>
      </c>
      <c r="E442" s="42">
        <v>44813</v>
      </c>
      <c r="F442" t="s">
        <v>5111</v>
      </c>
      <c r="G442">
        <v>4415</v>
      </c>
      <c r="H442">
        <v>944</v>
      </c>
    </row>
    <row r="443" spans="1:8" x14ac:dyDescent="0.35">
      <c r="A443" s="15" t="s">
        <v>5112</v>
      </c>
      <c r="B443" t="s">
        <v>4176</v>
      </c>
      <c r="C443" t="s">
        <v>5079</v>
      </c>
      <c r="D443" t="s">
        <v>9</v>
      </c>
      <c r="E443" s="42">
        <v>44813</v>
      </c>
      <c r="F443" t="s">
        <v>5113</v>
      </c>
      <c r="G443">
        <v>7386</v>
      </c>
      <c r="H443">
        <v>929</v>
      </c>
    </row>
    <row r="444" spans="1:8" x14ac:dyDescent="0.35">
      <c r="A444" s="15" t="s">
        <v>5114</v>
      </c>
      <c r="B444" t="s">
        <v>4176</v>
      </c>
      <c r="C444" t="s">
        <v>4176</v>
      </c>
      <c r="D444" t="s">
        <v>11</v>
      </c>
      <c r="E444" s="42">
        <v>44813</v>
      </c>
      <c r="F444" t="s">
        <v>5115</v>
      </c>
      <c r="G444">
        <v>4631</v>
      </c>
      <c r="H444">
        <v>670</v>
      </c>
    </row>
    <row r="445" spans="1:8" x14ac:dyDescent="0.35">
      <c r="A445" s="15" t="s">
        <v>5116</v>
      </c>
      <c r="B445" t="s">
        <v>4176</v>
      </c>
      <c r="C445" t="s">
        <v>4176</v>
      </c>
      <c r="D445" t="s">
        <v>11</v>
      </c>
      <c r="E445" s="42">
        <v>44813</v>
      </c>
      <c r="F445" t="s">
        <v>5117</v>
      </c>
      <c r="G445">
        <v>63137</v>
      </c>
      <c r="H445">
        <v>6417</v>
      </c>
    </row>
    <row r="446" spans="1:8" x14ac:dyDescent="0.35">
      <c r="A446" s="15" t="s">
        <v>5118</v>
      </c>
      <c r="B446" t="s">
        <v>4176</v>
      </c>
      <c r="C446" t="s">
        <v>4176</v>
      </c>
      <c r="D446" t="s">
        <v>11</v>
      </c>
      <c r="E446" s="42">
        <v>44813</v>
      </c>
      <c r="F446" t="s">
        <v>5119</v>
      </c>
      <c r="G446">
        <v>6869</v>
      </c>
      <c r="H446">
        <v>909</v>
      </c>
    </row>
    <row r="447" spans="1:8" x14ac:dyDescent="0.35">
      <c r="A447" s="15" t="s">
        <v>5120</v>
      </c>
      <c r="B447" t="s">
        <v>4176</v>
      </c>
      <c r="C447" t="s">
        <v>4176</v>
      </c>
      <c r="D447" t="s">
        <v>11</v>
      </c>
      <c r="E447" s="42">
        <v>44813</v>
      </c>
      <c r="F447" t="s">
        <v>5121</v>
      </c>
      <c r="G447">
        <v>2920</v>
      </c>
      <c r="H447">
        <v>472</v>
      </c>
    </row>
    <row r="448" spans="1:8" x14ac:dyDescent="0.35">
      <c r="A448" s="15" t="s">
        <v>5122</v>
      </c>
      <c r="B448" t="s">
        <v>4176</v>
      </c>
      <c r="C448" t="s">
        <v>4176</v>
      </c>
      <c r="D448" t="s">
        <v>11</v>
      </c>
      <c r="E448" s="42">
        <v>44813</v>
      </c>
      <c r="F448" t="s">
        <v>5123</v>
      </c>
      <c r="G448">
        <v>43093</v>
      </c>
      <c r="H448">
        <v>3975</v>
      </c>
    </row>
    <row r="449" spans="1:8" ht="409.5" x14ac:dyDescent="0.35">
      <c r="A449" s="15" t="s">
        <v>5124</v>
      </c>
      <c r="B449" t="s">
        <v>4176</v>
      </c>
      <c r="C449" t="s">
        <v>4963</v>
      </c>
      <c r="D449" t="s">
        <v>52</v>
      </c>
      <c r="E449" s="42">
        <v>44813</v>
      </c>
      <c r="F449" s="4" t="s">
        <v>5125</v>
      </c>
      <c r="G449">
        <v>0</v>
      </c>
      <c r="H449">
        <v>1115</v>
      </c>
    </row>
    <row r="450" spans="1:8" x14ac:dyDescent="0.35">
      <c r="A450" s="15" t="s">
        <v>5126</v>
      </c>
      <c r="B450" t="s">
        <v>4176</v>
      </c>
      <c r="C450" t="s">
        <v>4258</v>
      </c>
      <c r="D450" t="s">
        <v>9</v>
      </c>
      <c r="E450" s="42">
        <v>44813</v>
      </c>
      <c r="F450" t="s">
        <v>5127</v>
      </c>
      <c r="G450">
        <v>6645</v>
      </c>
      <c r="H450">
        <v>1099</v>
      </c>
    </row>
    <row r="451" spans="1:8" x14ac:dyDescent="0.35">
      <c r="A451" s="15" t="s">
        <v>5128</v>
      </c>
      <c r="B451" t="s">
        <v>4176</v>
      </c>
      <c r="C451" t="s">
        <v>5129</v>
      </c>
      <c r="D451" t="s">
        <v>9</v>
      </c>
      <c r="E451" s="42">
        <v>44813</v>
      </c>
      <c r="F451" t="s">
        <v>5130</v>
      </c>
      <c r="G451">
        <v>21602</v>
      </c>
      <c r="H451">
        <v>2704</v>
      </c>
    </row>
    <row r="452" spans="1:8" x14ac:dyDescent="0.35">
      <c r="A452" s="15" t="s">
        <v>5131</v>
      </c>
      <c r="B452" t="s">
        <v>4176</v>
      </c>
      <c r="C452" t="s">
        <v>4176</v>
      </c>
      <c r="D452" t="s">
        <v>11</v>
      </c>
      <c r="E452" s="42">
        <v>44814</v>
      </c>
      <c r="F452" t="s">
        <v>5132</v>
      </c>
      <c r="G452">
        <v>13083</v>
      </c>
      <c r="H452">
        <v>1579</v>
      </c>
    </row>
    <row r="453" spans="1:8" x14ac:dyDescent="0.35">
      <c r="A453" s="15" t="s">
        <v>5133</v>
      </c>
      <c r="B453" t="s">
        <v>4176</v>
      </c>
      <c r="C453" t="s">
        <v>4176</v>
      </c>
      <c r="D453" t="s">
        <v>11</v>
      </c>
      <c r="E453" s="42">
        <v>44814</v>
      </c>
      <c r="F453" t="s">
        <v>5134</v>
      </c>
      <c r="G453">
        <v>2609</v>
      </c>
      <c r="H453">
        <v>445</v>
      </c>
    </row>
    <row r="454" spans="1:8" x14ac:dyDescent="0.35">
      <c r="A454" s="15" t="s">
        <v>5135</v>
      </c>
      <c r="B454" t="s">
        <v>4176</v>
      </c>
      <c r="C454" t="s">
        <v>4176</v>
      </c>
      <c r="D454" t="s">
        <v>11</v>
      </c>
      <c r="E454" s="42">
        <v>44814</v>
      </c>
      <c r="F454" t="s">
        <v>5136</v>
      </c>
      <c r="G454">
        <v>5513</v>
      </c>
      <c r="H454">
        <v>1105</v>
      </c>
    </row>
    <row r="455" spans="1:8" x14ac:dyDescent="0.35">
      <c r="A455" s="15" t="s">
        <v>5137</v>
      </c>
      <c r="B455" t="s">
        <v>4176</v>
      </c>
      <c r="C455" t="s">
        <v>4176</v>
      </c>
      <c r="D455" t="s">
        <v>11</v>
      </c>
      <c r="E455" s="42">
        <v>44814</v>
      </c>
      <c r="F455" t="s">
        <v>5138</v>
      </c>
      <c r="G455">
        <v>6101</v>
      </c>
      <c r="H455">
        <v>991</v>
      </c>
    </row>
    <row r="456" spans="1:8" x14ac:dyDescent="0.35">
      <c r="A456" s="15" t="s">
        <v>5139</v>
      </c>
      <c r="B456" t="s">
        <v>4176</v>
      </c>
      <c r="C456" t="s">
        <v>4176</v>
      </c>
      <c r="D456" t="s">
        <v>11</v>
      </c>
      <c r="E456" s="42">
        <v>44814</v>
      </c>
      <c r="F456" t="s">
        <v>5140</v>
      </c>
      <c r="G456">
        <v>11948</v>
      </c>
      <c r="H456">
        <v>1547</v>
      </c>
    </row>
    <row r="457" spans="1:8" x14ac:dyDescent="0.35">
      <c r="A457" s="15" t="s">
        <v>5141</v>
      </c>
      <c r="B457" t="s">
        <v>4176</v>
      </c>
      <c r="C457" t="s">
        <v>4176</v>
      </c>
      <c r="D457" t="s">
        <v>11</v>
      </c>
      <c r="E457" s="42">
        <v>44814</v>
      </c>
      <c r="F457" t="s">
        <v>5142</v>
      </c>
      <c r="G457">
        <v>105148</v>
      </c>
      <c r="H457">
        <v>7272</v>
      </c>
    </row>
    <row r="458" spans="1:8" x14ac:dyDescent="0.35">
      <c r="A458" s="15" t="s">
        <v>5143</v>
      </c>
      <c r="B458" t="s">
        <v>4176</v>
      </c>
      <c r="C458" t="s">
        <v>4176</v>
      </c>
      <c r="D458" t="s">
        <v>11</v>
      </c>
      <c r="E458" s="42">
        <v>44814</v>
      </c>
      <c r="F458" t="s">
        <v>5144</v>
      </c>
      <c r="G458">
        <v>49450</v>
      </c>
      <c r="H458">
        <v>6291</v>
      </c>
    </row>
    <row r="459" spans="1:8" x14ac:dyDescent="0.35">
      <c r="A459" s="15" t="s">
        <v>5145</v>
      </c>
      <c r="B459" t="s">
        <v>4176</v>
      </c>
      <c r="C459" t="s">
        <v>4258</v>
      </c>
      <c r="D459" t="s">
        <v>9</v>
      </c>
      <c r="E459" s="42">
        <v>44814</v>
      </c>
      <c r="F459" t="s">
        <v>5146</v>
      </c>
      <c r="G459">
        <v>13835</v>
      </c>
      <c r="H459">
        <v>1375</v>
      </c>
    </row>
    <row r="460" spans="1:8" ht="304.5" x14ac:dyDescent="0.35">
      <c r="A460" s="15" t="s">
        <v>5147</v>
      </c>
      <c r="B460" t="s">
        <v>4176</v>
      </c>
      <c r="C460" t="s">
        <v>4261</v>
      </c>
      <c r="D460" t="s">
        <v>9</v>
      </c>
      <c r="E460" s="42">
        <v>44814</v>
      </c>
      <c r="F460" s="4" t="s">
        <v>5148</v>
      </c>
      <c r="G460">
        <v>13176</v>
      </c>
      <c r="H460">
        <v>1586</v>
      </c>
    </row>
    <row r="461" spans="1:8" x14ac:dyDescent="0.35">
      <c r="A461" s="15" t="s">
        <v>5149</v>
      </c>
      <c r="B461" t="s">
        <v>4176</v>
      </c>
      <c r="C461" t="s">
        <v>4176</v>
      </c>
      <c r="D461" t="s">
        <v>11</v>
      </c>
      <c r="E461" s="42">
        <v>44814</v>
      </c>
      <c r="F461" t="s">
        <v>5150</v>
      </c>
      <c r="G461">
        <v>7774</v>
      </c>
      <c r="H461">
        <v>1615</v>
      </c>
    </row>
    <row r="462" spans="1:8" x14ac:dyDescent="0.35">
      <c r="A462" s="15" t="s">
        <v>5151</v>
      </c>
      <c r="B462" t="s">
        <v>4176</v>
      </c>
      <c r="C462" t="s">
        <v>4176</v>
      </c>
      <c r="D462" t="s">
        <v>11</v>
      </c>
      <c r="E462" s="42">
        <v>44814</v>
      </c>
      <c r="F462" t="s">
        <v>5152</v>
      </c>
      <c r="G462">
        <v>6041</v>
      </c>
      <c r="H462">
        <v>947</v>
      </c>
    </row>
    <row r="463" spans="1:8" x14ac:dyDescent="0.35">
      <c r="A463" s="15" t="s">
        <v>5153</v>
      </c>
      <c r="B463" t="s">
        <v>4176</v>
      </c>
      <c r="C463" t="s">
        <v>4290</v>
      </c>
      <c r="D463" t="s">
        <v>9</v>
      </c>
      <c r="E463" s="42">
        <v>44814</v>
      </c>
      <c r="F463" t="s">
        <v>5154</v>
      </c>
      <c r="G463">
        <v>6168</v>
      </c>
      <c r="H463">
        <v>1881</v>
      </c>
    </row>
    <row r="464" spans="1:8" x14ac:dyDescent="0.35">
      <c r="A464" s="15" t="s">
        <v>5155</v>
      </c>
      <c r="B464" t="s">
        <v>4176</v>
      </c>
      <c r="C464" t="s">
        <v>4290</v>
      </c>
      <c r="D464" t="s">
        <v>52</v>
      </c>
      <c r="E464" s="42">
        <v>44814</v>
      </c>
      <c r="F464" t="s">
        <v>4291</v>
      </c>
      <c r="G464">
        <v>0</v>
      </c>
      <c r="H464">
        <v>798</v>
      </c>
    </row>
    <row r="465" spans="1:8" x14ac:dyDescent="0.35">
      <c r="A465" s="15" t="s">
        <v>5156</v>
      </c>
      <c r="B465" t="s">
        <v>4176</v>
      </c>
      <c r="C465" t="s">
        <v>4176</v>
      </c>
      <c r="D465" t="s">
        <v>11</v>
      </c>
      <c r="E465" s="42">
        <v>44814</v>
      </c>
      <c r="F465" t="s">
        <v>5157</v>
      </c>
      <c r="G465">
        <v>44966</v>
      </c>
      <c r="H465">
        <v>5057</v>
      </c>
    </row>
    <row r="466" spans="1:8" x14ac:dyDescent="0.35">
      <c r="A466" s="15" t="s">
        <v>5158</v>
      </c>
      <c r="B466" t="s">
        <v>4176</v>
      </c>
      <c r="C466" t="s">
        <v>4176</v>
      </c>
      <c r="D466" t="s">
        <v>11</v>
      </c>
      <c r="E466" s="42">
        <v>44814</v>
      </c>
      <c r="F466" t="s">
        <v>5159</v>
      </c>
      <c r="G466">
        <v>13989</v>
      </c>
      <c r="H466">
        <v>2586</v>
      </c>
    </row>
    <row r="467" spans="1:8" x14ac:dyDescent="0.35">
      <c r="A467" s="15" t="s">
        <v>5160</v>
      </c>
      <c r="B467" t="s">
        <v>4176</v>
      </c>
      <c r="C467" t="s">
        <v>4176</v>
      </c>
      <c r="D467" t="s">
        <v>11</v>
      </c>
      <c r="E467" s="42">
        <v>44815</v>
      </c>
      <c r="F467" t="s">
        <v>5161</v>
      </c>
      <c r="G467">
        <v>92680</v>
      </c>
      <c r="H467">
        <v>12812</v>
      </c>
    </row>
    <row r="468" spans="1:8" x14ac:dyDescent="0.35">
      <c r="A468" s="15" t="s">
        <v>5162</v>
      </c>
      <c r="B468" t="s">
        <v>4176</v>
      </c>
      <c r="C468" t="s">
        <v>4176</v>
      </c>
      <c r="D468" t="s">
        <v>11</v>
      </c>
      <c r="E468" s="42">
        <v>44815</v>
      </c>
      <c r="F468" t="s">
        <v>5163</v>
      </c>
      <c r="G468">
        <v>7177</v>
      </c>
      <c r="H468">
        <v>936</v>
      </c>
    </row>
    <row r="469" spans="1:8" x14ac:dyDescent="0.35">
      <c r="A469" s="15" t="s">
        <v>5164</v>
      </c>
      <c r="B469" t="s">
        <v>4176</v>
      </c>
      <c r="C469" t="s">
        <v>4176</v>
      </c>
      <c r="D469" t="s">
        <v>11</v>
      </c>
      <c r="E469" s="42">
        <v>44815</v>
      </c>
      <c r="F469" t="s">
        <v>5165</v>
      </c>
      <c r="G469">
        <v>23432</v>
      </c>
      <c r="H469">
        <v>2427</v>
      </c>
    </row>
    <row r="470" spans="1:8" x14ac:dyDescent="0.35">
      <c r="A470" s="15" t="s">
        <v>5166</v>
      </c>
      <c r="B470" t="s">
        <v>4176</v>
      </c>
      <c r="C470" t="s">
        <v>4176</v>
      </c>
      <c r="D470" t="s">
        <v>11</v>
      </c>
      <c r="E470" s="42">
        <v>44815</v>
      </c>
      <c r="F470" t="s">
        <v>5167</v>
      </c>
      <c r="G470">
        <v>22977</v>
      </c>
      <c r="H470">
        <v>2585</v>
      </c>
    </row>
    <row r="471" spans="1:8" ht="391.5" x14ac:dyDescent="0.35">
      <c r="A471" s="15" t="s">
        <v>5168</v>
      </c>
      <c r="B471" t="s">
        <v>4176</v>
      </c>
      <c r="C471" t="s">
        <v>4261</v>
      </c>
      <c r="D471" t="s">
        <v>9</v>
      </c>
      <c r="E471" s="42">
        <v>44815</v>
      </c>
      <c r="F471" s="4" t="s">
        <v>5169</v>
      </c>
      <c r="G471">
        <v>10375</v>
      </c>
      <c r="H471">
        <v>1650</v>
      </c>
    </row>
    <row r="472" spans="1:8" x14ac:dyDescent="0.35">
      <c r="A472" s="15" t="s">
        <v>5170</v>
      </c>
      <c r="B472" t="s">
        <v>4176</v>
      </c>
      <c r="C472" t="s">
        <v>4176</v>
      </c>
      <c r="D472" t="s">
        <v>11</v>
      </c>
      <c r="E472" s="42">
        <v>44815</v>
      </c>
      <c r="F472" t="s">
        <v>5171</v>
      </c>
      <c r="G472">
        <v>2637</v>
      </c>
      <c r="H472">
        <v>392</v>
      </c>
    </row>
    <row r="473" spans="1:8" x14ac:dyDescent="0.35">
      <c r="A473" s="15" t="s">
        <v>5172</v>
      </c>
      <c r="B473" t="s">
        <v>4176</v>
      </c>
      <c r="C473" t="s">
        <v>4176</v>
      </c>
      <c r="D473" t="s">
        <v>11</v>
      </c>
      <c r="E473" s="42">
        <v>44815</v>
      </c>
      <c r="F473" t="s">
        <v>5173</v>
      </c>
      <c r="G473">
        <v>3469</v>
      </c>
      <c r="H473">
        <v>539</v>
      </c>
    </row>
    <row r="474" spans="1:8" x14ac:dyDescent="0.35">
      <c r="A474" s="15" t="s">
        <v>5174</v>
      </c>
      <c r="B474" t="s">
        <v>4176</v>
      </c>
      <c r="C474" t="s">
        <v>4176</v>
      </c>
      <c r="D474" t="s">
        <v>11</v>
      </c>
      <c r="E474" s="42">
        <v>44815</v>
      </c>
      <c r="F474" t="s">
        <v>5175</v>
      </c>
      <c r="G474">
        <v>2347</v>
      </c>
      <c r="H474">
        <v>440</v>
      </c>
    </row>
    <row r="475" spans="1:8" x14ac:dyDescent="0.35">
      <c r="A475" s="15" t="s">
        <v>5176</v>
      </c>
      <c r="B475" t="s">
        <v>4176</v>
      </c>
      <c r="C475" t="s">
        <v>5177</v>
      </c>
      <c r="D475" t="s">
        <v>9</v>
      </c>
      <c r="E475" s="42">
        <v>44815</v>
      </c>
      <c r="F475" t="s">
        <v>5178</v>
      </c>
      <c r="G475">
        <v>107789</v>
      </c>
      <c r="H475">
        <v>9491</v>
      </c>
    </row>
    <row r="476" spans="1:8" x14ac:dyDescent="0.35">
      <c r="A476" s="15" t="s">
        <v>5179</v>
      </c>
      <c r="B476" t="s">
        <v>4176</v>
      </c>
      <c r="C476" t="s">
        <v>4176</v>
      </c>
      <c r="D476" t="s">
        <v>11</v>
      </c>
      <c r="E476" s="42">
        <v>44815</v>
      </c>
      <c r="F476" t="s">
        <v>5180</v>
      </c>
      <c r="G476">
        <v>44843</v>
      </c>
      <c r="H476">
        <v>3762</v>
      </c>
    </row>
    <row r="477" spans="1:8" x14ac:dyDescent="0.35">
      <c r="A477" s="15" t="s">
        <v>5181</v>
      </c>
      <c r="B477" t="s">
        <v>4176</v>
      </c>
      <c r="C477" t="s">
        <v>4176</v>
      </c>
      <c r="D477" t="s">
        <v>11</v>
      </c>
      <c r="E477" s="42">
        <v>44816</v>
      </c>
      <c r="F477" t="s">
        <v>5182</v>
      </c>
      <c r="G477">
        <v>28188</v>
      </c>
      <c r="H477">
        <v>2833</v>
      </c>
    </row>
    <row r="478" spans="1:8" x14ac:dyDescent="0.35">
      <c r="A478" s="15" t="s">
        <v>5183</v>
      </c>
      <c r="B478" t="s">
        <v>4176</v>
      </c>
      <c r="C478" t="s">
        <v>4176</v>
      </c>
      <c r="D478" t="s">
        <v>11</v>
      </c>
      <c r="E478" s="42">
        <v>44816</v>
      </c>
      <c r="F478" t="s">
        <v>5184</v>
      </c>
      <c r="G478">
        <v>115074</v>
      </c>
      <c r="H478">
        <v>12275</v>
      </c>
    </row>
    <row r="479" spans="1:8" x14ac:dyDescent="0.35">
      <c r="A479" s="15" t="s">
        <v>5185</v>
      </c>
      <c r="B479" t="s">
        <v>4176</v>
      </c>
      <c r="C479" t="s">
        <v>4176</v>
      </c>
      <c r="D479" t="s">
        <v>11</v>
      </c>
      <c r="E479" s="42">
        <v>44816</v>
      </c>
      <c r="F479" t="s">
        <v>5186</v>
      </c>
      <c r="G479">
        <v>2732</v>
      </c>
      <c r="H479">
        <v>479</v>
      </c>
    </row>
    <row r="480" spans="1:8" x14ac:dyDescent="0.35">
      <c r="A480" s="15" t="s">
        <v>5187</v>
      </c>
      <c r="B480" t="s">
        <v>4176</v>
      </c>
      <c r="C480" t="s">
        <v>4176</v>
      </c>
      <c r="D480" t="s">
        <v>11</v>
      </c>
      <c r="E480" s="42">
        <v>44816</v>
      </c>
      <c r="F480" t="s">
        <v>5188</v>
      </c>
      <c r="G480">
        <v>8014</v>
      </c>
      <c r="H480">
        <v>1658</v>
      </c>
    </row>
    <row r="481" spans="1:8" x14ac:dyDescent="0.35">
      <c r="A481" s="15" t="s">
        <v>5189</v>
      </c>
      <c r="B481" t="s">
        <v>4176</v>
      </c>
      <c r="C481" t="s">
        <v>5177</v>
      </c>
      <c r="D481" t="s">
        <v>9</v>
      </c>
      <c r="E481" s="42">
        <v>44816</v>
      </c>
      <c r="F481" t="s">
        <v>5190</v>
      </c>
      <c r="G481">
        <v>6656</v>
      </c>
      <c r="H481">
        <v>1014</v>
      </c>
    </row>
    <row r="482" spans="1:8" x14ac:dyDescent="0.35">
      <c r="A482" s="15" t="s">
        <v>5191</v>
      </c>
      <c r="B482" t="s">
        <v>4176</v>
      </c>
      <c r="C482" t="s">
        <v>5177</v>
      </c>
      <c r="D482" t="s">
        <v>9</v>
      </c>
      <c r="E482" s="42">
        <v>44816</v>
      </c>
      <c r="F482" t="s">
        <v>5192</v>
      </c>
      <c r="G482">
        <v>10545</v>
      </c>
      <c r="H482">
        <v>1467</v>
      </c>
    </row>
    <row r="483" spans="1:8" x14ac:dyDescent="0.35">
      <c r="A483" s="15" t="s">
        <v>5193</v>
      </c>
      <c r="B483" t="s">
        <v>4176</v>
      </c>
      <c r="C483" t="s">
        <v>5177</v>
      </c>
      <c r="D483" t="s">
        <v>9</v>
      </c>
      <c r="E483" s="42">
        <v>44816</v>
      </c>
      <c r="F483" t="s">
        <v>5194</v>
      </c>
      <c r="G483">
        <v>11767</v>
      </c>
      <c r="H483">
        <v>1624</v>
      </c>
    </row>
    <row r="484" spans="1:8" x14ac:dyDescent="0.35">
      <c r="A484" s="15" t="s">
        <v>5195</v>
      </c>
      <c r="B484" t="s">
        <v>4176</v>
      </c>
      <c r="C484" t="s">
        <v>4176</v>
      </c>
      <c r="D484" t="s">
        <v>11</v>
      </c>
      <c r="E484" s="42">
        <v>44816</v>
      </c>
      <c r="F484" t="s">
        <v>5196</v>
      </c>
      <c r="G484">
        <v>15413</v>
      </c>
      <c r="H484">
        <v>1950</v>
      </c>
    </row>
    <row r="485" spans="1:8" x14ac:dyDescent="0.35">
      <c r="A485" s="15" t="s">
        <v>5197</v>
      </c>
      <c r="B485" t="s">
        <v>4176</v>
      </c>
      <c r="C485" t="s">
        <v>4176</v>
      </c>
      <c r="D485" t="s">
        <v>11</v>
      </c>
      <c r="E485" s="42">
        <v>44816</v>
      </c>
      <c r="F485" t="s">
        <v>5198</v>
      </c>
      <c r="G485">
        <v>18989</v>
      </c>
      <c r="H485">
        <v>2199</v>
      </c>
    </row>
    <row r="486" spans="1:8" ht="409.5" x14ac:dyDescent="0.35">
      <c r="A486" s="15" t="s">
        <v>5199</v>
      </c>
      <c r="B486" t="s">
        <v>4176</v>
      </c>
      <c r="C486" t="s">
        <v>5177</v>
      </c>
      <c r="D486" t="s">
        <v>9</v>
      </c>
      <c r="E486" s="42">
        <v>44816</v>
      </c>
      <c r="F486" s="4" t="s">
        <v>5200</v>
      </c>
      <c r="G486">
        <v>28189</v>
      </c>
      <c r="H486">
        <v>3159</v>
      </c>
    </row>
    <row r="487" spans="1:8" ht="362.5" x14ac:dyDescent="0.35">
      <c r="A487" s="15" t="s">
        <v>5201</v>
      </c>
      <c r="B487" t="s">
        <v>4176</v>
      </c>
      <c r="C487" t="s">
        <v>4290</v>
      </c>
      <c r="D487" t="s">
        <v>9</v>
      </c>
      <c r="E487" s="42">
        <v>44816</v>
      </c>
      <c r="F487" s="4" t="s">
        <v>5202</v>
      </c>
      <c r="G487">
        <v>2641</v>
      </c>
      <c r="H487">
        <v>655</v>
      </c>
    </row>
    <row r="488" spans="1:8" x14ac:dyDescent="0.35">
      <c r="A488" s="15" t="s">
        <v>5203</v>
      </c>
      <c r="B488" t="s">
        <v>4176</v>
      </c>
      <c r="C488" t="s">
        <v>4176</v>
      </c>
      <c r="D488" t="s">
        <v>11</v>
      </c>
      <c r="E488" s="42">
        <v>44816</v>
      </c>
      <c r="F488" t="s">
        <v>5204</v>
      </c>
      <c r="G488">
        <v>8076</v>
      </c>
      <c r="H488">
        <v>990</v>
      </c>
    </row>
    <row r="489" spans="1:8" x14ac:dyDescent="0.35">
      <c r="A489" s="15" t="s">
        <v>5205</v>
      </c>
      <c r="B489" t="s">
        <v>4176</v>
      </c>
      <c r="C489" t="s">
        <v>4176</v>
      </c>
      <c r="D489" t="s">
        <v>11</v>
      </c>
      <c r="E489" s="42">
        <v>44816</v>
      </c>
      <c r="F489" t="s">
        <v>5206</v>
      </c>
      <c r="G489">
        <v>5020</v>
      </c>
      <c r="H489">
        <v>1140</v>
      </c>
    </row>
    <row r="490" spans="1:8" x14ac:dyDescent="0.35">
      <c r="A490" s="15" t="s">
        <v>5207</v>
      </c>
      <c r="B490" t="s">
        <v>4176</v>
      </c>
      <c r="C490" t="s">
        <v>4176</v>
      </c>
      <c r="D490" t="s">
        <v>11</v>
      </c>
      <c r="E490" s="42">
        <v>44816</v>
      </c>
      <c r="F490" t="s">
        <v>5208</v>
      </c>
      <c r="G490">
        <v>2497</v>
      </c>
      <c r="H490">
        <v>563</v>
      </c>
    </row>
    <row r="491" spans="1:8" x14ac:dyDescent="0.35">
      <c r="A491" s="15" t="s">
        <v>5209</v>
      </c>
      <c r="B491" t="s">
        <v>4176</v>
      </c>
      <c r="C491" t="s">
        <v>4176</v>
      </c>
      <c r="D491" t="s">
        <v>11</v>
      </c>
      <c r="E491" s="42">
        <v>44816</v>
      </c>
      <c r="F491" t="s">
        <v>5210</v>
      </c>
      <c r="G491">
        <v>8377</v>
      </c>
      <c r="H491">
        <v>1485</v>
      </c>
    </row>
    <row r="492" spans="1:8" x14ac:dyDescent="0.35">
      <c r="A492" s="15" t="s">
        <v>5211</v>
      </c>
      <c r="B492" t="s">
        <v>4176</v>
      </c>
      <c r="C492" t="s">
        <v>4176</v>
      </c>
      <c r="D492" t="s">
        <v>11</v>
      </c>
      <c r="E492" s="42">
        <v>44816</v>
      </c>
      <c r="F492" t="s">
        <v>5212</v>
      </c>
      <c r="G492">
        <v>7686</v>
      </c>
      <c r="H492">
        <v>1887</v>
      </c>
    </row>
    <row r="493" spans="1:8" x14ac:dyDescent="0.35">
      <c r="A493" s="15" t="s">
        <v>5213</v>
      </c>
      <c r="B493" t="s">
        <v>4176</v>
      </c>
      <c r="C493" t="s">
        <v>4176</v>
      </c>
      <c r="D493" t="s">
        <v>11</v>
      </c>
      <c r="E493" s="42">
        <v>44816</v>
      </c>
      <c r="F493" t="s">
        <v>5214</v>
      </c>
      <c r="G493">
        <v>15414</v>
      </c>
      <c r="H493">
        <v>2255</v>
      </c>
    </row>
    <row r="494" spans="1:8" x14ac:dyDescent="0.35">
      <c r="A494" s="15" t="s">
        <v>5215</v>
      </c>
      <c r="B494" t="s">
        <v>4176</v>
      </c>
      <c r="C494" t="s">
        <v>4176</v>
      </c>
      <c r="D494" t="s">
        <v>11</v>
      </c>
      <c r="E494" s="42">
        <v>44816</v>
      </c>
      <c r="F494" t="s">
        <v>5216</v>
      </c>
      <c r="G494">
        <v>9882</v>
      </c>
      <c r="H494">
        <v>1588</v>
      </c>
    </row>
    <row r="495" spans="1:8" x14ac:dyDescent="0.35">
      <c r="A495" s="15" t="s">
        <v>5217</v>
      </c>
      <c r="B495" t="s">
        <v>4176</v>
      </c>
      <c r="C495" t="s">
        <v>4176</v>
      </c>
      <c r="D495" t="s">
        <v>11</v>
      </c>
      <c r="E495" s="42">
        <v>44816</v>
      </c>
      <c r="F495" t="s">
        <v>5218</v>
      </c>
      <c r="G495">
        <v>8110</v>
      </c>
      <c r="H495">
        <v>1591</v>
      </c>
    </row>
    <row r="496" spans="1:8" x14ac:dyDescent="0.35">
      <c r="A496" s="15" t="s">
        <v>5219</v>
      </c>
      <c r="B496" t="s">
        <v>4176</v>
      </c>
      <c r="C496" t="s">
        <v>4176</v>
      </c>
      <c r="D496" t="s">
        <v>11</v>
      </c>
      <c r="E496" s="42">
        <v>44816</v>
      </c>
      <c r="F496" t="s">
        <v>5220</v>
      </c>
      <c r="G496">
        <v>12452</v>
      </c>
      <c r="H496">
        <v>1923</v>
      </c>
    </row>
    <row r="497" spans="1:8" x14ac:dyDescent="0.35">
      <c r="A497" s="15" t="s">
        <v>5221</v>
      </c>
      <c r="B497" t="s">
        <v>4176</v>
      </c>
      <c r="C497" t="s">
        <v>4176</v>
      </c>
      <c r="D497" t="s">
        <v>11</v>
      </c>
      <c r="E497" s="42">
        <v>44816</v>
      </c>
      <c r="F497" t="s">
        <v>5222</v>
      </c>
      <c r="G497">
        <v>39370</v>
      </c>
      <c r="H497">
        <v>4635</v>
      </c>
    </row>
    <row r="498" spans="1:8" x14ac:dyDescent="0.35">
      <c r="A498" s="15" t="s">
        <v>5223</v>
      </c>
      <c r="B498" t="s">
        <v>4176</v>
      </c>
      <c r="C498" t="s">
        <v>4176</v>
      </c>
      <c r="D498" t="s">
        <v>11</v>
      </c>
      <c r="E498" s="42">
        <v>44816</v>
      </c>
      <c r="F498" t="s">
        <v>5224</v>
      </c>
      <c r="G498">
        <v>5623</v>
      </c>
      <c r="H498">
        <v>972</v>
      </c>
    </row>
    <row r="499" spans="1:8" x14ac:dyDescent="0.35">
      <c r="A499" s="15" t="s">
        <v>5225</v>
      </c>
      <c r="B499" t="s">
        <v>4176</v>
      </c>
      <c r="C499" t="s">
        <v>4176</v>
      </c>
      <c r="D499" t="s">
        <v>11</v>
      </c>
      <c r="E499" s="42">
        <v>44816</v>
      </c>
      <c r="F499" t="s">
        <v>5226</v>
      </c>
      <c r="G499">
        <v>4483</v>
      </c>
      <c r="H499">
        <v>693</v>
      </c>
    </row>
    <row r="500" spans="1:8" x14ac:dyDescent="0.35">
      <c r="A500" s="15" t="s">
        <v>5227</v>
      </c>
      <c r="B500" t="s">
        <v>4176</v>
      </c>
      <c r="C500" t="s">
        <v>4176</v>
      </c>
      <c r="D500" t="s">
        <v>11</v>
      </c>
      <c r="E500" s="42">
        <v>44816</v>
      </c>
      <c r="F500" t="s">
        <v>5228</v>
      </c>
      <c r="G500">
        <v>6465</v>
      </c>
      <c r="H500">
        <v>1200</v>
      </c>
    </row>
    <row r="501" spans="1:8" x14ac:dyDescent="0.35">
      <c r="A501" s="15" t="s">
        <v>5229</v>
      </c>
      <c r="B501" t="s">
        <v>4176</v>
      </c>
      <c r="C501" t="s">
        <v>4176</v>
      </c>
      <c r="D501" t="s">
        <v>11</v>
      </c>
      <c r="E501" s="42">
        <v>44816</v>
      </c>
      <c r="F501" t="s">
        <v>5230</v>
      </c>
      <c r="G501">
        <v>10615</v>
      </c>
      <c r="H501">
        <v>1837</v>
      </c>
    </row>
    <row r="502" spans="1:8" x14ac:dyDescent="0.35">
      <c r="A502" s="15" t="s">
        <v>5231</v>
      </c>
      <c r="B502" t="s">
        <v>4176</v>
      </c>
      <c r="C502" t="s">
        <v>4176</v>
      </c>
      <c r="D502" t="s">
        <v>11</v>
      </c>
      <c r="E502" s="42">
        <v>44816</v>
      </c>
      <c r="F502" t="s">
        <v>5232</v>
      </c>
      <c r="G502">
        <v>7781</v>
      </c>
      <c r="H502">
        <v>1348</v>
      </c>
    </row>
    <row r="503" spans="1:8" x14ac:dyDescent="0.35">
      <c r="A503" s="15" t="s">
        <v>5233</v>
      </c>
      <c r="B503" t="s">
        <v>4176</v>
      </c>
      <c r="C503" t="s">
        <v>4176</v>
      </c>
      <c r="D503" t="s">
        <v>11</v>
      </c>
      <c r="E503" s="42">
        <v>44816</v>
      </c>
      <c r="F503" t="s">
        <v>5234</v>
      </c>
      <c r="G503">
        <v>8915</v>
      </c>
      <c r="H503">
        <v>1589</v>
      </c>
    </row>
    <row r="504" spans="1:8" x14ac:dyDescent="0.35">
      <c r="A504" s="15" t="s">
        <v>5235</v>
      </c>
      <c r="B504" t="s">
        <v>4176</v>
      </c>
      <c r="C504" t="s">
        <v>4176</v>
      </c>
      <c r="D504" t="s">
        <v>11</v>
      </c>
      <c r="E504" s="42">
        <v>44816</v>
      </c>
      <c r="F504" t="s">
        <v>5236</v>
      </c>
      <c r="G504">
        <v>11563</v>
      </c>
      <c r="H504">
        <v>1488</v>
      </c>
    </row>
    <row r="505" spans="1:8" x14ac:dyDescent="0.35">
      <c r="A505" s="15" t="s">
        <v>5237</v>
      </c>
      <c r="B505" t="s">
        <v>4176</v>
      </c>
      <c r="C505" t="s">
        <v>4176</v>
      </c>
      <c r="D505" t="s">
        <v>11</v>
      </c>
      <c r="E505" s="42">
        <v>44816</v>
      </c>
      <c r="F505" t="s">
        <v>5238</v>
      </c>
      <c r="G505">
        <v>10564</v>
      </c>
      <c r="H505">
        <v>1453</v>
      </c>
    </row>
    <row r="506" spans="1:8" x14ac:dyDescent="0.35">
      <c r="A506" s="15" t="s">
        <v>5239</v>
      </c>
      <c r="B506" t="s">
        <v>4176</v>
      </c>
      <c r="C506" t="s">
        <v>4176</v>
      </c>
      <c r="D506" t="s">
        <v>11</v>
      </c>
      <c r="E506" s="42">
        <v>44817</v>
      </c>
      <c r="F506" t="s">
        <v>5240</v>
      </c>
      <c r="G506">
        <v>85636</v>
      </c>
      <c r="H506">
        <v>5461</v>
      </c>
    </row>
    <row r="507" spans="1:8" x14ac:dyDescent="0.35">
      <c r="A507" s="15" t="s">
        <v>5241</v>
      </c>
      <c r="B507" t="s">
        <v>4176</v>
      </c>
      <c r="C507" t="s">
        <v>4176</v>
      </c>
      <c r="D507" t="s">
        <v>11</v>
      </c>
      <c r="E507" s="42">
        <v>44817</v>
      </c>
      <c r="F507" t="s">
        <v>5242</v>
      </c>
      <c r="G507">
        <v>37168</v>
      </c>
      <c r="H507">
        <v>3522</v>
      </c>
    </row>
    <row r="508" spans="1:8" x14ac:dyDescent="0.35">
      <c r="A508" s="15" t="s">
        <v>5243</v>
      </c>
      <c r="B508" t="s">
        <v>4176</v>
      </c>
      <c r="C508" t="s">
        <v>4176</v>
      </c>
      <c r="D508" t="s">
        <v>11</v>
      </c>
      <c r="E508" s="42">
        <v>44817</v>
      </c>
      <c r="F508" t="s">
        <v>5244</v>
      </c>
      <c r="G508">
        <v>107263</v>
      </c>
      <c r="H508">
        <v>7693</v>
      </c>
    </row>
    <row r="509" spans="1:8" x14ac:dyDescent="0.35">
      <c r="A509" s="15" t="s">
        <v>5245</v>
      </c>
      <c r="B509" t="s">
        <v>4176</v>
      </c>
      <c r="C509" t="s">
        <v>4176</v>
      </c>
      <c r="D509" t="s">
        <v>11</v>
      </c>
      <c r="E509" s="42">
        <v>44817</v>
      </c>
      <c r="F509" t="s">
        <v>5246</v>
      </c>
      <c r="G509">
        <v>7429</v>
      </c>
      <c r="H509">
        <v>1143</v>
      </c>
    </row>
    <row r="510" spans="1:8" x14ac:dyDescent="0.35">
      <c r="A510" s="15" t="s">
        <v>5247</v>
      </c>
      <c r="B510" t="s">
        <v>4176</v>
      </c>
      <c r="C510" t="s">
        <v>5248</v>
      </c>
      <c r="D510" t="s">
        <v>9</v>
      </c>
      <c r="E510" s="42">
        <v>44817</v>
      </c>
      <c r="F510" t="s">
        <v>5249</v>
      </c>
      <c r="G510">
        <v>29129</v>
      </c>
      <c r="H510">
        <v>2843</v>
      </c>
    </row>
    <row r="511" spans="1:8" ht="409.5" x14ac:dyDescent="0.35">
      <c r="A511" s="15" t="s">
        <v>5250</v>
      </c>
      <c r="B511" t="s">
        <v>4176</v>
      </c>
      <c r="C511" t="s">
        <v>4261</v>
      </c>
      <c r="D511" t="s">
        <v>9</v>
      </c>
      <c r="E511" s="42">
        <v>44817</v>
      </c>
      <c r="F511" s="4" t="s">
        <v>5251</v>
      </c>
      <c r="G511">
        <v>16388</v>
      </c>
      <c r="H511">
        <v>1977</v>
      </c>
    </row>
    <row r="512" spans="1:8" x14ac:dyDescent="0.35">
      <c r="A512" s="15" t="s">
        <v>5252</v>
      </c>
      <c r="B512" t="s">
        <v>4176</v>
      </c>
      <c r="C512" t="s">
        <v>4176</v>
      </c>
      <c r="D512" t="s">
        <v>11</v>
      </c>
      <c r="E512" s="42">
        <v>44817</v>
      </c>
      <c r="F512" t="s">
        <v>5253</v>
      </c>
      <c r="G512">
        <v>7245</v>
      </c>
      <c r="H512">
        <v>1133</v>
      </c>
    </row>
    <row r="513" spans="1:8" x14ac:dyDescent="0.35">
      <c r="A513" s="15" t="s">
        <v>5254</v>
      </c>
      <c r="B513" t="s">
        <v>4176</v>
      </c>
      <c r="C513" t="s">
        <v>4176</v>
      </c>
      <c r="D513" t="s">
        <v>11</v>
      </c>
      <c r="E513" s="42">
        <v>44817</v>
      </c>
      <c r="F513" t="s">
        <v>5255</v>
      </c>
      <c r="G513">
        <v>8789</v>
      </c>
      <c r="H513">
        <v>1945</v>
      </c>
    </row>
    <row r="514" spans="1:8" x14ac:dyDescent="0.35">
      <c r="A514" s="15" t="s">
        <v>5256</v>
      </c>
      <c r="B514" t="s">
        <v>4176</v>
      </c>
      <c r="C514" t="s">
        <v>5257</v>
      </c>
      <c r="D514" t="s">
        <v>9</v>
      </c>
      <c r="E514" s="42">
        <v>44818</v>
      </c>
      <c r="F514" t="s">
        <v>5258</v>
      </c>
      <c r="G514">
        <v>18167</v>
      </c>
      <c r="H514">
        <v>2365</v>
      </c>
    </row>
    <row r="515" spans="1:8" x14ac:dyDescent="0.35">
      <c r="A515" s="15" t="s">
        <v>5259</v>
      </c>
      <c r="B515" t="s">
        <v>4176</v>
      </c>
      <c r="C515" t="s">
        <v>4176</v>
      </c>
      <c r="D515" t="s">
        <v>11</v>
      </c>
      <c r="E515" s="42">
        <v>44818</v>
      </c>
      <c r="F515" t="s">
        <v>5260</v>
      </c>
      <c r="G515">
        <v>25653</v>
      </c>
      <c r="H515">
        <v>3522</v>
      </c>
    </row>
    <row r="516" spans="1:8" x14ac:dyDescent="0.35">
      <c r="A516" s="15" t="s">
        <v>5261</v>
      </c>
      <c r="B516" t="s">
        <v>4176</v>
      </c>
      <c r="C516" t="s">
        <v>5262</v>
      </c>
      <c r="D516" t="s">
        <v>9</v>
      </c>
      <c r="E516" s="42">
        <v>44818</v>
      </c>
      <c r="F516" t="s">
        <v>5263</v>
      </c>
      <c r="G516">
        <v>42210</v>
      </c>
      <c r="H516">
        <v>4151</v>
      </c>
    </row>
    <row r="517" spans="1:8" x14ac:dyDescent="0.35">
      <c r="A517" s="15" t="s">
        <v>5264</v>
      </c>
      <c r="B517" t="s">
        <v>4176</v>
      </c>
      <c r="C517" t="s">
        <v>4176</v>
      </c>
      <c r="D517" t="s">
        <v>11</v>
      </c>
      <c r="E517" s="42">
        <v>44818</v>
      </c>
      <c r="F517" t="s">
        <v>5265</v>
      </c>
      <c r="G517">
        <v>5594</v>
      </c>
      <c r="H517">
        <v>1070</v>
      </c>
    </row>
    <row r="518" spans="1:8" x14ac:dyDescent="0.35">
      <c r="A518" s="15" t="s">
        <v>5266</v>
      </c>
      <c r="B518" t="s">
        <v>4176</v>
      </c>
      <c r="C518" t="s">
        <v>4176</v>
      </c>
      <c r="D518" t="s">
        <v>11</v>
      </c>
      <c r="E518" s="42">
        <v>44818</v>
      </c>
      <c r="F518" t="s">
        <v>5267</v>
      </c>
      <c r="G518">
        <v>10054</v>
      </c>
      <c r="H518">
        <v>1331</v>
      </c>
    </row>
    <row r="519" spans="1:8" x14ac:dyDescent="0.35">
      <c r="A519" s="15" t="s">
        <v>5268</v>
      </c>
      <c r="B519" t="s">
        <v>4176</v>
      </c>
      <c r="C519" t="s">
        <v>4176</v>
      </c>
      <c r="D519" t="s">
        <v>11</v>
      </c>
      <c r="E519" s="42">
        <v>44818</v>
      </c>
      <c r="F519" t="s">
        <v>5269</v>
      </c>
      <c r="G519">
        <v>9510</v>
      </c>
      <c r="H519">
        <v>1523</v>
      </c>
    </row>
    <row r="520" spans="1:8" x14ac:dyDescent="0.35">
      <c r="A520" s="15" t="s">
        <v>5270</v>
      </c>
      <c r="B520" t="s">
        <v>4176</v>
      </c>
      <c r="C520" t="s">
        <v>4176</v>
      </c>
      <c r="D520" t="s">
        <v>11</v>
      </c>
      <c r="E520" s="42">
        <v>44818</v>
      </c>
      <c r="F520" t="s">
        <v>5271</v>
      </c>
      <c r="G520">
        <v>6005</v>
      </c>
      <c r="H520">
        <v>985</v>
      </c>
    </row>
    <row r="521" spans="1:8" x14ac:dyDescent="0.35">
      <c r="A521" s="15" t="s">
        <v>5272</v>
      </c>
      <c r="B521" t="s">
        <v>4176</v>
      </c>
      <c r="C521" t="s">
        <v>4258</v>
      </c>
      <c r="D521" t="s">
        <v>9</v>
      </c>
      <c r="E521" s="42">
        <v>44818</v>
      </c>
      <c r="F521" t="s">
        <v>5273</v>
      </c>
      <c r="G521">
        <v>15554</v>
      </c>
      <c r="H521">
        <v>2109</v>
      </c>
    </row>
    <row r="522" spans="1:8" x14ac:dyDescent="0.35">
      <c r="A522" s="15" t="s">
        <v>5274</v>
      </c>
      <c r="B522" t="s">
        <v>4176</v>
      </c>
      <c r="C522" t="s">
        <v>4176</v>
      </c>
      <c r="D522" t="s">
        <v>11</v>
      </c>
      <c r="E522" s="42">
        <v>44818</v>
      </c>
      <c r="F522" t="s">
        <v>5275</v>
      </c>
      <c r="G522">
        <v>13536</v>
      </c>
      <c r="H522">
        <v>2856</v>
      </c>
    </row>
    <row r="523" spans="1:8" x14ac:dyDescent="0.35">
      <c r="A523" s="15" t="s">
        <v>5276</v>
      </c>
      <c r="B523" t="s">
        <v>4176</v>
      </c>
      <c r="C523" t="s">
        <v>4176</v>
      </c>
      <c r="D523" t="s">
        <v>11</v>
      </c>
      <c r="E523" s="42">
        <v>44818</v>
      </c>
      <c r="F523" t="s">
        <v>5277</v>
      </c>
      <c r="G523">
        <v>24585</v>
      </c>
      <c r="H523">
        <v>3364</v>
      </c>
    </row>
    <row r="524" spans="1:8" ht="409.5" x14ac:dyDescent="0.35">
      <c r="A524" s="15" t="s">
        <v>5278</v>
      </c>
      <c r="B524" t="s">
        <v>4176</v>
      </c>
      <c r="C524" t="s">
        <v>4261</v>
      </c>
      <c r="D524" t="s">
        <v>9</v>
      </c>
      <c r="E524" s="42">
        <v>44818</v>
      </c>
      <c r="F524" s="4" t="s">
        <v>5279</v>
      </c>
      <c r="G524">
        <v>4709</v>
      </c>
      <c r="H524">
        <v>842</v>
      </c>
    </row>
    <row r="525" spans="1:8" x14ac:dyDescent="0.35">
      <c r="A525" s="15" t="s">
        <v>5280</v>
      </c>
      <c r="B525" t="s">
        <v>4176</v>
      </c>
      <c r="C525" t="s">
        <v>5034</v>
      </c>
      <c r="D525" t="s">
        <v>9</v>
      </c>
      <c r="E525" s="42">
        <v>44818</v>
      </c>
      <c r="F525" t="s">
        <v>5281</v>
      </c>
      <c r="G525">
        <v>9169</v>
      </c>
      <c r="H525">
        <v>1307</v>
      </c>
    </row>
    <row r="526" spans="1:8" x14ac:dyDescent="0.35">
      <c r="A526" s="15" t="s">
        <v>5282</v>
      </c>
      <c r="B526" t="s">
        <v>4176</v>
      </c>
      <c r="C526" t="s">
        <v>4176</v>
      </c>
      <c r="D526" t="s">
        <v>11</v>
      </c>
      <c r="E526" s="42">
        <v>44818</v>
      </c>
      <c r="F526" t="s">
        <v>5283</v>
      </c>
      <c r="G526">
        <v>6586</v>
      </c>
      <c r="H526">
        <v>1165</v>
      </c>
    </row>
    <row r="527" spans="1:8" x14ac:dyDescent="0.35">
      <c r="A527" s="15" t="s">
        <v>5284</v>
      </c>
      <c r="B527" t="s">
        <v>4176</v>
      </c>
      <c r="C527" t="s">
        <v>5285</v>
      </c>
      <c r="D527" t="s">
        <v>9</v>
      </c>
      <c r="E527" s="42">
        <v>44818</v>
      </c>
      <c r="F527" t="s">
        <v>5286</v>
      </c>
      <c r="G527">
        <v>16805</v>
      </c>
      <c r="H527">
        <v>2170</v>
      </c>
    </row>
    <row r="528" spans="1:8" x14ac:dyDescent="0.35">
      <c r="A528" s="15" t="s">
        <v>5287</v>
      </c>
      <c r="B528" t="s">
        <v>4176</v>
      </c>
      <c r="C528" t="s">
        <v>4176</v>
      </c>
      <c r="D528" t="s">
        <v>11</v>
      </c>
      <c r="E528" s="42">
        <v>44819</v>
      </c>
      <c r="F528" t="s">
        <v>5288</v>
      </c>
      <c r="G528">
        <v>45977</v>
      </c>
      <c r="H528">
        <v>3136</v>
      </c>
    </row>
    <row r="529" spans="1:8" x14ac:dyDescent="0.35">
      <c r="A529" s="15" t="s">
        <v>5289</v>
      </c>
      <c r="B529" t="s">
        <v>4176</v>
      </c>
      <c r="C529" t="s">
        <v>4176</v>
      </c>
      <c r="D529" t="s">
        <v>11</v>
      </c>
      <c r="E529" s="42">
        <v>44819</v>
      </c>
      <c r="F529" t="s">
        <v>5290</v>
      </c>
      <c r="G529">
        <v>20300</v>
      </c>
      <c r="H529">
        <v>2285</v>
      </c>
    </row>
    <row r="530" spans="1:8" x14ac:dyDescent="0.35">
      <c r="A530" s="15" t="s">
        <v>5291</v>
      </c>
      <c r="B530" t="s">
        <v>4176</v>
      </c>
      <c r="C530" t="s">
        <v>4176</v>
      </c>
      <c r="D530" t="s">
        <v>11</v>
      </c>
      <c r="E530" s="42">
        <v>44819</v>
      </c>
      <c r="F530" t="s">
        <v>5292</v>
      </c>
      <c r="G530">
        <v>34030</v>
      </c>
      <c r="H530">
        <v>3435</v>
      </c>
    </row>
    <row r="531" spans="1:8" x14ac:dyDescent="0.35">
      <c r="A531" s="15" t="s">
        <v>5293</v>
      </c>
      <c r="B531" t="s">
        <v>4176</v>
      </c>
      <c r="C531" t="s">
        <v>4176</v>
      </c>
      <c r="D531" t="s">
        <v>11</v>
      </c>
      <c r="E531" s="42">
        <v>44819</v>
      </c>
      <c r="F531" t="s">
        <v>5294</v>
      </c>
      <c r="G531">
        <v>4317</v>
      </c>
      <c r="H531">
        <v>804</v>
      </c>
    </row>
    <row r="532" spans="1:8" x14ac:dyDescent="0.35">
      <c r="A532" s="15" t="s">
        <v>5295</v>
      </c>
      <c r="B532" t="s">
        <v>4176</v>
      </c>
      <c r="C532" t="s">
        <v>5296</v>
      </c>
      <c r="D532" t="s">
        <v>9</v>
      </c>
      <c r="E532" s="42">
        <v>44819</v>
      </c>
      <c r="F532" t="s">
        <v>5297</v>
      </c>
      <c r="G532">
        <v>6973</v>
      </c>
      <c r="H532">
        <v>943</v>
      </c>
    </row>
    <row r="533" spans="1:8" x14ac:dyDescent="0.35">
      <c r="A533" s="15" t="s">
        <v>5298</v>
      </c>
      <c r="B533" t="s">
        <v>4176</v>
      </c>
      <c r="C533" t="s">
        <v>5299</v>
      </c>
      <c r="D533" t="s">
        <v>146</v>
      </c>
      <c r="E533" s="42">
        <v>44819</v>
      </c>
      <c r="F533" t="s">
        <v>5300</v>
      </c>
      <c r="G533">
        <v>14656</v>
      </c>
      <c r="H533">
        <v>311</v>
      </c>
    </row>
    <row r="534" spans="1:8" x14ac:dyDescent="0.35">
      <c r="A534" s="15" t="s">
        <v>5301</v>
      </c>
      <c r="B534" t="s">
        <v>4176</v>
      </c>
      <c r="C534" t="s">
        <v>5299</v>
      </c>
      <c r="D534" t="s">
        <v>9</v>
      </c>
      <c r="E534" s="42">
        <v>44819</v>
      </c>
      <c r="F534" t="s">
        <v>5302</v>
      </c>
      <c r="G534">
        <v>7524</v>
      </c>
      <c r="H534">
        <v>850</v>
      </c>
    </row>
    <row r="535" spans="1:8" x14ac:dyDescent="0.35">
      <c r="A535" s="15" t="s">
        <v>5303</v>
      </c>
      <c r="B535" t="s">
        <v>4176</v>
      </c>
      <c r="C535" t="s">
        <v>5304</v>
      </c>
      <c r="D535" t="s">
        <v>146</v>
      </c>
      <c r="E535" s="42">
        <v>44819</v>
      </c>
      <c r="F535" t="s">
        <v>5305</v>
      </c>
      <c r="G535">
        <v>4002</v>
      </c>
      <c r="H535">
        <v>133</v>
      </c>
    </row>
    <row r="536" spans="1:8" x14ac:dyDescent="0.35">
      <c r="A536" s="15" t="s">
        <v>5306</v>
      </c>
      <c r="B536" t="s">
        <v>4176</v>
      </c>
      <c r="C536" t="s">
        <v>5034</v>
      </c>
      <c r="D536" t="s">
        <v>9</v>
      </c>
      <c r="E536" s="42">
        <v>44819</v>
      </c>
      <c r="F536" t="s">
        <v>5307</v>
      </c>
      <c r="G536">
        <v>10715</v>
      </c>
      <c r="H536">
        <v>1320</v>
      </c>
    </row>
    <row r="537" spans="1:8" x14ac:dyDescent="0.35">
      <c r="A537" s="15" t="s">
        <v>5308</v>
      </c>
      <c r="B537" t="s">
        <v>4176</v>
      </c>
      <c r="C537" t="s">
        <v>5309</v>
      </c>
      <c r="D537" t="s">
        <v>52</v>
      </c>
      <c r="E537" s="42">
        <v>44819</v>
      </c>
      <c r="F537" t="s">
        <v>5310</v>
      </c>
      <c r="G537">
        <v>0</v>
      </c>
      <c r="H537">
        <v>2310</v>
      </c>
    </row>
    <row r="538" spans="1:8" x14ac:dyDescent="0.35">
      <c r="A538" s="15" t="s">
        <v>5311</v>
      </c>
      <c r="B538" t="s">
        <v>4176</v>
      </c>
      <c r="C538" t="s">
        <v>5312</v>
      </c>
      <c r="D538" t="s">
        <v>146</v>
      </c>
      <c r="E538" s="42">
        <v>44819</v>
      </c>
      <c r="F538" t="s">
        <v>5313</v>
      </c>
      <c r="G538">
        <v>9343</v>
      </c>
      <c r="H538">
        <v>273</v>
      </c>
    </row>
    <row r="539" spans="1:8" x14ac:dyDescent="0.35">
      <c r="A539" s="15" t="s">
        <v>5314</v>
      </c>
      <c r="B539" t="s">
        <v>4176</v>
      </c>
      <c r="C539" t="s">
        <v>5312</v>
      </c>
      <c r="D539" t="s">
        <v>9</v>
      </c>
      <c r="E539" s="42">
        <v>44819</v>
      </c>
      <c r="F539" t="s">
        <v>5315</v>
      </c>
      <c r="G539">
        <v>5733</v>
      </c>
      <c r="H539">
        <v>671</v>
      </c>
    </row>
    <row r="540" spans="1:8" x14ac:dyDescent="0.35">
      <c r="A540" s="15" t="s">
        <v>5316</v>
      </c>
      <c r="B540" t="s">
        <v>4176</v>
      </c>
      <c r="C540" t="s">
        <v>4649</v>
      </c>
      <c r="D540" t="s">
        <v>52</v>
      </c>
      <c r="E540" s="42">
        <v>44819</v>
      </c>
      <c r="F540" t="s">
        <v>5317</v>
      </c>
      <c r="G540">
        <v>0</v>
      </c>
      <c r="H540">
        <v>510</v>
      </c>
    </row>
    <row r="541" spans="1:8" x14ac:dyDescent="0.35">
      <c r="A541" s="15" t="s">
        <v>5318</v>
      </c>
      <c r="B541" t="s">
        <v>4176</v>
      </c>
      <c r="C541" t="s">
        <v>4176</v>
      </c>
      <c r="D541" t="s">
        <v>11</v>
      </c>
      <c r="E541" s="42">
        <v>44819</v>
      </c>
      <c r="F541" t="s">
        <v>5319</v>
      </c>
      <c r="G541">
        <v>3447</v>
      </c>
      <c r="H541">
        <v>730</v>
      </c>
    </row>
    <row r="542" spans="1:8" x14ac:dyDescent="0.35">
      <c r="A542" s="15" t="s">
        <v>5320</v>
      </c>
      <c r="B542" t="s">
        <v>4176</v>
      </c>
      <c r="C542" t="s">
        <v>4242</v>
      </c>
      <c r="D542" t="s">
        <v>9</v>
      </c>
      <c r="E542" s="42">
        <v>44819</v>
      </c>
      <c r="F542" t="s">
        <v>5321</v>
      </c>
      <c r="G542">
        <v>4258</v>
      </c>
      <c r="H542">
        <v>738</v>
      </c>
    </row>
    <row r="543" spans="1:8" x14ac:dyDescent="0.35">
      <c r="A543" s="15" t="s">
        <v>5322</v>
      </c>
      <c r="B543" t="s">
        <v>4176</v>
      </c>
      <c r="C543" t="s">
        <v>4176</v>
      </c>
      <c r="D543" t="s">
        <v>11</v>
      </c>
      <c r="E543" s="42">
        <v>44819</v>
      </c>
      <c r="F543" t="s">
        <v>5323</v>
      </c>
      <c r="G543">
        <v>16990</v>
      </c>
      <c r="H543">
        <v>2320</v>
      </c>
    </row>
    <row r="544" spans="1:8" x14ac:dyDescent="0.35">
      <c r="A544" s="15" t="s">
        <v>5324</v>
      </c>
      <c r="B544" t="s">
        <v>4176</v>
      </c>
      <c r="C544" t="s">
        <v>4176</v>
      </c>
      <c r="D544" t="s">
        <v>11</v>
      </c>
      <c r="E544" s="42">
        <v>44819</v>
      </c>
      <c r="F544" t="s">
        <v>5325</v>
      </c>
      <c r="G544">
        <v>3689</v>
      </c>
      <c r="H544">
        <v>646</v>
      </c>
    </row>
    <row r="545" spans="1:8" x14ac:dyDescent="0.35">
      <c r="A545" s="15" t="s">
        <v>5326</v>
      </c>
      <c r="B545" t="s">
        <v>4176</v>
      </c>
      <c r="C545" t="s">
        <v>4176</v>
      </c>
      <c r="D545" t="s">
        <v>11</v>
      </c>
      <c r="E545" s="42">
        <v>44819</v>
      </c>
      <c r="F545" t="s">
        <v>5327</v>
      </c>
      <c r="G545">
        <v>8824</v>
      </c>
      <c r="H545">
        <v>1254</v>
      </c>
    </row>
    <row r="546" spans="1:8" x14ac:dyDescent="0.35">
      <c r="A546" s="15" t="s">
        <v>5328</v>
      </c>
      <c r="B546" t="s">
        <v>4176</v>
      </c>
      <c r="C546" t="s">
        <v>4176</v>
      </c>
      <c r="D546" t="s">
        <v>11</v>
      </c>
      <c r="E546" s="42">
        <v>44819</v>
      </c>
      <c r="F546" t="s">
        <v>5329</v>
      </c>
      <c r="G546">
        <v>6444</v>
      </c>
      <c r="H546">
        <v>1130</v>
      </c>
    </row>
    <row r="547" spans="1:8" x14ac:dyDescent="0.35">
      <c r="A547" s="15" t="s">
        <v>5330</v>
      </c>
      <c r="B547" t="s">
        <v>4176</v>
      </c>
      <c r="C547" t="s">
        <v>4176</v>
      </c>
      <c r="D547" t="s">
        <v>11</v>
      </c>
      <c r="E547" s="42">
        <v>44819</v>
      </c>
      <c r="F547" t="s">
        <v>5331</v>
      </c>
      <c r="G547">
        <v>6388</v>
      </c>
      <c r="H547">
        <v>974</v>
      </c>
    </row>
    <row r="548" spans="1:8" x14ac:dyDescent="0.35">
      <c r="A548" s="15" t="s">
        <v>5332</v>
      </c>
      <c r="B548" t="s">
        <v>4176</v>
      </c>
      <c r="C548" t="s">
        <v>4176</v>
      </c>
      <c r="D548" t="s">
        <v>11</v>
      </c>
      <c r="E548" s="42">
        <v>44819</v>
      </c>
      <c r="F548" t="s">
        <v>5333</v>
      </c>
      <c r="G548">
        <v>4832</v>
      </c>
      <c r="H548">
        <v>1060</v>
      </c>
    </row>
    <row r="549" spans="1:8" x14ac:dyDescent="0.35">
      <c r="A549" s="15" t="s">
        <v>5334</v>
      </c>
      <c r="B549" t="s">
        <v>4176</v>
      </c>
      <c r="C549" t="s">
        <v>4176</v>
      </c>
      <c r="D549" t="s">
        <v>11</v>
      </c>
      <c r="E549" s="42">
        <v>44819</v>
      </c>
      <c r="F549" t="s">
        <v>5335</v>
      </c>
      <c r="G549">
        <v>21693</v>
      </c>
      <c r="H549">
        <v>2453</v>
      </c>
    </row>
    <row r="550" spans="1:8" x14ac:dyDescent="0.35">
      <c r="A550" s="15" t="s">
        <v>5336</v>
      </c>
      <c r="B550" t="s">
        <v>4176</v>
      </c>
      <c r="C550" t="s">
        <v>4176</v>
      </c>
      <c r="D550" t="s">
        <v>11</v>
      </c>
      <c r="E550" s="42">
        <v>44819</v>
      </c>
      <c r="F550" t="s">
        <v>5337</v>
      </c>
      <c r="G550">
        <v>11511</v>
      </c>
      <c r="H550">
        <v>1593</v>
      </c>
    </row>
    <row r="551" spans="1:8" x14ac:dyDescent="0.35">
      <c r="A551" s="15" t="s">
        <v>5338</v>
      </c>
      <c r="B551" t="s">
        <v>4176</v>
      </c>
      <c r="C551" t="s">
        <v>4176</v>
      </c>
      <c r="D551" t="s">
        <v>11</v>
      </c>
      <c r="E551" s="42">
        <v>44819</v>
      </c>
      <c r="F551" t="s">
        <v>5339</v>
      </c>
      <c r="G551">
        <v>5633</v>
      </c>
      <c r="H551">
        <v>861</v>
      </c>
    </row>
    <row r="552" spans="1:8" x14ac:dyDescent="0.35">
      <c r="A552" s="15" t="s">
        <v>5340</v>
      </c>
      <c r="B552" t="s">
        <v>4176</v>
      </c>
      <c r="C552" t="s">
        <v>4176</v>
      </c>
      <c r="D552" t="s">
        <v>11</v>
      </c>
      <c r="E552" s="42">
        <v>44819</v>
      </c>
      <c r="F552" t="s">
        <v>5341</v>
      </c>
      <c r="G552">
        <v>17313</v>
      </c>
      <c r="H552">
        <v>2955</v>
      </c>
    </row>
    <row r="553" spans="1:8" x14ac:dyDescent="0.35">
      <c r="A553" s="15" t="s">
        <v>5342</v>
      </c>
      <c r="B553" t="s">
        <v>4176</v>
      </c>
      <c r="C553" t="s">
        <v>4176</v>
      </c>
      <c r="D553" t="s">
        <v>11</v>
      </c>
      <c r="E553" s="42">
        <v>44819</v>
      </c>
      <c r="F553" t="s">
        <v>5343</v>
      </c>
      <c r="G553">
        <v>39101</v>
      </c>
      <c r="H553">
        <v>3173</v>
      </c>
    </row>
    <row r="554" spans="1:8" x14ac:dyDescent="0.35">
      <c r="A554" s="15" t="s">
        <v>5344</v>
      </c>
      <c r="B554" t="s">
        <v>4176</v>
      </c>
      <c r="C554" t="s">
        <v>4176</v>
      </c>
      <c r="D554" t="s">
        <v>11</v>
      </c>
      <c r="E554" s="42">
        <v>44819</v>
      </c>
      <c r="F554" t="s">
        <v>5345</v>
      </c>
      <c r="G554">
        <v>16154</v>
      </c>
      <c r="H554">
        <v>2046</v>
      </c>
    </row>
    <row r="555" spans="1:8" x14ac:dyDescent="0.35">
      <c r="A555" s="15" t="s">
        <v>5346</v>
      </c>
      <c r="B555" t="s">
        <v>4176</v>
      </c>
      <c r="C555" t="s">
        <v>4176</v>
      </c>
      <c r="D555" t="s">
        <v>11</v>
      </c>
      <c r="E555" s="42">
        <v>44820</v>
      </c>
      <c r="F555" t="s">
        <v>5347</v>
      </c>
      <c r="G555">
        <v>6317</v>
      </c>
      <c r="H555">
        <v>1517</v>
      </c>
    </row>
    <row r="556" spans="1:8" x14ac:dyDescent="0.35">
      <c r="A556" s="15" t="s">
        <v>5348</v>
      </c>
      <c r="B556" t="s">
        <v>4176</v>
      </c>
      <c r="C556" t="s">
        <v>4176</v>
      </c>
      <c r="D556" t="s">
        <v>11</v>
      </c>
      <c r="E556" s="42">
        <v>44820</v>
      </c>
      <c r="F556" t="s">
        <v>5349</v>
      </c>
      <c r="G556">
        <v>2360</v>
      </c>
      <c r="H556">
        <v>469</v>
      </c>
    </row>
    <row r="557" spans="1:8" x14ac:dyDescent="0.35">
      <c r="A557" s="15" t="s">
        <v>5350</v>
      </c>
      <c r="B557" t="s">
        <v>4176</v>
      </c>
      <c r="C557" t="s">
        <v>4176</v>
      </c>
      <c r="D557" t="s">
        <v>11</v>
      </c>
      <c r="E557" s="42">
        <v>44820</v>
      </c>
      <c r="F557" t="s">
        <v>5351</v>
      </c>
      <c r="G557">
        <v>8601</v>
      </c>
      <c r="H557">
        <v>633</v>
      </c>
    </row>
    <row r="558" spans="1:8" x14ac:dyDescent="0.35">
      <c r="A558" s="15" t="s">
        <v>5352</v>
      </c>
      <c r="B558" t="s">
        <v>4176</v>
      </c>
      <c r="C558" t="s">
        <v>4176</v>
      </c>
      <c r="D558" t="s">
        <v>11</v>
      </c>
      <c r="E558" s="42">
        <v>44820</v>
      </c>
      <c r="F558" s="44" t="s">
        <v>5353</v>
      </c>
      <c r="G558">
        <v>4028</v>
      </c>
      <c r="H558">
        <v>706</v>
      </c>
    </row>
    <row r="559" spans="1:8" x14ac:dyDescent="0.35">
      <c r="A559" s="15" t="s">
        <v>5354</v>
      </c>
      <c r="B559" t="s">
        <v>4176</v>
      </c>
      <c r="C559" t="s">
        <v>5355</v>
      </c>
      <c r="D559" t="s">
        <v>52</v>
      </c>
      <c r="E559" s="42">
        <v>44820</v>
      </c>
      <c r="F559" t="s">
        <v>5356</v>
      </c>
      <c r="G559">
        <v>0</v>
      </c>
      <c r="H559">
        <v>327</v>
      </c>
    </row>
    <row r="560" spans="1:8" x14ac:dyDescent="0.35">
      <c r="A560" s="15" t="s">
        <v>5357</v>
      </c>
      <c r="B560" t="s">
        <v>4176</v>
      </c>
      <c r="C560" t="s">
        <v>4176</v>
      </c>
      <c r="D560" t="s">
        <v>11</v>
      </c>
      <c r="E560" s="42">
        <v>44820</v>
      </c>
      <c r="F560" t="s">
        <v>5358</v>
      </c>
      <c r="G560">
        <v>43245</v>
      </c>
      <c r="H560">
        <v>4583</v>
      </c>
    </row>
    <row r="561" spans="1:8" x14ac:dyDescent="0.35">
      <c r="A561" s="15" t="s">
        <v>5359</v>
      </c>
      <c r="B561" t="s">
        <v>4176</v>
      </c>
      <c r="C561" t="s">
        <v>4176</v>
      </c>
      <c r="D561" t="s">
        <v>11</v>
      </c>
      <c r="E561" s="42">
        <v>44820</v>
      </c>
      <c r="F561" t="s">
        <v>5360</v>
      </c>
      <c r="G561">
        <v>11098</v>
      </c>
      <c r="H561">
        <v>1588</v>
      </c>
    </row>
    <row r="562" spans="1:8" x14ac:dyDescent="0.35">
      <c r="A562" s="15" t="s">
        <v>5361</v>
      </c>
      <c r="B562" t="s">
        <v>4176</v>
      </c>
      <c r="C562" t="s">
        <v>4176</v>
      </c>
      <c r="D562" t="s">
        <v>11</v>
      </c>
      <c r="E562" s="42">
        <v>44820</v>
      </c>
      <c r="F562" t="s">
        <v>5362</v>
      </c>
      <c r="G562">
        <v>2150</v>
      </c>
      <c r="H562">
        <v>431</v>
      </c>
    </row>
    <row r="563" spans="1:8" ht="409.5" x14ac:dyDescent="0.35">
      <c r="A563" s="15" t="s">
        <v>5363</v>
      </c>
      <c r="B563" t="s">
        <v>4176</v>
      </c>
      <c r="C563" t="s">
        <v>4261</v>
      </c>
      <c r="D563" t="s">
        <v>9</v>
      </c>
      <c r="E563" s="42">
        <v>44820</v>
      </c>
      <c r="F563" s="4" t="s">
        <v>5364</v>
      </c>
      <c r="G563">
        <v>14627</v>
      </c>
      <c r="H563">
        <v>2053</v>
      </c>
    </row>
    <row r="564" spans="1:8" x14ac:dyDescent="0.35">
      <c r="A564" s="15" t="s">
        <v>5365</v>
      </c>
      <c r="B564" t="s">
        <v>4176</v>
      </c>
      <c r="C564" t="s">
        <v>5366</v>
      </c>
      <c r="D564" t="s">
        <v>9</v>
      </c>
      <c r="E564" s="42">
        <v>44820</v>
      </c>
      <c r="F564" t="s">
        <v>5367</v>
      </c>
      <c r="G564">
        <v>7416</v>
      </c>
      <c r="H564">
        <v>1153</v>
      </c>
    </row>
    <row r="565" spans="1:8" ht="409.5" x14ac:dyDescent="0.35">
      <c r="A565" s="15" t="s">
        <v>5368</v>
      </c>
      <c r="B565" t="s">
        <v>4176</v>
      </c>
      <c r="C565" t="s">
        <v>5369</v>
      </c>
      <c r="D565" t="s">
        <v>9</v>
      </c>
      <c r="E565" s="42">
        <v>44820</v>
      </c>
      <c r="F565" s="4" t="s">
        <v>5370</v>
      </c>
      <c r="G565">
        <v>6273</v>
      </c>
      <c r="H565">
        <v>921</v>
      </c>
    </row>
    <row r="566" spans="1:8" x14ac:dyDescent="0.35">
      <c r="A566" s="15" t="s">
        <v>5371</v>
      </c>
      <c r="E566" s="42"/>
      <c r="F566" s="4"/>
    </row>
    <row r="567" spans="1:8" x14ac:dyDescent="0.35">
      <c r="A567" s="15" t="s">
        <v>5372</v>
      </c>
      <c r="B567" t="s">
        <v>4176</v>
      </c>
      <c r="C567" t="s">
        <v>4176</v>
      </c>
      <c r="D567" t="s">
        <v>11</v>
      </c>
      <c r="E567" s="42">
        <v>44820</v>
      </c>
      <c r="F567" t="s">
        <v>5373</v>
      </c>
      <c r="G567">
        <v>4941</v>
      </c>
      <c r="H567">
        <v>986</v>
      </c>
    </row>
    <row r="568" spans="1:8" x14ac:dyDescent="0.35">
      <c r="A568" s="15" t="s">
        <v>5374</v>
      </c>
      <c r="B568" t="s">
        <v>4176</v>
      </c>
      <c r="C568" t="s">
        <v>4176</v>
      </c>
      <c r="D568" t="s">
        <v>11</v>
      </c>
      <c r="E568" s="42">
        <v>44820</v>
      </c>
      <c r="F568" t="s">
        <v>5375</v>
      </c>
      <c r="G568">
        <v>37005</v>
      </c>
      <c r="H568">
        <v>3627</v>
      </c>
    </row>
    <row r="569" spans="1:8" x14ac:dyDescent="0.35">
      <c r="A569" s="15" t="s">
        <v>5376</v>
      </c>
      <c r="B569" t="s">
        <v>4176</v>
      </c>
      <c r="C569" t="s">
        <v>4176</v>
      </c>
      <c r="D569" t="s">
        <v>11</v>
      </c>
      <c r="E569" s="42">
        <v>44820</v>
      </c>
      <c r="F569" t="s">
        <v>5377</v>
      </c>
      <c r="G569">
        <v>7993</v>
      </c>
      <c r="H569">
        <v>1147</v>
      </c>
    </row>
    <row r="570" spans="1:8" x14ac:dyDescent="0.35">
      <c r="A570" s="15" t="s">
        <v>5378</v>
      </c>
      <c r="B570" t="s">
        <v>4176</v>
      </c>
      <c r="C570" t="s">
        <v>4176</v>
      </c>
      <c r="D570" t="s">
        <v>11</v>
      </c>
      <c r="E570" s="42">
        <v>44820</v>
      </c>
      <c r="F570" t="s">
        <v>5379</v>
      </c>
      <c r="G570">
        <v>16398</v>
      </c>
      <c r="H570">
        <v>996</v>
      </c>
    </row>
    <row r="571" spans="1:8" x14ac:dyDescent="0.35">
      <c r="A571" s="15" t="s">
        <v>5380</v>
      </c>
      <c r="B571" t="s">
        <v>4176</v>
      </c>
      <c r="C571" t="s">
        <v>4176</v>
      </c>
      <c r="D571" t="s">
        <v>11</v>
      </c>
      <c r="E571" s="42">
        <v>44820</v>
      </c>
      <c r="F571" t="s">
        <v>5381</v>
      </c>
      <c r="G571">
        <v>10514</v>
      </c>
      <c r="H571">
        <v>1261</v>
      </c>
    </row>
    <row r="572" spans="1:8" x14ac:dyDescent="0.35">
      <c r="A572" s="15" t="s">
        <v>5382</v>
      </c>
      <c r="B572" t="s">
        <v>4176</v>
      </c>
      <c r="C572" t="s">
        <v>4176</v>
      </c>
      <c r="D572" t="s">
        <v>11</v>
      </c>
      <c r="E572" s="42">
        <v>44820</v>
      </c>
      <c r="F572" t="s">
        <v>5383</v>
      </c>
      <c r="G572">
        <v>5123</v>
      </c>
      <c r="H572">
        <v>1169</v>
      </c>
    </row>
    <row r="573" spans="1:8" x14ac:dyDescent="0.35">
      <c r="A573" s="15" t="s">
        <v>5384</v>
      </c>
      <c r="B573" t="s">
        <v>4176</v>
      </c>
      <c r="C573" t="s">
        <v>4176</v>
      </c>
      <c r="D573" t="s">
        <v>11</v>
      </c>
      <c r="E573" s="42">
        <v>44820</v>
      </c>
      <c r="F573" t="s">
        <v>5385</v>
      </c>
      <c r="G573">
        <v>17151</v>
      </c>
      <c r="H573">
        <v>2050</v>
      </c>
    </row>
    <row r="574" spans="1:8" x14ac:dyDescent="0.35">
      <c r="A574" s="15" t="s">
        <v>5386</v>
      </c>
      <c r="B574" t="s">
        <v>4176</v>
      </c>
      <c r="C574" t="s">
        <v>5387</v>
      </c>
      <c r="D574" t="s">
        <v>9</v>
      </c>
      <c r="E574" s="42">
        <v>44820</v>
      </c>
      <c r="F574" t="s">
        <v>5388</v>
      </c>
      <c r="G574">
        <v>7885</v>
      </c>
      <c r="H574">
        <v>1122</v>
      </c>
    </row>
    <row r="575" spans="1:8" x14ac:dyDescent="0.35">
      <c r="A575" s="15" t="s">
        <v>5389</v>
      </c>
      <c r="B575" t="s">
        <v>4176</v>
      </c>
      <c r="C575" t="s">
        <v>4176</v>
      </c>
      <c r="D575" t="s">
        <v>11</v>
      </c>
      <c r="E575" s="42">
        <v>44820</v>
      </c>
      <c r="F575" t="s">
        <v>5390</v>
      </c>
      <c r="G575">
        <v>13268</v>
      </c>
      <c r="H575">
        <v>2079</v>
      </c>
    </row>
    <row r="576" spans="1:8" x14ac:dyDescent="0.35">
      <c r="A576" s="15" t="s">
        <v>5391</v>
      </c>
      <c r="B576" t="s">
        <v>4176</v>
      </c>
      <c r="C576" t="s">
        <v>4176</v>
      </c>
      <c r="D576" t="s">
        <v>11</v>
      </c>
      <c r="E576" s="42">
        <v>44820</v>
      </c>
      <c r="F576" t="s">
        <v>5392</v>
      </c>
      <c r="G576">
        <v>75340</v>
      </c>
      <c r="H576">
        <v>7231</v>
      </c>
    </row>
    <row r="577" spans="1:8" x14ac:dyDescent="0.35">
      <c r="A577" s="15" t="s">
        <v>5393</v>
      </c>
      <c r="B577" t="s">
        <v>4176</v>
      </c>
      <c r="C577" t="s">
        <v>4176</v>
      </c>
      <c r="D577" t="s">
        <v>11</v>
      </c>
      <c r="E577" s="42">
        <v>44820</v>
      </c>
      <c r="F577" t="s">
        <v>5394</v>
      </c>
      <c r="G577">
        <v>8030</v>
      </c>
      <c r="H577">
        <v>1268</v>
      </c>
    </row>
    <row r="578" spans="1:8" ht="362.5" x14ac:dyDescent="0.35">
      <c r="A578" s="15" t="s">
        <v>5395</v>
      </c>
      <c r="B578" t="s">
        <v>4176</v>
      </c>
      <c r="C578" t="s">
        <v>4261</v>
      </c>
      <c r="D578" t="s">
        <v>9</v>
      </c>
      <c r="E578" s="42">
        <v>44821</v>
      </c>
      <c r="F578" s="4" t="s">
        <v>5396</v>
      </c>
      <c r="G578">
        <v>58372</v>
      </c>
      <c r="H578">
        <v>5808</v>
      </c>
    </row>
    <row r="579" spans="1:8" ht="409.5" x14ac:dyDescent="0.35">
      <c r="A579" s="15" t="s">
        <v>5397</v>
      </c>
      <c r="B579" t="s">
        <v>4176</v>
      </c>
      <c r="C579" t="s">
        <v>5387</v>
      </c>
      <c r="D579" t="s">
        <v>9</v>
      </c>
      <c r="E579" s="42">
        <v>44821</v>
      </c>
      <c r="F579" s="4" t="s">
        <v>5398</v>
      </c>
      <c r="G579">
        <v>10578</v>
      </c>
      <c r="H579">
        <v>1560</v>
      </c>
    </row>
    <row r="580" spans="1:8" ht="409.5" x14ac:dyDescent="0.35">
      <c r="A580" s="15" t="s">
        <v>5399</v>
      </c>
      <c r="B580" t="s">
        <v>4176</v>
      </c>
      <c r="C580" t="s">
        <v>5400</v>
      </c>
      <c r="D580" t="s">
        <v>9</v>
      </c>
      <c r="E580" s="42">
        <v>44821</v>
      </c>
      <c r="F580" s="4" t="s">
        <v>5398</v>
      </c>
      <c r="G580">
        <v>10578</v>
      </c>
      <c r="H580">
        <v>1560</v>
      </c>
    </row>
    <row r="581" spans="1:8" ht="409.5" x14ac:dyDescent="0.35">
      <c r="A581" s="15" t="s">
        <v>5401</v>
      </c>
      <c r="B581" t="s">
        <v>4176</v>
      </c>
      <c r="C581" t="s">
        <v>4261</v>
      </c>
      <c r="D581" t="s">
        <v>9</v>
      </c>
      <c r="E581" s="42">
        <v>44821</v>
      </c>
      <c r="F581" s="4" t="s">
        <v>5398</v>
      </c>
      <c r="G581">
        <v>10578</v>
      </c>
      <c r="H581">
        <v>1560</v>
      </c>
    </row>
    <row r="582" spans="1:8" x14ac:dyDescent="0.35">
      <c r="A582" s="15" t="s">
        <v>5402</v>
      </c>
      <c r="B582" t="s">
        <v>4176</v>
      </c>
      <c r="C582" t="s">
        <v>4176</v>
      </c>
      <c r="D582" t="s">
        <v>11</v>
      </c>
      <c r="E582" s="42">
        <v>44821</v>
      </c>
      <c r="F582" t="s">
        <v>5403</v>
      </c>
      <c r="G582">
        <v>13710</v>
      </c>
      <c r="H582">
        <v>1597</v>
      </c>
    </row>
    <row r="583" spans="1:8" x14ac:dyDescent="0.35">
      <c r="A583" s="15" t="s">
        <v>5404</v>
      </c>
      <c r="B583" t="s">
        <v>4176</v>
      </c>
      <c r="C583" t="s">
        <v>4176</v>
      </c>
      <c r="D583" t="s">
        <v>11</v>
      </c>
      <c r="E583" s="42">
        <v>44821</v>
      </c>
      <c r="F583" t="s">
        <v>5405</v>
      </c>
      <c r="G583">
        <v>3053</v>
      </c>
      <c r="H583">
        <v>490</v>
      </c>
    </row>
    <row r="584" spans="1:8" x14ac:dyDescent="0.35">
      <c r="A584" s="15" t="s">
        <v>5406</v>
      </c>
      <c r="B584" t="s">
        <v>4176</v>
      </c>
      <c r="C584" t="s">
        <v>4290</v>
      </c>
      <c r="D584" t="s">
        <v>52</v>
      </c>
      <c r="E584" s="42">
        <v>44821</v>
      </c>
      <c r="F584" t="s">
        <v>4291</v>
      </c>
      <c r="G584">
        <v>0</v>
      </c>
      <c r="H584">
        <v>2711</v>
      </c>
    </row>
    <row r="585" spans="1:8" x14ac:dyDescent="0.35">
      <c r="A585" s="15" t="s">
        <v>5407</v>
      </c>
      <c r="B585" t="s">
        <v>4176</v>
      </c>
      <c r="C585" t="s">
        <v>4290</v>
      </c>
      <c r="D585" t="s">
        <v>146</v>
      </c>
      <c r="E585" s="42">
        <v>44821</v>
      </c>
      <c r="F585" t="s">
        <v>4291</v>
      </c>
      <c r="G585">
        <v>0</v>
      </c>
      <c r="H585">
        <v>2711</v>
      </c>
    </row>
    <row r="586" spans="1:8" ht="348" x14ac:dyDescent="0.35">
      <c r="A586" s="15" t="s">
        <v>5408</v>
      </c>
      <c r="B586" t="s">
        <v>4176</v>
      </c>
      <c r="C586" t="s">
        <v>4261</v>
      </c>
      <c r="D586" t="s">
        <v>9</v>
      </c>
      <c r="E586" s="42">
        <v>44821</v>
      </c>
      <c r="F586" s="4" t="s">
        <v>5409</v>
      </c>
      <c r="G586">
        <v>10960</v>
      </c>
      <c r="H586">
        <v>1624</v>
      </c>
    </row>
    <row r="587" spans="1:8" x14ac:dyDescent="0.35">
      <c r="A587" s="15" t="s">
        <v>5410</v>
      </c>
      <c r="B587" t="s">
        <v>4176</v>
      </c>
      <c r="C587" t="s">
        <v>4176</v>
      </c>
      <c r="D587" t="s">
        <v>11</v>
      </c>
      <c r="E587" s="42">
        <v>44821</v>
      </c>
      <c r="F587" t="s">
        <v>5411</v>
      </c>
      <c r="G587">
        <v>5783</v>
      </c>
      <c r="H587">
        <v>1208</v>
      </c>
    </row>
    <row r="588" spans="1:8" ht="145" x14ac:dyDescent="0.35">
      <c r="A588" s="15" t="s">
        <v>5412</v>
      </c>
      <c r="B588" t="s">
        <v>4176</v>
      </c>
      <c r="C588" t="s">
        <v>4261</v>
      </c>
      <c r="D588" t="s">
        <v>9</v>
      </c>
      <c r="E588" s="42">
        <v>44821</v>
      </c>
      <c r="F588" s="4" t="s">
        <v>5413</v>
      </c>
      <c r="G588">
        <v>26337</v>
      </c>
      <c r="H588">
        <v>2045</v>
      </c>
    </row>
    <row r="589" spans="1:8" x14ac:dyDescent="0.35">
      <c r="A589" s="15" t="s">
        <v>5414</v>
      </c>
      <c r="B589" t="s">
        <v>4176</v>
      </c>
      <c r="C589" t="s">
        <v>4239</v>
      </c>
      <c r="D589" t="s">
        <v>9</v>
      </c>
      <c r="E589" s="42">
        <v>44821</v>
      </c>
      <c r="F589" t="s">
        <v>5415</v>
      </c>
      <c r="G589">
        <v>16675</v>
      </c>
      <c r="H589">
        <v>1918</v>
      </c>
    </row>
    <row r="590" spans="1:8" x14ac:dyDescent="0.35">
      <c r="A590" s="15" t="s">
        <v>5416</v>
      </c>
      <c r="B590" t="s">
        <v>4176</v>
      </c>
      <c r="C590" t="s">
        <v>4176</v>
      </c>
      <c r="D590" t="s">
        <v>11</v>
      </c>
      <c r="E590" s="42">
        <v>44821</v>
      </c>
      <c r="F590" t="s">
        <v>5417</v>
      </c>
      <c r="G590">
        <v>8766</v>
      </c>
      <c r="H590">
        <v>1377</v>
      </c>
    </row>
    <row r="591" spans="1:8" x14ac:dyDescent="0.35">
      <c r="A591" s="15" t="s">
        <v>5418</v>
      </c>
      <c r="B591" t="s">
        <v>4176</v>
      </c>
      <c r="C591" t="s">
        <v>5419</v>
      </c>
      <c r="D591" t="s">
        <v>9</v>
      </c>
      <c r="E591" s="42">
        <v>44821</v>
      </c>
      <c r="F591" t="s">
        <v>5420</v>
      </c>
      <c r="G591">
        <v>4475</v>
      </c>
      <c r="H591">
        <v>686</v>
      </c>
    </row>
    <row r="592" spans="1:8" x14ac:dyDescent="0.35">
      <c r="A592" s="15" t="s">
        <v>5421</v>
      </c>
      <c r="B592" t="s">
        <v>4176</v>
      </c>
      <c r="C592" t="s">
        <v>5419</v>
      </c>
      <c r="D592" t="s">
        <v>9</v>
      </c>
      <c r="E592" s="42">
        <v>44821</v>
      </c>
      <c r="F592" t="s">
        <v>5422</v>
      </c>
      <c r="G592">
        <v>3539</v>
      </c>
      <c r="H592">
        <v>642</v>
      </c>
    </row>
    <row r="593" spans="1:8" x14ac:dyDescent="0.35">
      <c r="A593" s="15" t="s">
        <v>5423</v>
      </c>
      <c r="B593" t="s">
        <v>4176</v>
      </c>
      <c r="C593" t="s">
        <v>4176</v>
      </c>
      <c r="D593" t="s">
        <v>11</v>
      </c>
      <c r="E593" s="42">
        <v>44821</v>
      </c>
      <c r="F593" t="s">
        <v>5424</v>
      </c>
      <c r="G593">
        <v>90206</v>
      </c>
      <c r="H593">
        <v>8500</v>
      </c>
    </row>
    <row r="594" spans="1:8" x14ac:dyDescent="0.35">
      <c r="A594" s="15" t="s">
        <v>5425</v>
      </c>
      <c r="B594" t="s">
        <v>4176</v>
      </c>
      <c r="C594" t="s">
        <v>4176</v>
      </c>
      <c r="D594" t="s">
        <v>11</v>
      </c>
      <c r="E594" s="42">
        <v>44821</v>
      </c>
      <c r="F594" t="s">
        <v>5426</v>
      </c>
      <c r="G594">
        <v>11432</v>
      </c>
      <c r="H594">
        <v>1745</v>
      </c>
    </row>
    <row r="595" spans="1:8" x14ac:dyDescent="0.35">
      <c r="A595" s="15" t="s">
        <v>5427</v>
      </c>
      <c r="B595" t="s">
        <v>4176</v>
      </c>
      <c r="C595" t="s">
        <v>4176</v>
      </c>
      <c r="D595" t="s">
        <v>11</v>
      </c>
      <c r="E595" s="42">
        <v>44821</v>
      </c>
      <c r="F595" t="s">
        <v>5428</v>
      </c>
      <c r="G595">
        <v>3836</v>
      </c>
      <c r="H595">
        <v>600</v>
      </c>
    </row>
    <row r="596" spans="1:8" x14ac:dyDescent="0.35">
      <c r="A596" s="15" t="s">
        <v>5429</v>
      </c>
      <c r="B596" t="s">
        <v>4176</v>
      </c>
      <c r="C596" t="s">
        <v>4176</v>
      </c>
      <c r="D596" t="s">
        <v>11</v>
      </c>
      <c r="E596" s="42">
        <v>44821</v>
      </c>
      <c r="F596" t="s">
        <v>5430</v>
      </c>
      <c r="G596">
        <v>22971</v>
      </c>
      <c r="H596">
        <v>1828</v>
      </c>
    </row>
    <row r="597" spans="1:8" x14ac:dyDescent="0.35">
      <c r="A597" s="15" t="s">
        <v>5431</v>
      </c>
      <c r="B597" t="s">
        <v>4176</v>
      </c>
      <c r="C597" t="s">
        <v>4176</v>
      </c>
      <c r="D597" t="s">
        <v>11</v>
      </c>
      <c r="E597" s="42">
        <v>44821</v>
      </c>
      <c r="F597" t="s">
        <v>5432</v>
      </c>
      <c r="G597">
        <v>8005</v>
      </c>
      <c r="H597">
        <v>1133</v>
      </c>
    </row>
    <row r="598" spans="1:8" x14ac:dyDescent="0.35">
      <c r="A598" s="15" t="s">
        <v>5433</v>
      </c>
      <c r="B598" t="s">
        <v>4176</v>
      </c>
      <c r="C598" t="s">
        <v>4176</v>
      </c>
      <c r="D598" t="s">
        <v>11</v>
      </c>
      <c r="E598" s="42">
        <v>44821</v>
      </c>
      <c r="F598" t="s">
        <v>5434</v>
      </c>
      <c r="G598">
        <v>10462</v>
      </c>
      <c r="H598">
        <v>1371</v>
      </c>
    </row>
    <row r="599" spans="1:8" ht="409.5" x14ac:dyDescent="0.35">
      <c r="A599" s="15" t="s">
        <v>5435</v>
      </c>
      <c r="B599" t="s">
        <v>4176</v>
      </c>
      <c r="C599" t="s">
        <v>5436</v>
      </c>
      <c r="D599" t="s">
        <v>9</v>
      </c>
      <c r="E599" s="42">
        <v>44821</v>
      </c>
      <c r="F599" s="4" t="s">
        <v>5437</v>
      </c>
      <c r="G599">
        <v>3810</v>
      </c>
      <c r="H599">
        <v>672</v>
      </c>
    </row>
    <row r="600" spans="1:8" x14ac:dyDescent="0.35">
      <c r="A600" s="15" t="s">
        <v>5438</v>
      </c>
      <c r="B600" t="s">
        <v>4176</v>
      </c>
      <c r="C600" t="s">
        <v>4176</v>
      </c>
      <c r="D600" t="s">
        <v>11</v>
      </c>
      <c r="E600" s="42">
        <v>44821</v>
      </c>
      <c r="F600" t="s">
        <v>5439</v>
      </c>
      <c r="G600">
        <v>6633</v>
      </c>
      <c r="H600">
        <v>638</v>
      </c>
    </row>
    <row r="601" spans="1:8" x14ac:dyDescent="0.35">
      <c r="A601" s="15" t="s">
        <v>5440</v>
      </c>
      <c r="B601" t="s">
        <v>4176</v>
      </c>
      <c r="C601" t="s">
        <v>4176</v>
      </c>
      <c r="D601" t="s">
        <v>11</v>
      </c>
      <c r="E601" s="42">
        <v>44821</v>
      </c>
      <c r="F601" t="s">
        <v>5441</v>
      </c>
      <c r="G601">
        <v>7503</v>
      </c>
      <c r="H601">
        <v>1252</v>
      </c>
    </row>
    <row r="602" spans="1:8" x14ac:dyDescent="0.35">
      <c r="A602" s="15" t="s">
        <v>5442</v>
      </c>
      <c r="B602" t="s">
        <v>4176</v>
      </c>
      <c r="C602" t="s">
        <v>4176</v>
      </c>
      <c r="D602" t="s">
        <v>11</v>
      </c>
      <c r="E602" s="42">
        <v>44821</v>
      </c>
      <c r="F602" t="s">
        <v>5443</v>
      </c>
      <c r="G602">
        <v>2071</v>
      </c>
      <c r="H602">
        <v>231</v>
      </c>
    </row>
    <row r="603" spans="1:8" x14ac:dyDescent="0.35">
      <c r="A603" s="15" t="s">
        <v>5444</v>
      </c>
      <c r="B603" t="s">
        <v>4176</v>
      </c>
      <c r="C603" t="s">
        <v>4176</v>
      </c>
      <c r="D603" t="s">
        <v>11</v>
      </c>
      <c r="E603" s="42">
        <v>44821</v>
      </c>
      <c r="F603" t="s">
        <v>5445</v>
      </c>
      <c r="G603">
        <v>2302</v>
      </c>
      <c r="H603">
        <v>404</v>
      </c>
    </row>
    <row r="604" spans="1:8" x14ac:dyDescent="0.35">
      <c r="A604" s="15" t="s">
        <v>5446</v>
      </c>
      <c r="B604" t="s">
        <v>4176</v>
      </c>
      <c r="C604" t="s">
        <v>4176</v>
      </c>
      <c r="D604" t="s">
        <v>11</v>
      </c>
      <c r="E604" s="42">
        <v>44821</v>
      </c>
      <c r="F604" t="s">
        <v>5447</v>
      </c>
      <c r="G604">
        <v>1674</v>
      </c>
      <c r="H604">
        <v>325</v>
      </c>
    </row>
    <row r="605" spans="1:8" x14ac:dyDescent="0.35">
      <c r="A605" s="15" t="s">
        <v>5448</v>
      </c>
      <c r="B605" t="s">
        <v>4176</v>
      </c>
      <c r="C605" t="s">
        <v>4176</v>
      </c>
      <c r="D605" t="s">
        <v>11</v>
      </c>
      <c r="E605" s="42">
        <v>44821</v>
      </c>
      <c r="F605" t="s">
        <v>5449</v>
      </c>
      <c r="G605">
        <v>5051</v>
      </c>
      <c r="H605">
        <v>1003</v>
      </c>
    </row>
    <row r="606" spans="1:8" x14ac:dyDescent="0.35">
      <c r="A606" s="15" t="s">
        <v>5450</v>
      </c>
      <c r="B606" t="s">
        <v>4176</v>
      </c>
      <c r="C606" t="s">
        <v>4176</v>
      </c>
      <c r="D606" t="s">
        <v>11</v>
      </c>
      <c r="E606" s="42">
        <v>44821</v>
      </c>
      <c r="F606" t="s">
        <v>5451</v>
      </c>
      <c r="G606">
        <v>10591</v>
      </c>
      <c r="H606">
        <v>2573</v>
      </c>
    </row>
    <row r="607" spans="1:8" x14ac:dyDescent="0.35">
      <c r="A607" s="15" t="s">
        <v>5452</v>
      </c>
      <c r="B607" t="s">
        <v>4176</v>
      </c>
      <c r="C607" t="s">
        <v>4176</v>
      </c>
      <c r="D607" t="s">
        <v>11</v>
      </c>
      <c r="E607" s="42">
        <v>44821</v>
      </c>
      <c r="F607" t="s">
        <v>5453</v>
      </c>
      <c r="G607">
        <v>2337</v>
      </c>
      <c r="H607">
        <v>485</v>
      </c>
    </row>
    <row r="608" spans="1:8" x14ac:dyDescent="0.35">
      <c r="A608" s="15" t="s">
        <v>5454</v>
      </c>
      <c r="B608" t="s">
        <v>4176</v>
      </c>
      <c r="C608" t="s">
        <v>4176</v>
      </c>
      <c r="D608" t="s">
        <v>11</v>
      </c>
      <c r="E608" s="42">
        <v>44822</v>
      </c>
      <c r="F608" t="s">
        <v>5455</v>
      </c>
      <c r="G608">
        <v>4815</v>
      </c>
      <c r="H608">
        <v>621</v>
      </c>
    </row>
    <row r="609" spans="1:8" x14ac:dyDescent="0.35">
      <c r="A609" s="15" t="s">
        <v>5456</v>
      </c>
      <c r="B609" t="s">
        <v>4176</v>
      </c>
      <c r="C609" t="s">
        <v>4176</v>
      </c>
      <c r="D609" t="s">
        <v>11</v>
      </c>
      <c r="E609" s="42">
        <v>44822</v>
      </c>
      <c r="F609" t="s">
        <v>5457</v>
      </c>
      <c r="G609">
        <v>15105</v>
      </c>
      <c r="H609">
        <v>2029</v>
      </c>
    </row>
    <row r="610" spans="1:8" ht="409.5" x14ac:dyDescent="0.35">
      <c r="A610" s="15" t="s">
        <v>5458</v>
      </c>
      <c r="B610" t="s">
        <v>4176</v>
      </c>
      <c r="C610" t="s">
        <v>5459</v>
      </c>
      <c r="D610" t="s">
        <v>9</v>
      </c>
      <c r="E610" s="42">
        <v>44822</v>
      </c>
      <c r="F610" s="4" t="s">
        <v>5460</v>
      </c>
      <c r="G610">
        <v>5364</v>
      </c>
      <c r="H610">
        <v>750</v>
      </c>
    </row>
    <row r="611" spans="1:8" x14ac:dyDescent="0.35">
      <c r="A611" s="15" t="s">
        <v>5461</v>
      </c>
      <c r="B611" t="s">
        <v>4176</v>
      </c>
      <c r="C611" t="s">
        <v>4176</v>
      </c>
      <c r="D611" t="s">
        <v>11</v>
      </c>
      <c r="E611" s="42">
        <v>44822</v>
      </c>
      <c r="F611" t="s">
        <v>5462</v>
      </c>
      <c r="G611">
        <v>19077</v>
      </c>
      <c r="H611">
        <v>2960</v>
      </c>
    </row>
    <row r="612" spans="1:8" x14ac:dyDescent="0.35">
      <c r="A612" s="15" t="s">
        <v>5463</v>
      </c>
      <c r="B612" t="s">
        <v>4176</v>
      </c>
      <c r="C612" t="s">
        <v>4176</v>
      </c>
      <c r="D612" t="s">
        <v>11</v>
      </c>
      <c r="E612" s="42">
        <v>44822</v>
      </c>
      <c r="F612" t="s">
        <v>5464</v>
      </c>
      <c r="G612">
        <v>4980</v>
      </c>
      <c r="H612">
        <v>1112</v>
      </c>
    </row>
    <row r="613" spans="1:8" x14ac:dyDescent="0.35">
      <c r="A613" s="15" t="s">
        <v>5465</v>
      </c>
      <c r="B613" t="s">
        <v>4176</v>
      </c>
      <c r="C613" t="s">
        <v>5459</v>
      </c>
      <c r="D613" t="s">
        <v>9</v>
      </c>
      <c r="E613" s="42">
        <v>44822</v>
      </c>
      <c r="F613" t="s">
        <v>5466</v>
      </c>
      <c r="G613">
        <v>14969</v>
      </c>
      <c r="H613">
        <v>1914</v>
      </c>
    </row>
    <row r="614" spans="1:8" x14ac:dyDescent="0.35">
      <c r="A614" s="15" t="s">
        <v>5467</v>
      </c>
      <c r="B614" t="s">
        <v>4176</v>
      </c>
      <c r="C614" t="s">
        <v>5468</v>
      </c>
      <c r="D614" t="s">
        <v>9</v>
      </c>
      <c r="E614" s="42">
        <v>44822</v>
      </c>
      <c r="F614" t="s">
        <v>5466</v>
      </c>
      <c r="G614">
        <v>14969</v>
      </c>
      <c r="H614">
        <v>1914</v>
      </c>
    </row>
    <row r="615" spans="1:8" x14ac:dyDescent="0.35">
      <c r="A615" s="15" t="s">
        <v>5469</v>
      </c>
      <c r="B615" t="s">
        <v>4176</v>
      </c>
      <c r="C615" t="s">
        <v>4176</v>
      </c>
      <c r="D615" t="s">
        <v>11</v>
      </c>
      <c r="E615" s="42">
        <v>44822</v>
      </c>
      <c r="F615" t="s">
        <v>5470</v>
      </c>
      <c r="G615">
        <v>12412</v>
      </c>
      <c r="H615">
        <v>1996</v>
      </c>
    </row>
    <row r="616" spans="1:8" x14ac:dyDescent="0.35">
      <c r="A616" s="15" t="s">
        <v>5471</v>
      </c>
      <c r="B616" t="s">
        <v>4176</v>
      </c>
      <c r="C616" t="s">
        <v>4389</v>
      </c>
      <c r="D616" t="s">
        <v>9</v>
      </c>
      <c r="E616" s="42">
        <v>44822</v>
      </c>
      <c r="F616" t="s">
        <v>5472</v>
      </c>
      <c r="G616">
        <v>35941</v>
      </c>
      <c r="H616">
        <v>4781</v>
      </c>
    </row>
    <row r="617" spans="1:8" x14ac:dyDescent="0.35">
      <c r="A617" s="15" t="s">
        <v>5473</v>
      </c>
      <c r="B617" t="s">
        <v>4176</v>
      </c>
      <c r="C617" t="s">
        <v>4176</v>
      </c>
      <c r="D617" t="s">
        <v>11</v>
      </c>
      <c r="E617" s="42">
        <v>44822</v>
      </c>
      <c r="F617" t="s">
        <v>5474</v>
      </c>
      <c r="G617">
        <v>4857</v>
      </c>
      <c r="H617">
        <v>695</v>
      </c>
    </row>
    <row r="618" spans="1:8" x14ac:dyDescent="0.35">
      <c r="A618" s="15" t="s">
        <v>5475</v>
      </c>
      <c r="B618" t="s">
        <v>4176</v>
      </c>
      <c r="C618" t="s">
        <v>4176</v>
      </c>
      <c r="D618" t="s">
        <v>11</v>
      </c>
      <c r="E618" s="42">
        <v>44822</v>
      </c>
      <c r="F618" t="s">
        <v>5476</v>
      </c>
      <c r="G618">
        <v>40061</v>
      </c>
      <c r="H618">
        <v>4753</v>
      </c>
    </row>
    <row r="619" spans="1:8" x14ac:dyDescent="0.35">
      <c r="A619" s="15" t="s">
        <v>5477</v>
      </c>
      <c r="B619" t="s">
        <v>4176</v>
      </c>
      <c r="C619" t="s">
        <v>4176</v>
      </c>
      <c r="D619" t="s">
        <v>11</v>
      </c>
      <c r="E619" s="42">
        <v>44822</v>
      </c>
      <c r="F619" t="s">
        <v>5478</v>
      </c>
      <c r="G619">
        <v>3648</v>
      </c>
      <c r="H619">
        <v>638</v>
      </c>
    </row>
    <row r="620" spans="1:8" x14ac:dyDescent="0.35">
      <c r="A620" s="15" t="s">
        <v>5479</v>
      </c>
      <c r="B620" t="s">
        <v>4176</v>
      </c>
      <c r="C620" t="s">
        <v>5480</v>
      </c>
      <c r="D620" t="s">
        <v>9</v>
      </c>
      <c r="E620" s="42">
        <v>44822</v>
      </c>
      <c r="F620" t="s">
        <v>5481</v>
      </c>
      <c r="G620">
        <v>3279</v>
      </c>
      <c r="H620">
        <v>502</v>
      </c>
    </row>
    <row r="621" spans="1:8" x14ac:dyDescent="0.35">
      <c r="A621" s="15" t="s">
        <v>5482</v>
      </c>
      <c r="B621" t="s">
        <v>4176</v>
      </c>
      <c r="C621" t="s">
        <v>4176</v>
      </c>
      <c r="D621" t="s">
        <v>11</v>
      </c>
      <c r="E621" s="42">
        <v>44822</v>
      </c>
      <c r="F621" t="s">
        <v>5483</v>
      </c>
      <c r="G621">
        <v>15301</v>
      </c>
      <c r="H621">
        <v>2535</v>
      </c>
    </row>
    <row r="622" spans="1:8" x14ac:dyDescent="0.35">
      <c r="A622" s="15" t="s">
        <v>5484</v>
      </c>
      <c r="B622" t="s">
        <v>4176</v>
      </c>
      <c r="C622" t="s">
        <v>4176</v>
      </c>
      <c r="D622" t="s">
        <v>11</v>
      </c>
      <c r="E622" s="42">
        <v>44822</v>
      </c>
      <c r="F622" t="s">
        <v>5485</v>
      </c>
      <c r="G622">
        <v>6849</v>
      </c>
      <c r="H622">
        <v>1108</v>
      </c>
    </row>
    <row r="623" spans="1:8" x14ac:dyDescent="0.35">
      <c r="A623" s="15" t="s">
        <v>5486</v>
      </c>
      <c r="B623" t="s">
        <v>4176</v>
      </c>
      <c r="C623" t="s">
        <v>4176</v>
      </c>
      <c r="D623" t="s">
        <v>11</v>
      </c>
      <c r="E623" s="42">
        <v>44822</v>
      </c>
      <c r="F623" t="s">
        <v>5487</v>
      </c>
      <c r="G623">
        <v>7724</v>
      </c>
      <c r="H623">
        <v>1485</v>
      </c>
    </row>
    <row r="624" spans="1:8" x14ac:dyDescent="0.35">
      <c r="A624" s="15" t="s">
        <v>5488</v>
      </c>
      <c r="B624" t="s">
        <v>4176</v>
      </c>
      <c r="C624" t="s">
        <v>4386</v>
      </c>
      <c r="D624" t="s">
        <v>9</v>
      </c>
      <c r="E624" s="42">
        <v>44822</v>
      </c>
      <c r="F624" t="s">
        <v>5489</v>
      </c>
      <c r="G624">
        <v>19122</v>
      </c>
      <c r="H624">
        <v>2832</v>
      </c>
    </row>
    <row r="625" spans="1:8" x14ac:dyDescent="0.35">
      <c r="A625" s="15" t="s">
        <v>5490</v>
      </c>
      <c r="B625" t="s">
        <v>4176</v>
      </c>
      <c r="C625" t="s">
        <v>4176</v>
      </c>
      <c r="D625" t="s">
        <v>11</v>
      </c>
      <c r="E625" s="42">
        <v>44822</v>
      </c>
      <c r="F625" t="s">
        <v>5491</v>
      </c>
      <c r="G625">
        <v>6096</v>
      </c>
      <c r="H625">
        <v>1266</v>
      </c>
    </row>
    <row r="626" spans="1:8" x14ac:dyDescent="0.35">
      <c r="A626" s="15" t="s">
        <v>5492</v>
      </c>
      <c r="B626" t="s">
        <v>4176</v>
      </c>
      <c r="C626" t="s">
        <v>4176</v>
      </c>
      <c r="D626" t="s">
        <v>11</v>
      </c>
      <c r="E626" s="42">
        <v>44823</v>
      </c>
      <c r="F626" t="s">
        <v>5493</v>
      </c>
      <c r="G626">
        <v>6277</v>
      </c>
      <c r="H626">
        <v>863</v>
      </c>
    </row>
    <row r="627" spans="1:8" x14ac:dyDescent="0.35">
      <c r="A627" s="15" t="s">
        <v>5494</v>
      </c>
      <c r="B627" t="s">
        <v>4176</v>
      </c>
      <c r="C627" t="s">
        <v>4176</v>
      </c>
      <c r="D627" t="s">
        <v>11</v>
      </c>
      <c r="E627" s="42">
        <v>44823</v>
      </c>
      <c r="F627" t="s">
        <v>5495</v>
      </c>
      <c r="G627">
        <v>13945</v>
      </c>
      <c r="H627">
        <v>1851</v>
      </c>
    </row>
    <row r="628" spans="1:8" x14ac:dyDescent="0.35">
      <c r="A628" s="15" t="s">
        <v>5496</v>
      </c>
      <c r="B628" t="s">
        <v>4176</v>
      </c>
      <c r="C628" t="s">
        <v>4176</v>
      </c>
      <c r="D628" t="s">
        <v>11</v>
      </c>
      <c r="E628" s="42">
        <v>44823</v>
      </c>
      <c r="F628" t="s">
        <v>5497</v>
      </c>
      <c r="G628">
        <v>189880</v>
      </c>
      <c r="H628">
        <v>27852</v>
      </c>
    </row>
    <row r="629" spans="1:8" ht="304.5" x14ac:dyDescent="0.35">
      <c r="A629" s="15" t="s">
        <v>5498</v>
      </c>
      <c r="B629" t="s">
        <v>4176</v>
      </c>
      <c r="C629" t="s">
        <v>4261</v>
      </c>
      <c r="D629" t="s">
        <v>9</v>
      </c>
      <c r="E629" s="42">
        <v>44823</v>
      </c>
      <c r="F629" s="4" t="s">
        <v>5499</v>
      </c>
      <c r="G629">
        <v>16065</v>
      </c>
      <c r="H629">
        <v>2084</v>
      </c>
    </row>
    <row r="630" spans="1:8" x14ac:dyDescent="0.35">
      <c r="A630" s="15" t="s">
        <v>5500</v>
      </c>
      <c r="B630" t="s">
        <v>4176</v>
      </c>
      <c r="C630" t="s">
        <v>4176</v>
      </c>
      <c r="D630" t="s">
        <v>11</v>
      </c>
      <c r="E630" s="42">
        <v>44823</v>
      </c>
      <c r="F630" t="s">
        <v>5501</v>
      </c>
      <c r="G630">
        <v>6726</v>
      </c>
      <c r="H630">
        <v>1327</v>
      </c>
    </row>
    <row r="631" spans="1:8" x14ac:dyDescent="0.35">
      <c r="A631" s="15" t="s">
        <v>5502</v>
      </c>
      <c r="B631" t="s">
        <v>4176</v>
      </c>
      <c r="C631" t="s">
        <v>4176</v>
      </c>
      <c r="D631" t="s">
        <v>11</v>
      </c>
      <c r="E631" s="42">
        <v>44823</v>
      </c>
      <c r="F631" t="s">
        <v>5503</v>
      </c>
      <c r="G631">
        <v>11120</v>
      </c>
      <c r="H631">
        <v>1513</v>
      </c>
    </row>
    <row r="632" spans="1:8" x14ac:dyDescent="0.35">
      <c r="A632" s="15" t="s">
        <v>5504</v>
      </c>
      <c r="B632" t="s">
        <v>4176</v>
      </c>
      <c r="C632" t="s">
        <v>4176</v>
      </c>
      <c r="D632" t="s">
        <v>11</v>
      </c>
      <c r="E632" s="42">
        <v>44823</v>
      </c>
      <c r="F632" t="s">
        <v>5505</v>
      </c>
      <c r="G632">
        <v>9452</v>
      </c>
      <c r="H632">
        <v>1247</v>
      </c>
    </row>
    <row r="633" spans="1:8" x14ac:dyDescent="0.35">
      <c r="A633" s="15" t="s">
        <v>5506</v>
      </c>
      <c r="B633" t="s">
        <v>4176</v>
      </c>
      <c r="C633" t="s">
        <v>4176</v>
      </c>
      <c r="D633" t="s">
        <v>11</v>
      </c>
      <c r="E633" s="42">
        <v>44823</v>
      </c>
      <c r="F633" t="s">
        <v>5507</v>
      </c>
      <c r="G633">
        <v>6851</v>
      </c>
      <c r="H633">
        <v>851</v>
      </c>
    </row>
    <row r="634" spans="1:8" x14ac:dyDescent="0.35">
      <c r="A634" s="15" t="s">
        <v>5508</v>
      </c>
      <c r="B634" t="s">
        <v>4176</v>
      </c>
      <c r="C634" t="s">
        <v>4176</v>
      </c>
      <c r="D634" t="s">
        <v>11</v>
      </c>
      <c r="E634" s="42">
        <v>44823</v>
      </c>
      <c r="F634" t="s">
        <v>5509</v>
      </c>
      <c r="G634">
        <v>33540</v>
      </c>
      <c r="H634">
        <v>2688</v>
      </c>
    </row>
    <row r="635" spans="1:8" ht="409.5" x14ac:dyDescent="0.35">
      <c r="A635" s="15" t="s">
        <v>5510</v>
      </c>
      <c r="B635" t="s">
        <v>4176</v>
      </c>
      <c r="C635" t="s">
        <v>4261</v>
      </c>
      <c r="D635" t="s">
        <v>9</v>
      </c>
      <c r="E635" s="42">
        <v>44823</v>
      </c>
      <c r="F635" s="4" t="s">
        <v>5511</v>
      </c>
      <c r="G635">
        <v>16627</v>
      </c>
      <c r="H635">
        <v>2155</v>
      </c>
    </row>
    <row r="636" spans="1:8" x14ac:dyDescent="0.35">
      <c r="A636" s="15" t="s">
        <v>5512</v>
      </c>
      <c r="B636" t="s">
        <v>4176</v>
      </c>
      <c r="C636" t="s">
        <v>4176</v>
      </c>
      <c r="D636" t="s">
        <v>11</v>
      </c>
      <c r="E636" s="42">
        <v>44823</v>
      </c>
      <c r="F636" t="s">
        <v>5513</v>
      </c>
      <c r="G636">
        <v>3750</v>
      </c>
      <c r="H636">
        <v>739</v>
      </c>
    </row>
    <row r="637" spans="1:8" ht="333.5" x14ac:dyDescent="0.35">
      <c r="A637" s="15" t="s">
        <v>5514</v>
      </c>
      <c r="B637" t="s">
        <v>4176</v>
      </c>
      <c r="C637" t="s">
        <v>4261</v>
      </c>
      <c r="D637" t="s">
        <v>9</v>
      </c>
      <c r="E637" s="42">
        <v>44823</v>
      </c>
      <c r="F637" s="4" t="s">
        <v>5515</v>
      </c>
      <c r="G637">
        <v>30356</v>
      </c>
      <c r="H637">
        <v>4706</v>
      </c>
    </row>
    <row r="638" spans="1:8" x14ac:dyDescent="0.35">
      <c r="A638" s="15" t="s">
        <v>5516</v>
      </c>
      <c r="B638" t="s">
        <v>4176</v>
      </c>
      <c r="C638" t="s">
        <v>4176</v>
      </c>
      <c r="D638" t="s">
        <v>11</v>
      </c>
      <c r="E638" s="42">
        <v>44823</v>
      </c>
      <c r="F638" t="s">
        <v>5517</v>
      </c>
      <c r="G638">
        <v>26874</v>
      </c>
      <c r="H638">
        <v>2095</v>
      </c>
    </row>
    <row r="639" spans="1:8" x14ac:dyDescent="0.35">
      <c r="A639" s="15" t="s">
        <v>5518</v>
      </c>
      <c r="B639" t="s">
        <v>4176</v>
      </c>
      <c r="C639" t="s">
        <v>5519</v>
      </c>
      <c r="D639" t="s">
        <v>9</v>
      </c>
      <c r="E639" s="42">
        <v>44823</v>
      </c>
      <c r="F639" t="s">
        <v>5520</v>
      </c>
      <c r="G639">
        <v>10527</v>
      </c>
      <c r="H639">
        <v>1551</v>
      </c>
    </row>
    <row r="640" spans="1:8" x14ac:dyDescent="0.35">
      <c r="A640" s="15" t="s">
        <v>5521</v>
      </c>
      <c r="B640" t="s">
        <v>4176</v>
      </c>
      <c r="C640" t="s">
        <v>4176</v>
      </c>
      <c r="D640" t="s">
        <v>11</v>
      </c>
      <c r="E640" s="42">
        <v>44824</v>
      </c>
      <c r="F640" t="s">
        <v>5522</v>
      </c>
      <c r="G640">
        <v>83777</v>
      </c>
      <c r="H640">
        <v>5475</v>
      </c>
    </row>
    <row r="641" spans="1:8" x14ac:dyDescent="0.35">
      <c r="A641" s="15" t="s">
        <v>5523</v>
      </c>
      <c r="B641" t="s">
        <v>4176</v>
      </c>
      <c r="C641" t="s">
        <v>4176</v>
      </c>
      <c r="D641" t="s">
        <v>11</v>
      </c>
      <c r="E641" s="42">
        <v>44824</v>
      </c>
      <c r="F641" t="s">
        <v>5524</v>
      </c>
      <c r="G641">
        <v>11673</v>
      </c>
      <c r="H641">
        <v>1675</v>
      </c>
    </row>
    <row r="642" spans="1:8" x14ac:dyDescent="0.35">
      <c r="A642" s="15" t="s">
        <v>5525</v>
      </c>
      <c r="B642" t="s">
        <v>4176</v>
      </c>
      <c r="C642" t="s">
        <v>4290</v>
      </c>
      <c r="D642" t="s">
        <v>9</v>
      </c>
      <c r="E642" s="42">
        <v>44824</v>
      </c>
      <c r="F642" t="s">
        <v>5526</v>
      </c>
      <c r="G642">
        <v>5461</v>
      </c>
      <c r="H642">
        <v>1210</v>
      </c>
    </row>
    <row r="643" spans="1:8" x14ac:dyDescent="0.35">
      <c r="A643" s="15" t="s">
        <v>5527</v>
      </c>
      <c r="B643" t="s">
        <v>4176</v>
      </c>
      <c r="C643" t="s">
        <v>4176</v>
      </c>
      <c r="D643" t="s">
        <v>11</v>
      </c>
      <c r="E643" s="42">
        <v>44824</v>
      </c>
      <c r="F643" t="s">
        <v>5528</v>
      </c>
      <c r="G643">
        <v>3114</v>
      </c>
      <c r="H643">
        <v>713</v>
      </c>
    </row>
    <row r="644" spans="1:8" x14ac:dyDescent="0.35">
      <c r="A644" s="15" t="s">
        <v>5529</v>
      </c>
      <c r="B644" t="s">
        <v>4176</v>
      </c>
      <c r="C644" t="s">
        <v>4176</v>
      </c>
      <c r="D644" t="s">
        <v>11</v>
      </c>
      <c r="E644" s="42">
        <v>44824</v>
      </c>
      <c r="F644" t="s">
        <v>5530</v>
      </c>
      <c r="G644">
        <v>3672</v>
      </c>
      <c r="H644">
        <v>759</v>
      </c>
    </row>
    <row r="645" spans="1:8" x14ac:dyDescent="0.35">
      <c r="A645" s="15" t="s">
        <v>5531</v>
      </c>
      <c r="B645" t="s">
        <v>4176</v>
      </c>
      <c r="C645" t="s">
        <v>4176</v>
      </c>
      <c r="D645" t="s">
        <v>11</v>
      </c>
      <c r="E645" s="42">
        <v>44824</v>
      </c>
      <c r="F645" t="s">
        <v>5532</v>
      </c>
      <c r="G645">
        <v>10268</v>
      </c>
      <c r="H645">
        <v>1358</v>
      </c>
    </row>
    <row r="646" spans="1:8" x14ac:dyDescent="0.35">
      <c r="A646" s="15" t="s">
        <v>5533</v>
      </c>
      <c r="B646" t="s">
        <v>4176</v>
      </c>
      <c r="C646" t="s">
        <v>4176</v>
      </c>
      <c r="D646" t="s">
        <v>11</v>
      </c>
      <c r="E646" s="42">
        <v>44824</v>
      </c>
      <c r="F646" t="s">
        <v>5534</v>
      </c>
      <c r="G646">
        <v>11910</v>
      </c>
      <c r="H646">
        <v>1582</v>
      </c>
    </row>
    <row r="647" spans="1:8" x14ac:dyDescent="0.35">
      <c r="A647" s="15" t="s">
        <v>5535</v>
      </c>
      <c r="B647" t="s">
        <v>4176</v>
      </c>
      <c r="C647" t="s">
        <v>4176</v>
      </c>
      <c r="D647" t="s">
        <v>11</v>
      </c>
      <c r="E647" s="42">
        <v>44824</v>
      </c>
      <c r="F647" t="s">
        <v>5536</v>
      </c>
      <c r="G647">
        <v>6997</v>
      </c>
      <c r="H647">
        <v>882</v>
      </c>
    </row>
    <row r="648" spans="1:8" x14ac:dyDescent="0.35">
      <c r="A648" s="15" t="s">
        <v>5537</v>
      </c>
      <c r="B648" t="s">
        <v>4176</v>
      </c>
      <c r="C648" t="s">
        <v>4176</v>
      </c>
      <c r="D648" t="s">
        <v>11</v>
      </c>
      <c r="E648" s="42">
        <v>44824</v>
      </c>
      <c r="F648" t="s">
        <v>5538</v>
      </c>
      <c r="G648">
        <v>22991</v>
      </c>
      <c r="H648">
        <v>2389</v>
      </c>
    </row>
    <row r="649" spans="1:8" x14ac:dyDescent="0.35">
      <c r="A649" s="15" t="s">
        <v>5539</v>
      </c>
      <c r="B649" t="s">
        <v>4176</v>
      </c>
      <c r="C649" t="s">
        <v>4176</v>
      </c>
      <c r="D649" t="s">
        <v>11</v>
      </c>
      <c r="E649" s="42">
        <v>44824</v>
      </c>
      <c r="F649" t="s">
        <v>5540</v>
      </c>
      <c r="G649">
        <v>13239</v>
      </c>
      <c r="H649">
        <v>1711</v>
      </c>
    </row>
    <row r="650" spans="1:8" ht="409.5" x14ac:dyDescent="0.35">
      <c r="A650" s="15" t="s">
        <v>5541</v>
      </c>
      <c r="B650" t="s">
        <v>4176</v>
      </c>
      <c r="C650" t="s">
        <v>4261</v>
      </c>
      <c r="D650" t="s">
        <v>9</v>
      </c>
      <c r="E650" s="42">
        <v>44824</v>
      </c>
      <c r="F650" s="4" t="s">
        <v>5542</v>
      </c>
      <c r="G650">
        <v>15606</v>
      </c>
      <c r="H650">
        <v>1923</v>
      </c>
    </row>
    <row r="651" spans="1:8" x14ac:dyDescent="0.35">
      <c r="A651" s="15" t="s">
        <v>5543</v>
      </c>
      <c r="B651" t="s">
        <v>4176</v>
      </c>
      <c r="C651" t="s">
        <v>4176</v>
      </c>
      <c r="D651" t="s">
        <v>11</v>
      </c>
      <c r="E651" s="42">
        <v>44824</v>
      </c>
      <c r="F651" t="s">
        <v>5544</v>
      </c>
      <c r="G651">
        <v>1762</v>
      </c>
      <c r="H651">
        <v>233</v>
      </c>
    </row>
    <row r="652" spans="1:8" x14ac:dyDescent="0.35">
      <c r="A652" s="15" t="s">
        <v>5545</v>
      </c>
      <c r="B652" t="s">
        <v>4176</v>
      </c>
      <c r="C652" t="s">
        <v>4176</v>
      </c>
      <c r="D652" t="s">
        <v>11</v>
      </c>
      <c r="E652" s="42">
        <v>44824</v>
      </c>
      <c r="F652" t="s">
        <v>5546</v>
      </c>
      <c r="G652">
        <v>2822</v>
      </c>
      <c r="H652">
        <v>493</v>
      </c>
    </row>
    <row r="653" spans="1:8" x14ac:dyDescent="0.35">
      <c r="A653" s="15" t="s">
        <v>5547</v>
      </c>
      <c r="B653" t="s">
        <v>4176</v>
      </c>
      <c r="C653" t="s">
        <v>4176</v>
      </c>
      <c r="D653" t="s">
        <v>11</v>
      </c>
      <c r="E653" s="42">
        <v>44824</v>
      </c>
      <c r="F653" t="s">
        <v>5548</v>
      </c>
      <c r="G653">
        <v>2340</v>
      </c>
      <c r="H653">
        <v>433</v>
      </c>
    </row>
    <row r="654" spans="1:8" x14ac:dyDescent="0.35">
      <c r="A654" s="15" t="s">
        <v>5549</v>
      </c>
      <c r="B654" t="s">
        <v>4176</v>
      </c>
      <c r="C654" t="s">
        <v>5034</v>
      </c>
      <c r="D654" t="s">
        <v>9</v>
      </c>
      <c r="E654" s="42">
        <v>44824</v>
      </c>
      <c r="F654" t="s">
        <v>5550</v>
      </c>
      <c r="G654">
        <v>10763</v>
      </c>
      <c r="H654">
        <v>1237</v>
      </c>
    </row>
    <row r="655" spans="1:8" x14ac:dyDescent="0.35">
      <c r="A655" s="15" t="s">
        <v>5551</v>
      </c>
      <c r="B655" t="s">
        <v>4176</v>
      </c>
      <c r="C655" t="s">
        <v>4176</v>
      </c>
      <c r="D655" t="s">
        <v>11</v>
      </c>
      <c r="E655" s="42">
        <v>44824</v>
      </c>
      <c r="F655" t="s">
        <v>5552</v>
      </c>
      <c r="G655">
        <v>22605</v>
      </c>
      <c r="H655">
        <v>2617</v>
      </c>
    </row>
    <row r="656" spans="1:8" x14ac:dyDescent="0.35">
      <c r="A656" s="15" t="s">
        <v>5553</v>
      </c>
      <c r="B656" t="s">
        <v>4176</v>
      </c>
      <c r="C656" t="s">
        <v>4699</v>
      </c>
      <c r="D656" t="s">
        <v>146</v>
      </c>
      <c r="E656" s="42">
        <v>44824</v>
      </c>
      <c r="F656" t="s">
        <v>5554</v>
      </c>
      <c r="G656">
        <v>26504</v>
      </c>
      <c r="H656">
        <v>888</v>
      </c>
    </row>
    <row r="657" spans="1:8" x14ac:dyDescent="0.35">
      <c r="A657" s="15" t="s">
        <v>5555</v>
      </c>
      <c r="B657" t="s">
        <v>4176</v>
      </c>
      <c r="C657" t="s">
        <v>4176</v>
      </c>
      <c r="D657" t="s">
        <v>11</v>
      </c>
      <c r="E657" s="42">
        <v>44824</v>
      </c>
      <c r="F657" t="s">
        <v>5556</v>
      </c>
      <c r="G657">
        <v>10132</v>
      </c>
      <c r="H657">
        <v>1860</v>
      </c>
    </row>
    <row r="658" spans="1:8" x14ac:dyDescent="0.35">
      <c r="A658" s="15" t="s">
        <v>5557</v>
      </c>
      <c r="B658" t="s">
        <v>4176</v>
      </c>
      <c r="C658" t="s">
        <v>4176</v>
      </c>
      <c r="D658" t="s">
        <v>11</v>
      </c>
      <c r="E658" s="42">
        <v>44824</v>
      </c>
      <c r="F658" t="s">
        <v>5558</v>
      </c>
      <c r="G658">
        <v>5986</v>
      </c>
      <c r="H658">
        <v>1003</v>
      </c>
    </row>
    <row r="659" spans="1:8" x14ac:dyDescent="0.35">
      <c r="A659" s="15" t="s">
        <v>5559</v>
      </c>
      <c r="B659" t="s">
        <v>4176</v>
      </c>
      <c r="C659" t="s">
        <v>4176</v>
      </c>
      <c r="D659" t="s">
        <v>11</v>
      </c>
      <c r="E659" s="42">
        <v>44824</v>
      </c>
      <c r="F659" t="s">
        <v>5560</v>
      </c>
      <c r="G659">
        <v>7396</v>
      </c>
      <c r="H659">
        <v>1883</v>
      </c>
    </row>
    <row r="660" spans="1:8" ht="409.5" x14ac:dyDescent="0.35">
      <c r="A660" s="15" t="s">
        <v>5561</v>
      </c>
      <c r="B660" t="s">
        <v>4176</v>
      </c>
      <c r="C660" t="s">
        <v>5562</v>
      </c>
      <c r="D660" t="s">
        <v>9</v>
      </c>
      <c r="E660" s="42">
        <v>44825</v>
      </c>
      <c r="F660" s="4" t="s">
        <v>5563</v>
      </c>
      <c r="G660">
        <v>39291</v>
      </c>
      <c r="H660">
        <v>2890</v>
      </c>
    </row>
    <row r="661" spans="1:8" x14ac:dyDescent="0.35">
      <c r="A661" s="15" t="s">
        <v>5564</v>
      </c>
      <c r="B661" t="s">
        <v>4176</v>
      </c>
      <c r="C661" t="s">
        <v>5562</v>
      </c>
      <c r="D661" t="s">
        <v>9</v>
      </c>
      <c r="E661" s="42">
        <v>44825</v>
      </c>
      <c r="F661" t="s">
        <v>5565</v>
      </c>
      <c r="G661">
        <v>10819</v>
      </c>
      <c r="H661">
        <v>772</v>
      </c>
    </row>
    <row r="662" spans="1:8" x14ac:dyDescent="0.35">
      <c r="A662" s="15" t="s">
        <v>5566</v>
      </c>
      <c r="B662" t="s">
        <v>4176</v>
      </c>
      <c r="C662" t="s">
        <v>4176</v>
      </c>
      <c r="D662" t="s">
        <v>11</v>
      </c>
      <c r="E662" s="42">
        <v>44825</v>
      </c>
      <c r="F662" t="s">
        <v>5567</v>
      </c>
      <c r="G662">
        <v>15401</v>
      </c>
      <c r="H662">
        <v>2396</v>
      </c>
    </row>
    <row r="663" spans="1:8" x14ac:dyDescent="0.35">
      <c r="A663" s="15" t="s">
        <v>5568</v>
      </c>
      <c r="B663" t="s">
        <v>4176</v>
      </c>
      <c r="C663" t="s">
        <v>4176</v>
      </c>
      <c r="D663" t="s">
        <v>11</v>
      </c>
      <c r="E663" s="42">
        <v>44825</v>
      </c>
      <c r="F663" t="s">
        <v>5569</v>
      </c>
      <c r="G663">
        <v>12497</v>
      </c>
      <c r="H663">
        <v>1846</v>
      </c>
    </row>
    <row r="664" spans="1:8" x14ac:dyDescent="0.35">
      <c r="A664" s="15" t="s">
        <v>5570</v>
      </c>
      <c r="B664" t="s">
        <v>4176</v>
      </c>
      <c r="C664" t="s">
        <v>4176</v>
      </c>
      <c r="D664" t="s">
        <v>11</v>
      </c>
      <c r="E664" s="42">
        <v>44825</v>
      </c>
      <c r="F664" t="s">
        <v>5571</v>
      </c>
      <c r="G664">
        <v>16536</v>
      </c>
      <c r="H664">
        <v>2319</v>
      </c>
    </row>
    <row r="665" spans="1:8" x14ac:dyDescent="0.35">
      <c r="A665" s="15" t="s">
        <v>5572</v>
      </c>
      <c r="B665" t="s">
        <v>4176</v>
      </c>
      <c r="C665" t="s">
        <v>4176</v>
      </c>
      <c r="D665" t="s">
        <v>11</v>
      </c>
      <c r="E665" s="42">
        <v>44825</v>
      </c>
      <c r="F665" t="s">
        <v>5573</v>
      </c>
      <c r="G665">
        <v>3001</v>
      </c>
      <c r="H665">
        <v>532</v>
      </c>
    </row>
    <row r="666" spans="1:8" x14ac:dyDescent="0.35">
      <c r="A666" s="15" t="s">
        <v>5574</v>
      </c>
      <c r="B666" t="s">
        <v>4176</v>
      </c>
      <c r="C666" t="s">
        <v>4176</v>
      </c>
      <c r="D666" t="s">
        <v>11</v>
      </c>
      <c r="E666" s="42">
        <v>44825</v>
      </c>
      <c r="F666" t="s">
        <v>5575</v>
      </c>
      <c r="G666">
        <v>8654</v>
      </c>
      <c r="H666">
        <v>1257</v>
      </c>
    </row>
    <row r="667" spans="1:8" x14ac:dyDescent="0.35">
      <c r="A667" s="15" t="s">
        <v>5576</v>
      </c>
      <c r="B667" t="s">
        <v>4176</v>
      </c>
      <c r="C667" t="s">
        <v>4176</v>
      </c>
      <c r="D667" t="s">
        <v>11</v>
      </c>
      <c r="E667" s="42">
        <v>44825</v>
      </c>
      <c r="F667" t="s">
        <v>5577</v>
      </c>
      <c r="G667">
        <v>2970</v>
      </c>
      <c r="H667">
        <v>497</v>
      </c>
    </row>
    <row r="668" spans="1:8" x14ac:dyDescent="0.35">
      <c r="A668" s="15" t="s">
        <v>5578</v>
      </c>
      <c r="B668" t="s">
        <v>4176</v>
      </c>
      <c r="C668" t="s">
        <v>4176</v>
      </c>
      <c r="D668" t="s">
        <v>11</v>
      </c>
      <c r="E668" s="42">
        <v>44825</v>
      </c>
      <c r="F668" t="s">
        <v>5579</v>
      </c>
      <c r="G668">
        <v>3605</v>
      </c>
      <c r="H668">
        <v>822</v>
      </c>
    </row>
    <row r="669" spans="1:8" x14ac:dyDescent="0.35">
      <c r="A669" s="15" t="s">
        <v>5580</v>
      </c>
      <c r="B669" t="s">
        <v>4176</v>
      </c>
      <c r="C669" t="s">
        <v>4176</v>
      </c>
      <c r="D669" t="s">
        <v>11</v>
      </c>
      <c r="E669" s="42">
        <v>44825</v>
      </c>
      <c r="F669" t="s">
        <v>5581</v>
      </c>
      <c r="G669">
        <v>5050</v>
      </c>
      <c r="H669">
        <v>726</v>
      </c>
    </row>
    <row r="670" spans="1:8" x14ac:dyDescent="0.35">
      <c r="A670" s="15" t="s">
        <v>5582</v>
      </c>
      <c r="B670" t="s">
        <v>4176</v>
      </c>
      <c r="C670" t="s">
        <v>4176</v>
      </c>
      <c r="D670" t="s">
        <v>11</v>
      </c>
      <c r="E670" s="42">
        <v>44825</v>
      </c>
      <c r="F670" t="s">
        <v>5583</v>
      </c>
      <c r="G670">
        <v>4441</v>
      </c>
      <c r="H670">
        <v>705</v>
      </c>
    </row>
    <row r="671" spans="1:8" x14ac:dyDescent="0.35">
      <c r="A671" s="15" t="s">
        <v>5584</v>
      </c>
      <c r="B671" t="s">
        <v>4176</v>
      </c>
      <c r="C671" t="s">
        <v>4176</v>
      </c>
      <c r="D671" t="s">
        <v>11</v>
      </c>
      <c r="E671" s="42">
        <v>44825</v>
      </c>
      <c r="F671" t="s">
        <v>5585</v>
      </c>
      <c r="G671">
        <v>4103</v>
      </c>
      <c r="H671">
        <v>668</v>
      </c>
    </row>
    <row r="672" spans="1:8" x14ac:dyDescent="0.35">
      <c r="A672" s="15" t="s">
        <v>5586</v>
      </c>
      <c r="B672" t="s">
        <v>4176</v>
      </c>
      <c r="C672" t="s">
        <v>4176</v>
      </c>
      <c r="D672" t="s">
        <v>11</v>
      </c>
      <c r="E672" s="42">
        <v>44825</v>
      </c>
      <c r="F672" t="s">
        <v>5587</v>
      </c>
      <c r="G672">
        <v>10796</v>
      </c>
      <c r="H672">
        <v>1328</v>
      </c>
    </row>
    <row r="673" spans="1:8" x14ac:dyDescent="0.35">
      <c r="A673" s="15" t="s">
        <v>5588</v>
      </c>
      <c r="B673" t="s">
        <v>4176</v>
      </c>
      <c r="C673" t="s">
        <v>4176</v>
      </c>
      <c r="D673" t="s">
        <v>11</v>
      </c>
      <c r="E673" s="42">
        <v>44825</v>
      </c>
      <c r="F673" t="s">
        <v>5589</v>
      </c>
      <c r="G673">
        <v>26036</v>
      </c>
      <c r="H673">
        <v>2411</v>
      </c>
    </row>
    <row r="674" spans="1:8" x14ac:dyDescent="0.35">
      <c r="A674" s="15" t="s">
        <v>5590</v>
      </c>
      <c r="B674" t="s">
        <v>4176</v>
      </c>
      <c r="C674" t="s">
        <v>4176</v>
      </c>
      <c r="D674" t="s">
        <v>11</v>
      </c>
      <c r="E674" s="42">
        <v>44825</v>
      </c>
      <c r="F674" t="s">
        <v>5591</v>
      </c>
      <c r="G674">
        <v>2652</v>
      </c>
      <c r="H674">
        <v>470</v>
      </c>
    </row>
    <row r="675" spans="1:8" x14ac:dyDescent="0.35">
      <c r="A675" s="15" t="s">
        <v>5592</v>
      </c>
      <c r="B675" t="s">
        <v>4176</v>
      </c>
      <c r="C675" t="s">
        <v>4176</v>
      </c>
      <c r="D675" t="s">
        <v>11</v>
      </c>
      <c r="E675" s="42">
        <v>44825</v>
      </c>
      <c r="F675" t="s">
        <v>5593</v>
      </c>
      <c r="G675">
        <v>3398</v>
      </c>
      <c r="H675">
        <v>649</v>
      </c>
    </row>
    <row r="676" spans="1:8" ht="290" x14ac:dyDescent="0.35">
      <c r="A676" s="15" t="s">
        <v>5594</v>
      </c>
      <c r="B676" t="s">
        <v>4176</v>
      </c>
      <c r="C676" t="s">
        <v>4261</v>
      </c>
      <c r="D676" t="s">
        <v>146</v>
      </c>
      <c r="E676" s="42">
        <v>44825</v>
      </c>
      <c r="F676" s="4" t="s">
        <v>5595</v>
      </c>
      <c r="G676">
        <v>2335</v>
      </c>
      <c r="H676">
        <v>396</v>
      </c>
    </row>
    <row r="677" spans="1:8" x14ac:dyDescent="0.35">
      <c r="A677" s="15" t="s">
        <v>5596</v>
      </c>
      <c r="B677" t="s">
        <v>4176</v>
      </c>
      <c r="C677" t="s">
        <v>4176</v>
      </c>
      <c r="D677" t="s">
        <v>11</v>
      </c>
      <c r="E677" s="42">
        <v>44825</v>
      </c>
      <c r="F677" t="s">
        <v>5597</v>
      </c>
      <c r="G677">
        <v>3811</v>
      </c>
      <c r="H677">
        <v>668</v>
      </c>
    </row>
    <row r="678" spans="1:8" x14ac:dyDescent="0.35">
      <c r="A678" s="15" t="s">
        <v>5598</v>
      </c>
      <c r="B678" t="s">
        <v>4176</v>
      </c>
      <c r="C678" t="s">
        <v>4176</v>
      </c>
      <c r="D678" t="s">
        <v>11</v>
      </c>
      <c r="E678" s="42">
        <v>44825</v>
      </c>
      <c r="F678" t="s">
        <v>5599</v>
      </c>
      <c r="G678">
        <v>11110</v>
      </c>
      <c r="H678">
        <v>1515</v>
      </c>
    </row>
    <row r="679" spans="1:8" x14ac:dyDescent="0.35">
      <c r="A679" s="15" t="s">
        <v>5600</v>
      </c>
      <c r="B679" t="s">
        <v>4176</v>
      </c>
      <c r="C679" t="s">
        <v>4176</v>
      </c>
      <c r="D679" t="s">
        <v>11</v>
      </c>
      <c r="E679" s="42">
        <v>44825</v>
      </c>
      <c r="F679" t="s">
        <v>5601</v>
      </c>
      <c r="G679">
        <v>9320</v>
      </c>
      <c r="H679">
        <v>1272</v>
      </c>
    </row>
    <row r="680" spans="1:8" x14ac:dyDescent="0.35">
      <c r="A680" s="15" t="s">
        <v>5602</v>
      </c>
      <c r="B680" t="s">
        <v>4176</v>
      </c>
      <c r="C680" t="s">
        <v>4176</v>
      </c>
      <c r="D680" t="s">
        <v>11</v>
      </c>
      <c r="E680" s="42">
        <v>44825</v>
      </c>
      <c r="F680" t="s">
        <v>5603</v>
      </c>
      <c r="G680">
        <v>5396</v>
      </c>
      <c r="H680">
        <v>857</v>
      </c>
    </row>
    <row r="681" spans="1:8" x14ac:dyDescent="0.35">
      <c r="A681" s="15" t="s">
        <v>5604</v>
      </c>
      <c r="B681" t="s">
        <v>4176</v>
      </c>
      <c r="C681" t="s">
        <v>4176</v>
      </c>
      <c r="D681" t="s">
        <v>11</v>
      </c>
      <c r="E681" s="42">
        <v>44825</v>
      </c>
      <c r="F681" t="s">
        <v>5605</v>
      </c>
      <c r="G681">
        <v>4573</v>
      </c>
      <c r="H681">
        <v>786</v>
      </c>
    </row>
    <row r="682" spans="1:8" x14ac:dyDescent="0.35">
      <c r="A682" s="15" t="s">
        <v>5606</v>
      </c>
      <c r="B682" t="s">
        <v>4176</v>
      </c>
      <c r="C682" t="s">
        <v>4176</v>
      </c>
      <c r="D682" t="s">
        <v>11</v>
      </c>
      <c r="E682" s="42">
        <v>44825</v>
      </c>
      <c r="F682" t="s">
        <v>5607</v>
      </c>
      <c r="G682">
        <v>4065</v>
      </c>
      <c r="H682">
        <v>676</v>
      </c>
    </row>
    <row r="683" spans="1:8" x14ac:dyDescent="0.35">
      <c r="A683" s="15" t="s">
        <v>5608</v>
      </c>
      <c r="B683" t="s">
        <v>4176</v>
      </c>
      <c r="C683" t="s">
        <v>4176</v>
      </c>
      <c r="D683" t="s">
        <v>11</v>
      </c>
      <c r="E683" s="42">
        <v>44825</v>
      </c>
      <c r="F683" t="s">
        <v>5609</v>
      </c>
      <c r="G683">
        <v>15117</v>
      </c>
      <c r="H683">
        <v>2008</v>
      </c>
    </row>
    <row r="684" spans="1:8" ht="409.5" x14ac:dyDescent="0.35">
      <c r="A684" s="15" t="s">
        <v>5610</v>
      </c>
      <c r="B684" t="s">
        <v>4176</v>
      </c>
      <c r="C684" t="s">
        <v>4261</v>
      </c>
      <c r="D684" t="s">
        <v>9</v>
      </c>
      <c r="E684" s="42">
        <v>44826</v>
      </c>
      <c r="F684" s="4" t="s">
        <v>5611</v>
      </c>
      <c r="G684">
        <v>5861</v>
      </c>
      <c r="H684">
        <v>879</v>
      </c>
    </row>
    <row r="685" spans="1:8" x14ac:dyDescent="0.35">
      <c r="A685" s="15" t="s">
        <v>5612</v>
      </c>
      <c r="B685" t="s">
        <v>4176</v>
      </c>
      <c r="C685" t="s">
        <v>4176</v>
      </c>
      <c r="D685" t="s">
        <v>11</v>
      </c>
      <c r="E685" s="42">
        <v>44826</v>
      </c>
      <c r="F685" t="s">
        <v>5613</v>
      </c>
      <c r="G685">
        <v>21755</v>
      </c>
      <c r="H685">
        <v>3013</v>
      </c>
    </row>
    <row r="686" spans="1:8" x14ac:dyDescent="0.35">
      <c r="A686" s="15" t="s">
        <v>5614</v>
      </c>
      <c r="B686" t="s">
        <v>4176</v>
      </c>
      <c r="C686" t="s">
        <v>5615</v>
      </c>
      <c r="D686" t="s">
        <v>52</v>
      </c>
      <c r="E686" s="42">
        <v>44826</v>
      </c>
      <c r="F686" t="s">
        <v>5616</v>
      </c>
      <c r="G686">
        <v>0</v>
      </c>
      <c r="H686">
        <v>4130</v>
      </c>
    </row>
    <row r="687" spans="1:8" ht="409.5" x14ac:dyDescent="0.35">
      <c r="A687" s="15" t="s">
        <v>5617</v>
      </c>
      <c r="B687" t="s">
        <v>4176</v>
      </c>
      <c r="C687" t="s">
        <v>5618</v>
      </c>
      <c r="D687" t="s">
        <v>9</v>
      </c>
      <c r="E687" s="42">
        <v>44826</v>
      </c>
      <c r="F687" s="4" t="s">
        <v>5619</v>
      </c>
      <c r="G687">
        <v>10069</v>
      </c>
      <c r="H687">
        <v>1197</v>
      </c>
    </row>
    <row r="688" spans="1:8" ht="362.5" x14ac:dyDescent="0.35">
      <c r="A688" s="15" t="s">
        <v>5620</v>
      </c>
      <c r="B688" t="s">
        <v>4176</v>
      </c>
      <c r="C688" t="s">
        <v>4176</v>
      </c>
      <c r="D688" t="s">
        <v>11</v>
      </c>
      <c r="E688" s="42">
        <v>44826</v>
      </c>
      <c r="F688" s="4" t="s">
        <v>5621</v>
      </c>
      <c r="G688">
        <v>21131</v>
      </c>
      <c r="H688">
        <v>1380</v>
      </c>
    </row>
    <row r="689" spans="1:8" x14ac:dyDescent="0.35">
      <c r="A689" s="15" t="s">
        <v>5622</v>
      </c>
      <c r="B689" t="s">
        <v>4176</v>
      </c>
      <c r="C689" t="s">
        <v>4176</v>
      </c>
      <c r="D689" t="s">
        <v>11</v>
      </c>
      <c r="E689" s="42">
        <v>44826</v>
      </c>
      <c r="F689" t="s">
        <v>5623</v>
      </c>
      <c r="G689">
        <v>3298</v>
      </c>
      <c r="H689">
        <v>773</v>
      </c>
    </row>
    <row r="690" spans="1:8" x14ac:dyDescent="0.35">
      <c r="A690" s="15" t="s">
        <v>5624</v>
      </c>
      <c r="B690" t="s">
        <v>4176</v>
      </c>
      <c r="C690" t="s">
        <v>4176</v>
      </c>
      <c r="D690" t="s">
        <v>11</v>
      </c>
      <c r="E690" s="42">
        <v>44826</v>
      </c>
      <c r="F690" t="s">
        <v>5625</v>
      </c>
      <c r="G690">
        <v>7077</v>
      </c>
      <c r="H690">
        <v>1123</v>
      </c>
    </row>
    <row r="691" spans="1:8" x14ac:dyDescent="0.35">
      <c r="A691" s="15" t="s">
        <v>5626</v>
      </c>
      <c r="B691" t="s">
        <v>4176</v>
      </c>
      <c r="C691" t="s">
        <v>4176</v>
      </c>
      <c r="D691" t="s">
        <v>11</v>
      </c>
      <c r="E691" s="42">
        <v>44826</v>
      </c>
      <c r="F691" t="s">
        <v>5627</v>
      </c>
      <c r="G691">
        <v>2626</v>
      </c>
      <c r="H691">
        <v>392</v>
      </c>
    </row>
    <row r="692" spans="1:8" x14ac:dyDescent="0.35">
      <c r="A692" s="15" t="s">
        <v>5628</v>
      </c>
      <c r="B692" t="s">
        <v>4176</v>
      </c>
      <c r="C692" t="s">
        <v>4176</v>
      </c>
      <c r="D692" t="s">
        <v>11</v>
      </c>
      <c r="E692" s="42">
        <v>44826</v>
      </c>
      <c r="F692" t="s">
        <v>5629</v>
      </c>
      <c r="G692">
        <v>11506</v>
      </c>
      <c r="H692">
        <v>1275</v>
      </c>
    </row>
    <row r="693" spans="1:8" x14ac:dyDescent="0.35">
      <c r="A693" s="15" t="s">
        <v>5630</v>
      </c>
      <c r="B693" t="s">
        <v>4176</v>
      </c>
      <c r="C693" t="s">
        <v>5631</v>
      </c>
      <c r="D693" t="s">
        <v>146</v>
      </c>
      <c r="E693" s="42">
        <v>44826</v>
      </c>
      <c r="F693" t="s">
        <v>5632</v>
      </c>
      <c r="G693">
        <v>11654</v>
      </c>
      <c r="H693">
        <v>126</v>
      </c>
    </row>
    <row r="694" spans="1:8" ht="409.5" x14ac:dyDescent="0.35">
      <c r="A694" s="15" t="s">
        <v>5633</v>
      </c>
      <c r="B694" t="s">
        <v>4176</v>
      </c>
      <c r="C694" t="s">
        <v>5634</v>
      </c>
      <c r="D694" t="s">
        <v>5635</v>
      </c>
      <c r="E694" s="42">
        <v>44826</v>
      </c>
      <c r="F694" s="4" t="s">
        <v>5636</v>
      </c>
      <c r="G694">
        <v>0</v>
      </c>
      <c r="H694">
        <v>662</v>
      </c>
    </row>
    <row r="695" spans="1:8" ht="391.5" x14ac:dyDescent="0.35">
      <c r="A695" s="15" t="s">
        <v>5637</v>
      </c>
      <c r="B695" t="s">
        <v>4176</v>
      </c>
      <c r="C695" t="s">
        <v>5638</v>
      </c>
      <c r="D695" t="s">
        <v>9</v>
      </c>
      <c r="E695" s="42">
        <v>44826</v>
      </c>
      <c r="F695" s="4" t="s">
        <v>5639</v>
      </c>
      <c r="G695">
        <v>66993</v>
      </c>
      <c r="H695">
        <v>5702</v>
      </c>
    </row>
    <row r="696" spans="1:8" x14ac:dyDescent="0.35">
      <c r="A696" s="15" t="s">
        <v>5640</v>
      </c>
      <c r="B696" t="s">
        <v>4176</v>
      </c>
      <c r="C696" t="s">
        <v>4176</v>
      </c>
      <c r="D696" t="s">
        <v>11</v>
      </c>
      <c r="E696" s="42">
        <v>44826</v>
      </c>
      <c r="F696" t="s">
        <v>5641</v>
      </c>
      <c r="G696">
        <v>7884</v>
      </c>
      <c r="H696">
        <v>1164</v>
      </c>
    </row>
    <row r="697" spans="1:8" x14ac:dyDescent="0.35">
      <c r="A697" s="15" t="s">
        <v>5642</v>
      </c>
      <c r="B697" t="s">
        <v>4176</v>
      </c>
      <c r="C697" t="s">
        <v>4176</v>
      </c>
      <c r="D697" t="s">
        <v>11</v>
      </c>
      <c r="E697" s="42">
        <v>44826</v>
      </c>
      <c r="F697" t="s">
        <v>5643</v>
      </c>
      <c r="G697">
        <v>30475</v>
      </c>
      <c r="H697">
        <v>2483</v>
      </c>
    </row>
    <row r="698" spans="1:8" x14ac:dyDescent="0.35">
      <c r="A698" s="15" t="s">
        <v>5644</v>
      </c>
      <c r="B698" t="s">
        <v>4176</v>
      </c>
      <c r="C698" t="s">
        <v>4176</v>
      </c>
      <c r="D698" t="s">
        <v>11</v>
      </c>
      <c r="E698" s="42">
        <v>44826</v>
      </c>
      <c r="F698" t="s">
        <v>5645</v>
      </c>
      <c r="G698">
        <v>4737</v>
      </c>
      <c r="H698">
        <v>831</v>
      </c>
    </row>
    <row r="699" spans="1:8" x14ac:dyDescent="0.35">
      <c r="A699" s="15" t="s">
        <v>5646</v>
      </c>
      <c r="B699" t="s">
        <v>4176</v>
      </c>
      <c r="C699" t="s">
        <v>4176</v>
      </c>
      <c r="D699" t="s">
        <v>11</v>
      </c>
      <c r="E699" s="42">
        <v>44826</v>
      </c>
      <c r="F699" t="s">
        <v>5647</v>
      </c>
      <c r="G699">
        <v>22755</v>
      </c>
      <c r="H699">
        <v>2416</v>
      </c>
    </row>
    <row r="700" spans="1:8" x14ac:dyDescent="0.35">
      <c r="A700" s="15" t="s">
        <v>5648</v>
      </c>
      <c r="B700" t="s">
        <v>4176</v>
      </c>
      <c r="C700" t="s">
        <v>4176</v>
      </c>
      <c r="D700" t="s">
        <v>11</v>
      </c>
      <c r="E700" s="42">
        <v>44826</v>
      </c>
      <c r="F700" t="s">
        <v>5649</v>
      </c>
      <c r="G700">
        <v>4922</v>
      </c>
      <c r="H700">
        <v>773</v>
      </c>
    </row>
    <row r="701" spans="1:8" x14ac:dyDescent="0.35">
      <c r="A701" s="15" t="s">
        <v>5650</v>
      </c>
      <c r="B701" t="s">
        <v>4176</v>
      </c>
      <c r="C701" t="s">
        <v>4176</v>
      </c>
      <c r="D701" t="s">
        <v>11</v>
      </c>
      <c r="E701" s="42">
        <v>44826</v>
      </c>
      <c r="F701" t="s">
        <v>5651</v>
      </c>
      <c r="G701">
        <v>6614</v>
      </c>
      <c r="H701">
        <v>1110</v>
      </c>
    </row>
    <row r="702" spans="1:8" x14ac:dyDescent="0.35">
      <c r="A702" s="15" t="s">
        <v>5652</v>
      </c>
      <c r="B702" t="s">
        <v>4176</v>
      </c>
      <c r="C702" t="s">
        <v>4176</v>
      </c>
      <c r="D702" t="s">
        <v>11</v>
      </c>
      <c r="E702" s="42">
        <v>44826</v>
      </c>
      <c r="F702" t="s">
        <v>5653</v>
      </c>
      <c r="G702">
        <v>16275</v>
      </c>
      <c r="H702">
        <v>2030</v>
      </c>
    </row>
    <row r="703" spans="1:8" x14ac:dyDescent="0.35">
      <c r="A703" s="15" t="s">
        <v>5654</v>
      </c>
      <c r="B703" t="s">
        <v>4176</v>
      </c>
      <c r="C703" t="s">
        <v>4176</v>
      </c>
      <c r="D703" t="s">
        <v>11</v>
      </c>
      <c r="E703" s="42">
        <v>44826</v>
      </c>
      <c r="F703" t="s">
        <v>5655</v>
      </c>
      <c r="G703">
        <v>4293</v>
      </c>
      <c r="H703">
        <v>732</v>
      </c>
    </row>
    <row r="704" spans="1:8" x14ac:dyDescent="0.35">
      <c r="A704" s="15" t="s">
        <v>5656</v>
      </c>
      <c r="B704" t="s">
        <v>4176</v>
      </c>
      <c r="C704" t="s">
        <v>4176</v>
      </c>
      <c r="D704" t="s">
        <v>11</v>
      </c>
      <c r="E704" s="42">
        <v>44826</v>
      </c>
      <c r="F704" t="s">
        <v>5657</v>
      </c>
      <c r="G704">
        <v>6516</v>
      </c>
      <c r="H704">
        <v>893</v>
      </c>
    </row>
    <row r="705" spans="1:8" x14ac:dyDescent="0.35">
      <c r="A705" s="15" t="s">
        <v>5658</v>
      </c>
      <c r="B705" t="s">
        <v>4176</v>
      </c>
      <c r="C705" t="s">
        <v>4176</v>
      </c>
      <c r="D705" t="s">
        <v>11</v>
      </c>
      <c r="E705" s="42">
        <v>44826</v>
      </c>
      <c r="F705" t="s">
        <v>5659</v>
      </c>
      <c r="G705">
        <v>13187</v>
      </c>
      <c r="H705">
        <v>1911</v>
      </c>
    </row>
    <row r="706" spans="1:8" x14ac:dyDescent="0.35">
      <c r="A706" s="15" t="s">
        <v>5660</v>
      </c>
      <c r="B706" t="s">
        <v>4176</v>
      </c>
      <c r="C706" t="s">
        <v>4176</v>
      </c>
      <c r="D706" t="s">
        <v>11</v>
      </c>
      <c r="E706" s="42">
        <v>44827</v>
      </c>
      <c r="F706" t="s">
        <v>5661</v>
      </c>
      <c r="G706">
        <v>33711</v>
      </c>
      <c r="H706">
        <v>5663</v>
      </c>
    </row>
    <row r="707" spans="1:8" x14ac:dyDescent="0.35">
      <c r="A707" s="15" t="s">
        <v>5662</v>
      </c>
      <c r="B707" t="s">
        <v>4176</v>
      </c>
      <c r="C707" t="s">
        <v>4176</v>
      </c>
      <c r="D707" t="s">
        <v>11</v>
      </c>
      <c r="E707" s="42">
        <v>44827</v>
      </c>
      <c r="F707" t="s">
        <v>5663</v>
      </c>
      <c r="G707">
        <v>11872</v>
      </c>
      <c r="H707">
        <v>2717</v>
      </c>
    </row>
    <row r="708" spans="1:8" x14ac:dyDescent="0.35">
      <c r="A708" s="15" t="s">
        <v>5664</v>
      </c>
      <c r="B708" t="s">
        <v>4176</v>
      </c>
      <c r="C708" t="s">
        <v>5665</v>
      </c>
      <c r="D708" t="s">
        <v>9</v>
      </c>
      <c r="E708" s="42">
        <v>44827</v>
      </c>
      <c r="F708" t="s">
        <v>5666</v>
      </c>
      <c r="G708">
        <v>8669</v>
      </c>
      <c r="H708">
        <v>1064</v>
      </c>
    </row>
    <row r="709" spans="1:8" x14ac:dyDescent="0.35">
      <c r="A709" s="15" t="s">
        <v>5667</v>
      </c>
      <c r="B709" t="s">
        <v>4176</v>
      </c>
      <c r="C709" t="s">
        <v>4176</v>
      </c>
      <c r="D709" t="s">
        <v>11</v>
      </c>
      <c r="E709" s="42">
        <v>44827</v>
      </c>
      <c r="F709" s="44" t="s">
        <v>5668</v>
      </c>
      <c r="G709">
        <v>4307</v>
      </c>
      <c r="H709">
        <v>658</v>
      </c>
    </row>
    <row r="710" spans="1:8" x14ac:dyDescent="0.35">
      <c r="A710" s="15" t="s">
        <v>5669</v>
      </c>
      <c r="B710" t="s">
        <v>4176</v>
      </c>
      <c r="C710" t="s">
        <v>4176</v>
      </c>
      <c r="D710" t="s">
        <v>11</v>
      </c>
      <c r="E710" s="42">
        <v>44827</v>
      </c>
      <c r="F710" t="s">
        <v>5670</v>
      </c>
      <c r="G710">
        <v>2704</v>
      </c>
      <c r="H710">
        <v>415</v>
      </c>
    </row>
    <row r="711" spans="1:8" x14ac:dyDescent="0.35">
      <c r="A711" s="15" t="s">
        <v>5671</v>
      </c>
      <c r="B711" t="s">
        <v>4176</v>
      </c>
      <c r="C711" t="s">
        <v>4176</v>
      </c>
      <c r="D711" t="s">
        <v>11</v>
      </c>
      <c r="E711" s="42">
        <v>44827</v>
      </c>
      <c r="F711" t="s">
        <v>5672</v>
      </c>
      <c r="G711">
        <v>54140</v>
      </c>
      <c r="H711">
        <v>4625</v>
      </c>
    </row>
    <row r="712" spans="1:8" x14ac:dyDescent="0.35">
      <c r="A712" s="15" t="s">
        <v>5673</v>
      </c>
      <c r="B712" t="s">
        <v>4176</v>
      </c>
      <c r="C712" t="s">
        <v>4176</v>
      </c>
      <c r="D712" t="s">
        <v>11</v>
      </c>
      <c r="E712" s="42">
        <v>44827</v>
      </c>
      <c r="F712" t="s">
        <v>5674</v>
      </c>
      <c r="G712">
        <v>3714</v>
      </c>
      <c r="H712">
        <v>749</v>
      </c>
    </row>
    <row r="713" spans="1:8" x14ac:dyDescent="0.35">
      <c r="A713" s="15" t="s">
        <v>5675</v>
      </c>
      <c r="B713" t="s">
        <v>4176</v>
      </c>
      <c r="C713" t="s">
        <v>4176</v>
      </c>
      <c r="D713" t="s">
        <v>11</v>
      </c>
      <c r="E713" s="42">
        <v>44827</v>
      </c>
      <c r="F713" t="s">
        <v>5676</v>
      </c>
      <c r="G713">
        <v>76039</v>
      </c>
      <c r="H713">
        <v>8167</v>
      </c>
    </row>
    <row r="714" spans="1:8" x14ac:dyDescent="0.35">
      <c r="A714" s="15" t="s">
        <v>5677</v>
      </c>
      <c r="B714" t="s">
        <v>4176</v>
      </c>
      <c r="C714" t="s">
        <v>4176</v>
      </c>
      <c r="D714" t="s">
        <v>11</v>
      </c>
      <c r="E714" s="42">
        <v>44827</v>
      </c>
      <c r="F714" t="s">
        <v>5678</v>
      </c>
      <c r="G714">
        <v>11863</v>
      </c>
      <c r="H714">
        <v>1876</v>
      </c>
    </row>
    <row r="715" spans="1:8" x14ac:dyDescent="0.35">
      <c r="A715" s="15" t="s">
        <v>5679</v>
      </c>
      <c r="B715" t="s">
        <v>4176</v>
      </c>
      <c r="C715" t="s">
        <v>4176</v>
      </c>
      <c r="D715" t="s">
        <v>11</v>
      </c>
      <c r="E715" s="42">
        <v>44827</v>
      </c>
      <c r="F715" t="s">
        <v>5680</v>
      </c>
      <c r="G715">
        <v>2671</v>
      </c>
      <c r="H715">
        <v>579</v>
      </c>
    </row>
    <row r="716" spans="1:8" x14ac:dyDescent="0.35">
      <c r="A716" s="15" t="s">
        <v>5681</v>
      </c>
      <c r="B716" t="s">
        <v>4176</v>
      </c>
      <c r="C716" t="s">
        <v>5682</v>
      </c>
      <c r="D716" t="s">
        <v>9</v>
      </c>
      <c r="E716" s="42">
        <v>44827</v>
      </c>
      <c r="F716" t="s">
        <v>5683</v>
      </c>
      <c r="G716">
        <v>4184</v>
      </c>
      <c r="H716">
        <v>615</v>
      </c>
    </row>
    <row r="717" spans="1:8" x14ac:dyDescent="0.35">
      <c r="A717" s="15" t="s">
        <v>5684</v>
      </c>
      <c r="B717" t="s">
        <v>4176</v>
      </c>
      <c r="C717" t="s">
        <v>5685</v>
      </c>
      <c r="D717" t="s">
        <v>9</v>
      </c>
      <c r="E717" s="42">
        <v>44827</v>
      </c>
      <c r="F717" t="s">
        <v>5686</v>
      </c>
      <c r="G717">
        <v>12102</v>
      </c>
      <c r="H717">
        <v>396</v>
      </c>
    </row>
    <row r="718" spans="1:8" x14ac:dyDescent="0.35">
      <c r="A718" s="15" t="s">
        <v>5687</v>
      </c>
      <c r="B718" t="s">
        <v>4176</v>
      </c>
      <c r="C718" t="s">
        <v>5688</v>
      </c>
      <c r="D718" t="s">
        <v>146</v>
      </c>
      <c r="E718" s="42">
        <v>44827</v>
      </c>
      <c r="F718" t="s">
        <v>5686</v>
      </c>
      <c r="G718">
        <v>12102</v>
      </c>
      <c r="H718">
        <v>396</v>
      </c>
    </row>
    <row r="719" spans="1:8" ht="261" x14ac:dyDescent="0.35">
      <c r="A719" s="15" t="s">
        <v>5689</v>
      </c>
      <c r="B719" t="s">
        <v>4176</v>
      </c>
      <c r="C719" t="s">
        <v>4176</v>
      </c>
      <c r="D719" t="s">
        <v>11</v>
      </c>
      <c r="E719" s="42">
        <v>44827</v>
      </c>
      <c r="F719" s="4" t="s">
        <v>5690</v>
      </c>
      <c r="G719">
        <v>14512</v>
      </c>
      <c r="H719">
        <v>2347</v>
      </c>
    </row>
    <row r="720" spans="1:8" x14ac:dyDescent="0.35">
      <c r="A720" s="15" t="s">
        <v>5691</v>
      </c>
      <c r="B720" t="s">
        <v>4176</v>
      </c>
      <c r="C720" t="s">
        <v>4176</v>
      </c>
      <c r="D720" t="s">
        <v>11</v>
      </c>
      <c r="E720" s="42">
        <v>44827</v>
      </c>
      <c r="F720" t="s">
        <v>5692</v>
      </c>
      <c r="G720">
        <v>3577</v>
      </c>
      <c r="H720">
        <v>678</v>
      </c>
    </row>
    <row r="721" spans="1:8" x14ac:dyDescent="0.35">
      <c r="A721" s="15" t="s">
        <v>5693</v>
      </c>
      <c r="B721" t="s">
        <v>4176</v>
      </c>
      <c r="C721" t="s">
        <v>4176</v>
      </c>
      <c r="D721" t="s">
        <v>11</v>
      </c>
      <c r="E721" s="42">
        <v>44827</v>
      </c>
      <c r="F721" t="s">
        <v>5694</v>
      </c>
      <c r="G721">
        <v>4054</v>
      </c>
      <c r="H721">
        <v>659</v>
      </c>
    </row>
    <row r="722" spans="1:8" x14ac:dyDescent="0.35">
      <c r="A722" s="15" t="s">
        <v>5695</v>
      </c>
      <c r="B722" t="s">
        <v>4176</v>
      </c>
      <c r="C722" t="s">
        <v>4176</v>
      </c>
      <c r="D722" t="s">
        <v>11</v>
      </c>
      <c r="E722" s="42">
        <v>44827</v>
      </c>
      <c r="F722" t="s">
        <v>5696</v>
      </c>
      <c r="G722">
        <v>26176</v>
      </c>
      <c r="H722">
        <v>2348</v>
      </c>
    </row>
    <row r="723" spans="1:8" x14ac:dyDescent="0.35">
      <c r="A723" s="15" t="s">
        <v>5697</v>
      </c>
      <c r="B723" t="s">
        <v>4176</v>
      </c>
      <c r="C723" t="s">
        <v>4176</v>
      </c>
      <c r="D723" t="s">
        <v>11</v>
      </c>
      <c r="E723" s="42">
        <v>44827</v>
      </c>
      <c r="F723" t="s">
        <v>5698</v>
      </c>
      <c r="G723">
        <v>4887</v>
      </c>
      <c r="H723">
        <v>639</v>
      </c>
    </row>
    <row r="724" spans="1:8" x14ac:dyDescent="0.35">
      <c r="A724" s="15" t="s">
        <v>5699</v>
      </c>
      <c r="B724" t="s">
        <v>4176</v>
      </c>
      <c r="C724" t="s">
        <v>4176</v>
      </c>
      <c r="D724" t="s">
        <v>11</v>
      </c>
      <c r="E724" s="42">
        <v>44827</v>
      </c>
      <c r="F724" t="s">
        <v>5700</v>
      </c>
      <c r="G724">
        <v>12862</v>
      </c>
      <c r="H724">
        <v>1833</v>
      </c>
    </row>
    <row r="725" spans="1:8" x14ac:dyDescent="0.35">
      <c r="A725" s="15" t="s">
        <v>5701</v>
      </c>
      <c r="B725" t="s">
        <v>4176</v>
      </c>
      <c r="C725" t="s">
        <v>4176</v>
      </c>
      <c r="D725" t="s">
        <v>11</v>
      </c>
      <c r="E725" s="42">
        <v>44827</v>
      </c>
      <c r="F725" t="s">
        <v>5702</v>
      </c>
      <c r="G725">
        <v>3905</v>
      </c>
      <c r="H725">
        <v>565</v>
      </c>
    </row>
    <row r="726" spans="1:8" ht="409.5" x14ac:dyDescent="0.35">
      <c r="A726" s="15" t="s">
        <v>5703</v>
      </c>
      <c r="B726" t="s">
        <v>4176</v>
      </c>
      <c r="C726" t="s">
        <v>4273</v>
      </c>
      <c r="D726" t="s">
        <v>9</v>
      </c>
      <c r="E726" s="42">
        <v>44827</v>
      </c>
      <c r="F726" s="4" t="s">
        <v>5704</v>
      </c>
      <c r="G726">
        <v>3868</v>
      </c>
      <c r="H726">
        <v>715</v>
      </c>
    </row>
    <row r="727" spans="1:8" x14ac:dyDescent="0.35">
      <c r="A727" s="15" t="s">
        <v>5705</v>
      </c>
      <c r="B727" t="s">
        <v>4176</v>
      </c>
      <c r="C727" t="s">
        <v>4176</v>
      </c>
      <c r="D727" t="s">
        <v>11</v>
      </c>
      <c r="E727" s="42">
        <v>44827</v>
      </c>
      <c r="F727" t="s">
        <v>5706</v>
      </c>
      <c r="G727">
        <v>4637</v>
      </c>
      <c r="H727">
        <v>882</v>
      </c>
    </row>
    <row r="728" spans="1:8" ht="159.5" x14ac:dyDescent="0.35">
      <c r="A728" s="15" t="s">
        <v>5707</v>
      </c>
      <c r="B728" t="s">
        <v>4176</v>
      </c>
      <c r="C728" t="s">
        <v>4261</v>
      </c>
      <c r="D728" t="s">
        <v>9</v>
      </c>
      <c r="E728" s="42">
        <v>44827</v>
      </c>
      <c r="F728" s="4" t="s">
        <v>5708</v>
      </c>
      <c r="G728">
        <v>59699</v>
      </c>
      <c r="H728">
        <v>5944</v>
      </c>
    </row>
    <row r="729" spans="1:8" x14ac:dyDescent="0.35">
      <c r="A729" s="15" t="s">
        <v>5709</v>
      </c>
      <c r="B729" t="s">
        <v>4176</v>
      </c>
      <c r="C729" t="s">
        <v>4176</v>
      </c>
      <c r="D729" t="s">
        <v>11</v>
      </c>
      <c r="E729" s="42">
        <v>44827</v>
      </c>
      <c r="F729" t="s">
        <v>5710</v>
      </c>
      <c r="G729">
        <v>9534</v>
      </c>
      <c r="H729">
        <v>1052</v>
      </c>
    </row>
    <row r="730" spans="1:8" x14ac:dyDescent="0.35">
      <c r="A730" s="15" t="s">
        <v>5711</v>
      </c>
      <c r="B730" t="s">
        <v>4176</v>
      </c>
      <c r="C730" t="s">
        <v>4176</v>
      </c>
      <c r="D730" t="s">
        <v>11</v>
      </c>
      <c r="E730" s="42">
        <v>44827</v>
      </c>
      <c r="F730" t="s">
        <v>5712</v>
      </c>
      <c r="G730">
        <v>6864</v>
      </c>
      <c r="H730">
        <v>1028</v>
      </c>
    </row>
    <row r="731" spans="1:8" x14ac:dyDescent="0.35">
      <c r="A731" s="15" t="s">
        <v>5713</v>
      </c>
      <c r="B731" t="s">
        <v>4176</v>
      </c>
      <c r="C731" t="s">
        <v>4176</v>
      </c>
      <c r="D731" t="s">
        <v>11</v>
      </c>
      <c r="E731" s="42">
        <v>44827</v>
      </c>
      <c r="F731" t="s">
        <v>5714</v>
      </c>
      <c r="G731">
        <v>20333</v>
      </c>
      <c r="H731">
        <v>2924</v>
      </c>
    </row>
    <row r="732" spans="1:8" x14ac:dyDescent="0.35">
      <c r="A732" s="15" t="s">
        <v>5715</v>
      </c>
      <c r="B732" t="s">
        <v>4176</v>
      </c>
      <c r="C732" t="s">
        <v>4176</v>
      </c>
      <c r="D732" t="s">
        <v>11</v>
      </c>
      <c r="E732" s="42">
        <v>44828</v>
      </c>
      <c r="F732" t="s">
        <v>5716</v>
      </c>
      <c r="G732">
        <v>20880</v>
      </c>
      <c r="H732">
        <v>1642</v>
      </c>
    </row>
    <row r="733" spans="1:8" ht="409.5" x14ac:dyDescent="0.35">
      <c r="A733" s="15" t="s">
        <v>5717</v>
      </c>
      <c r="B733" t="s">
        <v>4176</v>
      </c>
      <c r="C733" t="s">
        <v>4261</v>
      </c>
      <c r="D733" t="s">
        <v>9</v>
      </c>
      <c r="E733" s="42">
        <v>44828</v>
      </c>
      <c r="F733" s="4" t="s">
        <v>5718</v>
      </c>
      <c r="G733">
        <v>22140</v>
      </c>
      <c r="H733">
        <v>2551</v>
      </c>
    </row>
    <row r="734" spans="1:8" ht="409.5" x14ac:dyDescent="0.35">
      <c r="A734" s="15" t="s">
        <v>5719</v>
      </c>
      <c r="B734" t="s">
        <v>4176</v>
      </c>
      <c r="C734" t="s">
        <v>4261</v>
      </c>
      <c r="D734" t="s">
        <v>9</v>
      </c>
      <c r="E734" s="42">
        <v>44828</v>
      </c>
      <c r="F734" s="4" t="s">
        <v>5720</v>
      </c>
      <c r="G734">
        <v>7767</v>
      </c>
      <c r="H734">
        <v>1045</v>
      </c>
    </row>
    <row r="735" spans="1:8" x14ac:dyDescent="0.35">
      <c r="A735" s="15" t="s">
        <v>5721</v>
      </c>
      <c r="B735" t="s">
        <v>4176</v>
      </c>
      <c r="C735" t="s">
        <v>4212</v>
      </c>
      <c r="D735" t="s">
        <v>9</v>
      </c>
      <c r="E735" s="42">
        <v>44828</v>
      </c>
      <c r="F735" t="s">
        <v>5722</v>
      </c>
      <c r="G735">
        <v>10175</v>
      </c>
      <c r="H735">
        <v>1451</v>
      </c>
    </row>
    <row r="736" spans="1:8" x14ac:dyDescent="0.35">
      <c r="A736" s="15" t="s">
        <v>5723</v>
      </c>
      <c r="B736" t="s">
        <v>4176</v>
      </c>
      <c r="C736" t="s">
        <v>4176</v>
      </c>
      <c r="D736" t="s">
        <v>11</v>
      </c>
      <c r="E736" s="42">
        <v>44828</v>
      </c>
      <c r="F736" t="s">
        <v>5724</v>
      </c>
      <c r="G736">
        <v>3819</v>
      </c>
      <c r="H736">
        <v>514</v>
      </c>
    </row>
    <row r="737" spans="1:8" x14ac:dyDescent="0.35">
      <c r="A737" s="15" t="s">
        <v>5725</v>
      </c>
      <c r="B737" t="s">
        <v>4176</v>
      </c>
      <c r="C737" t="s">
        <v>4258</v>
      </c>
      <c r="D737" t="s">
        <v>9</v>
      </c>
      <c r="E737" s="42">
        <v>44828</v>
      </c>
      <c r="F737" t="s">
        <v>5726</v>
      </c>
      <c r="G737">
        <v>4374</v>
      </c>
      <c r="H737">
        <v>611</v>
      </c>
    </row>
    <row r="738" spans="1:8" x14ac:dyDescent="0.35">
      <c r="A738" s="15" t="s">
        <v>5727</v>
      </c>
      <c r="B738" t="s">
        <v>4176</v>
      </c>
      <c r="C738" t="s">
        <v>4176</v>
      </c>
      <c r="D738" t="s">
        <v>11</v>
      </c>
      <c r="E738" s="42">
        <v>44828</v>
      </c>
      <c r="F738" t="s">
        <v>5728</v>
      </c>
      <c r="G738">
        <v>18972</v>
      </c>
      <c r="H738">
        <v>2059</v>
      </c>
    </row>
    <row r="739" spans="1:8" x14ac:dyDescent="0.35">
      <c r="A739" s="15" t="s">
        <v>5729</v>
      </c>
      <c r="B739" t="s">
        <v>4176</v>
      </c>
      <c r="C739" t="s">
        <v>5730</v>
      </c>
      <c r="D739" t="s">
        <v>52</v>
      </c>
      <c r="E739" s="42">
        <v>44828</v>
      </c>
      <c r="F739" t="s">
        <v>5731</v>
      </c>
      <c r="G739">
        <v>0</v>
      </c>
      <c r="H739">
        <v>846</v>
      </c>
    </row>
    <row r="740" spans="1:8" x14ac:dyDescent="0.35">
      <c r="A740" s="15" t="s">
        <v>5732</v>
      </c>
      <c r="B740" t="s">
        <v>4176</v>
      </c>
      <c r="C740" t="s">
        <v>4176</v>
      </c>
      <c r="D740" t="s">
        <v>11</v>
      </c>
      <c r="E740" s="42">
        <v>44828</v>
      </c>
      <c r="F740" t="s">
        <v>5733</v>
      </c>
      <c r="G740">
        <v>6952</v>
      </c>
      <c r="H740">
        <v>1293</v>
      </c>
    </row>
    <row r="741" spans="1:8" x14ac:dyDescent="0.35">
      <c r="A741" s="15" t="s">
        <v>5734</v>
      </c>
      <c r="B741" t="s">
        <v>4176</v>
      </c>
      <c r="C741" t="s">
        <v>4212</v>
      </c>
      <c r="D741" t="s">
        <v>9</v>
      </c>
      <c r="E741" s="42">
        <v>44828</v>
      </c>
      <c r="F741" t="s">
        <v>5735</v>
      </c>
      <c r="G741">
        <v>9575</v>
      </c>
      <c r="H741">
        <v>1316</v>
      </c>
    </row>
    <row r="742" spans="1:8" x14ac:dyDescent="0.35">
      <c r="A742" s="15" t="s">
        <v>5736</v>
      </c>
      <c r="B742" t="s">
        <v>4176</v>
      </c>
      <c r="C742" t="s">
        <v>4176</v>
      </c>
      <c r="D742" t="s">
        <v>11</v>
      </c>
      <c r="E742" s="42">
        <v>44828</v>
      </c>
      <c r="F742" t="s">
        <v>5737</v>
      </c>
      <c r="G742">
        <v>45606</v>
      </c>
      <c r="H742">
        <v>4746</v>
      </c>
    </row>
    <row r="743" spans="1:8" x14ac:dyDescent="0.35">
      <c r="A743" s="15" t="s">
        <v>5738</v>
      </c>
      <c r="B743" t="s">
        <v>4176</v>
      </c>
      <c r="C743" t="s">
        <v>4176</v>
      </c>
      <c r="D743" t="s">
        <v>11</v>
      </c>
      <c r="E743" s="42">
        <v>44828</v>
      </c>
      <c r="F743" t="s">
        <v>5739</v>
      </c>
      <c r="G743">
        <v>5808</v>
      </c>
      <c r="H743">
        <v>1045</v>
      </c>
    </row>
    <row r="744" spans="1:8" x14ac:dyDescent="0.35">
      <c r="A744" s="15" t="s">
        <v>5740</v>
      </c>
      <c r="B744" t="s">
        <v>4176</v>
      </c>
      <c r="C744" t="s">
        <v>4212</v>
      </c>
      <c r="D744" t="s">
        <v>9</v>
      </c>
      <c r="E744" s="42">
        <v>44828</v>
      </c>
      <c r="F744" t="s">
        <v>5741</v>
      </c>
      <c r="G744">
        <v>8346</v>
      </c>
      <c r="H744">
        <v>1288</v>
      </c>
    </row>
    <row r="745" spans="1:8" x14ac:dyDescent="0.35">
      <c r="A745" s="15" t="s">
        <v>5742</v>
      </c>
      <c r="B745" t="s">
        <v>4176</v>
      </c>
      <c r="C745" t="s">
        <v>4176</v>
      </c>
      <c r="D745" t="s">
        <v>11</v>
      </c>
      <c r="E745" s="42">
        <v>44828</v>
      </c>
      <c r="F745" t="s">
        <v>5743</v>
      </c>
      <c r="G745">
        <v>10282</v>
      </c>
      <c r="H745">
        <v>1310</v>
      </c>
    </row>
    <row r="746" spans="1:8" ht="409.5" x14ac:dyDescent="0.35">
      <c r="A746" s="15" t="s">
        <v>5744</v>
      </c>
      <c r="B746" t="s">
        <v>4176</v>
      </c>
      <c r="C746" t="s">
        <v>4261</v>
      </c>
      <c r="D746" t="s">
        <v>9</v>
      </c>
      <c r="E746" s="42">
        <v>44828</v>
      </c>
      <c r="F746" s="4" t="s">
        <v>5745</v>
      </c>
      <c r="G746">
        <v>8781</v>
      </c>
      <c r="H746">
        <v>1194</v>
      </c>
    </row>
    <row r="747" spans="1:8" ht="409.5" x14ac:dyDescent="0.35">
      <c r="A747" s="15" t="s">
        <v>5746</v>
      </c>
      <c r="B747" t="s">
        <v>4176</v>
      </c>
      <c r="C747" t="s">
        <v>4381</v>
      </c>
      <c r="D747" t="s">
        <v>9</v>
      </c>
      <c r="E747" s="42">
        <v>44828</v>
      </c>
      <c r="F747" s="4" t="s">
        <v>5747</v>
      </c>
      <c r="G747">
        <v>5799</v>
      </c>
      <c r="H747">
        <v>879</v>
      </c>
    </row>
    <row r="748" spans="1:8" ht="409.5" x14ac:dyDescent="0.35">
      <c r="A748" s="15" t="s">
        <v>5748</v>
      </c>
      <c r="B748" t="s">
        <v>4176</v>
      </c>
      <c r="C748" t="s">
        <v>4212</v>
      </c>
      <c r="D748" t="s">
        <v>9</v>
      </c>
      <c r="E748" s="42">
        <v>44828</v>
      </c>
      <c r="F748" s="4" t="s">
        <v>5747</v>
      </c>
      <c r="G748">
        <v>5799</v>
      </c>
      <c r="H748">
        <v>879</v>
      </c>
    </row>
    <row r="749" spans="1:8" ht="409.5" x14ac:dyDescent="0.35">
      <c r="A749" s="15" t="s">
        <v>5749</v>
      </c>
      <c r="B749" t="s">
        <v>4176</v>
      </c>
      <c r="C749" t="s">
        <v>4261</v>
      </c>
      <c r="D749" t="s">
        <v>9</v>
      </c>
      <c r="E749" s="42">
        <v>44828</v>
      </c>
      <c r="F749" s="4" t="s">
        <v>5747</v>
      </c>
      <c r="G749">
        <v>5799</v>
      </c>
      <c r="H749">
        <v>879</v>
      </c>
    </row>
    <row r="750" spans="1:8" ht="377" x14ac:dyDescent="0.35">
      <c r="A750" s="15" t="s">
        <v>5750</v>
      </c>
      <c r="B750" t="s">
        <v>4176</v>
      </c>
      <c r="C750" t="s">
        <v>4261</v>
      </c>
      <c r="D750" t="s">
        <v>9</v>
      </c>
      <c r="E750" s="42">
        <v>44828</v>
      </c>
      <c r="F750" s="4" t="s">
        <v>5751</v>
      </c>
      <c r="G750">
        <v>20399</v>
      </c>
      <c r="H750">
        <v>2750</v>
      </c>
    </row>
    <row r="751" spans="1:8" x14ac:dyDescent="0.35">
      <c r="A751" s="15" t="s">
        <v>5752</v>
      </c>
      <c r="B751" t="s">
        <v>4176</v>
      </c>
      <c r="C751" t="s">
        <v>4176</v>
      </c>
      <c r="D751" t="s">
        <v>11</v>
      </c>
      <c r="E751" s="42">
        <v>44828</v>
      </c>
      <c r="F751" t="s">
        <v>5753</v>
      </c>
      <c r="G751">
        <v>7101</v>
      </c>
      <c r="H751">
        <v>1382</v>
      </c>
    </row>
    <row r="752" spans="1:8" x14ac:dyDescent="0.35">
      <c r="A752" s="15" t="s">
        <v>5754</v>
      </c>
      <c r="B752" t="s">
        <v>4176</v>
      </c>
      <c r="C752" t="s">
        <v>4176</v>
      </c>
      <c r="D752" t="s">
        <v>11</v>
      </c>
      <c r="E752" s="42">
        <v>44828</v>
      </c>
      <c r="F752" t="s">
        <v>5755</v>
      </c>
      <c r="G752">
        <v>6268</v>
      </c>
      <c r="H752">
        <v>982</v>
      </c>
    </row>
    <row r="753" spans="1:8" x14ac:dyDescent="0.35">
      <c r="A753" s="15" t="s">
        <v>5756</v>
      </c>
      <c r="B753" t="s">
        <v>4176</v>
      </c>
      <c r="C753" t="s">
        <v>4176</v>
      </c>
      <c r="D753" t="s">
        <v>11</v>
      </c>
      <c r="E753" s="42">
        <v>44828</v>
      </c>
      <c r="F753" t="s">
        <v>5757</v>
      </c>
      <c r="G753">
        <v>35467</v>
      </c>
      <c r="H753">
        <v>4367</v>
      </c>
    </row>
    <row r="754" spans="1:8" x14ac:dyDescent="0.35">
      <c r="A754" s="15" t="s">
        <v>5758</v>
      </c>
      <c r="B754" t="s">
        <v>4176</v>
      </c>
      <c r="C754" t="s">
        <v>4176</v>
      </c>
      <c r="D754" t="s">
        <v>11</v>
      </c>
      <c r="E754" s="42">
        <v>44828</v>
      </c>
      <c r="F754" t="s">
        <v>5759</v>
      </c>
      <c r="G754">
        <v>12130</v>
      </c>
      <c r="H754">
        <v>1619</v>
      </c>
    </row>
    <row r="755" spans="1:8" x14ac:dyDescent="0.35">
      <c r="A755" s="15" t="s">
        <v>5760</v>
      </c>
      <c r="B755" t="s">
        <v>4176</v>
      </c>
      <c r="C755" t="s">
        <v>4176</v>
      </c>
      <c r="D755" t="s">
        <v>11</v>
      </c>
      <c r="E755" s="42">
        <v>44828</v>
      </c>
      <c r="F755" t="s">
        <v>5761</v>
      </c>
      <c r="G755">
        <v>7061</v>
      </c>
      <c r="H755">
        <v>966</v>
      </c>
    </row>
    <row r="756" spans="1:8" x14ac:dyDescent="0.35">
      <c r="A756" s="15" t="s">
        <v>5762</v>
      </c>
      <c r="B756" t="s">
        <v>4176</v>
      </c>
      <c r="C756" t="s">
        <v>4176</v>
      </c>
      <c r="D756" t="s">
        <v>11</v>
      </c>
      <c r="E756" s="42">
        <v>44828</v>
      </c>
      <c r="F756" t="s">
        <v>5763</v>
      </c>
      <c r="G756">
        <v>7703</v>
      </c>
      <c r="H756">
        <v>1064</v>
      </c>
    </row>
    <row r="757" spans="1:8" x14ac:dyDescent="0.35">
      <c r="A757" s="15" t="s">
        <v>5764</v>
      </c>
      <c r="B757" t="s">
        <v>4176</v>
      </c>
      <c r="C757" t="s">
        <v>4176</v>
      </c>
      <c r="D757" t="s">
        <v>11</v>
      </c>
      <c r="E757" s="42">
        <v>44828</v>
      </c>
      <c r="F757" t="s">
        <v>5765</v>
      </c>
      <c r="G757">
        <v>15726</v>
      </c>
      <c r="H757">
        <v>2518</v>
      </c>
    </row>
    <row r="758" spans="1:8" x14ac:dyDescent="0.35">
      <c r="A758" s="15" t="s">
        <v>5766</v>
      </c>
      <c r="B758" t="s">
        <v>4176</v>
      </c>
      <c r="C758" t="s">
        <v>4176</v>
      </c>
      <c r="D758" t="s">
        <v>11</v>
      </c>
      <c r="E758" s="42">
        <v>44828</v>
      </c>
      <c r="F758" t="s">
        <v>5767</v>
      </c>
      <c r="G758">
        <v>15270</v>
      </c>
      <c r="H758">
        <v>1902</v>
      </c>
    </row>
    <row r="759" spans="1:8" x14ac:dyDescent="0.35">
      <c r="A759" s="15" t="s">
        <v>5768</v>
      </c>
      <c r="B759" t="s">
        <v>4176</v>
      </c>
      <c r="C759" t="s">
        <v>4176</v>
      </c>
      <c r="D759" t="s">
        <v>11</v>
      </c>
      <c r="E759" s="42">
        <v>44828</v>
      </c>
      <c r="F759" t="s">
        <v>5769</v>
      </c>
      <c r="G759">
        <v>38399</v>
      </c>
      <c r="H759">
        <v>3667</v>
      </c>
    </row>
    <row r="760" spans="1:8" ht="409.5" x14ac:dyDescent="0.35">
      <c r="A760" s="15" t="s">
        <v>5770</v>
      </c>
      <c r="B760" t="s">
        <v>4176</v>
      </c>
      <c r="C760" t="s">
        <v>4381</v>
      </c>
      <c r="D760" t="s">
        <v>9</v>
      </c>
      <c r="E760" s="42">
        <v>44828</v>
      </c>
      <c r="F760" s="4" t="s">
        <v>5771</v>
      </c>
      <c r="G760">
        <v>5079</v>
      </c>
      <c r="H760">
        <v>796</v>
      </c>
    </row>
    <row r="761" spans="1:8" ht="409.5" x14ac:dyDescent="0.35">
      <c r="A761" s="15" t="s">
        <v>5772</v>
      </c>
      <c r="B761" t="s">
        <v>4176</v>
      </c>
      <c r="C761" t="s">
        <v>4212</v>
      </c>
      <c r="D761" t="s">
        <v>9</v>
      </c>
      <c r="E761" s="42">
        <v>44828</v>
      </c>
      <c r="F761" s="4" t="s">
        <v>5771</v>
      </c>
      <c r="G761">
        <v>5079</v>
      </c>
      <c r="H761">
        <v>796</v>
      </c>
    </row>
    <row r="762" spans="1:8" ht="409.5" x14ac:dyDescent="0.35">
      <c r="A762" s="15" t="s">
        <v>5773</v>
      </c>
      <c r="B762" t="s">
        <v>4176</v>
      </c>
      <c r="C762" t="s">
        <v>4261</v>
      </c>
      <c r="D762" t="s">
        <v>9</v>
      </c>
      <c r="E762" s="42">
        <v>44828</v>
      </c>
      <c r="F762" s="4" t="s">
        <v>5771</v>
      </c>
      <c r="G762">
        <v>5079</v>
      </c>
      <c r="H762">
        <v>796</v>
      </c>
    </row>
    <row r="763" spans="1:8" x14ac:dyDescent="0.35">
      <c r="A763" s="15" t="s">
        <v>5774</v>
      </c>
      <c r="B763" t="s">
        <v>4176</v>
      </c>
      <c r="C763" t="s">
        <v>4176</v>
      </c>
      <c r="D763" t="s">
        <v>11</v>
      </c>
      <c r="E763" s="42">
        <v>44828</v>
      </c>
      <c r="F763" t="s">
        <v>5775</v>
      </c>
      <c r="G763">
        <v>8676</v>
      </c>
      <c r="H763">
        <v>1814</v>
      </c>
    </row>
    <row r="764" spans="1:8" ht="409.5" x14ac:dyDescent="0.35">
      <c r="A764" s="15" t="s">
        <v>5776</v>
      </c>
      <c r="B764" t="s">
        <v>4176</v>
      </c>
      <c r="C764" t="s">
        <v>4261</v>
      </c>
      <c r="D764" t="s">
        <v>9</v>
      </c>
      <c r="E764" s="42">
        <v>44829</v>
      </c>
      <c r="F764" s="4" t="s">
        <v>5777</v>
      </c>
      <c r="G764">
        <v>7085</v>
      </c>
      <c r="H764">
        <v>1460</v>
      </c>
    </row>
    <row r="765" spans="1:8" ht="377" x14ac:dyDescent="0.35">
      <c r="A765" s="15" t="s">
        <v>5778</v>
      </c>
      <c r="B765" t="s">
        <v>4176</v>
      </c>
      <c r="C765" t="s">
        <v>4261</v>
      </c>
      <c r="D765" t="s">
        <v>9</v>
      </c>
      <c r="E765" s="42">
        <v>44829</v>
      </c>
      <c r="F765" s="4" t="s">
        <v>5779</v>
      </c>
      <c r="G765">
        <v>42273</v>
      </c>
      <c r="H765">
        <v>2650</v>
      </c>
    </row>
    <row r="766" spans="1:8" x14ac:dyDescent="0.35">
      <c r="A766" s="15" t="s">
        <v>5780</v>
      </c>
      <c r="B766" t="s">
        <v>4176</v>
      </c>
      <c r="C766" t="s">
        <v>4176</v>
      </c>
      <c r="D766" t="s">
        <v>11</v>
      </c>
      <c r="E766" s="42">
        <v>44829</v>
      </c>
      <c r="F766" t="s">
        <v>5781</v>
      </c>
      <c r="G766">
        <v>59895</v>
      </c>
      <c r="H766">
        <v>7139</v>
      </c>
    </row>
    <row r="767" spans="1:8" x14ac:dyDescent="0.35">
      <c r="A767" s="15" t="s">
        <v>5782</v>
      </c>
      <c r="B767" t="s">
        <v>4176</v>
      </c>
      <c r="C767" t="s">
        <v>4176</v>
      </c>
      <c r="D767" t="s">
        <v>11</v>
      </c>
      <c r="E767" s="42">
        <v>44829</v>
      </c>
      <c r="F767" t="s">
        <v>5783</v>
      </c>
      <c r="G767">
        <v>7805</v>
      </c>
      <c r="H767">
        <v>1530</v>
      </c>
    </row>
    <row r="768" spans="1:8" x14ac:dyDescent="0.35">
      <c r="A768" s="15" t="s">
        <v>5784</v>
      </c>
      <c r="B768" t="s">
        <v>4176</v>
      </c>
      <c r="C768" t="s">
        <v>4176</v>
      </c>
      <c r="D768" t="s">
        <v>11</v>
      </c>
      <c r="E768" s="42">
        <v>44829</v>
      </c>
      <c r="F768" t="s">
        <v>5785</v>
      </c>
      <c r="G768">
        <v>13123</v>
      </c>
      <c r="H768">
        <v>1465</v>
      </c>
    </row>
    <row r="769" spans="1:8" x14ac:dyDescent="0.35">
      <c r="A769" s="15" t="s">
        <v>5786</v>
      </c>
      <c r="B769" t="s">
        <v>4176</v>
      </c>
      <c r="C769" t="s">
        <v>4176</v>
      </c>
      <c r="D769" t="s">
        <v>11</v>
      </c>
      <c r="E769" s="42">
        <v>44829</v>
      </c>
      <c r="F769" t="s">
        <v>5787</v>
      </c>
      <c r="G769">
        <v>6309</v>
      </c>
      <c r="H769">
        <v>1250</v>
      </c>
    </row>
    <row r="770" spans="1:8" x14ac:dyDescent="0.35">
      <c r="A770" s="15" t="s">
        <v>5788</v>
      </c>
      <c r="B770" t="s">
        <v>4176</v>
      </c>
      <c r="C770" t="s">
        <v>4176</v>
      </c>
      <c r="D770" t="s">
        <v>11</v>
      </c>
      <c r="E770" s="42">
        <v>44829</v>
      </c>
      <c r="F770" t="s">
        <v>5789</v>
      </c>
      <c r="G770">
        <v>50280</v>
      </c>
      <c r="H770">
        <v>3978</v>
      </c>
    </row>
    <row r="771" spans="1:8" x14ac:dyDescent="0.35">
      <c r="A771" s="15" t="s">
        <v>5790</v>
      </c>
      <c r="B771" t="s">
        <v>4176</v>
      </c>
      <c r="C771" t="s">
        <v>4176</v>
      </c>
      <c r="D771" t="s">
        <v>11</v>
      </c>
      <c r="E771" s="42">
        <v>44829</v>
      </c>
      <c r="F771" t="s">
        <v>5791</v>
      </c>
      <c r="G771">
        <v>9494</v>
      </c>
      <c r="H771">
        <v>1400</v>
      </c>
    </row>
    <row r="772" spans="1:8" x14ac:dyDescent="0.35">
      <c r="A772" s="15" t="s">
        <v>5792</v>
      </c>
      <c r="B772" t="s">
        <v>4176</v>
      </c>
      <c r="C772" t="s">
        <v>4176</v>
      </c>
      <c r="D772" t="s">
        <v>11</v>
      </c>
      <c r="E772" s="42">
        <v>44829</v>
      </c>
      <c r="F772" t="s">
        <v>5793</v>
      </c>
      <c r="G772">
        <v>18095</v>
      </c>
      <c r="H772">
        <v>2614</v>
      </c>
    </row>
    <row r="773" spans="1:8" x14ac:dyDescent="0.35">
      <c r="A773" s="15" t="s">
        <v>5794</v>
      </c>
      <c r="B773" t="s">
        <v>4176</v>
      </c>
      <c r="C773" t="s">
        <v>4176</v>
      </c>
      <c r="D773" t="s">
        <v>11</v>
      </c>
      <c r="E773" s="42">
        <v>44829</v>
      </c>
      <c r="F773" t="s">
        <v>5795</v>
      </c>
      <c r="G773">
        <v>20362</v>
      </c>
      <c r="H773">
        <v>2522</v>
      </c>
    </row>
    <row r="774" spans="1:8" x14ac:dyDescent="0.35">
      <c r="A774" s="15" t="s">
        <v>5796</v>
      </c>
      <c r="B774" t="s">
        <v>4176</v>
      </c>
      <c r="C774" t="s">
        <v>4176</v>
      </c>
      <c r="D774" t="s">
        <v>11</v>
      </c>
      <c r="E774" s="42">
        <v>44829</v>
      </c>
      <c r="F774" t="s">
        <v>5797</v>
      </c>
      <c r="G774">
        <v>8812</v>
      </c>
      <c r="H774">
        <v>1178</v>
      </c>
    </row>
    <row r="775" spans="1:8" x14ac:dyDescent="0.35">
      <c r="A775" s="15" t="s">
        <v>5798</v>
      </c>
      <c r="B775" t="s">
        <v>4176</v>
      </c>
      <c r="C775" t="s">
        <v>4176</v>
      </c>
      <c r="D775" t="s">
        <v>11</v>
      </c>
      <c r="E775" s="42">
        <v>44829</v>
      </c>
      <c r="F775" t="s">
        <v>5799</v>
      </c>
      <c r="G775">
        <v>64583</v>
      </c>
      <c r="H775">
        <v>5363</v>
      </c>
    </row>
    <row r="776" spans="1:8" x14ac:dyDescent="0.35">
      <c r="A776" s="15" t="s">
        <v>5800</v>
      </c>
      <c r="B776" t="s">
        <v>4176</v>
      </c>
      <c r="C776" t="s">
        <v>4176</v>
      </c>
      <c r="D776" t="s">
        <v>11</v>
      </c>
      <c r="E776" s="42">
        <v>44829</v>
      </c>
      <c r="F776" t="s">
        <v>5801</v>
      </c>
      <c r="G776">
        <v>33985</v>
      </c>
      <c r="H776">
        <v>4260</v>
      </c>
    </row>
    <row r="777" spans="1:8" ht="377" x14ac:dyDescent="0.35">
      <c r="A777" s="15" t="s">
        <v>5802</v>
      </c>
      <c r="B777" t="s">
        <v>4176</v>
      </c>
      <c r="C777" t="s">
        <v>4261</v>
      </c>
      <c r="D777" t="s">
        <v>9</v>
      </c>
      <c r="E777" s="42">
        <v>44829</v>
      </c>
      <c r="F777" s="4" t="s">
        <v>5803</v>
      </c>
      <c r="G777">
        <v>13299</v>
      </c>
      <c r="H777">
        <v>1571</v>
      </c>
    </row>
    <row r="778" spans="1:8" ht="409.5" x14ac:dyDescent="0.35">
      <c r="A778" s="15" t="s">
        <v>5804</v>
      </c>
      <c r="B778" t="s">
        <v>4176</v>
      </c>
      <c r="C778" t="s">
        <v>4261</v>
      </c>
      <c r="D778" t="s">
        <v>9</v>
      </c>
      <c r="E778" s="42">
        <v>44829</v>
      </c>
      <c r="F778" s="4" t="s">
        <v>5805</v>
      </c>
      <c r="G778">
        <v>7963</v>
      </c>
      <c r="H778">
        <v>1269</v>
      </c>
    </row>
    <row r="779" spans="1:8" x14ac:dyDescent="0.35">
      <c r="A779" s="15" t="s">
        <v>5806</v>
      </c>
      <c r="B779" t="s">
        <v>4176</v>
      </c>
      <c r="C779" t="s">
        <v>4176</v>
      </c>
      <c r="D779" t="s">
        <v>11</v>
      </c>
      <c r="E779" s="42">
        <v>44829</v>
      </c>
      <c r="F779" t="s">
        <v>5807</v>
      </c>
      <c r="G779">
        <v>4134</v>
      </c>
      <c r="H779">
        <v>948</v>
      </c>
    </row>
    <row r="780" spans="1:8" x14ac:dyDescent="0.35">
      <c r="A780" s="15" t="s">
        <v>5808</v>
      </c>
      <c r="B780" t="s">
        <v>4176</v>
      </c>
      <c r="C780" t="s">
        <v>4176</v>
      </c>
      <c r="D780" t="s">
        <v>11</v>
      </c>
      <c r="E780" s="42">
        <v>44829</v>
      </c>
      <c r="F780" t="s">
        <v>5809</v>
      </c>
      <c r="G780">
        <v>36324</v>
      </c>
      <c r="H780">
        <v>1395</v>
      </c>
    </row>
    <row r="781" spans="1:8" x14ac:dyDescent="0.35">
      <c r="A781" s="15" t="s">
        <v>5810</v>
      </c>
      <c r="B781" t="s">
        <v>4176</v>
      </c>
      <c r="C781" t="s">
        <v>4537</v>
      </c>
      <c r="D781" t="s">
        <v>9</v>
      </c>
      <c r="E781" s="42">
        <v>44829</v>
      </c>
      <c r="F781" t="s">
        <v>5811</v>
      </c>
      <c r="G781">
        <v>67014</v>
      </c>
      <c r="H781">
        <v>4845</v>
      </c>
    </row>
    <row r="782" spans="1:8" x14ac:dyDescent="0.35">
      <c r="A782" s="15" t="s">
        <v>5812</v>
      </c>
      <c r="B782" t="s">
        <v>4176</v>
      </c>
      <c r="C782" t="s">
        <v>4537</v>
      </c>
      <c r="D782" t="s">
        <v>146</v>
      </c>
      <c r="E782" s="42">
        <v>44829</v>
      </c>
      <c r="F782" t="s">
        <v>5813</v>
      </c>
      <c r="G782">
        <v>38032</v>
      </c>
      <c r="H782">
        <v>949</v>
      </c>
    </row>
    <row r="783" spans="1:8" x14ac:dyDescent="0.35">
      <c r="A783" s="15" t="s">
        <v>5814</v>
      </c>
      <c r="B783" t="s">
        <v>4176</v>
      </c>
      <c r="C783" t="s">
        <v>5815</v>
      </c>
      <c r="D783" t="s">
        <v>146</v>
      </c>
      <c r="E783" s="42">
        <v>44830</v>
      </c>
      <c r="F783" t="s">
        <v>5816</v>
      </c>
      <c r="G783">
        <v>2065</v>
      </c>
      <c r="H783">
        <v>32</v>
      </c>
    </row>
    <row r="784" spans="1:8" x14ac:dyDescent="0.35">
      <c r="A784" s="15" t="s">
        <v>5817</v>
      </c>
      <c r="B784" t="s">
        <v>4176</v>
      </c>
      <c r="C784" t="s">
        <v>5815</v>
      </c>
      <c r="D784" t="s">
        <v>9</v>
      </c>
      <c r="E784" s="42">
        <v>44830</v>
      </c>
      <c r="F784" t="s">
        <v>5818</v>
      </c>
      <c r="G784">
        <v>7098</v>
      </c>
      <c r="H784">
        <v>673</v>
      </c>
    </row>
    <row r="785" spans="1:8" x14ac:dyDescent="0.35">
      <c r="A785" s="15" t="s">
        <v>5819</v>
      </c>
      <c r="B785" t="s">
        <v>4176</v>
      </c>
      <c r="C785" t="s">
        <v>5820</v>
      </c>
      <c r="D785" t="s">
        <v>9</v>
      </c>
      <c r="E785" s="42">
        <v>44830</v>
      </c>
      <c r="F785" t="s">
        <v>5821</v>
      </c>
      <c r="G785">
        <v>11259</v>
      </c>
      <c r="H785">
        <v>1404</v>
      </c>
    </row>
    <row r="786" spans="1:8" ht="409.5" x14ac:dyDescent="0.35">
      <c r="A786" s="15" t="s">
        <v>5822</v>
      </c>
      <c r="B786" t="s">
        <v>4176</v>
      </c>
      <c r="C786" t="s">
        <v>5079</v>
      </c>
      <c r="D786" t="s">
        <v>9</v>
      </c>
      <c r="E786" s="42">
        <v>44830</v>
      </c>
      <c r="F786" s="4" t="s">
        <v>5823</v>
      </c>
      <c r="G786">
        <v>9104</v>
      </c>
      <c r="H786">
        <v>1250</v>
      </c>
    </row>
    <row r="787" spans="1:8" x14ac:dyDescent="0.35">
      <c r="A787" s="15" t="s">
        <v>5824</v>
      </c>
      <c r="B787" t="s">
        <v>4176</v>
      </c>
      <c r="C787" t="s">
        <v>4176</v>
      </c>
      <c r="D787" t="s">
        <v>11</v>
      </c>
      <c r="E787" s="42">
        <v>44830</v>
      </c>
      <c r="F787" t="s">
        <v>5825</v>
      </c>
      <c r="G787">
        <v>21929</v>
      </c>
      <c r="H787">
        <v>2422</v>
      </c>
    </row>
    <row r="788" spans="1:8" x14ac:dyDescent="0.35">
      <c r="A788" s="15" t="s">
        <v>5826</v>
      </c>
      <c r="B788" t="s">
        <v>4176</v>
      </c>
      <c r="C788" t="s">
        <v>4176</v>
      </c>
      <c r="D788" t="s">
        <v>11</v>
      </c>
      <c r="E788" s="42">
        <v>44830</v>
      </c>
      <c r="F788" t="s">
        <v>5827</v>
      </c>
      <c r="G788">
        <v>22041</v>
      </c>
      <c r="H788">
        <v>3244</v>
      </c>
    </row>
    <row r="789" spans="1:8" x14ac:dyDescent="0.35">
      <c r="A789" s="15" t="s">
        <v>5828</v>
      </c>
      <c r="B789" t="s">
        <v>4176</v>
      </c>
      <c r="C789" t="s">
        <v>5829</v>
      </c>
      <c r="D789" t="s">
        <v>146</v>
      </c>
      <c r="E789" s="42">
        <v>44830</v>
      </c>
      <c r="F789" t="s">
        <v>5830</v>
      </c>
      <c r="G789">
        <v>5895</v>
      </c>
      <c r="H789">
        <v>163</v>
      </c>
    </row>
    <row r="790" spans="1:8" x14ac:dyDescent="0.35">
      <c r="A790" s="15" t="s">
        <v>5831</v>
      </c>
      <c r="B790" t="s">
        <v>4176</v>
      </c>
      <c r="C790" t="s">
        <v>5832</v>
      </c>
      <c r="D790" t="s">
        <v>146</v>
      </c>
      <c r="E790" s="42">
        <v>44830</v>
      </c>
      <c r="F790" t="s">
        <v>5833</v>
      </c>
      <c r="G790">
        <v>1337</v>
      </c>
      <c r="H790">
        <v>17</v>
      </c>
    </row>
    <row r="791" spans="1:8" x14ac:dyDescent="0.35">
      <c r="A791" s="15" t="s">
        <v>5834</v>
      </c>
      <c r="B791" t="s">
        <v>4176</v>
      </c>
      <c r="C791" t="s">
        <v>4176</v>
      </c>
      <c r="D791" t="s">
        <v>11</v>
      </c>
      <c r="E791" s="42">
        <v>44830</v>
      </c>
      <c r="F791" t="s">
        <v>5835</v>
      </c>
      <c r="G791">
        <v>4442</v>
      </c>
      <c r="H791">
        <v>827</v>
      </c>
    </row>
    <row r="792" spans="1:8" ht="261" x14ac:dyDescent="0.35">
      <c r="A792" s="15" t="s">
        <v>5836</v>
      </c>
      <c r="B792" t="s">
        <v>4176</v>
      </c>
      <c r="C792" t="s">
        <v>5837</v>
      </c>
      <c r="D792" t="s">
        <v>9</v>
      </c>
      <c r="E792" s="42">
        <v>44830</v>
      </c>
      <c r="F792" s="4" t="s">
        <v>5838</v>
      </c>
      <c r="G792">
        <v>28509</v>
      </c>
      <c r="H792">
        <v>2372</v>
      </c>
    </row>
    <row r="793" spans="1:8" ht="409.5" x14ac:dyDescent="0.35">
      <c r="A793" s="15" t="s">
        <v>5839</v>
      </c>
      <c r="B793" t="s">
        <v>4176</v>
      </c>
      <c r="C793" t="s">
        <v>4261</v>
      </c>
      <c r="D793" t="s">
        <v>9</v>
      </c>
      <c r="E793" s="42">
        <v>44830</v>
      </c>
      <c r="F793" s="4" t="s">
        <v>5840</v>
      </c>
      <c r="G793">
        <v>7186</v>
      </c>
      <c r="H793">
        <v>1213</v>
      </c>
    </row>
    <row r="794" spans="1:8" x14ac:dyDescent="0.35">
      <c r="A794" s="15" t="s">
        <v>5841</v>
      </c>
      <c r="B794" t="s">
        <v>4176</v>
      </c>
      <c r="C794" t="s">
        <v>5842</v>
      </c>
      <c r="D794" t="s">
        <v>9</v>
      </c>
      <c r="E794" s="42">
        <v>44830</v>
      </c>
      <c r="F794" t="s">
        <v>5843</v>
      </c>
      <c r="G794">
        <v>14838</v>
      </c>
      <c r="H794">
        <v>959</v>
      </c>
    </row>
    <row r="795" spans="1:8" x14ac:dyDescent="0.35">
      <c r="A795" s="15" t="s">
        <v>5844</v>
      </c>
      <c r="B795" t="s">
        <v>4176</v>
      </c>
      <c r="C795" t="s">
        <v>4176</v>
      </c>
      <c r="D795" t="s">
        <v>11</v>
      </c>
      <c r="E795" s="42">
        <v>44830</v>
      </c>
      <c r="F795" t="s">
        <v>5845</v>
      </c>
      <c r="G795">
        <v>4423</v>
      </c>
      <c r="H795">
        <v>911</v>
      </c>
    </row>
    <row r="796" spans="1:8" ht="246.5" x14ac:dyDescent="0.35">
      <c r="A796" s="15" t="s">
        <v>5846</v>
      </c>
      <c r="B796" t="s">
        <v>4176</v>
      </c>
      <c r="C796" t="s">
        <v>4261</v>
      </c>
      <c r="D796" t="s">
        <v>9</v>
      </c>
      <c r="E796" s="42">
        <v>44830</v>
      </c>
      <c r="F796" s="4" t="s">
        <v>5847</v>
      </c>
      <c r="G796">
        <v>21260</v>
      </c>
      <c r="H796">
        <v>2196</v>
      </c>
    </row>
    <row r="797" spans="1:8" x14ac:dyDescent="0.35">
      <c r="A797" s="15" t="s">
        <v>5848</v>
      </c>
      <c r="B797" t="s">
        <v>4176</v>
      </c>
      <c r="C797" t="s">
        <v>4261</v>
      </c>
      <c r="D797" t="s">
        <v>146</v>
      </c>
      <c r="E797" s="42">
        <v>44830</v>
      </c>
      <c r="F797" t="s">
        <v>5849</v>
      </c>
      <c r="G797">
        <v>2002</v>
      </c>
      <c r="H797">
        <v>446</v>
      </c>
    </row>
    <row r="798" spans="1:8" ht="159.5" x14ac:dyDescent="0.35">
      <c r="A798" s="15" t="s">
        <v>5850</v>
      </c>
      <c r="B798" t="s">
        <v>4176</v>
      </c>
      <c r="C798" t="s">
        <v>4261</v>
      </c>
      <c r="D798" t="s">
        <v>9</v>
      </c>
      <c r="E798" s="42">
        <v>44830</v>
      </c>
      <c r="F798" s="4" t="s">
        <v>5851</v>
      </c>
      <c r="G798">
        <v>27379</v>
      </c>
      <c r="H798">
        <v>3013</v>
      </c>
    </row>
    <row r="799" spans="1:8" x14ac:dyDescent="0.35">
      <c r="A799" s="15" t="s">
        <v>5852</v>
      </c>
      <c r="B799" t="s">
        <v>4176</v>
      </c>
      <c r="C799" t="s">
        <v>5853</v>
      </c>
      <c r="D799" t="s">
        <v>52</v>
      </c>
      <c r="E799" s="42">
        <v>44830</v>
      </c>
      <c r="F799" t="s">
        <v>5854</v>
      </c>
      <c r="G799">
        <v>0</v>
      </c>
      <c r="H799">
        <v>11204</v>
      </c>
    </row>
    <row r="800" spans="1:8" x14ac:dyDescent="0.35">
      <c r="A800" s="15" t="s">
        <v>5855</v>
      </c>
      <c r="B800" t="s">
        <v>4176</v>
      </c>
      <c r="C800" t="s">
        <v>4176</v>
      </c>
      <c r="D800" t="s">
        <v>11</v>
      </c>
      <c r="E800" s="42">
        <v>44831</v>
      </c>
      <c r="F800" t="s">
        <v>5856</v>
      </c>
      <c r="G800">
        <v>9637</v>
      </c>
      <c r="H800">
        <v>1123</v>
      </c>
    </row>
    <row r="801" spans="1:8" x14ac:dyDescent="0.35">
      <c r="A801" s="15" t="s">
        <v>5857</v>
      </c>
      <c r="B801" t="s">
        <v>4176</v>
      </c>
      <c r="C801" t="s">
        <v>4176</v>
      </c>
      <c r="D801" t="s">
        <v>11</v>
      </c>
      <c r="E801" s="42">
        <v>44831</v>
      </c>
      <c r="F801" t="s">
        <v>5858</v>
      </c>
      <c r="G801">
        <v>3902</v>
      </c>
      <c r="H801">
        <v>690</v>
      </c>
    </row>
    <row r="802" spans="1:8" x14ac:dyDescent="0.35">
      <c r="A802" s="15" t="s">
        <v>5859</v>
      </c>
      <c r="B802" t="s">
        <v>4176</v>
      </c>
      <c r="C802" t="s">
        <v>4176</v>
      </c>
      <c r="D802" t="s">
        <v>11</v>
      </c>
      <c r="E802" s="42">
        <v>44831</v>
      </c>
      <c r="F802" t="s">
        <v>5860</v>
      </c>
      <c r="G802">
        <v>6128</v>
      </c>
      <c r="H802">
        <v>963</v>
      </c>
    </row>
    <row r="803" spans="1:8" x14ac:dyDescent="0.35">
      <c r="A803" s="15" t="s">
        <v>5861</v>
      </c>
      <c r="B803" t="s">
        <v>4176</v>
      </c>
      <c r="C803" t="s">
        <v>4176</v>
      </c>
      <c r="D803" t="s">
        <v>11</v>
      </c>
      <c r="E803" s="42">
        <v>44831</v>
      </c>
      <c r="F803" t="s">
        <v>5862</v>
      </c>
      <c r="G803">
        <v>3195</v>
      </c>
      <c r="H803">
        <v>649</v>
      </c>
    </row>
    <row r="804" spans="1:8" x14ac:dyDescent="0.35">
      <c r="A804" s="15" t="s">
        <v>5863</v>
      </c>
      <c r="B804" t="s">
        <v>4176</v>
      </c>
      <c r="C804" t="s">
        <v>4176</v>
      </c>
      <c r="D804" t="s">
        <v>11</v>
      </c>
      <c r="E804" s="42">
        <v>44831</v>
      </c>
      <c r="F804" t="s">
        <v>5864</v>
      </c>
      <c r="G804">
        <v>3303</v>
      </c>
      <c r="H804">
        <v>597</v>
      </c>
    </row>
    <row r="805" spans="1:8" x14ac:dyDescent="0.35">
      <c r="A805" s="15" t="s">
        <v>5865</v>
      </c>
      <c r="B805" t="s">
        <v>4176</v>
      </c>
      <c r="C805" t="s">
        <v>4258</v>
      </c>
      <c r="D805" t="s">
        <v>9</v>
      </c>
      <c r="E805" s="42">
        <v>44831</v>
      </c>
      <c r="F805" t="s">
        <v>5866</v>
      </c>
      <c r="G805">
        <v>14509</v>
      </c>
      <c r="H805">
        <v>1542</v>
      </c>
    </row>
    <row r="806" spans="1:8" x14ac:dyDescent="0.35">
      <c r="A806" s="15" t="s">
        <v>5867</v>
      </c>
      <c r="B806" t="s">
        <v>4176</v>
      </c>
      <c r="C806" t="s">
        <v>4176</v>
      </c>
      <c r="D806" t="s">
        <v>11</v>
      </c>
      <c r="E806" s="42">
        <v>44831</v>
      </c>
      <c r="F806" t="s">
        <v>5868</v>
      </c>
      <c r="G806">
        <v>2906</v>
      </c>
      <c r="H806">
        <v>435</v>
      </c>
    </row>
    <row r="807" spans="1:8" x14ac:dyDescent="0.35">
      <c r="A807" s="15" t="s">
        <v>5869</v>
      </c>
      <c r="B807" t="s">
        <v>4176</v>
      </c>
      <c r="C807" t="s">
        <v>4176</v>
      </c>
      <c r="D807" t="s">
        <v>11</v>
      </c>
      <c r="E807" s="42">
        <v>44831</v>
      </c>
      <c r="F807" t="s">
        <v>5870</v>
      </c>
      <c r="G807">
        <v>5337</v>
      </c>
      <c r="H807">
        <v>984</v>
      </c>
    </row>
    <row r="808" spans="1:8" x14ac:dyDescent="0.35">
      <c r="A808" s="15" t="s">
        <v>5871</v>
      </c>
      <c r="B808" t="s">
        <v>4176</v>
      </c>
      <c r="C808" t="s">
        <v>4176</v>
      </c>
      <c r="D808" t="s">
        <v>11</v>
      </c>
      <c r="E808" s="42">
        <v>44831</v>
      </c>
      <c r="F808" t="s">
        <v>5872</v>
      </c>
      <c r="G808">
        <v>4157</v>
      </c>
      <c r="H808">
        <v>813</v>
      </c>
    </row>
    <row r="809" spans="1:8" x14ac:dyDescent="0.35">
      <c r="A809" s="15" t="s">
        <v>5873</v>
      </c>
      <c r="B809" t="s">
        <v>4176</v>
      </c>
      <c r="C809" t="s">
        <v>4176</v>
      </c>
      <c r="D809" t="s">
        <v>11</v>
      </c>
      <c r="E809" s="42">
        <v>44831</v>
      </c>
      <c r="F809" t="s">
        <v>5874</v>
      </c>
      <c r="G809">
        <v>4456</v>
      </c>
      <c r="H809">
        <v>778</v>
      </c>
    </row>
    <row r="810" spans="1:8" x14ac:dyDescent="0.35">
      <c r="A810" s="15" t="s">
        <v>5875</v>
      </c>
      <c r="B810" t="s">
        <v>4176</v>
      </c>
      <c r="C810" t="s">
        <v>4176</v>
      </c>
      <c r="D810" t="s">
        <v>11</v>
      </c>
      <c r="E810" s="42">
        <v>44831</v>
      </c>
      <c r="F810" t="s">
        <v>5876</v>
      </c>
      <c r="G810">
        <v>4706</v>
      </c>
      <c r="H810">
        <v>770</v>
      </c>
    </row>
    <row r="811" spans="1:8" x14ac:dyDescent="0.35">
      <c r="A811" s="15" t="s">
        <v>5877</v>
      </c>
      <c r="B811" t="s">
        <v>4176</v>
      </c>
      <c r="C811" t="s">
        <v>4176</v>
      </c>
      <c r="D811" t="s">
        <v>11</v>
      </c>
      <c r="E811" s="42">
        <v>44831</v>
      </c>
      <c r="F811" t="s">
        <v>5878</v>
      </c>
      <c r="G811">
        <v>3407</v>
      </c>
      <c r="H811">
        <v>595</v>
      </c>
    </row>
    <row r="812" spans="1:8" x14ac:dyDescent="0.35">
      <c r="A812" s="15" t="s">
        <v>5879</v>
      </c>
      <c r="B812" t="s">
        <v>4176</v>
      </c>
      <c r="C812" t="s">
        <v>4176</v>
      </c>
      <c r="D812" t="s">
        <v>11</v>
      </c>
      <c r="E812" s="42">
        <v>44831</v>
      </c>
      <c r="F812" t="s">
        <v>5880</v>
      </c>
      <c r="G812">
        <v>4322</v>
      </c>
      <c r="H812">
        <v>775</v>
      </c>
    </row>
    <row r="813" spans="1:8" x14ac:dyDescent="0.35">
      <c r="A813" s="15" t="s">
        <v>5881</v>
      </c>
      <c r="B813" t="s">
        <v>4176</v>
      </c>
      <c r="C813" t="s">
        <v>4176</v>
      </c>
      <c r="D813" t="s">
        <v>11</v>
      </c>
      <c r="E813" s="42">
        <v>44831</v>
      </c>
      <c r="F813" t="s">
        <v>5882</v>
      </c>
      <c r="G813">
        <v>3425</v>
      </c>
      <c r="H813">
        <v>618</v>
      </c>
    </row>
    <row r="814" spans="1:8" x14ac:dyDescent="0.35">
      <c r="A814" s="15" t="s">
        <v>5883</v>
      </c>
      <c r="B814" t="s">
        <v>4176</v>
      </c>
      <c r="C814" t="s">
        <v>4176</v>
      </c>
      <c r="D814" t="s">
        <v>11</v>
      </c>
      <c r="E814" s="42">
        <v>44831</v>
      </c>
      <c r="F814" t="s">
        <v>5884</v>
      </c>
      <c r="G814">
        <v>4790</v>
      </c>
      <c r="H814">
        <v>910</v>
      </c>
    </row>
    <row r="815" spans="1:8" x14ac:dyDescent="0.35">
      <c r="A815" s="15" t="s">
        <v>5885</v>
      </c>
      <c r="B815" t="s">
        <v>4176</v>
      </c>
      <c r="C815" t="s">
        <v>4176</v>
      </c>
      <c r="D815" t="s">
        <v>11</v>
      </c>
      <c r="E815" s="42">
        <v>44831</v>
      </c>
      <c r="F815" t="s">
        <v>5886</v>
      </c>
      <c r="G815">
        <v>7961</v>
      </c>
      <c r="H815">
        <v>1274</v>
      </c>
    </row>
    <row r="816" spans="1:8" x14ac:dyDescent="0.35">
      <c r="A816" s="15" t="s">
        <v>5887</v>
      </c>
      <c r="B816" t="s">
        <v>4176</v>
      </c>
      <c r="C816" t="s">
        <v>4176</v>
      </c>
      <c r="D816" t="s">
        <v>11</v>
      </c>
      <c r="E816" s="42">
        <v>44831</v>
      </c>
      <c r="F816" t="s">
        <v>5888</v>
      </c>
      <c r="G816">
        <v>128750</v>
      </c>
      <c r="H816">
        <v>12190</v>
      </c>
    </row>
    <row r="817" spans="1:8" x14ac:dyDescent="0.35">
      <c r="A817" s="15" t="s">
        <v>5889</v>
      </c>
      <c r="B817" t="s">
        <v>4176</v>
      </c>
      <c r="C817" t="s">
        <v>4176</v>
      </c>
      <c r="D817" t="s">
        <v>11</v>
      </c>
      <c r="E817" s="42">
        <v>44831</v>
      </c>
      <c r="F817" t="s">
        <v>5890</v>
      </c>
      <c r="G817">
        <v>9251</v>
      </c>
      <c r="H817">
        <v>1298</v>
      </c>
    </row>
    <row r="818" spans="1:8" x14ac:dyDescent="0.35">
      <c r="A818" s="15" t="s">
        <v>5891</v>
      </c>
      <c r="B818" t="s">
        <v>4176</v>
      </c>
      <c r="C818" t="s">
        <v>4176</v>
      </c>
      <c r="D818" t="s">
        <v>11</v>
      </c>
      <c r="E818" s="42">
        <v>44831</v>
      </c>
      <c r="F818" t="s">
        <v>5892</v>
      </c>
      <c r="G818">
        <v>7860</v>
      </c>
      <c r="H818">
        <v>1140</v>
      </c>
    </row>
    <row r="819" spans="1:8" x14ac:dyDescent="0.35">
      <c r="A819" s="15" t="s">
        <v>5893</v>
      </c>
      <c r="B819" t="s">
        <v>4176</v>
      </c>
      <c r="C819" t="s">
        <v>4176</v>
      </c>
      <c r="D819" t="s">
        <v>11</v>
      </c>
      <c r="E819" s="42">
        <v>44831</v>
      </c>
      <c r="F819" t="s">
        <v>5894</v>
      </c>
      <c r="G819">
        <v>27587</v>
      </c>
      <c r="H819">
        <v>2938</v>
      </c>
    </row>
    <row r="820" spans="1:8" x14ac:dyDescent="0.35">
      <c r="A820" s="15" t="s">
        <v>5895</v>
      </c>
      <c r="B820" t="s">
        <v>4176</v>
      </c>
      <c r="C820" t="s">
        <v>4176</v>
      </c>
      <c r="D820" t="s">
        <v>11</v>
      </c>
      <c r="E820" s="42">
        <v>44831</v>
      </c>
      <c r="F820" t="s">
        <v>5896</v>
      </c>
      <c r="G820">
        <v>11195</v>
      </c>
      <c r="H820">
        <v>1164</v>
      </c>
    </row>
    <row r="821" spans="1:8" x14ac:dyDescent="0.35">
      <c r="A821" s="15" t="s">
        <v>5897</v>
      </c>
      <c r="B821" t="s">
        <v>4176</v>
      </c>
      <c r="C821" t="s">
        <v>4176</v>
      </c>
      <c r="D821" t="s">
        <v>11</v>
      </c>
      <c r="E821" s="42">
        <v>44831</v>
      </c>
      <c r="F821" t="s">
        <v>5898</v>
      </c>
      <c r="G821">
        <v>10768</v>
      </c>
      <c r="H821">
        <v>1451</v>
      </c>
    </row>
    <row r="822" spans="1:8" ht="304.5" x14ac:dyDescent="0.35">
      <c r="A822" s="15" t="s">
        <v>5899</v>
      </c>
      <c r="B822" t="s">
        <v>4176</v>
      </c>
      <c r="C822" t="s">
        <v>4261</v>
      </c>
      <c r="D822" t="s">
        <v>9</v>
      </c>
      <c r="E822" s="42">
        <v>44831</v>
      </c>
      <c r="F822" s="4" t="s">
        <v>5900</v>
      </c>
      <c r="G822">
        <v>8253</v>
      </c>
      <c r="H822">
        <v>983</v>
      </c>
    </row>
    <row r="823" spans="1:8" x14ac:dyDescent="0.35">
      <c r="A823" s="15" t="s">
        <v>5901</v>
      </c>
      <c r="B823" t="s">
        <v>4176</v>
      </c>
      <c r="C823" t="s">
        <v>4176</v>
      </c>
      <c r="D823" t="s">
        <v>11</v>
      </c>
      <c r="E823" s="42">
        <v>44831</v>
      </c>
      <c r="F823" t="s">
        <v>5902</v>
      </c>
      <c r="G823">
        <v>12695</v>
      </c>
      <c r="H823">
        <v>1780</v>
      </c>
    </row>
    <row r="824" spans="1:8" x14ac:dyDescent="0.35">
      <c r="A824" s="15" t="s">
        <v>5903</v>
      </c>
      <c r="B824" t="s">
        <v>4176</v>
      </c>
      <c r="C824" t="s">
        <v>5904</v>
      </c>
      <c r="D824" t="s">
        <v>146</v>
      </c>
      <c r="E824" s="42">
        <v>44831</v>
      </c>
      <c r="F824" t="s">
        <v>5905</v>
      </c>
      <c r="G824">
        <v>6261</v>
      </c>
      <c r="H824">
        <v>91</v>
      </c>
    </row>
    <row r="825" spans="1:8" x14ac:dyDescent="0.35">
      <c r="A825" s="15" t="s">
        <v>5906</v>
      </c>
      <c r="B825" t="s">
        <v>4176</v>
      </c>
      <c r="C825" t="s">
        <v>5904</v>
      </c>
      <c r="D825" t="s">
        <v>9</v>
      </c>
      <c r="E825" s="42">
        <v>44831</v>
      </c>
      <c r="F825" t="s">
        <v>5907</v>
      </c>
      <c r="G825">
        <v>13724</v>
      </c>
      <c r="H825">
        <v>706</v>
      </c>
    </row>
    <row r="826" spans="1:8" x14ac:dyDescent="0.35">
      <c r="A826" s="15" t="s">
        <v>5908</v>
      </c>
      <c r="B826" t="s">
        <v>4176</v>
      </c>
      <c r="C826" t="s">
        <v>4198</v>
      </c>
      <c r="D826" t="s">
        <v>9</v>
      </c>
      <c r="E826" s="42">
        <v>44831</v>
      </c>
      <c r="F826" t="s">
        <v>5909</v>
      </c>
      <c r="G826">
        <v>30275</v>
      </c>
      <c r="H826">
        <v>3493</v>
      </c>
    </row>
    <row r="827" spans="1:8" x14ac:dyDescent="0.35">
      <c r="A827" s="15" t="s">
        <v>5910</v>
      </c>
      <c r="B827" t="s">
        <v>4176</v>
      </c>
      <c r="C827" t="s">
        <v>4176</v>
      </c>
      <c r="D827" t="s">
        <v>11</v>
      </c>
      <c r="E827" s="42">
        <v>44831</v>
      </c>
      <c r="F827" t="s">
        <v>5911</v>
      </c>
      <c r="G827">
        <v>3995</v>
      </c>
      <c r="H827">
        <v>804</v>
      </c>
    </row>
    <row r="828" spans="1:8" x14ac:dyDescent="0.35">
      <c r="A828" s="15" t="s">
        <v>5912</v>
      </c>
      <c r="B828" t="s">
        <v>4176</v>
      </c>
      <c r="C828" t="s">
        <v>5913</v>
      </c>
      <c r="D828" t="s">
        <v>9</v>
      </c>
      <c r="E828" s="42">
        <v>44831</v>
      </c>
      <c r="F828" t="s">
        <v>5914</v>
      </c>
      <c r="G828">
        <v>1137</v>
      </c>
      <c r="H828">
        <v>37</v>
      </c>
    </row>
    <row r="829" spans="1:8" x14ac:dyDescent="0.35">
      <c r="A829" s="15" t="s">
        <v>5915</v>
      </c>
      <c r="B829" t="s">
        <v>4176</v>
      </c>
      <c r="C829" t="s">
        <v>4193</v>
      </c>
      <c r="D829" t="s">
        <v>9</v>
      </c>
      <c r="E829" s="42">
        <v>44831</v>
      </c>
      <c r="F829" t="s">
        <v>5916</v>
      </c>
      <c r="G829">
        <v>4364</v>
      </c>
      <c r="H829">
        <v>422</v>
      </c>
    </row>
    <row r="830" spans="1:8" x14ac:dyDescent="0.35">
      <c r="A830" s="15" t="s">
        <v>5917</v>
      </c>
      <c r="B830" t="s">
        <v>4176</v>
      </c>
      <c r="C830" t="s">
        <v>4176</v>
      </c>
      <c r="D830" t="s">
        <v>11</v>
      </c>
      <c r="E830" s="42">
        <v>44831</v>
      </c>
      <c r="F830" t="s">
        <v>5918</v>
      </c>
      <c r="G830">
        <v>15472</v>
      </c>
      <c r="H830">
        <v>1524</v>
      </c>
    </row>
    <row r="831" spans="1:8" x14ac:dyDescent="0.35">
      <c r="A831" s="15" t="s">
        <v>5919</v>
      </c>
      <c r="B831" t="s">
        <v>4176</v>
      </c>
      <c r="C831" t="s">
        <v>4176</v>
      </c>
      <c r="D831" t="s">
        <v>11</v>
      </c>
      <c r="E831" s="42">
        <v>44831</v>
      </c>
      <c r="F831" t="s">
        <v>5920</v>
      </c>
      <c r="G831">
        <v>6412</v>
      </c>
      <c r="H831">
        <v>726</v>
      </c>
    </row>
    <row r="832" spans="1:8" x14ac:dyDescent="0.35">
      <c r="A832" s="15" t="s">
        <v>5921</v>
      </c>
      <c r="B832" t="s">
        <v>4176</v>
      </c>
      <c r="C832" t="s">
        <v>4176</v>
      </c>
      <c r="D832" t="s">
        <v>11</v>
      </c>
      <c r="E832" s="42">
        <v>44831</v>
      </c>
      <c r="F832" t="s">
        <v>5922</v>
      </c>
      <c r="G832">
        <v>9676</v>
      </c>
      <c r="H832">
        <v>1204</v>
      </c>
    </row>
    <row r="833" spans="1:8" x14ac:dyDescent="0.35">
      <c r="A833" s="15" t="s">
        <v>5923</v>
      </c>
      <c r="B833" t="s">
        <v>4176</v>
      </c>
      <c r="C833" t="s">
        <v>4176</v>
      </c>
      <c r="D833" t="s">
        <v>11</v>
      </c>
      <c r="E833" s="42">
        <v>44831</v>
      </c>
      <c r="F833" t="s">
        <v>5924</v>
      </c>
      <c r="G833">
        <v>6011</v>
      </c>
      <c r="H833">
        <v>840</v>
      </c>
    </row>
    <row r="834" spans="1:8" x14ac:dyDescent="0.35">
      <c r="A834" s="15" t="s">
        <v>5925</v>
      </c>
      <c r="B834" t="s">
        <v>4176</v>
      </c>
      <c r="C834" t="s">
        <v>4176</v>
      </c>
      <c r="D834" t="s">
        <v>11</v>
      </c>
      <c r="E834" s="42">
        <v>44831</v>
      </c>
      <c r="F834" t="s">
        <v>5926</v>
      </c>
      <c r="G834">
        <v>13614</v>
      </c>
      <c r="H834">
        <v>1284</v>
      </c>
    </row>
    <row r="835" spans="1:8" x14ac:dyDescent="0.35">
      <c r="A835" s="15" t="s">
        <v>5927</v>
      </c>
      <c r="B835" t="s">
        <v>4176</v>
      </c>
      <c r="C835" t="s">
        <v>4176</v>
      </c>
      <c r="D835" t="s">
        <v>11</v>
      </c>
      <c r="E835" s="42">
        <v>44831</v>
      </c>
      <c r="F835" t="s">
        <v>5928</v>
      </c>
      <c r="G835">
        <v>54146</v>
      </c>
      <c r="H835">
        <v>3825</v>
      </c>
    </row>
    <row r="836" spans="1:8" x14ac:dyDescent="0.35">
      <c r="A836" s="15" t="s">
        <v>5929</v>
      </c>
      <c r="B836" t="s">
        <v>4176</v>
      </c>
      <c r="C836" t="s">
        <v>4176</v>
      </c>
      <c r="D836" t="s">
        <v>11</v>
      </c>
      <c r="E836" s="42">
        <v>44831</v>
      </c>
      <c r="F836" t="s">
        <v>5930</v>
      </c>
      <c r="G836">
        <v>5398</v>
      </c>
      <c r="H836">
        <v>1025</v>
      </c>
    </row>
    <row r="837" spans="1:8" x14ac:dyDescent="0.35">
      <c r="A837" s="15" t="s">
        <v>5931</v>
      </c>
      <c r="B837" t="s">
        <v>4176</v>
      </c>
      <c r="C837" t="s">
        <v>5932</v>
      </c>
      <c r="D837" t="s">
        <v>9</v>
      </c>
      <c r="E837" s="42">
        <v>44831</v>
      </c>
      <c r="F837" t="s">
        <v>5933</v>
      </c>
      <c r="G837">
        <v>6195</v>
      </c>
      <c r="H837">
        <v>945</v>
      </c>
    </row>
    <row r="838" spans="1:8" x14ac:dyDescent="0.35">
      <c r="A838" s="15" t="s">
        <v>5934</v>
      </c>
      <c r="B838" t="s">
        <v>4176</v>
      </c>
      <c r="C838" t="s">
        <v>4258</v>
      </c>
      <c r="D838" t="s">
        <v>9</v>
      </c>
      <c r="E838" s="42">
        <v>44831</v>
      </c>
      <c r="F838" t="s">
        <v>5935</v>
      </c>
      <c r="G838">
        <v>16186</v>
      </c>
      <c r="H838">
        <v>2045</v>
      </c>
    </row>
    <row r="839" spans="1:8" x14ac:dyDescent="0.35">
      <c r="A839" s="15" t="s">
        <v>5936</v>
      </c>
      <c r="B839" t="s">
        <v>4176</v>
      </c>
      <c r="C839" t="s">
        <v>4176</v>
      </c>
      <c r="D839" t="s">
        <v>11</v>
      </c>
      <c r="E839" s="42">
        <v>44831</v>
      </c>
      <c r="F839" t="s">
        <v>5937</v>
      </c>
      <c r="G839">
        <v>6120</v>
      </c>
      <c r="H839">
        <v>827</v>
      </c>
    </row>
    <row r="840" spans="1:8" x14ac:dyDescent="0.35">
      <c r="A840" s="15" t="s">
        <v>5938</v>
      </c>
      <c r="B840" t="s">
        <v>4176</v>
      </c>
      <c r="C840" t="s">
        <v>4176</v>
      </c>
      <c r="D840" t="s">
        <v>11</v>
      </c>
      <c r="E840" s="42">
        <v>44831</v>
      </c>
      <c r="F840" t="s">
        <v>5939</v>
      </c>
      <c r="G840">
        <v>53786</v>
      </c>
      <c r="H840">
        <v>3973</v>
      </c>
    </row>
    <row r="841" spans="1:8" x14ac:dyDescent="0.35">
      <c r="A841" s="15" t="s">
        <v>5940</v>
      </c>
      <c r="B841" t="s">
        <v>4176</v>
      </c>
      <c r="C841" t="s">
        <v>5941</v>
      </c>
      <c r="D841" t="s">
        <v>52</v>
      </c>
      <c r="E841" s="42">
        <v>44831</v>
      </c>
      <c r="F841" t="s">
        <v>5942</v>
      </c>
      <c r="G841">
        <v>0</v>
      </c>
      <c r="H841">
        <v>4082</v>
      </c>
    </row>
    <row r="842" spans="1:8" x14ac:dyDescent="0.35">
      <c r="A842" s="15" t="s">
        <v>5943</v>
      </c>
      <c r="B842" t="s">
        <v>4176</v>
      </c>
      <c r="C842" t="s">
        <v>5941</v>
      </c>
      <c r="D842" t="s">
        <v>146</v>
      </c>
      <c r="E842" s="42">
        <v>44831</v>
      </c>
      <c r="F842" t="s">
        <v>5944</v>
      </c>
      <c r="G842">
        <v>8240</v>
      </c>
      <c r="H842">
        <v>218</v>
      </c>
    </row>
    <row r="843" spans="1:8" x14ac:dyDescent="0.35">
      <c r="A843" s="15" t="s">
        <v>5945</v>
      </c>
      <c r="B843" t="s">
        <v>4176</v>
      </c>
      <c r="C843" t="s">
        <v>5946</v>
      </c>
      <c r="D843" t="s">
        <v>146</v>
      </c>
      <c r="E843" s="42">
        <v>44831</v>
      </c>
      <c r="F843" t="s">
        <v>5947</v>
      </c>
      <c r="G843">
        <v>6102</v>
      </c>
      <c r="H843">
        <v>181</v>
      </c>
    </row>
    <row r="844" spans="1:8" x14ac:dyDescent="0.35">
      <c r="A844" s="15" t="s">
        <v>5948</v>
      </c>
      <c r="B844" t="s">
        <v>4176</v>
      </c>
      <c r="C844" t="s">
        <v>5941</v>
      </c>
      <c r="D844" t="s">
        <v>9</v>
      </c>
      <c r="E844" s="42">
        <v>44831</v>
      </c>
      <c r="F844" t="s">
        <v>5949</v>
      </c>
      <c r="G844">
        <v>5219</v>
      </c>
      <c r="H844">
        <v>524</v>
      </c>
    </row>
    <row r="845" spans="1:8" x14ac:dyDescent="0.35">
      <c r="A845" s="15" t="s">
        <v>5950</v>
      </c>
      <c r="B845" t="s">
        <v>4176</v>
      </c>
      <c r="C845" t="s">
        <v>5946</v>
      </c>
      <c r="D845" t="s">
        <v>9</v>
      </c>
      <c r="E845" s="42">
        <v>44831</v>
      </c>
      <c r="F845" t="s">
        <v>5949</v>
      </c>
      <c r="G845">
        <v>5219</v>
      </c>
      <c r="H845">
        <v>524</v>
      </c>
    </row>
    <row r="846" spans="1:8" x14ac:dyDescent="0.35">
      <c r="A846" s="15" t="s">
        <v>5951</v>
      </c>
      <c r="B846" t="s">
        <v>4176</v>
      </c>
      <c r="C846" t="s">
        <v>4176</v>
      </c>
      <c r="D846" t="s">
        <v>11</v>
      </c>
      <c r="E846" s="42">
        <v>44831</v>
      </c>
      <c r="F846" t="s">
        <v>5952</v>
      </c>
      <c r="G846">
        <v>45266</v>
      </c>
      <c r="H846">
        <v>2708</v>
      </c>
    </row>
    <row r="847" spans="1:8" x14ac:dyDescent="0.35">
      <c r="A847" s="15" t="s">
        <v>5953</v>
      </c>
      <c r="B847" t="s">
        <v>4176</v>
      </c>
      <c r="C847" t="s">
        <v>4176</v>
      </c>
      <c r="D847" t="s">
        <v>11</v>
      </c>
      <c r="E847" s="42">
        <v>44831</v>
      </c>
      <c r="F847" t="s">
        <v>5954</v>
      </c>
      <c r="G847">
        <v>11817</v>
      </c>
      <c r="H847">
        <v>1429</v>
      </c>
    </row>
    <row r="848" spans="1:8" x14ac:dyDescent="0.35">
      <c r="A848" s="15" t="s">
        <v>5955</v>
      </c>
      <c r="B848" t="s">
        <v>4176</v>
      </c>
      <c r="C848" t="s">
        <v>4176</v>
      </c>
      <c r="D848" t="s">
        <v>11</v>
      </c>
      <c r="E848" s="42">
        <v>44831</v>
      </c>
      <c r="F848" t="s">
        <v>5956</v>
      </c>
      <c r="G848">
        <v>8404</v>
      </c>
      <c r="H848">
        <v>1132</v>
      </c>
    </row>
    <row r="849" spans="1:8" x14ac:dyDescent="0.35">
      <c r="A849" s="15" t="s">
        <v>5957</v>
      </c>
      <c r="B849" t="s">
        <v>4176</v>
      </c>
      <c r="C849" t="s">
        <v>5958</v>
      </c>
      <c r="D849" t="s">
        <v>9</v>
      </c>
      <c r="E849" s="42">
        <v>44832</v>
      </c>
      <c r="F849" t="s">
        <v>5959</v>
      </c>
      <c r="G849">
        <v>12041</v>
      </c>
      <c r="H849">
        <v>2774</v>
      </c>
    </row>
    <row r="850" spans="1:8" x14ac:dyDescent="0.35">
      <c r="A850" s="15" t="s">
        <v>5960</v>
      </c>
      <c r="B850" t="s">
        <v>4176</v>
      </c>
      <c r="C850" t="s">
        <v>4176</v>
      </c>
      <c r="D850" t="s">
        <v>11</v>
      </c>
      <c r="E850" s="42">
        <v>44832</v>
      </c>
      <c r="F850" t="s">
        <v>5961</v>
      </c>
      <c r="G850">
        <v>17414</v>
      </c>
      <c r="H850">
        <v>1772</v>
      </c>
    </row>
    <row r="851" spans="1:8" x14ac:dyDescent="0.35">
      <c r="A851" s="15" t="s">
        <v>5962</v>
      </c>
      <c r="B851" t="s">
        <v>4176</v>
      </c>
      <c r="C851" t="s">
        <v>4176</v>
      </c>
      <c r="D851" t="s">
        <v>11</v>
      </c>
      <c r="E851" s="42">
        <v>44832</v>
      </c>
      <c r="F851" t="s">
        <v>5963</v>
      </c>
      <c r="G851">
        <v>18819</v>
      </c>
      <c r="H851">
        <v>2316</v>
      </c>
    </row>
    <row r="852" spans="1:8" x14ac:dyDescent="0.35">
      <c r="A852" s="15" t="s">
        <v>5964</v>
      </c>
      <c r="B852" t="s">
        <v>4176</v>
      </c>
      <c r="C852" t="s">
        <v>5965</v>
      </c>
      <c r="D852" t="s">
        <v>146</v>
      </c>
      <c r="E852" s="42">
        <v>44832</v>
      </c>
      <c r="F852" t="s">
        <v>5966</v>
      </c>
      <c r="G852">
        <v>9865</v>
      </c>
      <c r="H852">
        <v>299</v>
      </c>
    </row>
    <row r="853" spans="1:8" x14ac:dyDescent="0.35">
      <c r="A853" s="15" t="s">
        <v>5967</v>
      </c>
      <c r="B853" t="s">
        <v>4176</v>
      </c>
      <c r="C853" t="s">
        <v>4176</v>
      </c>
      <c r="D853" t="s">
        <v>11</v>
      </c>
      <c r="E853" s="42">
        <v>44832</v>
      </c>
      <c r="F853" t="s">
        <v>5968</v>
      </c>
      <c r="G853">
        <v>14671</v>
      </c>
      <c r="H853">
        <v>610</v>
      </c>
    </row>
    <row r="854" spans="1:8" x14ac:dyDescent="0.35">
      <c r="A854" s="15" t="s">
        <v>5969</v>
      </c>
      <c r="B854" t="s">
        <v>4176</v>
      </c>
      <c r="C854" t="s">
        <v>5970</v>
      </c>
      <c r="D854" t="s">
        <v>146</v>
      </c>
      <c r="E854" s="42">
        <v>44832</v>
      </c>
      <c r="F854" t="s">
        <v>5971</v>
      </c>
      <c r="G854">
        <v>17947</v>
      </c>
      <c r="H854">
        <v>413</v>
      </c>
    </row>
    <row r="855" spans="1:8" x14ac:dyDescent="0.35">
      <c r="A855" s="15" t="s">
        <v>5972</v>
      </c>
      <c r="B855" t="s">
        <v>4176</v>
      </c>
      <c r="C855" t="s">
        <v>5970</v>
      </c>
      <c r="D855" t="s">
        <v>9</v>
      </c>
      <c r="E855" s="42">
        <v>44832</v>
      </c>
      <c r="F855" t="s">
        <v>5973</v>
      </c>
      <c r="G855">
        <v>35026</v>
      </c>
      <c r="H855">
        <v>2822</v>
      </c>
    </row>
    <row r="856" spans="1:8" x14ac:dyDescent="0.35">
      <c r="A856" s="15" t="s">
        <v>5974</v>
      </c>
      <c r="B856" t="s">
        <v>4176</v>
      </c>
      <c r="C856" t="s">
        <v>4176</v>
      </c>
      <c r="D856" t="s">
        <v>11</v>
      </c>
      <c r="E856" s="42">
        <v>44832</v>
      </c>
      <c r="F856" t="s">
        <v>5975</v>
      </c>
      <c r="G856">
        <v>4247</v>
      </c>
      <c r="H856">
        <v>1020</v>
      </c>
    </row>
    <row r="857" spans="1:8" x14ac:dyDescent="0.35">
      <c r="A857" s="15" t="s">
        <v>5976</v>
      </c>
      <c r="B857" t="s">
        <v>4176</v>
      </c>
      <c r="C857" t="s">
        <v>4176</v>
      </c>
      <c r="D857" t="s">
        <v>11</v>
      </c>
      <c r="E857" s="42">
        <v>44832</v>
      </c>
      <c r="F857" t="s">
        <v>5977</v>
      </c>
      <c r="G857">
        <v>11244</v>
      </c>
      <c r="H857">
        <v>2162</v>
      </c>
    </row>
    <row r="858" spans="1:8" x14ac:dyDescent="0.35">
      <c r="A858" s="15" t="s">
        <v>5978</v>
      </c>
      <c r="B858" t="s">
        <v>4176</v>
      </c>
      <c r="C858" t="s">
        <v>5979</v>
      </c>
      <c r="D858" t="s">
        <v>9</v>
      </c>
      <c r="E858" s="42">
        <v>44832</v>
      </c>
      <c r="F858" t="s">
        <v>5980</v>
      </c>
      <c r="G858">
        <v>660</v>
      </c>
      <c r="H858">
        <v>178</v>
      </c>
    </row>
    <row r="859" spans="1:8" x14ac:dyDescent="0.35">
      <c r="A859" s="15" t="s">
        <v>5981</v>
      </c>
      <c r="B859" t="s">
        <v>4176</v>
      </c>
      <c r="C859" t="s">
        <v>5982</v>
      </c>
      <c r="D859" t="s">
        <v>9</v>
      </c>
      <c r="E859" s="42">
        <v>44832</v>
      </c>
      <c r="F859" t="s">
        <v>5983</v>
      </c>
      <c r="G859">
        <v>598</v>
      </c>
      <c r="H859">
        <v>163</v>
      </c>
    </row>
    <row r="860" spans="1:8" x14ac:dyDescent="0.35">
      <c r="A860" s="15" t="s">
        <v>5984</v>
      </c>
      <c r="B860" t="s">
        <v>4176</v>
      </c>
      <c r="C860" t="s">
        <v>5985</v>
      </c>
      <c r="D860" t="s">
        <v>9</v>
      </c>
      <c r="E860" s="42">
        <v>44832</v>
      </c>
      <c r="F860" t="s">
        <v>5983</v>
      </c>
      <c r="G860">
        <v>598</v>
      </c>
      <c r="H860">
        <v>163</v>
      </c>
    </row>
    <row r="861" spans="1:8" x14ac:dyDescent="0.35">
      <c r="A861" s="15" t="s">
        <v>5986</v>
      </c>
      <c r="B861" t="s">
        <v>4176</v>
      </c>
      <c r="C861" t="s">
        <v>5987</v>
      </c>
      <c r="D861" t="s">
        <v>9</v>
      </c>
      <c r="E861" s="42">
        <v>44832</v>
      </c>
      <c r="F861" t="s">
        <v>5988</v>
      </c>
      <c r="G861">
        <v>720</v>
      </c>
      <c r="H861">
        <v>204</v>
      </c>
    </row>
    <row r="862" spans="1:8" x14ac:dyDescent="0.35">
      <c r="A862" s="15" t="s">
        <v>5989</v>
      </c>
      <c r="B862" t="s">
        <v>4176</v>
      </c>
      <c r="C862" t="s">
        <v>5990</v>
      </c>
      <c r="D862" t="s">
        <v>9</v>
      </c>
      <c r="E862" s="42">
        <v>44832</v>
      </c>
      <c r="F862" t="s">
        <v>5991</v>
      </c>
      <c r="G862">
        <v>1172</v>
      </c>
      <c r="H862">
        <v>286</v>
      </c>
    </row>
    <row r="863" spans="1:8" x14ac:dyDescent="0.35">
      <c r="A863" s="15" t="s">
        <v>5992</v>
      </c>
      <c r="B863" t="s">
        <v>4176</v>
      </c>
      <c r="C863" t="s">
        <v>5993</v>
      </c>
      <c r="D863" t="s">
        <v>9</v>
      </c>
      <c r="E863" s="42">
        <v>44832</v>
      </c>
      <c r="F863" t="s">
        <v>5994</v>
      </c>
      <c r="G863">
        <v>1203</v>
      </c>
      <c r="H863">
        <v>349</v>
      </c>
    </row>
    <row r="864" spans="1:8" x14ac:dyDescent="0.35">
      <c r="A864" s="15" t="s">
        <v>5995</v>
      </c>
      <c r="B864" t="s">
        <v>4176</v>
      </c>
      <c r="C864" t="s">
        <v>5996</v>
      </c>
      <c r="D864" t="s">
        <v>9</v>
      </c>
      <c r="E864" s="42">
        <v>44832</v>
      </c>
      <c r="F864" t="s">
        <v>5997</v>
      </c>
      <c r="G864">
        <v>943</v>
      </c>
      <c r="H864">
        <v>255</v>
      </c>
    </row>
    <row r="865" spans="1:8" x14ac:dyDescent="0.35">
      <c r="A865" s="15" t="s">
        <v>5998</v>
      </c>
      <c r="B865" t="s">
        <v>4176</v>
      </c>
      <c r="C865" t="s">
        <v>5999</v>
      </c>
      <c r="D865" t="s">
        <v>9</v>
      </c>
      <c r="E865" s="42">
        <v>44832</v>
      </c>
      <c r="F865" t="s">
        <v>6000</v>
      </c>
      <c r="G865">
        <v>962</v>
      </c>
      <c r="H865">
        <v>272</v>
      </c>
    </row>
    <row r="866" spans="1:8" x14ac:dyDescent="0.35">
      <c r="A866" s="15" t="s">
        <v>6001</v>
      </c>
      <c r="B866" t="s">
        <v>4176</v>
      </c>
      <c r="C866" t="s">
        <v>6002</v>
      </c>
      <c r="D866" t="s">
        <v>9</v>
      </c>
      <c r="E866" s="42">
        <v>44832</v>
      </c>
      <c r="F866" t="s">
        <v>6003</v>
      </c>
      <c r="G866">
        <v>624</v>
      </c>
      <c r="H866">
        <v>191</v>
      </c>
    </row>
    <row r="867" spans="1:8" x14ac:dyDescent="0.35">
      <c r="A867" s="15" t="s">
        <v>6004</v>
      </c>
      <c r="B867" t="s">
        <v>4176</v>
      </c>
      <c r="C867" t="s">
        <v>6005</v>
      </c>
      <c r="D867" t="s">
        <v>9</v>
      </c>
      <c r="E867" s="42">
        <v>44832</v>
      </c>
      <c r="F867" t="s">
        <v>6003</v>
      </c>
      <c r="G867">
        <v>624</v>
      </c>
      <c r="H867">
        <v>191</v>
      </c>
    </row>
    <row r="868" spans="1:8" x14ac:dyDescent="0.35">
      <c r="A868" s="15" t="s">
        <v>6006</v>
      </c>
      <c r="B868" t="s">
        <v>4176</v>
      </c>
      <c r="C868" t="s">
        <v>6007</v>
      </c>
      <c r="D868" t="s">
        <v>9</v>
      </c>
      <c r="E868" s="42">
        <v>44832</v>
      </c>
      <c r="F868" t="s">
        <v>6008</v>
      </c>
      <c r="G868">
        <v>1003</v>
      </c>
      <c r="H868">
        <v>268</v>
      </c>
    </row>
    <row r="869" spans="1:8" x14ac:dyDescent="0.35">
      <c r="A869" s="15" t="s">
        <v>6009</v>
      </c>
      <c r="B869" t="s">
        <v>4176</v>
      </c>
      <c r="C869" t="s">
        <v>6010</v>
      </c>
      <c r="D869" t="s">
        <v>9</v>
      </c>
      <c r="E869" s="42">
        <v>44832</v>
      </c>
      <c r="F869" t="s">
        <v>6008</v>
      </c>
      <c r="G869">
        <v>1003</v>
      </c>
      <c r="H869">
        <v>268</v>
      </c>
    </row>
    <row r="870" spans="1:8" x14ac:dyDescent="0.35">
      <c r="A870" s="15" t="s">
        <v>6011</v>
      </c>
      <c r="B870" t="s">
        <v>4176</v>
      </c>
      <c r="C870" t="s">
        <v>5436</v>
      </c>
      <c r="D870" t="s">
        <v>9</v>
      </c>
      <c r="E870" s="42">
        <v>44832</v>
      </c>
      <c r="F870" t="s">
        <v>6012</v>
      </c>
      <c r="G870">
        <v>1257</v>
      </c>
      <c r="H870">
        <v>342</v>
      </c>
    </row>
    <row r="871" spans="1:8" x14ac:dyDescent="0.35">
      <c r="A871" s="15" t="s">
        <v>6013</v>
      </c>
      <c r="B871" t="s">
        <v>4176</v>
      </c>
      <c r="C871" t="s">
        <v>6014</v>
      </c>
      <c r="D871" t="s">
        <v>9</v>
      </c>
      <c r="E871" s="42">
        <v>44832</v>
      </c>
      <c r="F871" t="s">
        <v>6015</v>
      </c>
      <c r="G871">
        <v>1601</v>
      </c>
      <c r="H871">
        <v>371</v>
      </c>
    </row>
    <row r="872" spans="1:8" x14ac:dyDescent="0.35">
      <c r="A872" s="15" t="s">
        <v>6016</v>
      </c>
      <c r="B872" t="s">
        <v>4176</v>
      </c>
      <c r="C872" t="s">
        <v>6017</v>
      </c>
      <c r="D872" t="s">
        <v>9</v>
      </c>
      <c r="E872" s="42">
        <v>44832</v>
      </c>
      <c r="F872" t="s">
        <v>6015</v>
      </c>
      <c r="G872">
        <v>1601</v>
      </c>
      <c r="H872">
        <v>371</v>
      </c>
    </row>
    <row r="873" spans="1:8" x14ac:dyDescent="0.35">
      <c r="A873" s="15" t="s">
        <v>6018</v>
      </c>
      <c r="B873" t="s">
        <v>4176</v>
      </c>
      <c r="C873" t="s">
        <v>6019</v>
      </c>
      <c r="D873" t="s">
        <v>9</v>
      </c>
      <c r="E873" s="42">
        <v>44832</v>
      </c>
      <c r="F873" t="s">
        <v>6020</v>
      </c>
      <c r="G873">
        <v>1464</v>
      </c>
      <c r="H873">
        <v>383</v>
      </c>
    </row>
    <row r="874" spans="1:8" x14ac:dyDescent="0.35">
      <c r="A874" s="15" t="s">
        <v>6021</v>
      </c>
      <c r="B874" t="s">
        <v>4176</v>
      </c>
      <c r="C874" t="s">
        <v>6022</v>
      </c>
      <c r="D874" t="s">
        <v>9</v>
      </c>
      <c r="E874" s="42">
        <v>44832</v>
      </c>
      <c r="F874" t="s">
        <v>6023</v>
      </c>
      <c r="G874">
        <v>2145</v>
      </c>
      <c r="H874">
        <v>644</v>
      </c>
    </row>
    <row r="875" spans="1:8" x14ac:dyDescent="0.35">
      <c r="A875" s="15" t="s">
        <v>6024</v>
      </c>
      <c r="B875" t="s">
        <v>4176</v>
      </c>
      <c r="C875" t="s">
        <v>5400</v>
      </c>
      <c r="D875" t="s">
        <v>9</v>
      </c>
      <c r="E875" s="42">
        <v>44832</v>
      </c>
      <c r="F875" t="s">
        <v>6023</v>
      </c>
      <c r="G875">
        <v>2145</v>
      </c>
      <c r="H875">
        <v>644</v>
      </c>
    </row>
    <row r="876" spans="1:8" x14ac:dyDescent="0.35">
      <c r="A876" s="15" t="s">
        <v>6025</v>
      </c>
      <c r="B876" t="s">
        <v>4176</v>
      </c>
      <c r="C876" t="s">
        <v>6026</v>
      </c>
      <c r="D876" t="s">
        <v>9</v>
      </c>
      <c r="E876" s="42">
        <v>44832</v>
      </c>
      <c r="F876" t="s">
        <v>6027</v>
      </c>
      <c r="G876">
        <v>1176</v>
      </c>
      <c r="H876">
        <v>310</v>
      </c>
    </row>
    <row r="877" spans="1:8" x14ac:dyDescent="0.35">
      <c r="A877" s="15" t="s">
        <v>6028</v>
      </c>
      <c r="B877" t="s">
        <v>4176</v>
      </c>
      <c r="C877" t="s">
        <v>6029</v>
      </c>
      <c r="D877" t="s">
        <v>9</v>
      </c>
      <c r="E877" s="42">
        <v>44832</v>
      </c>
      <c r="F877" t="s">
        <v>6030</v>
      </c>
      <c r="G877">
        <v>1314</v>
      </c>
      <c r="H877">
        <v>353</v>
      </c>
    </row>
    <row r="878" spans="1:8" x14ac:dyDescent="0.35">
      <c r="A878" s="15" t="s">
        <v>6031</v>
      </c>
      <c r="B878" t="s">
        <v>4176</v>
      </c>
      <c r="C878" t="s">
        <v>5480</v>
      </c>
      <c r="D878" t="s">
        <v>9</v>
      </c>
      <c r="E878" s="42">
        <v>44832</v>
      </c>
      <c r="F878" t="s">
        <v>6032</v>
      </c>
      <c r="G878">
        <v>1764</v>
      </c>
      <c r="H878">
        <v>422</v>
      </c>
    </row>
    <row r="879" spans="1:8" x14ac:dyDescent="0.35">
      <c r="A879" s="15" t="s">
        <v>6033</v>
      </c>
      <c r="B879" t="s">
        <v>4176</v>
      </c>
      <c r="C879" t="s">
        <v>6034</v>
      </c>
      <c r="D879" t="s">
        <v>9</v>
      </c>
      <c r="E879" s="42">
        <v>44832</v>
      </c>
      <c r="F879" t="s">
        <v>6035</v>
      </c>
      <c r="G879">
        <v>2115</v>
      </c>
      <c r="H879">
        <v>532</v>
      </c>
    </row>
    <row r="880" spans="1:8" x14ac:dyDescent="0.35">
      <c r="A880" s="15" t="s">
        <v>6036</v>
      </c>
      <c r="B880" t="s">
        <v>4176</v>
      </c>
      <c r="C880" t="s">
        <v>6037</v>
      </c>
      <c r="D880" t="s">
        <v>9</v>
      </c>
      <c r="E880" s="42">
        <v>44832</v>
      </c>
      <c r="F880" t="s">
        <v>6038</v>
      </c>
      <c r="G880">
        <v>1932</v>
      </c>
      <c r="H880">
        <v>427</v>
      </c>
    </row>
    <row r="881" spans="1:8" x14ac:dyDescent="0.35">
      <c r="A881" s="15" t="s">
        <v>6039</v>
      </c>
      <c r="B881" t="s">
        <v>4176</v>
      </c>
      <c r="C881" t="s">
        <v>6040</v>
      </c>
      <c r="D881" t="s">
        <v>9</v>
      </c>
      <c r="E881" s="42">
        <v>44832</v>
      </c>
      <c r="F881" t="s">
        <v>6041</v>
      </c>
      <c r="G881">
        <v>2407</v>
      </c>
      <c r="H881">
        <v>434</v>
      </c>
    </row>
    <row r="882" spans="1:8" x14ac:dyDescent="0.35">
      <c r="A882" s="15" t="s">
        <v>6042</v>
      </c>
      <c r="B882" t="s">
        <v>4176</v>
      </c>
      <c r="C882" t="s">
        <v>5837</v>
      </c>
      <c r="D882" t="s">
        <v>146</v>
      </c>
      <c r="E882" s="42">
        <v>44832</v>
      </c>
      <c r="F882" t="s">
        <v>6043</v>
      </c>
      <c r="G882">
        <v>1681</v>
      </c>
      <c r="H882">
        <v>116</v>
      </c>
    </row>
    <row r="883" spans="1:8" x14ac:dyDescent="0.35">
      <c r="A883" s="15" t="s">
        <v>6044</v>
      </c>
      <c r="B883" t="s">
        <v>4176</v>
      </c>
      <c r="C883" t="s">
        <v>6045</v>
      </c>
      <c r="D883" t="s">
        <v>146</v>
      </c>
      <c r="E883" s="42">
        <v>44832</v>
      </c>
      <c r="F883" t="s">
        <v>6046</v>
      </c>
      <c r="G883">
        <v>21072</v>
      </c>
      <c r="H883">
        <v>951</v>
      </c>
    </row>
    <row r="884" spans="1:8" x14ac:dyDescent="0.35">
      <c r="A884" s="15" t="s">
        <v>6047</v>
      </c>
      <c r="B884" t="s">
        <v>4176</v>
      </c>
      <c r="C884" t="s">
        <v>6048</v>
      </c>
      <c r="D884" t="s">
        <v>9</v>
      </c>
      <c r="E884" s="42">
        <v>44832</v>
      </c>
      <c r="F884" t="s">
        <v>6049</v>
      </c>
      <c r="G884">
        <v>2624</v>
      </c>
      <c r="H884">
        <v>601</v>
      </c>
    </row>
    <row r="885" spans="1:8" x14ac:dyDescent="0.35">
      <c r="A885" s="15" t="s">
        <v>6050</v>
      </c>
      <c r="B885" t="s">
        <v>4176</v>
      </c>
      <c r="C885" t="s">
        <v>6051</v>
      </c>
      <c r="D885" t="s">
        <v>52</v>
      </c>
      <c r="E885" s="42">
        <v>44832</v>
      </c>
      <c r="F885" t="s">
        <v>6052</v>
      </c>
      <c r="G885">
        <v>0</v>
      </c>
      <c r="H885">
        <v>3053</v>
      </c>
    </row>
    <row r="886" spans="1:8" x14ac:dyDescent="0.35">
      <c r="A886" s="15" t="s">
        <v>6053</v>
      </c>
      <c r="B886" t="s">
        <v>4176</v>
      </c>
      <c r="C886" t="s">
        <v>6054</v>
      </c>
      <c r="D886" t="s">
        <v>146</v>
      </c>
      <c r="E886" s="42">
        <v>44832</v>
      </c>
      <c r="F886" t="s">
        <v>6055</v>
      </c>
      <c r="G886">
        <v>7478</v>
      </c>
      <c r="H886">
        <v>195</v>
      </c>
    </row>
    <row r="887" spans="1:8" x14ac:dyDescent="0.35">
      <c r="A887" s="15" t="s">
        <v>6056</v>
      </c>
      <c r="B887" t="s">
        <v>4176</v>
      </c>
      <c r="C887" t="s">
        <v>4176</v>
      </c>
      <c r="D887" t="s">
        <v>11</v>
      </c>
      <c r="E887" s="42">
        <v>44832</v>
      </c>
      <c r="F887" t="s">
        <v>6057</v>
      </c>
      <c r="G887">
        <v>47545</v>
      </c>
      <c r="H887">
        <v>3622</v>
      </c>
    </row>
    <row r="888" spans="1:8" x14ac:dyDescent="0.35">
      <c r="A888" s="15" t="s">
        <v>6058</v>
      </c>
      <c r="B888" t="s">
        <v>4176</v>
      </c>
      <c r="C888" t="s">
        <v>6059</v>
      </c>
      <c r="D888" t="s">
        <v>9</v>
      </c>
      <c r="E888" s="42">
        <v>44832</v>
      </c>
      <c r="F888" t="s">
        <v>6060</v>
      </c>
      <c r="G888">
        <v>14303</v>
      </c>
      <c r="H888">
        <v>2047</v>
      </c>
    </row>
    <row r="889" spans="1:8" x14ac:dyDescent="0.35">
      <c r="A889" s="15" t="s">
        <v>6061</v>
      </c>
      <c r="B889" t="s">
        <v>4176</v>
      </c>
      <c r="C889" t="s">
        <v>4176</v>
      </c>
      <c r="D889" t="s">
        <v>11</v>
      </c>
      <c r="E889" s="42">
        <v>44833</v>
      </c>
      <c r="F889" t="s">
        <v>6062</v>
      </c>
      <c r="G889">
        <v>5371</v>
      </c>
      <c r="H889">
        <v>859</v>
      </c>
    </row>
    <row r="890" spans="1:8" x14ac:dyDescent="0.35">
      <c r="A890" s="15" t="s">
        <v>6063</v>
      </c>
      <c r="B890" t="s">
        <v>4176</v>
      </c>
      <c r="C890" t="s">
        <v>4176</v>
      </c>
      <c r="D890" t="s">
        <v>11</v>
      </c>
      <c r="E890" s="42">
        <v>44833</v>
      </c>
      <c r="F890" t="s">
        <v>6064</v>
      </c>
      <c r="G890">
        <v>17882</v>
      </c>
      <c r="H890">
        <v>2029</v>
      </c>
    </row>
    <row r="891" spans="1:8" x14ac:dyDescent="0.35">
      <c r="A891" s="15" t="s">
        <v>6065</v>
      </c>
      <c r="B891" t="s">
        <v>4176</v>
      </c>
      <c r="C891" t="s">
        <v>4176</v>
      </c>
      <c r="D891" t="s">
        <v>11</v>
      </c>
      <c r="E891" s="42">
        <v>44833</v>
      </c>
      <c r="F891" t="s">
        <v>6066</v>
      </c>
      <c r="G891">
        <v>31553</v>
      </c>
      <c r="H891">
        <v>3437</v>
      </c>
    </row>
    <row r="892" spans="1:8" x14ac:dyDescent="0.35">
      <c r="A892" s="15" t="s">
        <v>6067</v>
      </c>
      <c r="B892" t="s">
        <v>4176</v>
      </c>
      <c r="C892" t="s">
        <v>6068</v>
      </c>
      <c r="D892" t="s">
        <v>146</v>
      </c>
      <c r="E892" s="42">
        <v>44833</v>
      </c>
      <c r="F892" t="s">
        <v>6069</v>
      </c>
      <c r="G892">
        <v>5139</v>
      </c>
      <c r="H892">
        <v>188</v>
      </c>
    </row>
    <row r="893" spans="1:8" x14ac:dyDescent="0.35">
      <c r="A893" s="15" t="s">
        <v>6070</v>
      </c>
      <c r="B893" t="s">
        <v>4176</v>
      </c>
      <c r="C893" t="s">
        <v>6051</v>
      </c>
      <c r="D893" t="s">
        <v>9</v>
      </c>
      <c r="E893" s="42">
        <v>44833</v>
      </c>
      <c r="F893" t="s">
        <v>6071</v>
      </c>
      <c r="G893">
        <v>14804</v>
      </c>
      <c r="H893">
        <v>2786</v>
      </c>
    </row>
    <row r="894" spans="1:8" x14ac:dyDescent="0.35">
      <c r="A894" s="15" t="s">
        <v>6072</v>
      </c>
      <c r="B894" t="s">
        <v>4176</v>
      </c>
      <c r="C894" t="s">
        <v>4176</v>
      </c>
      <c r="D894" t="s">
        <v>11</v>
      </c>
      <c r="E894" s="42">
        <v>44833</v>
      </c>
      <c r="F894" t="s">
        <v>6073</v>
      </c>
      <c r="G894">
        <v>26869</v>
      </c>
      <c r="H894">
        <v>4893</v>
      </c>
    </row>
    <row r="895" spans="1:8" x14ac:dyDescent="0.35">
      <c r="A895" s="15" t="s">
        <v>6074</v>
      </c>
      <c r="B895" t="s">
        <v>4176</v>
      </c>
      <c r="C895" t="s">
        <v>6075</v>
      </c>
      <c r="D895" t="s">
        <v>146</v>
      </c>
      <c r="E895" s="42">
        <v>44833</v>
      </c>
      <c r="F895" t="s">
        <v>6076</v>
      </c>
      <c r="G895">
        <v>31233</v>
      </c>
      <c r="H895">
        <v>611</v>
      </c>
    </row>
    <row r="896" spans="1:8" x14ac:dyDescent="0.35">
      <c r="A896" s="15" t="s">
        <v>6077</v>
      </c>
      <c r="B896" t="s">
        <v>4176</v>
      </c>
      <c r="C896" t="s">
        <v>4176</v>
      </c>
      <c r="D896" t="s">
        <v>11</v>
      </c>
      <c r="E896" s="42">
        <v>44833</v>
      </c>
      <c r="F896" t="s">
        <v>6078</v>
      </c>
      <c r="G896">
        <v>39383</v>
      </c>
      <c r="H896">
        <v>3842</v>
      </c>
    </row>
    <row r="897" spans="1:8" x14ac:dyDescent="0.35">
      <c r="A897" s="15" t="s">
        <v>6079</v>
      </c>
      <c r="B897" t="s">
        <v>4176</v>
      </c>
      <c r="C897" t="s">
        <v>6080</v>
      </c>
      <c r="D897" t="s">
        <v>9</v>
      </c>
      <c r="E897" s="42">
        <v>44833</v>
      </c>
      <c r="F897" t="s">
        <v>6081</v>
      </c>
      <c r="G897">
        <v>1861</v>
      </c>
      <c r="H897">
        <v>278</v>
      </c>
    </row>
    <row r="898" spans="1:8" x14ac:dyDescent="0.35">
      <c r="A898" s="15" t="s">
        <v>6082</v>
      </c>
      <c r="B898" t="s">
        <v>4176</v>
      </c>
      <c r="C898" t="s">
        <v>6083</v>
      </c>
      <c r="D898" t="s">
        <v>146</v>
      </c>
      <c r="E898" s="42">
        <v>44833</v>
      </c>
      <c r="F898" t="s">
        <v>6084</v>
      </c>
      <c r="G898">
        <v>2288</v>
      </c>
      <c r="H898">
        <v>152</v>
      </c>
    </row>
    <row r="899" spans="1:8" x14ac:dyDescent="0.35">
      <c r="A899" s="15" t="s">
        <v>6085</v>
      </c>
      <c r="B899" t="s">
        <v>4176</v>
      </c>
      <c r="C899" t="s">
        <v>6083</v>
      </c>
      <c r="D899" t="s">
        <v>9</v>
      </c>
      <c r="E899" s="42">
        <v>44833</v>
      </c>
      <c r="F899" t="s">
        <v>6086</v>
      </c>
      <c r="G899">
        <v>9518</v>
      </c>
      <c r="H899">
        <v>896</v>
      </c>
    </row>
    <row r="900" spans="1:8" x14ac:dyDescent="0.35">
      <c r="A900" s="15" t="s">
        <v>6087</v>
      </c>
      <c r="B900" t="s">
        <v>4176</v>
      </c>
      <c r="C900" t="s">
        <v>6088</v>
      </c>
      <c r="D900" t="s">
        <v>146</v>
      </c>
      <c r="E900" s="42">
        <v>44833</v>
      </c>
      <c r="F900" t="s">
        <v>6089</v>
      </c>
      <c r="G900">
        <v>5606</v>
      </c>
      <c r="H900">
        <v>173</v>
      </c>
    </row>
    <row r="901" spans="1:8" x14ac:dyDescent="0.35">
      <c r="A901" s="15" t="s">
        <v>6090</v>
      </c>
      <c r="B901" t="s">
        <v>4176</v>
      </c>
      <c r="C901" t="s">
        <v>4176</v>
      </c>
      <c r="D901" t="s">
        <v>11</v>
      </c>
      <c r="E901" s="42">
        <v>44833</v>
      </c>
      <c r="F901" t="s">
        <v>6091</v>
      </c>
      <c r="G901">
        <v>19300</v>
      </c>
      <c r="H901">
        <v>3809</v>
      </c>
    </row>
    <row r="902" spans="1:8" ht="232" x14ac:dyDescent="0.35">
      <c r="A902" s="15" t="s">
        <v>6092</v>
      </c>
      <c r="B902" t="s">
        <v>4176</v>
      </c>
      <c r="C902" t="s">
        <v>4261</v>
      </c>
      <c r="D902" t="s">
        <v>9</v>
      </c>
      <c r="E902" s="42">
        <v>44833</v>
      </c>
      <c r="F902" s="4" t="s">
        <v>6093</v>
      </c>
      <c r="G902">
        <v>96909</v>
      </c>
      <c r="H902">
        <v>7279</v>
      </c>
    </row>
    <row r="903" spans="1:8" x14ac:dyDescent="0.35">
      <c r="A903" s="15" t="s">
        <v>6094</v>
      </c>
      <c r="B903" t="s">
        <v>4176</v>
      </c>
      <c r="C903" t="s">
        <v>6095</v>
      </c>
      <c r="D903" t="s">
        <v>146</v>
      </c>
      <c r="E903" s="42">
        <v>44834</v>
      </c>
      <c r="F903" t="s">
        <v>6096</v>
      </c>
      <c r="G903">
        <v>13362</v>
      </c>
      <c r="H903">
        <v>304</v>
      </c>
    </row>
    <row r="904" spans="1:8" x14ac:dyDescent="0.35">
      <c r="A904" s="15" t="s">
        <v>6097</v>
      </c>
      <c r="B904" t="s">
        <v>4176</v>
      </c>
      <c r="C904" t="s">
        <v>4176</v>
      </c>
      <c r="D904" t="s">
        <v>11</v>
      </c>
      <c r="E904" s="42">
        <v>44834</v>
      </c>
      <c r="F904" t="s">
        <v>6098</v>
      </c>
      <c r="G904">
        <v>12269</v>
      </c>
      <c r="H904">
        <v>1923</v>
      </c>
    </row>
    <row r="905" spans="1:8" x14ac:dyDescent="0.35">
      <c r="A905" s="15" t="s">
        <v>6099</v>
      </c>
      <c r="B905" t="s">
        <v>4176</v>
      </c>
      <c r="C905" t="s">
        <v>4176</v>
      </c>
      <c r="D905" t="s">
        <v>11</v>
      </c>
      <c r="E905" s="42">
        <v>44834</v>
      </c>
      <c r="F905" t="s">
        <v>6100</v>
      </c>
      <c r="G905">
        <v>24958</v>
      </c>
      <c r="H905">
        <v>2938</v>
      </c>
    </row>
    <row r="906" spans="1:8" x14ac:dyDescent="0.35">
      <c r="A906" s="15" t="s">
        <v>6101</v>
      </c>
      <c r="B906" t="s">
        <v>4176</v>
      </c>
      <c r="C906" t="s">
        <v>4176</v>
      </c>
      <c r="D906" t="s">
        <v>11</v>
      </c>
      <c r="E906" s="42">
        <v>44834</v>
      </c>
      <c r="F906" t="s">
        <v>6102</v>
      </c>
      <c r="G906">
        <v>9031</v>
      </c>
      <c r="H906">
        <v>1416</v>
      </c>
    </row>
    <row r="907" spans="1:8" x14ac:dyDescent="0.35">
      <c r="A907" s="15" t="s">
        <v>6103</v>
      </c>
      <c r="B907" t="s">
        <v>4176</v>
      </c>
      <c r="C907" t="s">
        <v>4176</v>
      </c>
      <c r="D907" t="s">
        <v>11</v>
      </c>
      <c r="E907" s="42">
        <v>44834</v>
      </c>
      <c r="F907" t="s">
        <v>6104</v>
      </c>
      <c r="G907">
        <v>24781</v>
      </c>
      <c r="H907">
        <v>3208</v>
      </c>
    </row>
    <row r="908" spans="1:8" x14ac:dyDescent="0.35">
      <c r="A908" s="15" t="s">
        <v>6105</v>
      </c>
      <c r="B908" t="s">
        <v>4176</v>
      </c>
      <c r="C908" t="s">
        <v>4176</v>
      </c>
      <c r="D908" t="s">
        <v>11</v>
      </c>
      <c r="E908" s="42">
        <v>44834</v>
      </c>
      <c r="F908" t="s">
        <v>6106</v>
      </c>
      <c r="G908">
        <v>47655</v>
      </c>
      <c r="H908">
        <v>6133</v>
      </c>
    </row>
    <row r="909" spans="1:8" ht="409.5" x14ac:dyDescent="0.35">
      <c r="A909" s="15" t="s">
        <v>6107</v>
      </c>
      <c r="B909" t="s">
        <v>4176</v>
      </c>
      <c r="C909" t="s">
        <v>6048</v>
      </c>
      <c r="D909" t="s">
        <v>52</v>
      </c>
      <c r="E909" s="42">
        <v>44834</v>
      </c>
      <c r="F909" s="4" t="s">
        <v>6108</v>
      </c>
      <c r="G909">
        <v>0</v>
      </c>
      <c r="H909">
        <v>743</v>
      </c>
    </row>
    <row r="910" spans="1:8" x14ac:dyDescent="0.35">
      <c r="A910" s="15" t="s">
        <v>6109</v>
      </c>
      <c r="B910" t="s">
        <v>4176</v>
      </c>
      <c r="C910" t="s">
        <v>6048</v>
      </c>
      <c r="D910" t="s">
        <v>52</v>
      </c>
      <c r="E910" s="42">
        <v>44834</v>
      </c>
      <c r="F910" t="s">
        <v>6110</v>
      </c>
      <c r="G910">
        <v>0</v>
      </c>
      <c r="H910">
        <v>1940</v>
      </c>
    </row>
    <row r="911" spans="1:8" x14ac:dyDescent="0.35">
      <c r="A911" s="15" t="s">
        <v>6111</v>
      </c>
      <c r="B911" t="s">
        <v>4176</v>
      </c>
      <c r="C911" t="s">
        <v>4176</v>
      </c>
      <c r="D911" t="s">
        <v>11</v>
      </c>
      <c r="E911" s="42">
        <v>44834</v>
      </c>
      <c r="F911" t="s">
        <v>6112</v>
      </c>
      <c r="G911">
        <v>39164</v>
      </c>
      <c r="H911">
        <v>5886</v>
      </c>
    </row>
    <row r="912" spans="1:8" x14ac:dyDescent="0.35">
      <c r="A912" s="15" t="s">
        <v>6113</v>
      </c>
      <c r="B912" t="s">
        <v>4176</v>
      </c>
      <c r="C912" t="s">
        <v>4176</v>
      </c>
      <c r="D912" t="s">
        <v>11</v>
      </c>
      <c r="E912" s="42">
        <v>44834</v>
      </c>
      <c r="F912" t="s">
        <v>6114</v>
      </c>
      <c r="G912">
        <v>32494</v>
      </c>
      <c r="H912">
        <v>3870</v>
      </c>
    </row>
    <row r="913" spans="1:8" x14ac:dyDescent="0.35">
      <c r="A913" s="15" t="s">
        <v>6115</v>
      </c>
      <c r="B913" t="s">
        <v>4176</v>
      </c>
      <c r="C913" t="s">
        <v>4176</v>
      </c>
      <c r="D913" t="s">
        <v>11</v>
      </c>
      <c r="E913" s="42">
        <v>44834</v>
      </c>
      <c r="F913" t="s">
        <v>6116</v>
      </c>
      <c r="G913">
        <v>9786</v>
      </c>
      <c r="H913">
        <v>1291</v>
      </c>
    </row>
    <row r="914" spans="1:8" x14ac:dyDescent="0.35">
      <c r="A914" s="15" t="s">
        <v>6117</v>
      </c>
      <c r="B914" t="s">
        <v>4176</v>
      </c>
      <c r="C914" t="s">
        <v>4176</v>
      </c>
      <c r="D914" t="s">
        <v>11</v>
      </c>
      <c r="E914" s="42">
        <v>44834</v>
      </c>
      <c r="F914" t="s">
        <v>6118</v>
      </c>
      <c r="G914">
        <v>71401</v>
      </c>
      <c r="H914">
        <v>6597</v>
      </c>
    </row>
    <row r="915" spans="1:8" x14ac:dyDescent="0.35">
      <c r="A915" s="15" t="s">
        <v>6119</v>
      </c>
      <c r="B915" t="s">
        <v>4176</v>
      </c>
      <c r="C915" t="s">
        <v>4176</v>
      </c>
      <c r="D915" t="s">
        <v>11</v>
      </c>
      <c r="E915" s="42">
        <v>44834</v>
      </c>
      <c r="F915" t="s">
        <v>6120</v>
      </c>
      <c r="G915">
        <v>13119</v>
      </c>
      <c r="H915">
        <v>1734</v>
      </c>
    </row>
    <row r="916" spans="1:8" x14ac:dyDescent="0.35">
      <c r="A916" s="15" t="s">
        <v>6121</v>
      </c>
      <c r="B916" t="s">
        <v>4176</v>
      </c>
      <c r="C916" t="s">
        <v>4176</v>
      </c>
      <c r="D916" t="s">
        <v>11</v>
      </c>
      <c r="E916" s="42">
        <v>44834</v>
      </c>
      <c r="F916" t="s">
        <v>6122</v>
      </c>
      <c r="G916">
        <v>15332</v>
      </c>
      <c r="H916">
        <v>1930</v>
      </c>
    </row>
    <row r="917" spans="1:8" x14ac:dyDescent="0.35">
      <c r="A917" s="15" t="s">
        <v>6123</v>
      </c>
      <c r="B917" t="s">
        <v>4176</v>
      </c>
      <c r="C917" t="s">
        <v>4176</v>
      </c>
      <c r="D917" t="s">
        <v>11</v>
      </c>
      <c r="E917" s="42">
        <v>44834</v>
      </c>
      <c r="F917" t="s">
        <v>6124</v>
      </c>
      <c r="G917">
        <v>12347</v>
      </c>
      <c r="H917">
        <v>1608</v>
      </c>
    </row>
    <row r="918" spans="1:8" x14ac:dyDescent="0.35">
      <c r="A918" s="15" t="s">
        <v>6125</v>
      </c>
      <c r="B918" t="s">
        <v>4176</v>
      </c>
      <c r="C918" t="s">
        <v>4176</v>
      </c>
      <c r="D918" t="s">
        <v>11</v>
      </c>
      <c r="E918" s="42">
        <v>44834</v>
      </c>
      <c r="F918" t="s">
        <v>6126</v>
      </c>
      <c r="G918">
        <v>8794</v>
      </c>
      <c r="H918">
        <v>1230</v>
      </c>
    </row>
    <row r="919" spans="1:8" x14ac:dyDescent="0.35">
      <c r="A919" s="15" t="s">
        <v>6127</v>
      </c>
      <c r="B919" t="s">
        <v>4176</v>
      </c>
      <c r="C919" t="s">
        <v>4176</v>
      </c>
      <c r="D919" t="s">
        <v>11</v>
      </c>
      <c r="E919" s="42">
        <v>44834</v>
      </c>
      <c r="F919" t="s">
        <v>6128</v>
      </c>
      <c r="G919">
        <v>10792</v>
      </c>
      <c r="H919">
        <v>1315</v>
      </c>
    </row>
    <row r="920" spans="1:8" x14ac:dyDescent="0.35">
      <c r="A920" s="15" t="s">
        <v>6129</v>
      </c>
      <c r="B920" t="s">
        <v>4176</v>
      </c>
      <c r="C920" t="s">
        <v>4176</v>
      </c>
      <c r="D920" t="s">
        <v>11</v>
      </c>
      <c r="E920" s="42">
        <v>44834</v>
      </c>
      <c r="F920" t="s">
        <v>6130</v>
      </c>
      <c r="G920">
        <v>24728</v>
      </c>
      <c r="H920">
        <v>2680</v>
      </c>
    </row>
    <row r="921" spans="1:8" x14ac:dyDescent="0.35">
      <c r="A921" s="15" t="s">
        <v>6131</v>
      </c>
      <c r="B921" t="s">
        <v>4176</v>
      </c>
      <c r="C921" t="s">
        <v>4176</v>
      </c>
      <c r="D921" t="s">
        <v>11</v>
      </c>
      <c r="E921" s="42">
        <v>44834</v>
      </c>
      <c r="F921" t="s">
        <v>6132</v>
      </c>
      <c r="G921">
        <v>111341</v>
      </c>
      <c r="H921">
        <v>7561</v>
      </c>
    </row>
    <row r="922" spans="1:8" x14ac:dyDescent="0.35">
      <c r="A922" s="15" t="s">
        <v>6133</v>
      </c>
      <c r="B922" t="s">
        <v>4176</v>
      </c>
      <c r="C922" t="s">
        <v>5079</v>
      </c>
      <c r="D922" t="s">
        <v>9</v>
      </c>
      <c r="E922" s="42">
        <v>44834</v>
      </c>
      <c r="F922" t="s">
        <v>6134</v>
      </c>
      <c r="G922">
        <v>14330</v>
      </c>
      <c r="H922">
        <v>1553</v>
      </c>
    </row>
    <row r="923" spans="1:8" x14ac:dyDescent="0.35">
      <c r="A923" s="15" t="s">
        <v>6135</v>
      </c>
      <c r="B923" t="s">
        <v>4176</v>
      </c>
      <c r="C923" t="s">
        <v>4176</v>
      </c>
      <c r="D923" t="s">
        <v>11</v>
      </c>
      <c r="E923" s="42">
        <v>44834</v>
      </c>
      <c r="F923" t="s">
        <v>6136</v>
      </c>
      <c r="G923">
        <v>7126</v>
      </c>
      <c r="H923">
        <v>1179</v>
      </c>
    </row>
    <row r="924" spans="1:8" x14ac:dyDescent="0.35">
      <c r="A924" s="15" t="s">
        <v>6137</v>
      </c>
      <c r="B924" t="s">
        <v>4176</v>
      </c>
      <c r="C924" t="s">
        <v>4176</v>
      </c>
      <c r="D924" t="s">
        <v>11</v>
      </c>
      <c r="E924" s="42">
        <v>44834</v>
      </c>
      <c r="F924" t="s">
        <v>6138</v>
      </c>
      <c r="G924">
        <v>76706</v>
      </c>
      <c r="H924">
        <v>3824</v>
      </c>
    </row>
    <row r="925" spans="1:8" x14ac:dyDescent="0.35">
      <c r="A925" s="15" t="s">
        <v>6139</v>
      </c>
      <c r="B925" t="s">
        <v>4176</v>
      </c>
      <c r="C925" t="s">
        <v>4176</v>
      </c>
      <c r="D925" t="s">
        <v>11</v>
      </c>
      <c r="E925" s="42">
        <v>44834</v>
      </c>
      <c r="F925" t="s">
        <v>6140</v>
      </c>
      <c r="G925">
        <v>6365</v>
      </c>
      <c r="H925">
        <v>903</v>
      </c>
    </row>
    <row r="926" spans="1:8" x14ac:dyDescent="0.35">
      <c r="A926" s="15" t="s">
        <v>6141</v>
      </c>
      <c r="B926" t="s">
        <v>4176</v>
      </c>
      <c r="C926" t="s">
        <v>4176</v>
      </c>
      <c r="D926" t="s">
        <v>11</v>
      </c>
      <c r="E926" s="42">
        <v>44834</v>
      </c>
      <c r="F926" t="s">
        <v>6142</v>
      </c>
      <c r="G926">
        <v>20630</v>
      </c>
      <c r="H926">
        <v>2717</v>
      </c>
    </row>
    <row r="927" spans="1:8" x14ac:dyDescent="0.35">
      <c r="A927" s="15" t="s">
        <v>6143</v>
      </c>
      <c r="B927" t="s">
        <v>4176</v>
      </c>
      <c r="C927" t="s">
        <v>4176</v>
      </c>
      <c r="D927" t="s">
        <v>11</v>
      </c>
      <c r="E927" s="42">
        <v>44834</v>
      </c>
      <c r="F927" t="s">
        <v>6144</v>
      </c>
      <c r="G927">
        <v>12209</v>
      </c>
      <c r="H927">
        <v>1509</v>
      </c>
    </row>
    <row r="928" spans="1:8" x14ac:dyDescent="0.35">
      <c r="A928" s="15" t="s">
        <v>6145</v>
      </c>
      <c r="B928" t="s">
        <v>4176</v>
      </c>
      <c r="C928" t="s">
        <v>4176</v>
      </c>
      <c r="D928" t="s">
        <v>11</v>
      </c>
      <c r="E928" s="42">
        <v>44834</v>
      </c>
      <c r="F928" t="s">
        <v>6146</v>
      </c>
      <c r="G928">
        <v>25499</v>
      </c>
      <c r="H928">
        <v>2220</v>
      </c>
    </row>
    <row r="929" spans="1:8" x14ac:dyDescent="0.35">
      <c r="A929" s="15" t="s">
        <v>6147</v>
      </c>
      <c r="B929" t="s">
        <v>4176</v>
      </c>
      <c r="C929" t="s">
        <v>4176</v>
      </c>
      <c r="D929" t="s">
        <v>11</v>
      </c>
      <c r="E929" s="42">
        <v>44834</v>
      </c>
      <c r="F929" t="s">
        <v>6148</v>
      </c>
      <c r="G929">
        <v>27689</v>
      </c>
      <c r="H929">
        <v>1899</v>
      </c>
    </row>
    <row r="930" spans="1:8" x14ac:dyDescent="0.35">
      <c r="A930" s="15" t="s">
        <v>6149</v>
      </c>
      <c r="B930" t="s">
        <v>4176</v>
      </c>
      <c r="C930" t="s">
        <v>4176</v>
      </c>
      <c r="D930" t="s">
        <v>11</v>
      </c>
      <c r="E930" s="42">
        <v>44834</v>
      </c>
      <c r="F930" t="s">
        <v>6150</v>
      </c>
      <c r="G930">
        <v>98502</v>
      </c>
      <c r="H930">
        <v>6430</v>
      </c>
    </row>
    <row r="931" spans="1:8" ht="409.5" x14ac:dyDescent="0.35">
      <c r="A931" s="15" t="s">
        <v>6151</v>
      </c>
      <c r="B931" t="s">
        <v>4176</v>
      </c>
      <c r="C931" t="s">
        <v>5079</v>
      </c>
      <c r="D931" t="s">
        <v>9</v>
      </c>
      <c r="E931" s="42">
        <v>44834</v>
      </c>
      <c r="F931" s="4" t="s">
        <v>6152</v>
      </c>
      <c r="G931">
        <v>6195</v>
      </c>
      <c r="H931">
        <v>941</v>
      </c>
    </row>
    <row r="932" spans="1:8" x14ac:dyDescent="0.35">
      <c r="A932" s="15" t="s">
        <v>6153</v>
      </c>
      <c r="B932" t="s">
        <v>4176</v>
      </c>
      <c r="C932" t="s">
        <v>4176</v>
      </c>
      <c r="D932" t="s">
        <v>11</v>
      </c>
      <c r="E932" s="42">
        <v>44834</v>
      </c>
      <c r="F932" t="s">
        <v>6154</v>
      </c>
      <c r="G932">
        <v>10715</v>
      </c>
      <c r="H932">
        <v>2153</v>
      </c>
    </row>
    <row r="933" spans="1:8" x14ac:dyDescent="0.35">
      <c r="A933" s="15" t="s">
        <v>6155</v>
      </c>
      <c r="B933" t="s">
        <v>4176</v>
      </c>
      <c r="C933" t="s">
        <v>4381</v>
      </c>
      <c r="D933" t="s">
        <v>9</v>
      </c>
      <c r="E933" s="42">
        <v>44834</v>
      </c>
      <c r="F933" t="s">
        <v>6156</v>
      </c>
      <c r="G933">
        <v>8854</v>
      </c>
      <c r="H933">
        <v>1463</v>
      </c>
    </row>
    <row r="934" spans="1:8" x14ac:dyDescent="0.35">
      <c r="A934" s="15" t="s">
        <v>6157</v>
      </c>
      <c r="B934" t="s">
        <v>4176</v>
      </c>
      <c r="C934" t="s">
        <v>4212</v>
      </c>
      <c r="D934" t="s">
        <v>9</v>
      </c>
      <c r="E934" s="42">
        <v>44834</v>
      </c>
      <c r="F934" t="s">
        <v>6156</v>
      </c>
      <c r="G934">
        <v>8854</v>
      </c>
      <c r="H934">
        <v>1463</v>
      </c>
    </row>
    <row r="935" spans="1:8" x14ac:dyDescent="0.35">
      <c r="A935" s="15" t="s">
        <v>6158</v>
      </c>
      <c r="B935" t="s">
        <v>4176</v>
      </c>
      <c r="C935" t="s">
        <v>4258</v>
      </c>
      <c r="D935" t="s">
        <v>9</v>
      </c>
      <c r="E935" s="42">
        <v>44834</v>
      </c>
      <c r="F935" t="s">
        <v>6156</v>
      </c>
      <c r="G935">
        <v>8854</v>
      </c>
      <c r="H935">
        <v>1463</v>
      </c>
    </row>
    <row r="936" spans="1:8" x14ac:dyDescent="0.35">
      <c r="A936" s="15" t="s">
        <v>6159</v>
      </c>
      <c r="B936" t="s">
        <v>4176</v>
      </c>
      <c r="C936" t="s">
        <v>4258</v>
      </c>
      <c r="D936" t="s">
        <v>9</v>
      </c>
      <c r="E936" s="42">
        <v>44834</v>
      </c>
      <c r="F936" t="s">
        <v>6160</v>
      </c>
      <c r="G936">
        <v>6787</v>
      </c>
      <c r="H936">
        <v>1348</v>
      </c>
    </row>
    <row r="937" spans="1:8" x14ac:dyDescent="0.35">
      <c r="A937" s="15" t="s">
        <v>6161</v>
      </c>
      <c r="B937" t="s">
        <v>4176</v>
      </c>
      <c r="C937" t="s">
        <v>4176</v>
      </c>
      <c r="D937" t="s">
        <v>11</v>
      </c>
      <c r="E937" s="42">
        <v>44834</v>
      </c>
      <c r="F937" t="s">
        <v>6162</v>
      </c>
      <c r="G937">
        <v>9824</v>
      </c>
      <c r="H937">
        <v>1848</v>
      </c>
    </row>
    <row r="938" spans="1:8" ht="377" x14ac:dyDescent="0.35">
      <c r="A938" s="15" t="s">
        <v>6163</v>
      </c>
      <c r="B938" t="s">
        <v>4176</v>
      </c>
      <c r="C938" t="s">
        <v>4261</v>
      </c>
      <c r="D938" t="s">
        <v>9</v>
      </c>
      <c r="E938" s="42">
        <v>44834</v>
      </c>
      <c r="F938" s="4" t="s">
        <v>6164</v>
      </c>
      <c r="G938">
        <v>11293</v>
      </c>
      <c r="H938">
        <v>1211</v>
      </c>
    </row>
    <row r="939" spans="1:8" x14ac:dyDescent="0.35">
      <c r="A939" s="15" t="s">
        <v>6165</v>
      </c>
      <c r="B939" t="s">
        <v>4176</v>
      </c>
      <c r="C939" t="s">
        <v>4176</v>
      </c>
      <c r="D939" t="s">
        <v>11</v>
      </c>
      <c r="E939" s="42">
        <v>44834</v>
      </c>
      <c r="F939" t="s">
        <v>6166</v>
      </c>
      <c r="G939">
        <v>39305</v>
      </c>
      <c r="H939">
        <v>3793</v>
      </c>
    </row>
    <row r="940" spans="1:8" ht="159.5" x14ac:dyDescent="0.35">
      <c r="A940" s="15" t="s">
        <v>6167</v>
      </c>
      <c r="B940" t="s">
        <v>4176</v>
      </c>
      <c r="C940" t="s">
        <v>4261</v>
      </c>
      <c r="D940" t="s">
        <v>9</v>
      </c>
      <c r="E940" s="42">
        <v>44834</v>
      </c>
      <c r="F940" s="4" t="s">
        <v>6168</v>
      </c>
      <c r="G940">
        <v>53025</v>
      </c>
      <c r="H940">
        <v>3748</v>
      </c>
    </row>
    <row r="941" spans="1:8" ht="319" x14ac:dyDescent="0.35">
      <c r="A941" s="15" t="s">
        <v>6169</v>
      </c>
      <c r="B941" t="s">
        <v>4176</v>
      </c>
      <c r="C941" t="s">
        <v>4261</v>
      </c>
      <c r="D941" t="s">
        <v>9</v>
      </c>
      <c r="E941" s="42">
        <v>44834</v>
      </c>
      <c r="F941" s="4" t="s">
        <v>6170</v>
      </c>
      <c r="G941">
        <v>9343</v>
      </c>
      <c r="H941">
        <v>1175</v>
      </c>
    </row>
    <row r="942" spans="1:8" x14ac:dyDescent="0.35">
      <c r="A942" s="15" t="s">
        <v>6171</v>
      </c>
      <c r="B942" t="s">
        <v>4176</v>
      </c>
      <c r="C942" t="s">
        <v>4176</v>
      </c>
      <c r="D942" t="s">
        <v>11</v>
      </c>
      <c r="E942" s="42">
        <v>44834</v>
      </c>
      <c r="F942" t="s">
        <v>6172</v>
      </c>
      <c r="G942">
        <v>8981</v>
      </c>
      <c r="H942">
        <v>968</v>
      </c>
    </row>
    <row r="943" spans="1:8" x14ac:dyDescent="0.35">
      <c r="A943" s="15" t="s">
        <v>6173</v>
      </c>
      <c r="B943" t="s">
        <v>4176</v>
      </c>
      <c r="C943" t="s">
        <v>4176</v>
      </c>
      <c r="D943" t="s">
        <v>11</v>
      </c>
      <c r="E943" s="42">
        <v>44834</v>
      </c>
      <c r="F943" t="s">
        <v>6174</v>
      </c>
      <c r="G943">
        <v>10438</v>
      </c>
      <c r="H943">
        <v>1980</v>
      </c>
    </row>
    <row r="944" spans="1:8" x14ac:dyDescent="0.35">
      <c r="A944" s="15" t="s">
        <v>6175</v>
      </c>
      <c r="B944" t="s">
        <v>4176</v>
      </c>
      <c r="C944" t="s">
        <v>4176</v>
      </c>
      <c r="D944" t="s">
        <v>11</v>
      </c>
      <c r="E944" s="42">
        <v>44834</v>
      </c>
      <c r="F944" t="s">
        <v>6176</v>
      </c>
      <c r="G944">
        <v>27283</v>
      </c>
      <c r="H944">
        <v>1377</v>
      </c>
    </row>
    <row r="945" spans="1:8" x14ac:dyDescent="0.35">
      <c r="A945" s="15" t="s">
        <v>6177</v>
      </c>
      <c r="B945" t="s">
        <v>4176</v>
      </c>
      <c r="C945" t="s">
        <v>6178</v>
      </c>
      <c r="D945" t="s">
        <v>146</v>
      </c>
      <c r="E945" s="42">
        <v>44834</v>
      </c>
      <c r="F945" t="s">
        <v>6179</v>
      </c>
      <c r="G945">
        <v>13386</v>
      </c>
      <c r="H945">
        <v>413</v>
      </c>
    </row>
    <row r="946" spans="1:8" x14ac:dyDescent="0.35">
      <c r="A946" s="15" t="s">
        <v>6180</v>
      </c>
      <c r="B946" t="s">
        <v>4176</v>
      </c>
      <c r="C946" t="s">
        <v>6181</v>
      </c>
      <c r="D946" t="s">
        <v>146</v>
      </c>
      <c r="E946" s="42">
        <v>44834</v>
      </c>
      <c r="F946" t="s">
        <v>6182</v>
      </c>
      <c r="G946">
        <v>6485</v>
      </c>
      <c r="H946">
        <v>355</v>
      </c>
    </row>
    <row r="947" spans="1:8" ht="290" x14ac:dyDescent="0.35">
      <c r="A947" s="15" t="s">
        <v>6183</v>
      </c>
      <c r="B947" t="s">
        <v>4176</v>
      </c>
      <c r="C947" t="s">
        <v>5634</v>
      </c>
      <c r="D947" t="s">
        <v>9</v>
      </c>
      <c r="E947" s="42">
        <v>44834</v>
      </c>
      <c r="F947" s="4" t="s">
        <v>6184</v>
      </c>
      <c r="G947">
        <v>10343</v>
      </c>
      <c r="H947">
        <v>1466</v>
      </c>
    </row>
    <row r="948" spans="1:8" ht="290" x14ac:dyDescent="0.35">
      <c r="A948" s="15" t="s">
        <v>6185</v>
      </c>
      <c r="B948" t="s">
        <v>4176</v>
      </c>
      <c r="C948" t="s">
        <v>4261</v>
      </c>
      <c r="D948" t="s">
        <v>9</v>
      </c>
      <c r="E948" s="42">
        <v>44834</v>
      </c>
      <c r="F948" s="4" t="s">
        <v>6184</v>
      </c>
      <c r="G948">
        <v>10343</v>
      </c>
      <c r="H948">
        <v>1466</v>
      </c>
    </row>
    <row r="949" spans="1:8" x14ac:dyDescent="0.35">
      <c r="A949" s="15" t="s">
        <v>6186</v>
      </c>
      <c r="B949" t="s">
        <v>4176</v>
      </c>
      <c r="C949" t="s">
        <v>6187</v>
      </c>
      <c r="D949" t="s">
        <v>9</v>
      </c>
      <c r="E949" s="42">
        <v>44835</v>
      </c>
      <c r="F949" t="s">
        <v>6188</v>
      </c>
      <c r="G949">
        <v>5669</v>
      </c>
      <c r="H949">
        <v>788</v>
      </c>
    </row>
    <row r="950" spans="1:8" ht="304.5" x14ac:dyDescent="0.35">
      <c r="A950" s="15" t="s">
        <v>6189</v>
      </c>
      <c r="B950" t="s">
        <v>4176</v>
      </c>
      <c r="C950" t="s">
        <v>4261</v>
      </c>
      <c r="D950" t="s">
        <v>9</v>
      </c>
      <c r="E950" s="42">
        <v>44835</v>
      </c>
      <c r="F950" s="4" t="s">
        <v>6190</v>
      </c>
      <c r="G950">
        <v>11301</v>
      </c>
      <c r="H950">
        <v>1671</v>
      </c>
    </row>
    <row r="951" spans="1:8" x14ac:dyDescent="0.35">
      <c r="A951" s="15" t="s">
        <v>6191</v>
      </c>
      <c r="B951" t="s">
        <v>4176</v>
      </c>
      <c r="C951" t="s">
        <v>6192</v>
      </c>
      <c r="D951" t="s">
        <v>146</v>
      </c>
      <c r="E951" s="42">
        <v>44835</v>
      </c>
      <c r="F951" t="s">
        <v>6193</v>
      </c>
      <c r="G951">
        <v>7079</v>
      </c>
      <c r="H951">
        <v>343</v>
      </c>
    </row>
    <row r="952" spans="1:8" x14ac:dyDescent="0.35">
      <c r="A952" s="15" t="s">
        <v>6194</v>
      </c>
      <c r="B952" t="s">
        <v>4176</v>
      </c>
      <c r="C952" t="s">
        <v>6192</v>
      </c>
      <c r="D952" t="s">
        <v>9</v>
      </c>
      <c r="E952" s="42">
        <v>44835</v>
      </c>
      <c r="F952" t="s">
        <v>6195</v>
      </c>
      <c r="G952">
        <v>9310</v>
      </c>
      <c r="H952">
        <v>857</v>
      </c>
    </row>
    <row r="953" spans="1:8" x14ac:dyDescent="0.35">
      <c r="A953" s="15" t="s">
        <v>6196</v>
      </c>
      <c r="B953" t="s">
        <v>4176</v>
      </c>
      <c r="C953" t="s">
        <v>4212</v>
      </c>
      <c r="D953" t="s">
        <v>9</v>
      </c>
      <c r="E953" s="42">
        <v>44835</v>
      </c>
      <c r="F953" t="s">
        <v>6197</v>
      </c>
      <c r="G953">
        <v>34366</v>
      </c>
      <c r="H953">
        <v>3510</v>
      </c>
    </row>
    <row r="954" spans="1:8" x14ac:dyDescent="0.35">
      <c r="A954" s="15" t="s">
        <v>6198</v>
      </c>
      <c r="B954" t="s">
        <v>4176</v>
      </c>
      <c r="C954" t="s">
        <v>6199</v>
      </c>
      <c r="D954" t="s">
        <v>146</v>
      </c>
      <c r="E954" s="42">
        <v>44835</v>
      </c>
      <c r="F954" t="s">
        <v>6200</v>
      </c>
      <c r="G954">
        <v>5781</v>
      </c>
      <c r="H954">
        <v>172</v>
      </c>
    </row>
    <row r="955" spans="1:8" ht="246.5" x14ac:dyDescent="0.35">
      <c r="A955" s="15" t="s">
        <v>6201</v>
      </c>
      <c r="B955" t="s">
        <v>4176</v>
      </c>
      <c r="C955" t="s">
        <v>4261</v>
      </c>
      <c r="D955" t="s">
        <v>9</v>
      </c>
      <c r="E955" s="42">
        <v>44835</v>
      </c>
      <c r="F955" s="4" t="s">
        <v>6202</v>
      </c>
      <c r="G955">
        <v>14571</v>
      </c>
      <c r="H955">
        <v>1871</v>
      </c>
    </row>
    <row r="956" spans="1:8" x14ac:dyDescent="0.35">
      <c r="A956" s="15" t="s">
        <v>6203</v>
      </c>
      <c r="B956" t="s">
        <v>4176</v>
      </c>
      <c r="C956" t="s">
        <v>6048</v>
      </c>
      <c r="D956" t="s">
        <v>52</v>
      </c>
      <c r="E956" s="42">
        <v>44835</v>
      </c>
      <c r="F956" t="s">
        <v>6204</v>
      </c>
      <c r="G956">
        <v>0</v>
      </c>
      <c r="H956">
        <v>1059</v>
      </c>
    </row>
    <row r="957" spans="1:8" x14ac:dyDescent="0.35">
      <c r="A957" s="15" t="s">
        <v>6205</v>
      </c>
      <c r="B957" t="s">
        <v>4176</v>
      </c>
      <c r="C957" t="s">
        <v>4176</v>
      </c>
      <c r="D957" t="s">
        <v>11</v>
      </c>
      <c r="E957" s="42">
        <v>44835</v>
      </c>
      <c r="F957" t="s">
        <v>6206</v>
      </c>
      <c r="G957">
        <v>38749</v>
      </c>
      <c r="H957">
        <v>6183</v>
      </c>
    </row>
    <row r="958" spans="1:8" x14ac:dyDescent="0.35">
      <c r="A958" s="15" t="s">
        <v>6207</v>
      </c>
      <c r="B958" t="s">
        <v>4176</v>
      </c>
      <c r="C958" t="s">
        <v>6208</v>
      </c>
      <c r="D958" t="s">
        <v>9</v>
      </c>
      <c r="E958" s="42">
        <v>44835</v>
      </c>
      <c r="F958" t="s">
        <v>6209</v>
      </c>
      <c r="G958">
        <v>24057</v>
      </c>
      <c r="H958">
        <v>4012</v>
      </c>
    </row>
    <row r="959" spans="1:8" x14ac:dyDescent="0.35">
      <c r="A959" s="15" t="s">
        <v>6210</v>
      </c>
      <c r="B959" t="s">
        <v>4176</v>
      </c>
      <c r="C959" t="s">
        <v>4176</v>
      </c>
      <c r="D959" t="s">
        <v>11</v>
      </c>
      <c r="E959" s="42">
        <v>44835</v>
      </c>
      <c r="F959" t="s">
        <v>6211</v>
      </c>
      <c r="G959">
        <v>5560</v>
      </c>
      <c r="H959">
        <v>826</v>
      </c>
    </row>
    <row r="960" spans="1:8" x14ac:dyDescent="0.35">
      <c r="A960" s="15" t="s">
        <v>6212</v>
      </c>
      <c r="B960" t="s">
        <v>4176</v>
      </c>
      <c r="C960" t="s">
        <v>6213</v>
      </c>
      <c r="D960" t="s">
        <v>9</v>
      </c>
      <c r="E960" s="42">
        <v>44835</v>
      </c>
      <c r="F960" t="s">
        <v>6214</v>
      </c>
      <c r="G960">
        <v>222748</v>
      </c>
      <c r="H960">
        <v>27320</v>
      </c>
    </row>
    <row r="961" spans="1:8" x14ac:dyDescent="0.35">
      <c r="A961" s="15" t="s">
        <v>6215</v>
      </c>
      <c r="B961" t="s">
        <v>4176</v>
      </c>
      <c r="C961" t="s">
        <v>4176</v>
      </c>
      <c r="D961" t="s">
        <v>11</v>
      </c>
      <c r="E961" s="42">
        <v>44835</v>
      </c>
      <c r="F961" t="s">
        <v>6216</v>
      </c>
      <c r="G961">
        <v>12270</v>
      </c>
      <c r="H961">
        <v>2119</v>
      </c>
    </row>
    <row r="962" spans="1:8" x14ac:dyDescent="0.35">
      <c r="A962" s="15" t="s">
        <v>6217</v>
      </c>
      <c r="B962" t="s">
        <v>4176</v>
      </c>
      <c r="C962" t="s">
        <v>4176</v>
      </c>
      <c r="D962" t="s">
        <v>11</v>
      </c>
      <c r="E962" s="42">
        <v>44835</v>
      </c>
      <c r="F962" t="s">
        <v>6218</v>
      </c>
      <c r="G962">
        <v>20395</v>
      </c>
      <c r="H962">
        <v>3283</v>
      </c>
    </row>
    <row r="963" spans="1:8" ht="319" x14ac:dyDescent="0.35">
      <c r="A963" s="15" t="s">
        <v>6219</v>
      </c>
      <c r="B963" t="s">
        <v>4176</v>
      </c>
      <c r="C963" t="s">
        <v>4212</v>
      </c>
      <c r="D963" t="s">
        <v>9</v>
      </c>
      <c r="E963" s="42">
        <v>44835</v>
      </c>
      <c r="F963" s="4" t="s">
        <v>6220</v>
      </c>
      <c r="G963">
        <v>20193</v>
      </c>
      <c r="H963">
        <v>2427</v>
      </c>
    </row>
    <row r="964" spans="1:8" x14ac:dyDescent="0.35">
      <c r="A964" s="15" t="s">
        <v>6221</v>
      </c>
      <c r="B964" t="s">
        <v>4176</v>
      </c>
      <c r="C964" t="s">
        <v>4176</v>
      </c>
      <c r="D964" t="s">
        <v>11</v>
      </c>
      <c r="E964" s="42">
        <v>44835</v>
      </c>
      <c r="F964" t="s">
        <v>6222</v>
      </c>
      <c r="G964">
        <v>22025</v>
      </c>
      <c r="H964">
        <v>1587</v>
      </c>
    </row>
    <row r="965" spans="1:8" ht="275.5" x14ac:dyDescent="0.35">
      <c r="A965" s="15" t="s">
        <v>6223</v>
      </c>
      <c r="B965" t="s">
        <v>4176</v>
      </c>
      <c r="C965" t="s">
        <v>4261</v>
      </c>
      <c r="D965" t="s">
        <v>9</v>
      </c>
      <c r="E965" s="42">
        <v>44835</v>
      </c>
      <c r="F965" s="4" t="s">
        <v>6224</v>
      </c>
      <c r="G965">
        <v>19243</v>
      </c>
      <c r="H965">
        <v>2580</v>
      </c>
    </row>
    <row r="966" spans="1:8" x14ac:dyDescent="0.35">
      <c r="A966" s="15" t="s">
        <v>6225</v>
      </c>
      <c r="B966" t="s">
        <v>4176</v>
      </c>
      <c r="C966" t="s">
        <v>4176</v>
      </c>
      <c r="D966" t="s">
        <v>11</v>
      </c>
      <c r="E966" s="42">
        <v>44835</v>
      </c>
      <c r="F966" t="s">
        <v>6226</v>
      </c>
      <c r="G966">
        <v>5193</v>
      </c>
      <c r="H966">
        <v>900</v>
      </c>
    </row>
    <row r="967" spans="1:8" x14ac:dyDescent="0.35">
      <c r="A967" s="15" t="s">
        <v>6227</v>
      </c>
      <c r="B967" t="s">
        <v>4176</v>
      </c>
      <c r="C967" t="s">
        <v>4176</v>
      </c>
      <c r="D967" t="s">
        <v>11</v>
      </c>
      <c r="E967" s="42">
        <v>44835</v>
      </c>
      <c r="F967" t="s">
        <v>6228</v>
      </c>
      <c r="G967">
        <v>53483</v>
      </c>
      <c r="H967">
        <v>6167</v>
      </c>
    </row>
    <row r="968" spans="1:8" x14ac:dyDescent="0.35">
      <c r="A968" s="15" t="s">
        <v>6229</v>
      </c>
      <c r="B968" t="s">
        <v>4176</v>
      </c>
      <c r="C968" t="s">
        <v>4176</v>
      </c>
      <c r="D968" t="s">
        <v>11</v>
      </c>
      <c r="E968" s="42">
        <v>44835</v>
      </c>
      <c r="F968" t="s">
        <v>6230</v>
      </c>
      <c r="G968">
        <v>9255</v>
      </c>
      <c r="H968">
        <v>1081</v>
      </c>
    </row>
    <row r="969" spans="1:8" x14ac:dyDescent="0.35">
      <c r="A969" s="15" t="s">
        <v>6231</v>
      </c>
      <c r="B969" t="s">
        <v>4176</v>
      </c>
      <c r="C969" t="s">
        <v>4239</v>
      </c>
      <c r="D969" t="s">
        <v>9</v>
      </c>
      <c r="E969" s="42">
        <v>44835</v>
      </c>
      <c r="F969" t="s">
        <v>6232</v>
      </c>
      <c r="G969">
        <v>58349</v>
      </c>
      <c r="H969">
        <v>3542</v>
      </c>
    </row>
    <row r="970" spans="1:8" x14ac:dyDescent="0.35">
      <c r="A970" s="15" t="s">
        <v>6233</v>
      </c>
      <c r="B970" t="s">
        <v>4176</v>
      </c>
      <c r="C970" t="s">
        <v>4176</v>
      </c>
      <c r="D970" t="s">
        <v>11</v>
      </c>
      <c r="E970" s="42">
        <v>44835</v>
      </c>
      <c r="F970" t="s">
        <v>6234</v>
      </c>
      <c r="G970">
        <v>37251</v>
      </c>
      <c r="H970">
        <v>3274</v>
      </c>
    </row>
    <row r="971" spans="1:8" x14ac:dyDescent="0.35">
      <c r="A971" s="15" t="s">
        <v>6235</v>
      </c>
      <c r="B971" t="s">
        <v>4176</v>
      </c>
      <c r="C971" t="s">
        <v>4176</v>
      </c>
      <c r="D971" t="s">
        <v>11</v>
      </c>
      <c r="E971" s="42">
        <v>44835</v>
      </c>
      <c r="F971" t="s">
        <v>6236</v>
      </c>
      <c r="G971">
        <v>10801</v>
      </c>
      <c r="H971">
        <v>1403</v>
      </c>
    </row>
    <row r="972" spans="1:8" x14ac:dyDescent="0.35">
      <c r="A972" s="15" t="s">
        <v>6237</v>
      </c>
      <c r="B972" t="s">
        <v>4176</v>
      </c>
      <c r="C972" t="s">
        <v>4176</v>
      </c>
      <c r="D972" t="s">
        <v>11</v>
      </c>
      <c r="E972" s="42">
        <v>44835</v>
      </c>
      <c r="F972" t="s">
        <v>6238</v>
      </c>
      <c r="G972">
        <v>17256</v>
      </c>
      <c r="H972">
        <v>1483</v>
      </c>
    </row>
    <row r="973" spans="1:8" x14ac:dyDescent="0.35">
      <c r="A973" s="15" t="s">
        <v>6239</v>
      </c>
      <c r="B973" t="s">
        <v>4176</v>
      </c>
      <c r="C973" t="s">
        <v>4176</v>
      </c>
      <c r="D973" t="s">
        <v>11</v>
      </c>
      <c r="E973" s="42">
        <v>44835</v>
      </c>
      <c r="F973" t="s">
        <v>6240</v>
      </c>
      <c r="G973">
        <v>146069</v>
      </c>
      <c r="H973">
        <v>9967</v>
      </c>
    </row>
    <row r="974" spans="1:8" x14ac:dyDescent="0.35">
      <c r="A974" s="15" t="s">
        <v>6241</v>
      </c>
      <c r="B974" t="s">
        <v>4176</v>
      </c>
      <c r="C974" t="s">
        <v>4176</v>
      </c>
      <c r="D974" t="s">
        <v>11</v>
      </c>
      <c r="E974" s="42">
        <v>44835</v>
      </c>
      <c r="F974" t="s">
        <v>6242</v>
      </c>
      <c r="G974">
        <v>13350</v>
      </c>
      <c r="H974">
        <v>1164</v>
      </c>
    </row>
    <row r="975" spans="1:8" x14ac:dyDescent="0.35">
      <c r="A975" s="15" t="s">
        <v>6243</v>
      </c>
      <c r="B975" t="s">
        <v>4176</v>
      </c>
      <c r="C975" t="s">
        <v>4176</v>
      </c>
      <c r="D975" t="s">
        <v>11</v>
      </c>
      <c r="E975" s="42">
        <v>44835</v>
      </c>
      <c r="F975" t="s">
        <v>6244</v>
      </c>
      <c r="G975">
        <v>166352</v>
      </c>
      <c r="H975">
        <v>8864</v>
      </c>
    </row>
    <row r="976" spans="1:8" x14ac:dyDescent="0.35">
      <c r="A976" s="15" t="s">
        <v>6245</v>
      </c>
      <c r="B976" t="s">
        <v>4176</v>
      </c>
      <c r="C976" t="s">
        <v>4176</v>
      </c>
      <c r="D976" t="s">
        <v>11</v>
      </c>
      <c r="E976" s="42">
        <v>44835</v>
      </c>
      <c r="F976" t="s">
        <v>6246</v>
      </c>
      <c r="G976">
        <v>17759</v>
      </c>
      <c r="H976">
        <v>1484</v>
      </c>
    </row>
    <row r="977" spans="1:8" x14ac:dyDescent="0.35">
      <c r="A977" s="15" t="s">
        <v>6247</v>
      </c>
      <c r="B977" t="s">
        <v>4176</v>
      </c>
      <c r="C977" t="s">
        <v>4176</v>
      </c>
      <c r="D977" t="s">
        <v>11</v>
      </c>
      <c r="E977" s="42">
        <v>44835</v>
      </c>
      <c r="F977" t="s">
        <v>6248</v>
      </c>
      <c r="G977">
        <v>8570</v>
      </c>
      <c r="H977">
        <v>1120</v>
      </c>
    </row>
    <row r="978" spans="1:8" x14ac:dyDescent="0.35">
      <c r="A978" s="15" t="s">
        <v>6249</v>
      </c>
      <c r="B978" t="s">
        <v>4176</v>
      </c>
      <c r="C978" t="s">
        <v>4176</v>
      </c>
      <c r="D978" t="s">
        <v>11</v>
      </c>
      <c r="E978" s="42">
        <v>44835</v>
      </c>
      <c r="F978" t="s">
        <v>6250</v>
      </c>
      <c r="G978">
        <v>21585</v>
      </c>
      <c r="H978">
        <v>1647</v>
      </c>
    </row>
    <row r="979" spans="1:8" x14ac:dyDescent="0.35">
      <c r="A979" s="15" t="s">
        <v>6251</v>
      </c>
      <c r="B979" t="s">
        <v>4176</v>
      </c>
      <c r="C979" t="s">
        <v>4176</v>
      </c>
      <c r="D979" t="s">
        <v>11</v>
      </c>
      <c r="E979" s="42">
        <v>44835</v>
      </c>
      <c r="F979" t="s">
        <v>6252</v>
      </c>
      <c r="G979">
        <v>26198</v>
      </c>
      <c r="H979">
        <v>2311</v>
      </c>
    </row>
    <row r="980" spans="1:8" x14ac:dyDescent="0.35">
      <c r="A980" s="15" t="s">
        <v>6253</v>
      </c>
      <c r="B980" t="s">
        <v>4176</v>
      </c>
      <c r="C980" t="s">
        <v>4176</v>
      </c>
      <c r="D980" t="s">
        <v>11</v>
      </c>
      <c r="E980" s="42">
        <v>44835</v>
      </c>
      <c r="F980" t="s">
        <v>6254</v>
      </c>
      <c r="G980">
        <v>9470</v>
      </c>
      <c r="H980">
        <v>986</v>
      </c>
    </row>
    <row r="981" spans="1:8" x14ac:dyDescent="0.35">
      <c r="A981" s="15" t="s">
        <v>6255</v>
      </c>
      <c r="B981" t="s">
        <v>4176</v>
      </c>
      <c r="C981" t="s">
        <v>4176</v>
      </c>
      <c r="D981" t="s">
        <v>11</v>
      </c>
      <c r="E981" s="42">
        <v>44835</v>
      </c>
      <c r="F981" t="s">
        <v>6256</v>
      </c>
      <c r="G981">
        <v>20845</v>
      </c>
      <c r="H981">
        <v>1773</v>
      </c>
    </row>
    <row r="982" spans="1:8" x14ac:dyDescent="0.35">
      <c r="A982" s="15" t="s">
        <v>6257</v>
      </c>
      <c r="B982" t="s">
        <v>4176</v>
      </c>
      <c r="C982" t="s">
        <v>4176</v>
      </c>
      <c r="D982" t="s">
        <v>11</v>
      </c>
      <c r="E982" s="42">
        <v>44835</v>
      </c>
      <c r="F982" t="s">
        <v>6258</v>
      </c>
      <c r="G982">
        <v>11454</v>
      </c>
      <c r="H982">
        <v>1707</v>
      </c>
    </row>
    <row r="983" spans="1:8" x14ac:dyDescent="0.35">
      <c r="A983" s="15" t="s">
        <v>6259</v>
      </c>
      <c r="B983" t="s">
        <v>4176</v>
      </c>
      <c r="C983" t="s">
        <v>4176</v>
      </c>
      <c r="D983" t="s">
        <v>11</v>
      </c>
      <c r="E983" s="42">
        <v>44835</v>
      </c>
      <c r="F983" t="s">
        <v>6260</v>
      </c>
      <c r="G983">
        <v>17503</v>
      </c>
      <c r="H983">
        <v>1377</v>
      </c>
    </row>
    <row r="984" spans="1:8" x14ac:dyDescent="0.35">
      <c r="A984" s="15" t="s">
        <v>6261</v>
      </c>
      <c r="B984" t="s">
        <v>4176</v>
      </c>
      <c r="C984" t="s">
        <v>4176</v>
      </c>
      <c r="D984" t="s">
        <v>11</v>
      </c>
      <c r="E984" s="42">
        <v>44835</v>
      </c>
      <c r="F984" t="s">
        <v>6262</v>
      </c>
      <c r="G984">
        <v>181911</v>
      </c>
      <c r="H984">
        <v>17929</v>
      </c>
    </row>
    <row r="985" spans="1:8" x14ac:dyDescent="0.35">
      <c r="A985" s="15" t="s">
        <v>6263</v>
      </c>
      <c r="B985" t="s">
        <v>4176</v>
      </c>
      <c r="C985" t="s">
        <v>6264</v>
      </c>
      <c r="D985" t="s">
        <v>9</v>
      </c>
      <c r="E985" s="42">
        <v>44835</v>
      </c>
      <c r="F985" t="s">
        <v>6265</v>
      </c>
      <c r="G985">
        <v>9581</v>
      </c>
      <c r="H985">
        <v>1256</v>
      </c>
    </row>
    <row r="986" spans="1:8" ht="217.5" x14ac:dyDescent="0.35">
      <c r="A986" s="15" t="s">
        <v>6266</v>
      </c>
      <c r="B986" t="s">
        <v>4176</v>
      </c>
      <c r="C986" t="s">
        <v>4649</v>
      </c>
      <c r="D986" t="s">
        <v>52</v>
      </c>
      <c r="E986" s="42">
        <v>44835</v>
      </c>
      <c r="F986" s="4" t="s">
        <v>6267</v>
      </c>
      <c r="G986">
        <v>0</v>
      </c>
      <c r="H986">
        <v>982</v>
      </c>
    </row>
    <row r="987" spans="1:8" x14ac:dyDescent="0.35">
      <c r="A987" s="15" t="s">
        <v>6268</v>
      </c>
      <c r="B987" t="s">
        <v>4176</v>
      </c>
      <c r="C987" t="s">
        <v>4176</v>
      </c>
      <c r="D987" t="s">
        <v>11</v>
      </c>
      <c r="E987" s="42">
        <v>44836</v>
      </c>
      <c r="F987" t="s">
        <v>6269</v>
      </c>
      <c r="G987">
        <v>26539</v>
      </c>
      <c r="H987">
        <v>2599</v>
      </c>
    </row>
    <row r="988" spans="1:8" ht="409.5" x14ac:dyDescent="0.35">
      <c r="A988" s="15" t="s">
        <v>6270</v>
      </c>
      <c r="B988" t="s">
        <v>4176</v>
      </c>
      <c r="C988" t="s">
        <v>4261</v>
      </c>
      <c r="D988" t="s">
        <v>9</v>
      </c>
      <c r="E988" s="42">
        <v>44836</v>
      </c>
      <c r="F988" s="4" t="s">
        <v>6271</v>
      </c>
      <c r="G988">
        <v>42038</v>
      </c>
      <c r="H988">
        <v>3907</v>
      </c>
    </row>
    <row r="989" spans="1:8" ht="174" x14ac:dyDescent="0.35">
      <c r="A989" s="15" t="s">
        <v>6272</v>
      </c>
      <c r="B989" t="s">
        <v>4176</v>
      </c>
      <c r="C989" t="s">
        <v>4261</v>
      </c>
      <c r="D989" t="s">
        <v>9</v>
      </c>
      <c r="E989" s="42">
        <v>44836</v>
      </c>
      <c r="F989" s="4" t="s">
        <v>6273</v>
      </c>
      <c r="G989">
        <v>29308</v>
      </c>
      <c r="H989">
        <v>2400</v>
      </c>
    </row>
    <row r="990" spans="1:8" x14ac:dyDescent="0.35">
      <c r="A990" s="15" t="s">
        <v>6274</v>
      </c>
      <c r="B990" t="s">
        <v>4176</v>
      </c>
      <c r="C990" t="s">
        <v>4176</v>
      </c>
      <c r="D990" t="s">
        <v>11</v>
      </c>
      <c r="E990" s="42">
        <v>44836</v>
      </c>
      <c r="F990" t="s">
        <v>6275</v>
      </c>
      <c r="G990">
        <v>13980</v>
      </c>
      <c r="H990">
        <v>2279</v>
      </c>
    </row>
    <row r="991" spans="1:8" x14ac:dyDescent="0.35">
      <c r="A991" s="15" t="s">
        <v>6276</v>
      </c>
      <c r="B991" t="s">
        <v>4176</v>
      </c>
      <c r="C991" t="s">
        <v>4176</v>
      </c>
      <c r="D991" t="s">
        <v>11</v>
      </c>
      <c r="E991" s="42">
        <v>44836</v>
      </c>
      <c r="F991" t="s">
        <v>6277</v>
      </c>
      <c r="G991">
        <v>57603</v>
      </c>
      <c r="H991">
        <v>6073</v>
      </c>
    </row>
    <row r="992" spans="1:8" ht="159.5" x14ac:dyDescent="0.35">
      <c r="A992" s="15" t="s">
        <v>6278</v>
      </c>
      <c r="B992" t="s">
        <v>4176</v>
      </c>
      <c r="C992" t="s">
        <v>4261</v>
      </c>
      <c r="D992" t="s">
        <v>9</v>
      </c>
      <c r="E992" s="42">
        <v>44836</v>
      </c>
      <c r="F992" s="4" t="s">
        <v>6279</v>
      </c>
      <c r="G992">
        <v>230978</v>
      </c>
      <c r="H992">
        <v>24482</v>
      </c>
    </row>
    <row r="993" spans="1:8" x14ac:dyDescent="0.35">
      <c r="A993" s="15" t="s">
        <v>6280</v>
      </c>
      <c r="B993" t="s">
        <v>4176</v>
      </c>
      <c r="C993" t="s">
        <v>4176</v>
      </c>
      <c r="D993" t="s">
        <v>11</v>
      </c>
      <c r="E993" s="42">
        <v>44837</v>
      </c>
      <c r="F993" t="s">
        <v>6281</v>
      </c>
      <c r="G993">
        <v>31350</v>
      </c>
      <c r="H993">
        <v>5458</v>
      </c>
    </row>
    <row r="994" spans="1:8" x14ac:dyDescent="0.35">
      <c r="A994" s="15" t="s">
        <v>6282</v>
      </c>
      <c r="B994" t="s">
        <v>4176</v>
      </c>
      <c r="C994" t="s">
        <v>4176</v>
      </c>
      <c r="D994" t="s">
        <v>11</v>
      </c>
      <c r="E994" s="42">
        <v>44837</v>
      </c>
      <c r="F994" t="s">
        <v>6283</v>
      </c>
      <c r="G994">
        <v>322136</v>
      </c>
      <c r="H994">
        <v>30391</v>
      </c>
    </row>
    <row r="995" spans="1:8" x14ac:dyDescent="0.35">
      <c r="A995" s="15" t="s">
        <v>6284</v>
      </c>
      <c r="B995" t="s">
        <v>4176</v>
      </c>
      <c r="C995" t="s">
        <v>4176</v>
      </c>
      <c r="D995" t="s">
        <v>11</v>
      </c>
      <c r="E995" s="42">
        <v>44837</v>
      </c>
      <c r="F995" t="s">
        <v>6285</v>
      </c>
      <c r="G995">
        <v>152484</v>
      </c>
      <c r="H995">
        <v>13964</v>
      </c>
    </row>
    <row r="996" spans="1:8" x14ac:dyDescent="0.35">
      <c r="A996" s="15" t="s">
        <v>6286</v>
      </c>
      <c r="B996" t="s">
        <v>4176</v>
      </c>
      <c r="C996" t="s">
        <v>4176</v>
      </c>
      <c r="D996" t="s">
        <v>11</v>
      </c>
      <c r="E996" s="42">
        <v>44837</v>
      </c>
      <c r="F996" t="s">
        <v>6287</v>
      </c>
      <c r="G996">
        <v>14653</v>
      </c>
      <c r="H996">
        <v>2105</v>
      </c>
    </row>
    <row r="997" spans="1:8" x14ac:dyDescent="0.35">
      <c r="A997" s="15" t="s">
        <v>6288</v>
      </c>
      <c r="B997" t="s">
        <v>4176</v>
      </c>
      <c r="C997" t="s">
        <v>4176</v>
      </c>
      <c r="D997" t="s">
        <v>11</v>
      </c>
      <c r="E997" s="42">
        <v>44837</v>
      </c>
      <c r="F997" t="s">
        <v>6289</v>
      </c>
      <c r="G997">
        <v>206562</v>
      </c>
      <c r="H997">
        <v>13936</v>
      </c>
    </row>
    <row r="998" spans="1:8" x14ac:dyDescent="0.35">
      <c r="A998" s="15" t="s">
        <v>6290</v>
      </c>
      <c r="B998" t="s">
        <v>4176</v>
      </c>
      <c r="C998" t="s">
        <v>4212</v>
      </c>
      <c r="D998" t="s">
        <v>9</v>
      </c>
      <c r="E998" s="42">
        <v>44837</v>
      </c>
      <c r="F998" t="s">
        <v>6291</v>
      </c>
      <c r="G998">
        <v>45071</v>
      </c>
      <c r="H998">
        <v>3967</v>
      </c>
    </row>
    <row r="999" spans="1:8" ht="409.5" x14ac:dyDescent="0.35">
      <c r="A999" s="15" t="s">
        <v>6292</v>
      </c>
      <c r="B999" t="s">
        <v>4176</v>
      </c>
      <c r="C999" t="s">
        <v>4261</v>
      </c>
      <c r="D999" t="s">
        <v>9</v>
      </c>
      <c r="E999" s="42">
        <v>44837</v>
      </c>
      <c r="F999" s="4" t="s">
        <v>6293</v>
      </c>
      <c r="G999">
        <v>50941</v>
      </c>
      <c r="H999">
        <v>5698</v>
      </c>
    </row>
    <row r="1000" spans="1:8" x14ac:dyDescent="0.35">
      <c r="A1000" s="15" t="s">
        <v>6294</v>
      </c>
      <c r="B1000" t="s">
        <v>4176</v>
      </c>
      <c r="C1000" t="s">
        <v>4176</v>
      </c>
      <c r="D1000" t="s">
        <v>11</v>
      </c>
      <c r="E1000" s="42">
        <v>44837</v>
      </c>
      <c r="F1000" t="s">
        <v>6295</v>
      </c>
      <c r="G1000">
        <v>196410</v>
      </c>
      <c r="H1000">
        <v>19942</v>
      </c>
    </row>
    <row r="1001" spans="1:8" ht="409.5" x14ac:dyDescent="0.35">
      <c r="A1001" s="15" t="s">
        <v>6296</v>
      </c>
      <c r="B1001" t="s">
        <v>4176</v>
      </c>
      <c r="C1001" t="s">
        <v>4261</v>
      </c>
      <c r="D1001" t="s">
        <v>9</v>
      </c>
      <c r="E1001" s="42">
        <v>44837</v>
      </c>
      <c r="F1001" s="4" t="s">
        <v>6297</v>
      </c>
      <c r="G1001">
        <v>68503</v>
      </c>
      <c r="H1001">
        <v>7534</v>
      </c>
    </row>
    <row r="1002" spans="1:8" ht="406" x14ac:dyDescent="0.35">
      <c r="A1002" s="15" t="s">
        <v>6298</v>
      </c>
      <c r="B1002" t="s">
        <v>4176</v>
      </c>
      <c r="C1002" t="s">
        <v>4261</v>
      </c>
      <c r="D1002" t="s">
        <v>9</v>
      </c>
      <c r="E1002" s="42">
        <v>44837</v>
      </c>
      <c r="F1002" s="4" t="s">
        <v>6299</v>
      </c>
      <c r="G1002">
        <v>42250</v>
      </c>
      <c r="H1002">
        <v>3780</v>
      </c>
    </row>
    <row r="1003" spans="1:8" x14ac:dyDescent="0.35">
      <c r="A1003" s="15" t="s">
        <v>6300</v>
      </c>
      <c r="B1003" t="s">
        <v>4176</v>
      </c>
      <c r="C1003" t="s">
        <v>4176</v>
      </c>
      <c r="D1003" t="s">
        <v>11</v>
      </c>
      <c r="E1003" s="42">
        <v>44837</v>
      </c>
      <c r="F1003" t="s">
        <v>6301</v>
      </c>
      <c r="G1003">
        <v>8365</v>
      </c>
      <c r="H1003">
        <v>1266</v>
      </c>
    </row>
    <row r="1004" spans="1:8" x14ac:dyDescent="0.35">
      <c r="A1004" s="15" t="s">
        <v>6302</v>
      </c>
      <c r="B1004" t="s">
        <v>4176</v>
      </c>
      <c r="C1004" t="s">
        <v>4176</v>
      </c>
      <c r="D1004" t="s">
        <v>11</v>
      </c>
      <c r="E1004" s="42">
        <v>44837</v>
      </c>
      <c r="F1004" t="s">
        <v>6303</v>
      </c>
      <c r="G1004">
        <v>43693</v>
      </c>
      <c r="H1004">
        <v>3896</v>
      </c>
    </row>
    <row r="1005" spans="1:8" x14ac:dyDescent="0.35">
      <c r="A1005" s="15" t="s">
        <v>6304</v>
      </c>
      <c r="B1005" t="s">
        <v>4176</v>
      </c>
      <c r="C1005" t="s">
        <v>4176</v>
      </c>
      <c r="D1005" t="s">
        <v>11</v>
      </c>
      <c r="E1005" s="42">
        <v>44837</v>
      </c>
      <c r="F1005" t="s">
        <v>6305</v>
      </c>
      <c r="G1005">
        <v>32240</v>
      </c>
      <c r="H1005">
        <v>3635</v>
      </c>
    </row>
    <row r="1006" spans="1:8" x14ac:dyDescent="0.35">
      <c r="A1006" s="15" t="s">
        <v>6306</v>
      </c>
      <c r="B1006" t="s">
        <v>4176</v>
      </c>
      <c r="C1006" t="s">
        <v>4176</v>
      </c>
      <c r="D1006" t="s">
        <v>11</v>
      </c>
      <c r="E1006" s="42">
        <v>44837</v>
      </c>
      <c r="F1006">
        <v>7</v>
      </c>
      <c r="G1006">
        <v>170055</v>
      </c>
      <c r="H1006">
        <v>14112</v>
      </c>
    </row>
    <row r="1007" spans="1:8" x14ac:dyDescent="0.35">
      <c r="A1007" s="15" t="s">
        <v>6307</v>
      </c>
      <c r="B1007" t="s">
        <v>4176</v>
      </c>
      <c r="C1007" t="s">
        <v>4176</v>
      </c>
      <c r="D1007" t="s">
        <v>11</v>
      </c>
      <c r="E1007" s="42">
        <v>44837</v>
      </c>
      <c r="F1007" t="s">
        <v>6308</v>
      </c>
      <c r="G1007">
        <v>131215</v>
      </c>
      <c r="H1007">
        <v>12748</v>
      </c>
    </row>
    <row r="1008" spans="1:8" x14ac:dyDescent="0.35">
      <c r="A1008" s="15" t="s">
        <v>6309</v>
      </c>
      <c r="B1008" t="s">
        <v>4176</v>
      </c>
      <c r="C1008" t="s">
        <v>6310</v>
      </c>
      <c r="D1008" t="s">
        <v>146</v>
      </c>
      <c r="E1008" s="42">
        <v>44837</v>
      </c>
      <c r="F1008" t="s">
        <v>6311</v>
      </c>
      <c r="G1008">
        <v>19328</v>
      </c>
      <c r="H1008">
        <v>738</v>
      </c>
    </row>
    <row r="1009" spans="1:8" x14ac:dyDescent="0.35">
      <c r="A1009" s="15" t="s">
        <v>6312</v>
      </c>
      <c r="B1009" t="s">
        <v>4176</v>
      </c>
      <c r="C1009" t="s">
        <v>6310</v>
      </c>
      <c r="D1009" t="s">
        <v>9</v>
      </c>
      <c r="E1009" s="42">
        <v>44837</v>
      </c>
      <c r="F1009" t="s">
        <v>6313</v>
      </c>
      <c r="G1009">
        <v>14469</v>
      </c>
      <c r="H1009">
        <v>1417</v>
      </c>
    </row>
    <row r="1010" spans="1:8" x14ac:dyDescent="0.35">
      <c r="A1010" s="15" t="s">
        <v>6314</v>
      </c>
      <c r="B1010" t="s">
        <v>4176</v>
      </c>
      <c r="C1010" t="s">
        <v>6315</v>
      </c>
      <c r="D1010" t="s">
        <v>5635</v>
      </c>
      <c r="E1010" s="42">
        <v>44837</v>
      </c>
      <c r="F1010" t="s">
        <v>6316</v>
      </c>
      <c r="G1010">
        <v>0</v>
      </c>
      <c r="H1010">
        <v>2629</v>
      </c>
    </row>
    <row r="1011" spans="1:8" x14ac:dyDescent="0.35">
      <c r="A1011" s="15" t="s">
        <v>6317</v>
      </c>
      <c r="B1011" t="s">
        <v>4176</v>
      </c>
      <c r="C1011" t="s">
        <v>4176</v>
      </c>
      <c r="D1011" t="s">
        <v>11</v>
      </c>
      <c r="E1011" s="42">
        <v>44838</v>
      </c>
      <c r="F1011" t="s">
        <v>6318</v>
      </c>
      <c r="G1011">
        <v>34712</v>
      </c>
      <c r="H1011">
        <v>3547</v>
      </c>
    </row>
    <row r="1012" spans="1:8" x14ac:dyDescent="0.35">
      <c r="A1012" s="15" t="s">
        <v>6319</v>
      </c>
      <c r="B1012" t="s">
        <v>4176</v>
      </c>
      <c r="C1012" t="s">
        <v>6320</v>
      </c>
      <c r="D1012" t="s">
        <v>9</v>
      </c>
      <c r="E1012" s="42">
        <v>44838</v>
      </c>
      <c r="F1012" t="s">
        <v>6321</v>
      </c>
      <c r="G1012">
        <v>18760</v>
      </c>
      <c r="H1012">
        <v>955</v>
      </c>
    </row>
    <row r="1013" spans="1:8" x14ac:dyDescent="0.35">
      <c r="A1013" s="15" t="s">
        <v>6322</v>
      </c>
      <c r="B1013" t="s">
        <v>4176</v>
      </c>
      <c r="C1013" t="s">
        <v>4176</v>
      </c>
      <c r="D1013" t="s">
        <v>11</v>
      </c>
      <c r="E1013" s="42">
        <v>44838</v>
      </c>
      <c r="F1013" t="s">
        <v>6323</v>
      </c>
      <c r="G1013">
        <v>57374</v>
      </c>
      <c r="H1013">
        <v>5803</v>
      </c>
    </row>
    <row r="1014" spans="1:8" ht="406" x14ac:dyDescent="0.35">
      <c r="A1014" s="15" t="s">
        <v>6324</v>
      </c>
      <c r="B1014" t="s">
        <v>4176</v>
      </c>
      <c r="C1014" t="s">
        <v>4261</v>
      </c>
      <c r="D1014" t="s">
        <v>9</v>
      </c>
      <c r="E1014" s="42">
        <v>44838</v>
      </c>
      <c r="F1014" s="4" t="s">
        <v>6325</v>
      </c>
      <c r="G1014">
        <v>19625</v>
      </c>
      <c r="H1014">
        <v>2380</v>
      </c>
    </row>
    <row r="1015" spans="1:8" ht="409.5" x14ac:dyDescent="0.35">
      <c r="A1015" s="15" t="s">
        <v>6326</v>
      </c>
      <c r="B1015" t="s">
        <v>4176</v>
      </c>
      <c r="C1015" t="s">
        <v>4176</v>
      </c>
      <c r="D1015" t="s">
        <v>11</v>
      </c>
      <c r="E1015" s="42">
        <v>44838</v>
      </c>
      <c r="F1015" s="4" t="s">
        <v>6327</v>
      </c>
      <c r="G1015">
        <v>169248</v>
      </c>
      <c r="H1015">
        <v>23925</v>
      </c>
    </row>
    <row r="1016" spans="1:8" x14ac:dyDescent="0.35">
      <c r="A1016" s="15" t="s">
        <v>6328</v>
      </c>
      <c r="B1016" t="s">
        <v>4176</v>
      </c>
      <c r="C1016" t="s">
        <v>6048</v>
      </c>
      <c r="D1016" t="s">
        <v>9</v>
      </c>
      <c r="E1016" s="42">
        <v>44838</v>
      </c>
      <c r="F1016" t="s">
        <v>6329</v>
      </c>
      <c r="G1016">
        <v>5860</v>
      </c>
      <c r="H1016">
        <v>1469</v>
      </c>
    </row>
    <row r="1017" spans="1:8" x14ac:dyDescent="0.35">
      <c r="A1017" s="15" t="s">
        <v>6330</v>
      </c>
      <c r="B1017" t="s">
        <v>4176</v>
      </c>
      <c r="C1017" t="s">
        <v>4176</v>
      </c>
      <c r="D1017" t="s">
        <v>11</v>
      </c>
      <c r="E1017" s="42">
        <v>44838</v>
      </c>
      <c r="F1017" t="s">
        <v>6331</v>
      </c>
      <c r="G1017">
        <v>37013</v>
      </c>
      <c r="H1017">
        <v>5414</v>
      </c>
    </row>
    <row r="1018" spans="1:8" x14ac:dyDescent="0.35">
      <c r="A1018" s="15" t="s">
        <v>6332</v>
      </c>
      <c r="B1018" t="s">
        <v>4176</v>
      </c>
      <c r="C1018" t="s">
        <v>4176</v>
      </c>
      <c r="D1018" t="s">
        <v>11</v>
      </c>
      <c r="E1018" s="42">
        <v>44838</v>
      </c>
      <c r="F1018" t="s">
        <v>6333</v>
      </c>
      <c r="G1018">
        <v>89963</v>
      </c>
      <c r="H1018">
        <v>7024</v>
      </c>
    </row>
    <row r="1019" spans="1:8" x14ac:dyDescent="0.35">
      <c r="A1019" s="15" t="s">
        <v>6334</v>
      </c>
      <c r="B1019" t="s">
        <v>4176</v>
      </c>
      <c r="C1019" t="s">
        <v>4176</v>
      </c>
      <c r="D1019" t="s">
        <v>11</v>
      </c>
      <c r="E1019" s="42">
        <v>44838</v>
      </c>
      <c r="F1019" t="s">
        <v>6335</v>
      </c>
      <c r="G1019">
        <v>19234</v>
      </c>
      <c r="H1019">
        <v>1860</v>
      </c>
    </row>
    <row r="1020" spans="1:8" x14ac:dyDescent="0.35">
      <c r="A1020" s="15" t="s">
        <v>6336</v>
      </c>
      <c r="B1020" t="s">
        <v>4176</v>
      </c>
      <c r="C1020" t="s">
        <v>4176</v>
      </c>
      <c r="D1020" t="s">
        <v>11</v>
      </c>
      <c r="E1020" s="42">
        <v>44838</v>
      </c>
      <c r="F1020" t="s">
        <v>6337</v>
      </c>
      <c r="G1020">
        <v>130301</v>
      </c>
      <c r="H1020">
        <v>8711</v>
      </c>
    </row>
    <row r="1021" spans="1:8" x14ac:dyDescent="0.35">
      <c r="A1021" s="15" t="s">
        <v>6338</v>
      </c>
      <c r="B1021" t="s">
        <v>4176</v>
      </c>
      <c r="C1021" t="s">
        <v>4176</v>
      </c>
      <c r="D1021" t="s">
        <v>11</v>
      </c>
      <c r="E1021" s="42">
        <v>44838</v>
      </c>
      <c r="F1021" t="s">
        <v>6339</v>
      </c>
      <c r="G1021">
        <v>7647</v>
      </c>
      <c r="H1021">
        <v>955</v>
      </c>
    </row>
    <row r="1022" spans="1:8" x14ac:dyDescent="0.35">
      <c r="A1022" s="15" t="s">
        <v>6340</v>
      </c>
      <c r="B1022" t="s">
        <v>4176</v>
      </c>
      <c r="C1022" t="s">
        <v>4176</v>
      </c>
      <c r="D1022" t="s">
        <v>11</v>
      </c>
      <c r="E1022" s="42">
        <v>44838</v>
      </c>
      <c r="F1022" t="s">
        <v>6341</v>
      </c>
      <c r="G1022">
        <v>31377</v>
      </c>
      <c r="H1022">
        <v>2348</v>
      </c>
    </row>
    <row r="1023" spans="1:8" x14ac:dyDescent="0.35">
      <c r="A1023" s="15" t="s">
        <v>6342</v>
      </c>
      <c r="B1023" t="s">
        <v>4176</v>
      </c>
      <c r="C1023" t="s">
        <v>4176</v>
      </c>
      <c r="D1023" t="s">
        <v>11</v>
      </c>
      <c r="E1023" s="42">
        <v>44838</v>
      </c>
      <c r="F1023" t="s">
        <v>6343</v>
      </c>
      <c r="G1023">
        <v>16363</v>
      </c>
      <c r="H1023">
        <v>2033</v>
      </c>
    </row>
    <row r="1024" spans="1:8" x14ac:dyDescent="0.35">
      <c r="A1024" s="15" t="s">
        <v>6344</v>
      </c>
      <c r="B1024" t="s">
        <v>4176</v>
      </c>
      <c r="C1024" t="s">
        <v>4176</v>
      </c>
      <c r="D1024" t="s">
        <v>11</v>
      </c>
      <c r="E1024" s="42">
        <v>44838</v>
      </c>
      <c r="F1024" t="s">
        <v>6345</v>
      </c>
      <c r="G1024">
        <v>21384</v>
      </c>
      <c r="H1024">
        <v>2199</v>
      </c>
    </row>
    <row r="1025" spans="1:8" x14ac:dyDescent="0.35">
      <c r="A1025" s="15" t="s">
        <v>6346</v>
      </c>
      <c r="B1025" t="s">
        <v>4176</v>
      </c>
      <c r="C1025" t="s">
        <v>4176</v>
      </c>
      <c r="D1025" t="s">
        <v>11</v>
      </c>
      <c r="E1025" s="42">
        <v>44838</v>
      </c>
      <c r="F1025" t="s">
        <v>6347</v>
      </c>
      <c r="G1025">
        <v>61931</v>
      </c>
      <c r="H1025">
        <v>4409</v>
      </c>
    </row>
    <row r="1026" spans="1:8" x14ac:dyDescent="0.35">
      <c r="A1026" s="15" t="s">
        <v>6348</v>
      </c>
      <c r="B1026" t="s">
        <v>4176</v>
      </c>
      <c r="C1026" t="s">
        <v>4176</v>
      </c>
      <c r="D1026" t="s">
        <v>11</v>
      </c>
      <c r="E1026" s="42">
        <v>44838</v>
      </c>
      <c r="F1026" t="s">
        <v>6349</v>
      </c>
      <c r="G1026">
        <v>20283</v>
      </c>
      <c r="H1026">
        <v>1696</v>
      </c>
    </row>
    <row r="1027" spans="1:8" x14ac:dyDescent="0.35">
      <c r="A1027" s="15" t="s">
        <v>6350</v>
      </c>
      <c r="B1027" t="s">
        <v>4176</v>
      </c>
      <c r="C1027" t="s">
        <v>4176</v>
      </c>
      <c r="D1027" t="s">
        <v>11</v>
      </c>
      <c r="E1027" s="42">
        <v>44838</v>
      </c>
      <c r="F1027" t="s">
        <v>6351</v>
      </c>
      <c r="G1027">
        <v>23961</v>
      </c>
      <c r="H1027">
        <v>2576</v>
      </c>
    </row>
    <row r="1028" spans="1:8" ht="333.5" x14ac:dyDescent="0.35">
      <c r="A1028" s="15" t="s">
        <v>6352</v>
      </c>
      <c r="B1028" t="s">
        <v>4176</v>
      </c>
      <c r="C1028" t="s">
        <v>4261</v>
      </c>
      <c r="D1028" t="s">
        <v>9</v>
      </c>
      <c r="E1028" s="42">
        <v>44838</v>
      </c>
      <c r="F1028" s="4" t="s">
        <v>6353</v>
      </c>
      <c r="G1028">
        <v>150414</v>
      </c>
      <c r="H1028">
        <v>12754</v>
      </c>
    </row>
    <row r="1029" spans="1:8" x14ac:dyDescent="0.35">
      <c r="A1029" s="15" t="s">
        <v>6354</v>
      </c>
      <c r="B1029" t="s">
        <v>4176</v>
      </c>
      <c r="C1029" t="s">
        <v>4176</v>
      </c>
      <c r="D1029" t="s">
        <v>11</v>
      </c>
      <c r="E1029" s="42">
        <v>44838</v>
      </c>
      <c r="F1029" t="s">
        <v>6355</v>
      </c>
      <c r="G1029">
        <v>10850</v>
      </c>
      <c r="H1029">
        <v>2079</v>
      </c>
    </row>
    <row r="1030" spans="1:8" ht="391.5" x14ac:dyDescent="0.35">
      <c r="A1030" s="15" t="s">
        <v>6356</v>
      </c>
      <c r="B1030" t="s">
        <v>4176</v>
      </c>
      <c r="C1030" t="s">
        <v>4261</v>
      </c>
      <c r="D1030" t="s">
        <v>9</v>
      </c>
      <c r="E1030" s="42">
        <v>44838</v>
      </c>
      <c r="F1030" s="4" t="s">
        <v>6357</v>
      </c>
      <c r="G1030">
        <v>20147</v>
      </c>
      <c r="H1030">
        <v>2964</v>
      </c>
    </row>
    <row r="1031" spans="1:8" x14ac:dyDescent="0.35">
      <c r="A1031" s="15" t="s">
        <v>6358</v>
      </c>
      <c r="B1031" t="s">
        <v>4176</v>
      </c>
      <c r="C1031" t="s">
        <v>6359</v>
      </c>
      <c r="D1031" t="s">
        <v>52</v>
      </c>
      <c r="E1031" s="42">
        <v>44839</v>
      </c>
      <c r="F1031" t="s">
        <v>6360</v>
      </c>
      <c r="G1031">
        <v>0</v>
      </c>
      <c r="H1031">
        <v>21143</v>
      </c>
    </row>
    <row r="1032" spans="1:8" x14ac:dyDescent="0.35">
      <c r="A1032" s="15" t="s">
        <v>6361</v>
      </c>
      <c r="B1032" t="s">
        <v>4176</v>
      </c>
      <c r="C1032" t="s">
        <v>4176</v>
      </c>
      <c r="D1032" t="s">
        <v>11</v>
      </c>
      <c r="E1032" s="42">
        <v>44839</v>
      </c>
      <c r="F1032" t="s">
        <v>6362</v>
      </c>
      <c r="G1032">
        <v>38924</v>
      </c>
      <c r="H1032">
        <v>3669</v>
      </c>
    </row>
    <row r="1033" spans="1:8" x14ac:dyDescent="0.35">
      <c r="A1033" s="15" t="s">
        <v>6363</v>
      </c>
      <c r="B1033" t="s">
        <v>4176</v>
      </c>
      <c r="C1033" t="s">
        <v>4176</v>
      </c>
      <c r="D1033" t="s">
        <v>11</v>
      </c>
      <c r="E1033" s="42">
        <v>44839</v>
      </c>
      <c r="F1033" t="s">
        <v>6364</v>
      </c>
      <c r="G1033">
        <v>79267</v>
      </c>
      <c r="H1033">
        <v>7591</v>
      </c>
    </row>
    <row r="1034" spans="1:8" x14ac:dyDescent="0.35">
      <c r="A1034" s="15" t="s">
        <v>6365</v>
      </c>
      <c r="B1034" t="s">
        <v>4176</v>
      </c>
      <c r="C1034" t="s">
        <v>4258</v>
      </c>
      <c r="D1034" t="s">
        <v>52</v>
      </c>
      <c r="E1034" s="42">
        <v>44839</v>
      </c>
      <c r="F1034" t="s">
        <v>6366</v>
      </c>
      <c r="G1034">
        <v>0</v>
      </c>
      <c r="H1034">
        <v>4061</v>
      </c>
    </row>
    <row r="1035" spans="1:8" ht="409.5" x14ac:dyDescent="0.35">
      <c r="A1035" s="15" t="s">
        <v>6367</v>
      </c>
      <c r="B1035" t="s">
        <v>4176</v>
      </c>
      <c r="C1035" t="s">
        <v>6368</v>
      </c>
      <c r="D1035" t="s">
        <v>9</v>
      </c>
      <c r="E1035" s="42">
        <v>44839</v>
      </c>
      <c r="F1035" s="4" t="s">
        <v>6369</v>
      </c>
      <c r="G1035">
        <v>51342</v>
      </c>
      <c r="H1035">
        <v>5663</v>
      </c>
    </row>
    <row r="1036" spans="1:8" x14ac:dyDescent="0.35">
      <c r="A1036" s="15" t="s">
        <v>6370</v>
      </c>
      <c r="B1036" t="s">
        <v>4176</v>
      </c>
      <c r="C1036" t="s">
        <v>6371</v>
      </c>
      <c r="D1036" t="s">
        <v>146</v>
      </c>
      <c r="E1036" s="42">
        <v>44839</v>
      </c>
      <c r="F1036" t="s">
        <v>6372</v>
      </c>
      <c r="G1036">
        <v>53219</v>
      </c>
      <c r="H1036">
        <v>2625</v>
      </c>
    </row>
    <row r="1037" spans="1:8" x14ac:dyDescent="0.35">
      <c r="A1037" s="15" t="s">
        <v>6373</v>
      </c>
      <c r="B1037" t="s">
        <v>4176</v>
      </c>
      <c r="C1037" t="s">
        <v>4176</v>
      </c>
      <c r="D1037" t="s">
        <v>11</v>
      </c>
      <c r="E1037" s="42">
        <v>44839</v>
      </c>
      <c r="F1037" t="s">
        <v>6374</v>
      </c>
      <c r="G1037">
        <v>41834</v>
      </c>
      <c r="H1037">
        <v>4245</v>
      </c>
    </row>
    <row r="1038" spans="1:8" x14ac:dyDescent="0.35">
      <c r="A1038" s="15" t="s">
        <v>6375</v>
      </c>
      <c r="B1038" t="s">
        <v>4176</v>
      </c>
      <c r="C1038" t="s">
        <v>6376</v>
      </c>
      <c r="D1038" t="s">
        <v>9</v>
      </c>
      <c r="E1038" s="42">
        <v>44839</v>
      </c>
      <c r="F1038" t="s">
        <v>6377</v>
      </c>
      <c r="G1038">
        <v>12111</v>
      </c>
      <c r="H1038">
        <v>1979</v>
      </c>
    </row>
    <row r="1039" spans="1:8" x14ac:dyDescent="0.35">
      <c r="A1039" s="15" t="s">
        <v>6378</v>
      </c>
      <c r="B1039" t="s">
        <v>4176</v>
      </c>
      <c r="C1039" t="s">
        <v>4176</v>
      </c>
      <c r="D1039" t="s">
        <v>11</v>
      </c>
      <c r="E1039" s="42">
        <v>44839</v>
      </c>
      <c r="F1039" t="s">
        <v>6379</v>
      </c>
      <c r="G1039">
        <v>7525</v>
      </c>
      <c r="H1039">
        <v>1313</v>
      </c>
    </row>
    <row r="1040" spans="1:8" x14ac:dyDescent="0.35">
      <c r="A1040" s="15" t="s">
        <v>6380</v>
      </c>
      <c r="B1040" t="s">
        <v>4176</v>
      </c>
      <c r="C1040" t="s">
        <v>4176</v>
      </c>
      <c r="D1040" t="s">
        <v>11</v>
      </c>
      <c r="E1040" s="42">
        <v>44839</v>
      </c>
      <c r="F1040" t="s">
        <v>6381</v>
      </c>
      <c r="G1040">
        <v>155004</v>
      </c>
      <c r="H1040">
        <v>8254</v>
      </c>
    </row>
    <row r="1041" spans="1:8" x14ac:dyDescent="0.35">
      <c r="A1041" s="15" t="s">
        <v>6382</v>
      </c>
      <c r="B1041" t="s">
        <v>4176</v>
      </c>
      <c r="C1041" t="s">
        <v>4176</v>
      </c>
      <c r="D1041" t="s">
        <v>11</v>
      </c>
      <c r="E1041" s="42">
        <v>44839</v>
      </c>
      <c r="F1041" t="s">
        <v>6383</v>
      </c>
      <c r="G1041">
        <v>31600</v>
      </c>
      <c r="H1041">
        <v>2059</v>
      </c>
    </row>
    <row r="1042" spans="1:8" x14ac:dyDescent="0.35">
      <c r="A1042" s="15" t="s">
        <v>6384</v>
      </c>
      <c r="B1042" t="s">
        <v>4176</v>
      </c>
      <c r="C1042" t="s">
        <v>4176</v>
      </c>
      <c r="D1042" t="s">
        <v>11</v>
      </c>
      <c r="E1042" s="42">
        <v>44839</v>
      </c>
      <c r="F1042" t="s">
        <v>6385</v>
      </c>
      <c r="G1042">
        <v>14063</v>
      </c>
      <c r="H1042">
        <v>817</v>
      </c>
    </row>
    <row r="1043" spans="1:8" ht="261" x14ac:dyDescent="0.35">
      <c r="A1043" s="15" t="s">
        <v>6386</v>
      </c>
      <c r="B1043" t="s">
        <v>4176</v>
      </c>
      <c r="C1043" t="s">
        <v>6387</v>
      </c>
      <c r="D1043" t="s">
        <v>9</v>
      </c>
      <c r="E1043" s="42">
        <v>44839</v>
      </c>
      <c r="F1043" s="4" t="s">
        <v>6388</v>
      </c>
      <c r="G1043">
        <v>22321</v>
      </c>
      <c r="H1043">
        <v>2074</v>
      </c>
    </row>
    <row r="1044" spans="1:8" x14ac:dyDescent="0.35">
      <c r="A1044" s="15" t="s">
        <v>6389</v>
      </c>
      <c r="B1044" t="s">
        <v>4176</v>
      </c>
      <c r="C1044" t="s">
        <v>4176</v>
      </c>
      <c r="D1044" t="s">
        <v>11</v>
      </c>
      <c r="E1044" s="42">
        <v>44839</v>
      </c>
      <c r="F1044" t="s">
        <v>6390</v>
      </c>
      <c r="G1044">
        <v>6110</v>
      </c>
      <c r="H1044">
        <v>1083</v>
      </c>
    </row>
    <row r="1045" spans="1:8" x14ac:dyDescent="0.35">
      <c r="A1045" s="15" t="s">
        <v>6391</v>
      </c>
      <c r="B1045" t="s">
        <v>4176</v>
      </c>
      <c r="C1045" t="s">
        <v>6371</v>
      </c>
      <c r="D1045" t="s">
        <v>52</v>
      </c>
      <c r="E1045" s="42">
        <v>44839</v>
      </c>
      <c r="F1045" t="s">
        <v>6392</v>
      </c>
      <c r="G1045">
        <v>0</v>
      </c>
      <c r="H1045">
        <v>21073</v>
      </c>
    </row>
    <row r="1046" spans="1:8" ht="409.5" x14ac:dyDescent="0.35">
      <c r="A1046" s="15" t="s">
        <v>6393</v>
      </c>
      <c r="B1046" t="s">
        <v>4176</v>
      </c>
      <c r="C1046" t="s">
        <v>4261</v>
      </c>
      <c r="D1046" t="s">
        <v>9</v>
      </c>
      <c r="E1046" s="42">
        <v>44839</v>
      </c>
      <c r="F1046" s="4" t="s">
        <v>6394</v>
      </c>
      <c r="G1046">
        <v>14086</v>
      </c>
      <c r="H1046">
        <v>2421</v>
      </c>
    </row>
    <row r="1047" spans="1:8" x14ac:dyDescent="0.35">
      <c r="A1047" s="15" t="s">
        <v>6395</v>
      </c>
      <c r="B1047" t="s">
        <v>4176</v>
      </c>
      <c r="C1047" t="s">
        <v>4176</v>
      </c>
      <c r="D1047" t="s">
        <v>11</v>
      </c>
      <c r="E1047" s="42">
        <v>44839</v>
      </c>
      <c r="F1047" t="s">
        <v>6396</v>
      </c>
      <c r="G1047">
        <v>16810</v>
      </c>
      <c r="H1047">
        <v>1646</v>
      </c>
    </row>
    <row r="1048" spans="1:8" x14ac:dyDescent="0.35">
      <c r="A1048" s="15" t="s">
        <v>6397</v>
      </c>
      <c r="B1048" t="s">
        <v>4176</v>
      </c>
      <c r="C1048" t="s">
        <v>4176</v>
      </c>
      <c r="D1048" t="s">
        <v>11</v>
      </c>
      <c r="E1048" s="42">
        <v>44839</v>
      </c>
      <c r="F1048" t="s">
        <v>6398</v>
      </c>
      <c r="G1048">
        <v>7982</v>
      </c>
      <c r="H1048">
        <v>1014</v>
      </c>
    </row>
    <row r="1049" spans="1:8" x14ac:dyDescent="0.35">
      <c r="A1049" s="15" t="s">
        <v>6399</v>
      </c>
      <c r="B1049" t="s">
        <v>4176</v>
      </c>
      <c r="C1049" t="s">
        <v>6400</v>
      </c>
      <c r="D1049" t="s">
        <v>9</v>
      </c>
      <c r="E1049" s="42">
        <v>44839</v>
      </c>
      <c r="F1049" t="s">
        <v>6401</v>
      </c>
      <c r="G1049">
        <v>97725</v>
      </c>
      <c r="H1049">
        <v>6555</v>
      </c>
    </row>
    <row r="1050" spans="1:8" x14ac:dyDescent="0.35">
      <c r="A1050" s="15" t="s">
        <v>6402</v>
      </c>
      <c r="B1050" t="s">
        <v>4176</v>
      </c>
      <c r="C1050" t="s">
        <v>6371</v>
      </c>
      <c r="D1050" t="s">
        <v>9</v>
      </c>
      <c r="E1050" s="42">
        <v>44839</v>
      </c>
      <c r="F1050" t="s">
        <v>6403</v>
      </c>
      <c r="G1050">
        <v>39563</v>
      </c>
      <c r="H1050">
        <v>3076</v>
      </c>
    </row>
    <row r="1051" spans="1:8" x14ac:dyDescent="0.35">
      <c r="A1051" s="15" t="s">
        <v>6404</v>
      </c>
      <c r="B1051" t="s">
        <v>4176</v>
      </c>
      <c r="C1051" t="s">
        <v>4176</v>
      </c>
      <c r="D1051" t="s">
        <v>11</v>
      </c>
      <c r="E1051" s="42">
        <v>44839</v>
      </c>
      <c r="F1051" t="s">
        <v>6405</v>
      </c>
      <c r="G1051">
        <v>7804</v>
      </c>
      <c r="H1051">
        <v>1005</v>
      </c>
    </row>
    <row r="1052" spans="1:8" x14ac:dyDescent="0.35">
      <c r="A1052" s="15" t="s">
        <v>6406</v>
      </c>
      <c r="B1052" t="s">
        <v>4176</v>
      </c>
      <c r="C1052" t="s">
        <v>4176</v>
      </c>
      <c r="D1052" t="s">
        <v>11</v>
      </c>
      <c r="E1052" s="42">
        <v>44839</v>
      </c>
      <c r="F1052" t="s">
        <v>6407</v>
      </c>
      <c r="G1052">
        <v>9451</v>
      </c>
      <c r="H1052">
        <v>1273</v>
      </c>
    </row>
    <row r="1053" spans="1:8" x14ac:dyDescent="0.35">
      <c r="A1053" s="15" t="s">
        <v>6408</v>
      </c>
      <c r="B1053" t="s">
        <v>4176</v>
      </c>
      <c r="C1053" t="s">
        <v>4176</v>
      </c>
      <c r="D1053" t="s">
        <v>11</v>
      </c>
      <c r="E1053" s="42">
        <v>44839</v>
      </c>
      <c r="F1053" t="s">
        <v>6409</v>
      </c>
      <c r="G1053">
        <v>29326</v>
      </c>
      <c r="H1053">
        <v>3057</v>
      </c>
    </row>
    <row r="1054" spans="1:8" ht="362.5" x14ac:dyDescent="0.35">
      <c r="A1054" s="15" t="s">
        <v>6410</v>
      </c>
      <c r="B1054" t="s">
        <v>4176</v>
      </c>
      <c r="C1054" t="s">
        <v>4261</v>
      </c>
      <c r="D1054" t="s">
        <v>9</v>
      </c>
      <c r="E1054" s="42">
        <v>44839</v>
      </c>
      <c r="F1054" s="4" t="s">
        <v>6411</v>
      </c>
      <c r="G1054">
        <v>15232</v>
      </c>
      <c r="H1054">
        <v>1893</v>
      </c>
    </row>
    <row r="1055" spans="1:8" x14ac:dyDescent="0.35">
      <c r="A1055" s="15" t="s">
        <v>6412</v>
      </c>
      <c r="B1055" t="s">
        <v>4176</v>
      </c>
      <c r="C1055" t="s">
        <v>4176</v>
      </c>
      <c r="D1055" t="s">
        <v>11</v>
      </c>
      <c r="E1055" s="42">
        <v>44839</v>
      </c>
      <c r="F1055" t="s">
        <v>6413</v>
      </c>
      <c r="G1055">
        <v>32963</v>
      </c>
      <c r="H1055">
        <v>2589</v>
      </c>
    </row>
    <row r="1056" spans="1:8" x14ac:dyDescent="0.35">
      <c r="A1056" s="15" t="s">
        <v>6414</v>
      </c>
      <c r="B1056" t="s">
        <v>4176</v>
      </c>
      <c r="C1056" t="s">
        <v>4176</v>
      </c>
      <c r="D1056" t="s">
        <v>11</v>
      </c>
      <c r="E1056" s="42">
        <v>44840</v>
      </c>
      <c r="F1056" t="s">
        <v>6415</v>
      </c>
      <c r="G1056">
        <v>8664</v>
      </c>
      <c r="H1056">
        <v>1837</v>
      </c>
    </row>
    <row r="1057" spans="1:8" x14ac:dyDescent="0.35">
      <c r="A1057" s="15" t="s">
        <v>6416</v>
      </c>
      <c r="B1057" t="s">
        <v>4176</v>
      </c>
      <c r="C1057" t="s">
        <v>4176</v>
      </c>
      <c r="D1057" t="s">
        <v>11</v>
      </c>
      <c r="E1057" s="42">
        <v>44840</v>
      </c>
      <c r="F1057" t="s">
        <v>6417</v>
      </c>
      <c r="G1057">
        <v>29167</v>
      </c>
      <c r="H1057">
        <v>2937</v>
      </c>
    </row>
    <row r="1058" spans="1:8" x14ac:dyDescent="0.35">
      <c r="A1058" s="15" t="s">
        <v>6418</v>
      </c>
      <c r="B1058" t="s">
        <v>4176</v>
      </c>
      <c r="C1058" t="s">
        <v>4212</v>
      </c>
      <c r="D1058" t="s">
        <v>9</v>
      </c>
      <c r="E1058" s="42">
        <v>44840</v>
      </c>
      <c r="F1058" t="s">
        <v>6419</v>
      </c>
      <c r="G1058">
        <v>20226</v>
      </c>
      <c r="H1058">
        <v>2111</v>
      </c>
    </row>
    <row r="1059" spans="1:8" x14ac:dyDescent="0.35">
      <c r="A1059" s="15" t="s">
        <v>6420</v>
      </c>
      <c r="B1059" t="s">
        <v>4176</v>
      </c>
      <c r="C1059" t="s">
        <v>4176</v>
      </c>
      <c r="D1059" t="s">
        <v>11</v>
      </c>
      <c r="E1059" s="42">
        <v>44840</v>
      </c>
      <c r="F1059" t="s">
        <v>6421</v>
      </c>
      <c r="G1059">
        <v>24135</v>
      </c>
      <c r="H1059">
        <v>5308</v>
      </c>
    </row>
    <row r="1060" spans="1:8" x14ac:dyDescent="0.35">
      <c r="A1060" s="15" t="s">
        <v>6422</v>
      </c>
      <c r="B1060" t="s">
        <v>4176</v>
      </c>
      <c r="C1060" t="s">
        <v>4176</v>
      </c>
      <c r="D1060" t="s">
        <v>11</v>
      </c>
      <c r="E1060" s="42">
        <v>44840</v>
      </c>
      <c r="F1060" t="s">
        <v>6423</v>
      </c>
      <c r="G1060">
        <v>3578</v>
      </c>
      <c r="H1060">
        <v>893</v>
      </c>
    </row>
    <row r="1061" spans="1:8" x14ac:dyDescent="0.35">
      <c r="A1061" s="15" t="s">
        <v>6424</v>
      </c>
      <c r="B1061" t="s">
        <v>4176</v>
      </c>
      <c r="C1061" t="s">
        <v>4176</v>
      </c>
      <c r="D1061" t="s">
        <v>11</v>
      </c>
      <c r="E1061" s="42">
        <v>44840</v>
      </c>
      <c r="F1061" t="s">
        <v>6425</v>
      </c>
      <c r="G1061">
        <v>1553</v>
      </c>
      <c r="H1061">
        <v>369</v>
      </c>
    </row>
    <row r="1062" spans="1:8" x14ac:dyDescent="0.35">
      <c r="A1062" s="15" t="s">
        <v>6426</v>
      </c>
      <c r="B1062" t="s">
        <v>4176</v>
      </c>
      <c r="C1062" t="s">
        <v>4176</v>
      </c>
      <c r="D1062" t="s">
        <v>11</v>
      </c>
      <c r="E1062" s="42">
        <v>44840</v>
      </c>
      <c r="F1062" t="s">
        <v>6427</v>
      </c>
      <c r="G1062">
        <v>1572</v>
      </c>
      <c r="H1062">
        <v>419</v>
      </c>
    </row>
    <row r="1063" spans="1:8" x14ac:dyDescent="0.35">
      <c r="A1063" s="15" t="s">
        <v>6428</v>
      </c>
      <c r="B1063" t="s">
        <v>4176</v>
      </c>
      <c r="C1063" t="s">
        <v>4176</v>
      </c>
      <c r="D1063" t="s">
        <v>11</v>
      </c>
      <c r="E1063" s="42">
        <v>44840</v>
      </c>
      <c r="F1063" t="s">
        <v>6429</v>
      </c>
      <c r="G1063">
        <v>1209</v>
      </c>
      <c r="H1063">
        <v>278</v>
      </c>
    </row>
    <row r="1064" spans="1:8" x14ac:dyDescent="0.35">
      <c r="A1064" s="15" t="s">
        <v>6430</v>
      </c>
      <c r="B1064" t="s">
        <v>4176</v>
      </c>
      <c r="C1064" t="s">
        <v>4176</v>
      </c>
      <c r="D1064" t="s">
        <v>11</v>
      </c>
      <c r="E1064" s="42">
        <v>44840</v>
      </c>
      <c r="F1064" t="s">
        <v>6431</v>
      </c>
      <c r="G1064">
        <v>1342</v>
      </c>
      <c r="H1064">
        <v>345</v>
      </c>
    </row>
    <row r="1065" spans="1:8" x14ac:dyDescent="0.35">
      <c r="A1065" s="15" t="s">
        <v>6432</v>
      </c>
      <c r="B1065" t="s">
        <v>4176</v>
      </c>
      <c r="C1065" t="s">
        <v>4176</v>
      </c>
      <c r="D1065" t="s">
        <v>11</v>
      </c>
      <c r="E1065" s="42">
        <v>44840</v>
      </c>
      <c r="F1065" t="s">
        <v>6433</v>
      </c>
      <c r="G1065">
        <v>1144</v>
      </c>
      <c r="H1065">
        <v>281</v>
      </c>
    </row>
    <row r="1066" spans="1:8" x14ac:dyDescent="0.35">
      <c r="A1066" s="15" t="s">
        <v>6434</v>
      </c>
      <c r="B1066" t="s">
        <v>4176</v>
      </c>
      <c r="C1066" t="s">
        <v>4176</v>
      </c>
      <c r="D1066" t="s">
        <v>11</v>
      </c>
      <c r="E1066" s="42">
        <v>44840</v>
      </c>
      <c r="F1066" t="s">
        <v>6435</v>
      </c>
      <c r="G1066">
        <v>1249</v>
      </c>
      <c r="H1066">
        <v>330</v>
      </c>
    </row>
    <row r="1067" spans="1:8" x14ac:dyDescent="0.35">
      <c r="A1067" s="15" t="s">
        <v>6436</v>
      </c>
      <c r="B1067" t="s">
        <v>4176</v>
      </c>
      <c r="C1067" t="s">
        <v>4176</v>
      </c>
      <c r="D1067" t="s">
        <v>11</v>
      </c>
      <c r="E1067" s="42">
        <v>44840</v>
      </c>
      <c r="F1067" t="s">
        <v>6437</v>
      </c>
      <c r="G1067">
        <v>1351</v>
      </c>
      <c r="H1067">
        <v>342</v>
      </c>
    </row>
    <row r="1068" spans="1:8" x14ac:dyDescent="0.35">
      <c r="A1068" s="15" t="s">
        <v>6438</v>
      </c>
      <c r="B1068" t="s">
        <v>4176</v>
      </c>
      <c r="C1068" t="s">
        <v>4176</v>
      </c>
      <c r="D1068" t="s">
        <v>11</v>
      </c>
      <c r="E1068" s="42">
        <v>44840</v>
      </c>
      <c r="F1068" t="s">
        <v>6439</v>
      </c>
      <c r="G1068">
        <v>1461</v>
      </c>
      <c r="H1068">
        <v>384</v>
      </c>
    </row>
    <row r="1069" spans="1:8" x14ac:dyDescent="0.35">
      <c r="A1069" s="15" t="s">
        <v>6440</v>
      </c>
      <c r="B1069" t="s">
        <v>4176</v>
      </c>
      <c r="C1069" t="s">
        <v>4176</v>
      </c>
      <c r="D1069" t="s">
        <v>11</v>
      </c>
      <c r="E1069" s="42">
        <v>44840</v>
      </c>
      <c r="F1069" t="s">
        <v>6441</v>
      </c>
      <c r="G1069">
        <v>1509</v>
      </c>
      <c r="H1069">
        <v>398</v>
      </c>
    </row>
    <row r="1070" spans="1:8" x14ac:dyDescent="0.35">
      <c r="A1070" s="15" t="s">
        <v>6442</v>
      </c>
      <c r="B1070" t="s">
        <v>4176</v>
      </c>
      <c r="C1070" t="s">
        <v>4176</v>
      </c>
      <c r="D1070" t="s">
        <v>11</v>
      </c>
      <c r="E1070" s="42">
        <v>44840</v>
      </c>
      <c r="F1070" t="s">
        <v>6443</v>
      </c>
      <c r="G1070">
        <v>1427</v>
      </c>
      <c r="H1070">
        <v>373</v>
      </c>
    </row>
    <row r="1071" spans="1:8" x14ac:dyDescent="0.35">
      <c r="A1071" s="15" t="s">
        <v>6444</v>
      </c>
      <c r="B1071" t="s">
        <v>4176</v>
      </c>
      <c r="C1071" t="s">
        <v>4176</v>
      </c>
      <c r="D1071" t="s">
        <v>11</v>
      </c>
      <c r="E1071" s="42">
        <v>44840</v>
      </c>
      <c r="F1071" t="s">
        <v>6445</v>
      </c>
      <c r="G1071">
        <v>1960</v>
      </c>
      <c r="H1071">
        <v>473</v>
      </c>
    </row>
    <row r="1072" spans="1:8" x14ac:dyDescent="0.35">
      <c r="A1072" s="15" t="s">
        <v>6446</v>
      </c>
      <c r="B1072" t="s">
        <v>4176</v>
      </c>
      <c r="C1072" t="s">
        <v>4176</v>
      </c>
      <c r="D1072" t="s">
        <v>11</v>
      </c>
      <c r="E1072" s="42">
        <v>44840</v>
      </c>
      <c r="F1072" t="s">
        <v>6447</v>
      </c>
      <c r="G1072">
        <v>1920</v>
      </c>
      <c r="H1072">
        <v>478</v>
      </c>
    </row>
    <row r="1073" spans="1:8" x14ac:dyDescent="0.35">
      <c r="A1073" s="15" t="s">
        <v>6448</v>
      </c>
      <c r="B1073" t="s">
        <v>4176</v>
      </c>
      <c r="C1073" t="s">
        <v>4176</v>
      </c>
      <c r="D1073" t="s">
        <v>11</v>
      </c>
      <c r="E1073" s="42">
        <v>44840</v>
      </c>
      <c r="F1073" t="s">
        <v>6449</v>
      </c>
      <c r="G1073">
        <v>1979</v>
      </c>
      <c r="H1073">
        <v>503</v>
      </c>
    </row>
    <row r="1074" spans="1:8" x14ac:dyDescent="0.35">
      <c r="A1074" s="15" t="s">
        <v>6450</v>
      </c>
      <c r="B1074" t="s">
        <v>4176</v>
      </c>
      <c r="C1074" t="s">
        <v>4176</v>
      </c>
      <c r="D1074" t="s">
        <v>11</v>
      </c>
      <c r="E1074" s="42">
        <v>44840</v>
      </c>
      <c r="F1074" t="s">
        <v>6451</v>
      </c>
      <c r="G1074">
        <v>2496</v>
      </c>
      <c r="H1074">
        <v>579</v>
      </c>
    </row>
    <row r="1075" spans="1:8" x14ac:dyDescent="0.35">
      <c r="A1075" s="15" t="s">
        <v>6452</v>
      </c>
      <c r="B1075" t="s">
        <v>4176</v>
      </c>
      <c r="C1075" t="s">
        <v>4176</v>
      </c>
      <c r="D1075" t="s">
        <v>11</v>
      </c>
      <c r="E1075" s="42">
        <v>44840</v>
      </c>
      <c r="F1075" t="s">
        <v>6453</v>
      </c>
      <c r="G1075">
        <v>4046</v>
      </c>
      <c r="H1075">
        <v>1039</v>
      </c>
    </row>
    <row r="1076" spans="1:8" x14ac:dyDescent="0.35">
      <c r="A1076" s="15" t="s">
        <v>6454</v>
      </c>
      <c r="B1076" t="s">
        <v>4176</v>
      </c>
      <c r="C1076" t="s">
        <v>4176</v>
      </c>
      <c r="D1076" t="s">
        <v>11</v>
      </c>
      <c r="E1076" s="42">
        <v>44840</v>
      </c>
      <c r="F1076" t="s">
        <v>6455</v>
      </c>
      <c r="G1076">
        <v>1852</v>
      </c>
      <c r="H1076">
        <v>457</v>
      </c>
    </row>
    <row r="1077" spans="1:8" x14ac:dyDescent="0.35">
      <c r="A1077" s="15" t="s">
        <v>6456</v>
      </c>
      <c r="B1077" t="s">
        <v>4176</v>
      </c>
      <c r="C1077" t="s">
        <v>4176</v>
      </c>
      <c r="D1077" t="s">
        <v>11</v>
      </c>
      <c r="E1077" s="42">
        <v>44840</v>
      </c>
      <c r="F1077" t="s">
        <v>6457</v>
      </c>
      <c r="G1077">
        <v>1863</v>
      </c>
      <c r="H1077">
        <v>454</v>
      </c>
    </row>
    <row r="1078" spans="1:8" x14ac:dyDescent="0.35">
      <c r="A1078" s="15" t="s">
        <v>6458</v>
      </c>
      <c r="B1078" t="s">
        <v>4176</v>
      </c>
      <c r="C1078" t="s">
        <v>4176</v>
      </c>
      <c r="D1078" t="s">
        <v>11</v>
      </c>
      <c r="E1078" s="42">
        <v>44840</v>
      </c>
      <c r="F1078" t="s">
        <v>6459</v>
      </c>
      <c r="G1078">
        <v>1947</v>
      </c>
      <c r="H1078">
        <v>473</v>
      </c>
    </row>
    <row r="1079" spans="1:8" x14ac:dyDescent="0.35">
      <c r="A1079" s="15" t="s">
        <v>6460</v>
      </c>
      <c r="B1079" t="s">
        <v>4176</v>
      </c>
      <c r="C1079" t="s">
        <v>4176</v>
      </c>
      <c r="D1079" t="s">
        <v>11</v>
      </c>
      <c r="E1079" s="42">
        <v>44840</v>
      </c>
      <c r="F1079" t="s">
        <v>6461</v>
      </c>
      <c r="G1079">
        <v>2241</v>
      </c>
      <c r="H1079">
        <v>531</v>
      </c>
    </row>
    <row r="1080" spans="1:8" x14ac:dyDescent="0.35">
      <c r="A1080" s="15" t="s">
        <v>6462</v>
      </c>
      <c r="B1080" t="s">
        <v>4176</v>
      </c>
      <c r="C1080" t="s">
        <v>4176</v>
      </c>
      <c r="D1080" t="s">
        <v>11</v>
      </c>
      <c r="E1080" s="42">
        <v>44840</v>
      </c>
      <c r="F1080" t="s">
        <v>6463</v>
      </c>
      <c r="G1080">
        <v>2516</v>
      </c>
      <c r="H1080">
        <v>599</v>
      </c>
    </row>
    <row r="1081" spans="1:8" x14ac:dyDescent="0.35">
      <c r="A1081" s="15" t="s">
        <v>6464</v>
      </c>
      <c r="B1081" t="s">
        <v>4176</v>
      </c>
      <c r="C1081" t="s">
        <v>4176</v>
      </c>
      <c r="D1081" t="s">
        <v>11</v>
      </c>
      <c r="E1081" s="42">
        <v>44840</v>
      </c>
      <c r="F1081" t="s">
        <v>6465</v>
      </c>
      <c r="G1081">
        <v>2223</v>
      </c>
      <c r="H1081">
        <v>507</v>
      </c>
    </row>
    <row r="1082" spans="1:8" x14ac:dyDescent="0.35">
      <c r="A1082" s="15" t="s">
        <v>6466</v>
      </c>
      <c r="B1082" t="s">
        <v>4176</v>
      </c>
      <c r="C1082" t="s">
        <v>4176</v>
      </c>
      <c r="D1082" t="s">
        <v>11</v>
      </c>
      <c r="E1082" s="42">
        <v>44840</v>
      </c>
      <c r="F1082" t="s">
        <v>6467</v>
      </c>
      <c r="G1082">
        <v>2088</v>
      </c>
      <c r="H1082">
        <v>476</v>
      </c>
    </row>
    <row r="1083" spans="1:8" x14ac:dyDescent="0.35">
      <c r="A1083" s="15" t="s">
        <v>6468</v>
      </c>
      <c r="B1083" t="s">
        <v>4176</v>
      </c>
      <c r="C1083" t="s">
        <v>4176</v>
      </c>
      <c r="D1083" t="s">
        <v>11</v>
      </c>
      <c r="E1083" s="42">
        <v>44840</v>
      </c>
      <c r="F1083" t="s">
        <v>6469</v>
      </c>
      <c r="G1083">
        <v>2209</v>
      </c>
      <c r="H1083">
        <v>503</v>
      </c>
    </row>
    <row r="1084" spans="1:8" x14ac:dyDescent="0.35">
      <c r="A1084" s="15" t="s">
        <v>6470</v>
      </c>
      <c r="B1084" t="s">
        <v>4176</v>
      </c>
      <c r="C1084" t="s">
        <v>4176</v>
      </c>
      <c r="D1084" t="s">
        <v>11</v>
      </c>
      <c r="E1084" s="42">
        <v>44840</v>
      </c>
      <c r="F1084" t="s">
        <v>6471</v>
      </c>
      <c r="G1084">
        <v>2370</v>
      </c>
      <c r="H1084">
        <v>496</v>
      </c>
    </row>
    <row r="1085" spans="1:8" x14ac:dyDescent="0.35">
      <c r="A1085" s="15" t="s">
        <v>6472</v>
      </c>
      <c r="B1085" t="s">
        <v>4176</v>
      </c>
      <c r="C1085" t="s">
        <v>4176</v>
      </c>
      <c r="D1085" t="s">
        <v>11</v>
      </c>
      <c r="E1085" s="42">
        <v>44840</v>
      </c>
      <c r="F1085" t="s">
        <v>6473</v>
      </c>
      <c r="G1085">
        <v>5907</v>
      </c>
      <c r="H1085">
        <v>1095</v>
      </c>
    </row>
    <row r="1086" spans="1:8" x14ac:dyDescent="0.35">
      <c r="A1086" s="15" t="s">
        <v>6474</v>
      </c>
      <c r="B1086" t="s">
        <v>4176</v>
      </c>
      <c r="C1086" t="s">
        <v>4176</v>
      </c>
      <c r="D1086" t="s">
        <v>11</v>
      </c>
      <c r="E1086" s="42">
        <v>44840</v>
      </c>
      <c r="F1086" t="s">
        <v>6475</v>
      </c>
      <c r="G1086">
        <v>3313</v>
      </c>
      <c r="H1086">
        <v>655</v>
      </c>
    </row>
    <row r="1087" spans="1:8" ht="409.5" x14ac:dyDescent="0.35">
      <c r="A1087" s="15" t="s">
        <v>6476</v>
      </c>
      <c r="B1087" t="s">
        <v>4176</v>
      </c>
      <c r="C1087" t="s">
        <v>4176</v>
      </c>
      <c r="D1087" t="s">
        <v>11</v>
      </c>
      <c r="E1087" s="42">
        <v>44840</v>
      </c>
      <c r="F1087" s="4" t="s">
        <v>6477</v>
      </c>
      <c r="G1087">
        <v>20684</v>
      </c>
      <c r="H1087">
        <v>4931</v>
      </c>
    </row>
    <row r="1088" spans="1:8" x14ac:dyDescent="0.35">
      <c r="A1088" s="15" t="s">
        <v>6478</v>
      </c>
      <c r="B1088" t="s">
        <v>4176</v>
      </c>
      <c r="C1088" t="s">
        <v>4176</v>
      </c>
      <c r="D1088" t="s">
        <v>11</v>
      </c>
      <c r="E1088" s="42">
        <v>44840</v>
      </c>
      <c r="F1088" t="s">
        <v>6479</v>
      </c>
      <c r="G1088">
        <v>6331</v>
      </c>
      <c r="H1088">
        <v>1040</v>
      </c>
    </row>
    <row r="1089" spans="1:8" x14ac:dyDescent="0.35">
      <c r="A1089" s="15" t="s">
        <v>6480</v>
      </c>
      <c r="B1089" t="s">
        <v>4176</v>
      </c>
      <c r="C1089" t="s">
        <v>6481</v>
      </c>
      <c r="D1089" t="s">
        <v>9</v>
      </c>
      <c r="E1089" s="42">
        <v>44840</v>
      </c>
      <c r="F1089" t="s">
        <v>6482</v>
      </c>
      <c r="G1089">
        <v>30787</v>
      </c>
      <c r="H1089">
        <v>3410</v>
      </c>
    </row>
    <row r="1090" spans="1:8" x14ac:dyDescent="0.35">
      <c r="A1090" s="15" t="s">
        <v>6483</v>
      </c>
      <c r="B1090" t="s">
        <v>4176</v>
      </c>
      <c r="C1090" t="s">
        <v>4258</v>
      </c>
      <c r="D1090" t="s">
        <v>9</v>
      </c>
      <c r="E1090" s="42">
        <v>44840</v>
      </c>
      <c r="F1090" t="s">
        <v>6482</v>
      </c>
      <c r="G1090">
        <v>30787</v>
      </c>
      <c r="H1090">
        <v>3410</v>
      </c>
    </row>
    <row r="1091" spans="1:8" x14ac:dyDescent="0.35">
      <c r="A1091" s="15" t="s">
        <v>6484</v>
      </c>
      <c r="B1091" t="s">
        <v>4176</v>
      </c>
      <c r="C1091" t="s">
        <v>6481</v>
      </c>
      <c r="D1091" t="s">
        <v>9</v>
      </c>
      <c r="E1091" s="42">
        <v>44840</v>
      </c>
      <c r="F1091" t="s">
        <v>6485</v>
      </c>
      <c r="G1091">
        <v>7110</v>
      </c>
      <c r="H1091">
        <v>1100</v>
      </c>
    </row>
    <row r="1092" spans="1:8" x14ac:dyDescent="0.35">
      <c r="A1092" s="15" t="s">
        <v>6486</v>
      </c>
      <c r="B1092" t="s">
        <v>4176</v>
      </c>
      <c r="C1092" t="s">
        <v>4258</v>
      </c>
      <c r="D1092" t="s">
        <v>9</v>
      </c>
      <c r="E1092" s="42">
        <v>44840</v>
      </c>
      <c r="F1092" t="s">
        <v>6485</v>
      </c>
      <c r="G1092">
        <v>7110</v>
      </c>
      <c r="H1092">
        <v>1100</v>
      </c>
    </row>
    <row r="1093" spans="1:8" x14ac:dyDescent="0.35">
      <c r="A1093" s="15" t="s">
        <v>6487</v>
      </c>
      <c r="B1093" t="s">
        <v>4176</v>
      </c>
      <c r="C1093" t="s">
        <v>4176</v>
      </c>
      <c r="D1093" t="s">
        <v>11</v>
      </c>
      <c r="E1093" s="42">
        <v>44840</v>
      </c>
      <c r="F1093" t="s">
        <v>6488</v>
      </c>
      <c r="G1093">
        <v>5272</v>
      </c>
      <c r="H1093">
        <v>935</v>
      </c>
    </row>
    <row r="1094" spans="1:8" ht="290" x14ac:dyDescent="0.35">
      <c r="A1094" s="15" t="s">
        <v>6489</v>
      </c>
      <c r="B1094" t="s">
        <v>4176</v>
      </c>
      <c r="C1094" t="s">
        <v>4212</v>
      </c>
      <c r="D1094" t="s">
        <v>9</v>
      </c>
      <c r="E1094" s="42">
        <v>44840</v>
      </c>
      <c r="F1094" s="4" t="s">
        <v>6490</v>
      </c>
      <c r="G1094">
        <v>11979</v>
      </c>
      <c r="H1094">
        <v>1305</v>
      </c>
    </row>
    <row r="1095" spans="1:8" ht="290" x14ac:dyDescent="0.35">
      <c r="A1095" s="15" t="s">
        <v>6491</v>
      </c>
      <c r="B1095" t="s">
        <v>4176</v>
      </c>
      <c r="C1095" t="s">
        <v>4261</v>
      </c>
      <c r="D1095" t="s">
        <v>9</v>
      </c>
      <c r="E1095" s="42">
        <v>44840</v>
      </c>
      <c r="F1095" s="4" t="s">
        <v>6490</v>
      </c>
      <c r="G1095">
        <v>11979</v>
      </c>
      <c r="H1095">
        <v>1305</v>
      </c>
    </row>
    <row r="1096" spans="1:8" x14ac:dyDescent="0.35">
      <c r="A1096" s="15" t="s">
        <v>6492</v>
      </c>
      <c r="B1096" t="s">
        <v>4176</v>
      </c>
      <c r="C1096" t="s">
        <v>4176</v>
      </c>
      <c r="D1096" t="s">
        <v>11</v>
      </c>
      <c r="E1096" s="42">
        <v>44840</v>
      </c>
      <c r="F1096" t="s">
        <v>6493</v>
      </c>
      <c r="G1096">
        <v>23759</v>
      </c>
      <c r="H1096">
        <v>3188</v>
      </c>
    </row>
    <row r="1097" spans="1:8" x14ac:dyDescent="0.35">
      <c r="A1097" s="15" t="s">
        <v>6494</v>
      </c>
      <c r="B1097" t="s">
        <v>4176</v>
      </c>
      <c r="C1097" t="s">
        <v>4176</v>
      </c>
      <c r="D1097" t="s">
        <v>11</v>
      </c>
      <c r="E1097" s="42">
        <v>44840</v>
      </c>
      <c r="F1097" t="s">
        <v>6495</v>
      </c>
      <c r="G1097">
        <v>118820</v>
      </c>
      <c r="H1097">
        <v>12463</v>
      </c>
    </row>
    <row r="1098" spans="1:8" x14ac:dyDescent="0.35">
      <c r="A1098" s="15" t="s">
        <v>6496</v>
      </c>
      <c r="B1098" t="s">
        <v>4176</v>
      </c>
      <c r="C1098" t="s">
        <v>4176</v>
      </c>
      <c r="D1098" t="s">
        <v>11</v>
      </c>
      <c r="E1098" s="42">
        <v>44840</v>
      </c>
      <c r="F1098" t="s">
        <v>6497</v>
      </c>
      <c r="G1098">
        <v>9548</v>
      </c>
      <c r="H1098">
        <v>1533</v>
      </c>
    </row>
    <row r="1099" spans="1:8" x14ac:dyDescent="0.35">
      <c r="A1099" s="15" t="s">
        <v>6498</v>
      </c>
      <c r="B1099" t="s">
        <v>4176</v>
      </c>
      <c r="C1099" t="s">
        <v>4176</v>
      </c>
      <c r="D1099" t="s">
        <v>11</v>
      </c>
      <c r="E1099" s="42">
        <v>44840</v>
      </c>
      <c r="F1099" t="s">
        <v>6499</v>
      </c>
      <c r="G1099">
        <v>19409</v>
      </c>
      <c r="H1099">
        <v>2410</v>
      </c>
    </row>
    <row r="1100" spans="1:8" x14ac:dyDescent="0.35">
      <c r="A1100" s="15" t="s">
        <v>6500</v>
      </c>
      <c r="B1100" t="s">
        <v>4176</v>
      </c>
      <c r="C1100" t="s">
        <v>4176</v>
      </c>
      <c r="D1100" t="s">
        <v>11</v>
      </c>
      <c r="E1100" s="42">
        <v>44840</v>
      </c>
      <c r="F1100" t="s">
        <v>6501</v>
      </c>
      <c r="G1100">
        <v>9274</v>
      </c>
      <c r="H1100">
        <v>1503</v>
      </c>
    </row>
    <row r="1101" spans="1:8" x14ac:dyDescent="0.35">
      <c r="A1101" s="15" t="s">
        <v>6502</v>
      </c>
      <c r="B1101" t="s">
        <v>4176</v>
      </c>
      <c r="C1101" t="s">
        <v>4176</v>
      </c>
      <c r="D1101" t="s">
        <v>11</v>
      </c>
      <c r="E1101" s="42">
        <v>44840</v>
      </c>
      <c r="F1101" t="s">
        <v>6503</v>
      </c>
      <c r="G1101">
        <v>70326</v>
      </c>
      <c r="H1101">
        <v>9390</v>
      </c>
    </row>
    <row r="1102" spans="1:8" x14ac:dyDescent="0.35">
      <c r="A1102" s="15" t="s">
        <v>6504</v>
      </c>
      <c r="B1102" t="s">
        <v>4176</v>
      </c>
      <c r="C1102" t="s">
        <v>4176</v>
      </c>
      <c r="D1102" t="s">
        <v>11</v>
      </c>
      <c r="E1102" s="42">
        <v>44840</v>
      </c>
      <c r="F1102" t="s">
        <v>6505</v>
      </c>
      <c r="G1102">
        <v>14148</v>
      </c>
      <c r="H1102">
        <v>1522</v>
      </c>
    </row>
    <row r="1103" spans="1:8" x14ac:dyDescent="0.35">
      <c r="A1103" s="15" t="s">
        <v>6506</v>
      </c>
      <c r="B1103" t="s">
        <v>4176</v>
      </c>
      <c r="C1103" t="s">
        <v>4176</v>
      </c>
      <c r="D1103" t="s">
        <v>11</v>
      </c>
      <c r="E1103" s="42">
        <v>44840</v>
      </c>
      <c r="F1103" t="s">
        <v>6507</v>
      </c>
      <c r="G1103">
        <v>13072</v>
      </c>
      <c r="H1103">
        <v>1515</v>
      </c>
    </row>
    <row r="1104" spans="1:8" ht="406" x14ac:dyDescent="0.35">
      <c r="A1104" s="15" t="s">
        <v>6508</v>
      </c>
      <c r="B1104" t="s">
        <v>4176</v>
      </c>
      <c r="C1104" t="s">
        <v>4212</v>
      </c>
      <c r="D1104" t="s">
        <v>9</v>
      </c>
      <c r="E1104" s="42">
        <v>44840</v>
      </c>
      <c r="F1104" s="4" t="s">
        <v>6509</v>
      </c>
      <c r="G1104">
        <v>10077</v>
      </c>
      <c r="H1104">
        <v>1565</v>
      </c>
    </row>
    <row r="1105" spans="1:8" ht="406" x14ac:dyDescent="0.35">
      <c r="A1105" s="15" t="s">
        <v>6510</v>
      </c>
      <c r="B1105" t="s">
        <v>4176</v>
      </c>
      <c r="C1105" t="s">
        <v>4261</v>
      </c>
      <c r="D1105" t="s">
        <v>9</v>
      </c>
      <c r="E1105" s="42">
        <v>44840</v>
      </c>
      <c r="F1105" s="4" t="s">
        <v>6509</v>
      </c>
      <c r="G1105">
        <v>10077</v>
      </c>
      <c r="H1105">
        <v>1565</v>
      </c>
    </row>
    <row r="1106" spans="1:8" x14ac:dyDescent="0.35">
      <c r="A1106" s="15" t="s">
        <v>6511</v>
      </c>
      <c r="B1106" t="s">
        <v>4176</v>
      </c>
      <c r="C1106" t="s">
        <v>4176</v>
      </c>
      <c r="D1106" t="s">
        <v>11</v>
      </c>
      <c r="E1106" s="42">
        <v>44840</v>
      </c>
      <c r="F1106" t="s">
        <v>6512</v>
      </c>
      <c r="G1106">
        <v>17574</v>
      </c>
      <c r="H1106">
        <v>3136</v>
      </c>
    </row>
    <row r="1107" spans="1:8" x14ac:dyDescent="0.35">
      <c r="A1107" s="15" t="s">
        <v>6513</v>
      </c>
      <c r="B1107" t="s">
        <v>4176</v>
      </c>
      <c r="C1107" t="s">
        <v>4239</v>
      </c>
      <c r="D1107" t="s">
        <v>9</v>
      </c>
      <c r="E1107" s="42">
        <v>44840</v>
      </c>
      <c r="F1107" t="s">
        <v>6514</v>
      </c>
      <c r="G1107">
        <v>31513</v>
      </c>
      <c r="H1107">
        <v>4574</v>
      </c>
    </row>
    <row r="1108" spans="1:8" x14ac:dyDescent="0.35">
      <c r="A1108" s="15" t="s">
        <v>6515</v>
      </c>
      <c r="B1108" t="s">
        <v>4176</v>
      </c>
      <c r="C1108" t="s">
        <v>4699</v>
      </c>
      <c r="D1108" t="s">
        <v>146</v>
      </c>
      <c r="E1108" s="42">
        <v>44840</v>
      </c>
      <c r="F1108" t="s">
        <v>6516</v>
      </c>
      <c r="G1108">
        <v>15660</v>
      </c>
      <c r="H1108">
        <v>578</v>
      </c>
    </row>
    <row r="1109" spans="1:8" x14ac:dyDescent="0.35">
      <c r="A1109" s="15" t="s">
        <v>6517</v>
      </c>
      <c r="B1109" t="s">
        <v>4176</v>
      </c>
      <c r="C1109" t="s">
        <v>4176</v>
      </c>
      <c r="D1109" t="s">
        <v>11</v>
      </c>
      <c r="E1109" s="42">
        <v>44840</v>
      </c>
      <c r="F1109" t="s">
        <v>6518</v>
      </c>
      <c r="G1109">
        <v>14759</v>
      </c>
      <c r="H1109">
        <v>2202</v>
      </c>
    </row>
    <row r="1110" spans="1:8" x14ac:dyDescent="0.35">
      <c r="A1110" s="15" t="s">
        <v>6519</v>
      </c>
      <c r="B1110" t="s">
        <v>4176</v>
      </c>
      <c r="C1110" t="s">
        <v>6520</v>
      </c>
      <c r="D1110" t="s">
        <v>9</v>
      </c>
      <c r="E1110" s="42">
        <v>44840</v>
      </c>
      <c r="F1110" t="s">
        <v>6521</v>
      </c>
      <c r="G1110">
        <v>5239</v>
      </c>
      <c r="H1110">
        <v>635</v>
      </c>
    </row>
    <row r="1111" spans="1:8" x14ac:dyDescent="0.35">
      <c r="A1111" s="15" t="s">
        <v>6522</v>
      </c>
      <c r="B1111" t="s">
        <v>4176</v>
      </c>
      <c r="C1111" t="s">
        <v>4176</v>
      </c>
      <c r="D1111" t="s">
        <v>11</v>
      </c>
      <c r="E1111" s="42">
        <v>44840</v>
      </c>
      <c r="F1111" t="s">
        <v>6523</v>
      </c>
      <c r="G1111">
        <v>12387</v>
      </c>
      <c r="H1111">
        <v>1539</v>
      </c>
    </row>
    <row r="1112" spans="1:8" x14ac:dyDescent="0.35">
      <c r="A1112" s="15" t="s">
        <v>6524</v>
      </c>
      <c r="B1112" t="s">
        <v>4176</v>
      </c>
      <c r="C1112" t="s">
        <v>4176</v>
      </c>
      <c r="D1112" t="s">
        <v>11</v>
      </c>
      <c r="E1112" s="42">
        <v>44840</v>
      </c>
      <c r="F1112" t="s">
        <v>6525</v>
      </c>
      <c r="G1112">
        <v>24159</v>
      </c>
      <c r="H1112">
        <v>3273</v>
      </c>
    </row>
    <row r="1113" spans="1:8" x14ac:dyDescent="0.35">
      <c r="A1113" s="15" t="s">
        <v>6526</v>
      </c>
      <c r="B1113" t="s">
        <v>4176</v>
      </c>
      <c r="C1113" t="s">
        <v>4176</v>
      </c>
      <c r="D1113" t="s">
        <v>11</v>
      </c>
      <c r="E1113" s="42">
        <v>44840</v>
      </c>
      <c r="F1113" t="s">
        <v>6527</v>
      </c>
      <c r="G1113">
        <v>9811</v>
      </c>
      <c r="H1113">
        <v>1536</v>
      </c>
    </row>
    <row r="1114" spans="1:8" x14ac:dyDescent="0.35">
      <c r="A1114" s="15" t="s">
        <v>6528</v>
      </c>
      <c r="B1114" t="s">
        <v>4176</v>
      </c>
      <c r="C1114" t="s">
        <v>4176</v>
      </c>
      <c r="D1114" t="s">
        <v>11</v>
      </c>
      <c r="E1114" s="42">
        <v>44840</v>
      </c>
      <c r="F1114" t="s">
        <v>6529</v>
      </c>
      <c r="G1114">
        <v>12617</v>
      </c>
      <c r="H1114">
        <v>1847</v>
      </c>
    </row>
    <row r="1115" spans="1:8" x14ac:dyDescent="0.35">
      <c r="A1115" s="15" t="s">
        <v>6530</v>
      </c>
      <c r="B1115" t="s">
        <v>4176</v>
      </c>
      <c r="C1115" t="s">
        <v>4176</v>
      </c>
      <c r="D1115" t="s">
        <v>11</v>
      </c>
      <c r="E1115" s="42">
        <v>44840</v>
      </c>
      <c r="F1115" t="s">
        <v>6531</v>
      </c>
      <c r="G1115">
        <v>118534</v>
      </c>
      <c r="H1115">
        <v>14075</v>
      </c>
    </row>
    <row r="1116" spans="1:8" x14ac:dyDescent="0.35">
      <c r="A1116" s="15" t="s">
        <v>6532</v>
      </c>
      <c r="B1116" t="s">
        <v>4176</v>
      </c>
      <c r="C1116" t="s">
        <v>4176</v>
      </c>
      <c r="D1116" t="s">
        <v>11</v>
      </c>
      <c r="E1116" s="42">
        <v>44840</v>
      </c>
      <c r="F1116" t="s">
        <v>6533</v>
      </c>
      <c r="G1116">
        <v>7190</v>
      </c>
      <c r="H1116">
        <v>1014</v>
      </c>
    </row>
    <row r="1117" spans="1:8" x14ac:dyDescent="0.35">
      <c r="A1117" s="15" t="s">
        <v>6534</v>
      </c>
      <c r="B1117" t="s">
        <v>4176</v>
      </c>
      <c r="C1117" t="s">
        <v>4176</v>
      </c>
      <c r="D1117" t="s">
        <v>11</v>
      </c>
      <c r="E1117" s="42">
        <v>44840</v>
      </c>
      <c r="F1117" t="s">
        <v>6535</v>
      </c>
      <c r="G1117">
        <v>15992</v>
      </c>
      <c r="H1117">
        <v>1602</v>
      </c>
    </row>
    <row r="1118" spans="1:8" x14ac:dyDescent="0.35">
      <c r="A1118" s="15" t="s">
        <v>6536</v>
      </c>
      <c r="B1118" t="s">
        <v>4176</v>
      </c>
      <c r="C1118" t="s">
        <v>4176</v>
      </c>
      <c r="D1118" t="s">
        <v>11</v>
      </c>
      <c r="E1118" s="42">
        <v>44840</v>
      </c>
      <c r="F1118" t="s">
        <v>6537</v>
      </c>
      <c r="G1118">
        <v>36702</v>
      </c>
      <c r="H1118">
        <v>4169</v>
      </c>
    </row>
    <row r="1119" spans="1:8" x14ac:dyDescent="0.35">
      <c r="A1119" s="15" t="s">
        <v>6538</v>
      </c>
      <c r="B1119" t="s">
        <v>4176</v>
      </c>
      <c r="C1119" t="s">
        <v>4176</v>
      </c>
      <c r="D1119" t="s">
        <v>11</v>
      </c>
      <c r="E1119" s="42">
        <v>44840</v>
      </c>
      <c r="F1119" t="s">
        <v>6539</v>
      </c>
      <c r="G1119">
        <v>14305</v>
      </c>
      <c r="H1119">
        <v>1890</v>
      </c>
    </row>
    <row r="1120" spans="1:8" x14ac:dyDescent="0.35">
      <c r="A1120" s="15" t="s">
        <v>6540</v>
      </c>
      <c r="B1120" t="s">
        <v>4176</v>
      </c>
      <c r="C1120" t="s">
        <v>4176</v>
      </c>
      <c r="D1120" t="s">
        <v>11</v>
      </c>
      <c r="E1120" s="42">
        <v>44841</v>
      </c>
      <c r="F1120" t="s">
        <v>6541</v>
      </c>
      <c r="G1120">
        <v>24644</v>
      </c>
      <c r="H1120">
        <v>2757</v>
      </c>
    </row>
    <row r="1121" spans="1:8" x14ac:dyDescent="0.35">
      <c r="A1121" s="15" t="s">
        <v>6542</v>
      </c>
      <c r="B1121" t="s">
        <v>4176</v>
      </c>
      <c r="C1121" t="s">
        <v>4212</v>
      </c>
      <c r="D1121" t="s">
        <v>9</v>
      </c>
      <c r="E1121" s="42">
        <v>44841</v>
      </c>
      <c r="F1121" t="s">
        <v>6543</v>
      </c>
      <c r="G1121">
        <v>14448</v>
      </c>
      <c r="H1121">
        <v>1762</v>
      </c>
    </row>
    <row r="1122" spans="1:8" x14ac:dyDescent="0.35">
      <c r="A1122" s="15" t="s">
        <v>6544</v>
      </c>
      <c r="B1122" t="s">
        <v>4176</v>
      </c>
      <c r="C1122" t="s">
        <v>4176</v>
      </c>
      <c r="D1122" t="s">
        <v>11</v>
      </c>
      <c r="E1122" s="42">
        <v>44841</v>
      </c>
      <c r="F1122" t="s">
        <v>6545</v>
      </c>
      <c r="G1122">
        <v>5279</v>
      </c>
      <c r="H1122">
        <v>889</v>
      </c>
    </row>
    <row r="1123" spans="1:8" x14ac:dyDescent="0.35">
      <c r="A1123" s="15" t="s">
        <v>6546</v>
      </c>
      <c r="B1123" t="s">
        <v>4176</v>
      </c>
      <c r="C1123" t="s">
        <v>4176</v>
      </c>
      <c r="D1123" t="s">
        <v>11</v>
      </c>
      <c r="E1123" s="42">
        <v>44841</v>
      </c>
      <c r="F1123" t="s">
        <v>6547</v>
      </c>
      <c r="G1123">
        <v>8516</v>
      </c>
      <c r="H1123">
        <v>1326</v>
      </c>
    </row>
    <row r="1124" spans="1:8" x14ac:dyDescent="0.35">
      <c r="A1124" s="15" t="s">
        <v>6548</v>
      </c>
      <c r="B1124" t="s">
        <v>4176</v>
      </c>
      <c r="C1124" t="s">
        <v>4212</v>
      </c>
      <c r="D1124" t="s">
        <v>9</v>
      </c>
      <c r="E1124" s="42">
        <v>44841</v>
      </c>
      <c r="F1124" t="s">
        <v>6549</v>
      </c>
      <c r="G1124">
        <v>5129</v>
      </c>
      <c r="H1124">
        <v>546</v>
      </c>
    </row>
    <row r="1125" spans="1:8" x14ac:dyDescent="0.35">
      <c r="A1125" s="15" t="s">
        <v>6550</v>
      </c>
      <c r="B1125" t="s">
        <v>4176</v>
      </c>
      <c r="C1125" t="s">
        <v>4258</v>
      </c>
      <c r="D1125" t="s">
        <v>9</v>
      </c>
      <c r="E1125" s="42">
        <v>44841</v>
      </c>
      <c r="F1125" t="s">
        <v>6551</v>
      </c>
      <c r="G1125">
        <v>12286</v>
      </c>
      <c r="H1125">
        <v>1311</v>
      </c>
    </row>
    <row r="1126" spans="1:8" x14ac:dyDescent="0.35">
      <c r="A1126" s="15" t="s">
        <v>6552</v>
      </c>
      <c r="B1126" t="s">
        <v>4176</v>
      </c>
      <c r="C1126" t="s">
        <v>4176</v>
      </c>
      <c r="D1126" t="s">
        <v>11</v>
      </c>
      <c r="E1126" s="42">
        <v>44841</v>
      </c>
      <c r="F1126" t="s">
        <v>6553</v>
      </c>
      <c r="G1126">
        <v>2694</v>
      </c>
      <c r="H1126">
        <v>361</v>
      </c>
    </row>
    <row r="1127" spans="1:8" x14ac:dyDescent="0.35">
      <c r="A1127" s="15" t="s">
        <v>6554</v>
      </c>
      <c r="B1127" t="s">
        <v>4176</v>
      </c>
      <c r="C1127" t="s">
        <v>4176</v>
      </c>
      <c r="D1127" t="s">
        <v>11</v>
      </c>
      <c r="E1127" s="42">
        <v>44841</v>
      </c>
      <c r="F1127" t="s">
        <v>6555</v>
      </c>
      <c r="G1127">
        <v>29656</v>
      </c>
      <c r="H1127">
        <v>4319</v>
      </c>
    </row>
    <row r="1128" spans="1:8" x14ac:dyDescent="0.35">
      <c r="A1128" s="15" t="s">
        <v>6556</v>
      </c>
      <c r="B1128" t="s">
        <v>4176</v>
      </c>
      <c r="C1128" t="s">
        <v>4176</v>
      </c>
      <c r="D1128" t="s">
        <v>11</v>
      </c>
      <c r="E1128" s="42">
        <v>44841</v>
      </c>
      <c r="F1128" t="s">
        <v>6557</v>
      </c>
      <c r="G1128">
        <v>29247</v>
      </c>
      <c r="H1128">
        <v>3364</v>
      </c>
    </row>
    <row r="1129" spans="1:8" x14ac:dyDescent="0.35">
      <c r="A1129" s="15" t="s">
        <v>6558</v>
      </c>
      <c r="B1129" t="s">
        <v>4176</v>
      </c>
      <c r="C1129" t="s">
        <v>4176</v>
      </c>
      <c r="D1129" t="s">
        <v>11</v>
      </c>
      <c r="E1129" s="42">
        <v>44841</v>
      </c>
      <c r="F1129" t="s">
        <v>6559</v>
      </c>
      <c r="G1129">
        <v>6812</v>
      </c>
      <c r="H1129">
        <v>873</v>
      </c>
    </row>
    <row r="1130" spans="1:8" x14ac:dyDescent="0.35">
      <c r="A1130" s="15" t="s">
        <v>6560</v>
      </c>
      <c r="B1130" t="s">
        <v>4176</v>
      </c>
      <c r="C1130" t="s">
        <v>4176</v>
      </c>
      <c r="D1130" t="s">
        <v>11</v>
      </c>
      <c r="E1130" s="42">
        <v>44841</v>
      </c>
      <c r="F1130" t="s">
        <v>6561</v>
      </c>
      <c r="G1130">
        <v>11402</v>
      </c>
      <c r="H1130">
        <v>1455</v>
      </c>
    </row>
    <row r="1131" spans="1:8" x14ac:dyDescent="0.35">
      <c r="A1131" s="15" t="s">
        <v>6562</v>
      </c>
      <c r="B1131" t="s">
        <v>4176</v>
      </c>
      <c r="C1131" t="s">
        <v>4176</v>
      </c>
      <c r="D1131" t="s">
        <v>11</v>
      </c>
      <c r="E1131" s="42">
        <v>44841</v>
      </c>
      <c r="F1131" t="s">
        <v>6563</v>
      </c>
      <c r="G1131">
        <v>8360</v>
      </c>
      <c r="H1131">
        <v>1121</v>
      </c>
    </row>
    <row r="1132" spans="1:8" x14ac:dyDescent="0.35">
      <c r="A1132" s="15" t="s">
        <v>6564</v>
      </c>
      <c r="B1132" t="s">
        <v>4176</v>
      </c>
      <c r="C1132" t="s">
        <v>4176</v>
      </c>
      <c r="D1132" t="s">
        <v>11</v>
      </c>
      <c r="E1132" s="42">
        <v>44841</v>
      </c>
      <c r="F1132" t="s">
        <v>6565</v>
      </c>
      <c r="G1132">
        <v>60035</v>
      </c>
      <c r="H1132">
        <v>5366</v>
      </c>
    </row>
    <row r="1133" spans="1:8" x14ac:dyDescent="0.35">
      <c r="A1133" s="15" t="s">
        <v>6566</v>
      </c>
      <c r="B1133" t="s">
        <v>4176</v>
      </c>
      <c r="C1133" t="s">
        <v>4176</v>
      </c>
      <c r="D1133" t="s">
        <v>11</v>
      </c>
      <c r="E1133" s="42">
        <v>44841</v>
      </c>
      <c r="F1133" t="s">
        <v>6567</v>
      </c>
      <c r="G1133">
        <v>11077</v>
      </c>
      <c r="H1133">
        <v>1776</v>
      </c>
    </row>
    <row r="1134" spans="1:8" x14ac:dyDescent="0.35">
      <c r="A1134" s="15" t="s">
        <v>6568</v>
      </c>
      <c r="B1134" t="s">
        <v>4176</v>
      </c>
      <c r="C1134" t="s">
        <v>4176</v>
      </c>
      <c r="D1134" t="s">
        <v>11</v>
      </c>
      <c r="E1134" s="42">
        <v>44841</v>
      </c>
      <c r="F1134" t="s">
        <v>6569</v>
      </c>
      <c r="G1134">
        <v>16546</v>
      </c>
      <c r="H1134">
        <v>4152</v>
      </c>
    </row>
    <row r="1135" spans="1:8" ht="348" x14ac:dyDescent="0.35">
      <c r="A1135" s="15" t="s">
        <v>6570</v>
      </c>
      <c r="B1135" t="s">
        <v>4176</v>
      </c>
      <c r="C1135" t="s">
        <v>4212</v>
      </c>
      <c r="D1135" t="s">
        <v>9</v>
      </c>
      <c r="E1135" s="42">
        <v>44841</v>
      </c>
      <c r="F1135" s="4" t="s">
        <v>6571</v>
      </c>
      <c r="G1135">
        <v>15363</v>
      </c>
      <c r="H1135">
        <v>1936</v>
      </c>
    </row>
    <row r="1136" spans="1:8" ht="348" x14ac:dyDescent="0.35">
      <c r="A1136" s="15" t="s">
        <v>6572</v>
      </c>
      <c r="B1136" t="s">
        <v>4176</v>
      </c>
      <c r="C1136" t="s">
        <v>4261</v>
      </c>
      <c r="D1136" t="s">
        <v>9</v>
      </c>
      <c r="E1136" s="42">
        <v>44841</v>
      </c>
      <c r="F1136" s="4" t="s">
        <v>6571</v>
      </c>
      <c r="G1136">
        <v>15363</v>
      </c>
      <c r="H1136">
        <v>1936</v>
      </c>
    </row>
    <row r="1137" spans="1:8" x14ac:dyDescent="0.35">
      <c r="A1137" s="15" t="s">
        <v>6573</v>
      </c>
      <c r="B1137" t="s">
        <v>4176</v>
      </c>
      <c r="C1137" t="s">
        <v>4176</v>
      </c>
      <c r="D1137" t="s">
        <v>11</v>
      </c>
      <c r="E1137" s="42">
        <v>44841</v>
      </c>
      <c r="F1137" t="s">
        <v>6574</v>
      </c>
      <c r="G1137">
        <v>6478</v>
      </c>
      <c r="H1137">
        <v>1523</v>
      </c>
    </row>
    <row r="1138" spans="1:8" x14ac:dyDescent="0.35">
      <c r="A1138" s="15" t="s">
        <v>6575</v>
      </c>
      <c r="B1138" t="s">
        <v>4176</v>
      </c>
      <c r="C1138" t="s">
        <v>4176</v>
      </c>
      <c r="D1138" t="s">
        <v>11</v>
      </c>
      <c r="E1138" s="42">
        <v>44841</v>
      </c>
      <c r="F1138" t="s">
        <v>6576</v>
      </c>
      <c r="G1138">
        <v>21609</v>
      </c>
      <c r="H1138">
        <v>1922</v>
      </c>
    </row>
    <row r="1139" spans="1:8" x14ac:dyDescent="0.35">
      <c r="A1139" s="15" t="s">
        <v>6577</v>
      </c>
      <c r="B1139" t="s">
        <v>4176</v>
      </c>
      <c r="C1139" t="s">
        <v>4176</v>
      </c>
      <c r="D1139" t="s">
        <v>11</v>
      </c>
      <c r="E1139" s="42">
        <v>44841</v>
      </c>
      <c r="F1139" t="s">
        <v>6578</v>
      </c>
      <c r="G1139">
        <v>13885</v>
      </c>
      <c r="H1139">
        <v>2829</v>
      </c>
    </row>
    <row r="1140" spans="1:8" x14ac:dyDescent="0.35">
      <c r="A1140" s="15" t="s">
        <v>6579</v>
      </c>
      <c r="B1140" t="s">
        <v>4176</v>
      </c>
      <c r="C1140" t="s">
        <v>4176</v>
      </c>
      <c r="D1140" t="s">
        <v>11</v>
      </c>
      <c r="E1140" s="42">
        <v>44841</v>
      </c>
      <c r="F1140" t="s">
        <v>6580</v>
      </c>
      <c r="G1140">
        <v>13400</v>
      </c>
      <c r="H1140">
        <v>1617</v>
      </c>
    </row>
    <row r="1141" spans="1:8" x14ac:dyDescent="0.35">
      <c r="A1141" s="15" t="s">
        <v>6581</v>
      </c>
      <c r="B1141" t="s">
        <v>4176</v>
      </c>
      <c r="C1141" t="s">
        <v>4176</v>
      </c>
      <c r="D1141" t="s">
        <v>11</v>
      </c>
      <c r="E1141" s="42">
        <v>44841</v>
      </c>
      <c r="F1141" t="s">
        <v>6582</v>
      </c>
      <c r="G1141">
        <v>22472</v>
      </c>
      <c r="H1141">
        <v>2799</v>
      </c>
    </row>
    <row r="1142" spans="1:8" x14ac:dyDescent="0.35">
      <c r="A1142" s="15" t="s">
        <v>6583</v>
      </c>
      <c r="B1142" t="s">
        <v>4176</v>
      </c>
      <c r="C1142" t="s">
        <v>6400</v>
      </c>
      <c r="D1142" t="s">
        <v>9</v>
      </c>
      <c r="E1142" s="42">
        <v>44841</v>
      </c>
      <c r="F1142" t="s">
        <v>6584</v>
      </c>
      <c r="G1142">
        <v>11134</v>
      </c>
      <c r="H1142">
        <v>1286</v>
      </c>
    </row>
    <row r="1143" spans="1:8" x14ac:dyDescent="0.35">
      <c r="A1143" s="15" t="s">
        <v>6585</v>
      </c>
      <c r="B1143" t="s">
        <v>4176</v>
      </c>
      <c r="C1143" t="s">
        <v>4176</v>
      </c>
      <c r="D1143" t="s">
        <v>11</v>
      </c>
      <c r="E1143" s="42">
        <v>44841</v>
      </c>
      <c r="F1143" t="s">
        <v>6586</v>
      </c>
      <c r="G1143">
        <v>14534</v>
      </c>
      <c r="H1143">
        <v>1484</v>
      </c>
    </row>
    <row r="1144" spans="1:8" x14ac:dyDescent="0.35">
      <c r="A1144" s="15" t="s">
        <v>6587</v>
      </c>
      <c r="B1144" t="s">
        <v>4176</v>
      </c>
      <c r="C1144" t="s">
        <v>4176</v>
      </c>
      <c r="D1144" t="s">
        <v>11</v>
      </c>
      <c r="E1144" s="42">
        <v>44841</v>
      </c>
      <c r="F1144" t="s">
        <v>6588</v>
      </c>
      <c r="G1144">
        <v>145959</v>
      </c>
      <c r="H1144">
        <v>12679</v>
      </c>
    </row>
    <row r="1145" spans="1:8" ht="409.5" x14ac:dyDescent="0.35">
      <c r="A1145" s="15" t="s">
        <v>6589</v>
      </c>
      <c r="B1145" t="s">
        <v>4176</v>
      </c>
      <c r="C1145" t="s">
        <v>6400</v>
      </c>
      <c r="D1145" t="s">
        <v>9</v>
      </c>
      <c r="E1145" s="42">
        <v>44841</v>
      </c>
      <c r="F1145" s="4" t="s">
        <v>6590</v>
      </c>
      <c r="G1145">
        <v>47661</v>
      </c>
      <c r="H1145">
        <v>5616</v>
      </c>
    </row>
    <row r="1146" spans="1:8" ht="409.5" x14ac:dyDescent="0.35">
      <c r="A1146" s="15" t="s">
        <v>6591</v>
      </c>
      <c r="B1146" t="s">
        <v>4176</v>
      </c>
      <c r="C1146" t="s">
        <v>4261</v>
      </c>
      <c r="D1146" t="s">
        <v>9</v>
      </c>
      <c r="E1146" s="42">
        <v>44841</v>
      </c>
      <c r="F1146" s="4" t="s">
        <v>6590</v>
      </c>
      <c r="G1146">
        <v>47661</v>
      </c>
      <c r="H1146">
        <v>5616</v>
      </c>
    </row>
    <row r="1147" spans="1:8" x14ac:dyDescent="0.35">
      <c r="A1147" s="15" t="s">
        <v>6592</v>
      </c>
      <c r="B1147" t="s">
        <v>4176</v>
      </c>
      <c r="C1147" t="s">
        <v>6400</v>
      </c>
      <c r="D1147" t="s">
        <v>9</v>
      </c>
      <c r="E1147" s="42">
        <v>44841</v>
      </c>
      <c r="F1147" t="s">
        <v>6593</v>
      </c>
      <c r="G1147">
        <v>27393</v>
      </c>
      <c r="H1147">
        <v>2553</v>
      </c>
    </row>
    <row r="1148" spans="1:8" x14ac:dyDescent="0.35">
      <c r="A1148" s="15" t="s">
        <v>6594</v>
      </c>
      <c r="B1148" t="s">
        <v>4176</v>
      </c>
      <c r="C1148" t="s">
        <v>4176</v>
      </c>
      <c r="D1148" t="s">
        <v>11</v>
      </c>
      <c r="E1148" s="42">
        <v>44841</v>
      </c>
      <c r="F1148" t="s">
        <v>6595</v>
      </c>
      <c r="G1148">
        <v>31816</v>
      </c>
      <c r="H1148">
        <v>2912</v>
      </c>
    </row>
    <row r="1149" spans="1:8" x14ac:dyDescent="0.35">
      <c r="A1149" s="15" t="s">
        <v>6596</v>
      </c>
      <c r="B1149" t="s">
        <v>4176</v>
      </c>
      <c r="C1149" t="s">
        <v>4176</v>
      </c>
      <c r="D1149" t="s">
        <v>11</v>
      </c>
      <c r="E1149" s="42">
        <v>44841</v>
      </c>
      <c r="F1149" t="s">
        <v>6597</v>
      </c>
      <c r="G1149">
        <v>30636</v>
      </c>
      <c r="H1149">
        <v>2408</v>
      </c>
    </row>
    <row r="1150" spans="1:8" x14ac:dyDescent="0.35">
      <c r="A1150" s="15" t="s">
        <v>6598</v>
      </c>
      <c r="B1150" t="s">
        <v>4176</v>
      </c>
      <c r="C1150" t="s">
        <v>4176</v>
      </c>
      <c r="D1150" t="s">
        <v>11</v>
      </c>
      <c r="E1150" s="42">
        <v>44841</v>
      </c>
      <c r="F1150" t="s">
        <v>6599</v>
      </c>
      <c r="G1150">
        <v>23656</v>
      </c>
      <c r="H1150">
        <v>2660</v>
      </c>
    </row>
    <row r="1151" spans="1:8" x14ac:dyDescent="0.35">
      <c r="A1151" s="15" t="s">
        <v>6600</v>
      </c>
      <c r="B1151" t="s">
        <v>4176</v>
      </c>
      <c r="C1151" t="s">
        <v>4176</v>
      </c>
      <c r="D1151" t="s">
        <v>11</v>
      </c>
      <c r="E1151" s="42">
        <v>44841</v>
      </c>
      <c r="F1151" t="s">
        <v>6601</v>
      </c>
      <c r="G1151">
        <v>229505</v>
      </c>
      <c r="H1151">
        <v>31631</v>
      </c>
    </row>
    <row r="1152" spans="1:8" ht="188.5" x14ac:dyDescent="0.35">
      <c r="A1152" s="15" t="s">
        <v>6602</v>
      </c>
      <c r="B1152" t="s">
        <v>4176</v>
      </c>
      <c r="C1152" t="s">
        <v>6371</v>
      </c>
      <c r="D1152" t="s">
        <v>9</v>
      </c>
      <c r="E1152" s="42">
        <v>44841</v>
      </c>
      <c r="F1152" s="4" t="s">
        <v>6603</v>
      </c>
      <c r="G1152">
        <v>77171</v>
      </c>
      <c r="H1152">
        <v>7833</v>
      </c>
    </row>
    <row r="1153" spans="1:8" ht="188.5" x14ac:dyDescent="0.35">
      <c r="A1153" s="15" t="s">
        <v>6604</v>
      </c>
      <c r="B1153" t="s">
        <v>4176</v>
      </c>
      <c r="C1153" t="s">
        <v>4261</v>
      </c>
      <c r="D1153" t="s">
        <v>9</v>
      </c>
      <c r="E1153" s="42">
        <v>44841</v>
      </c>
      <c r="F1153" s="4" t="s">
        <v>6603</v>
      </c>
      <c r="G1153">
        <v>77171</v>
      </c>
      <c r="H1153">
        <v>7833</v>
      </c>
    </row>
    <row r="1154" spans="1:8" x14ac:dyDescent="0.35">
      <c r="A1154" s="15" t="s">
        <v>6605</v>
      </c>
      <c r="B1154" t="s">
        <v>4176</v>
      </c>
      <c r="C1154" t="s">
        <v>4176</v>
      </c>
      <c r="D1154" t="s">
        <v>11</v>
      </c>
      <c r="E1154" s="42">
        <v>44841</v>
      </c>
      <c r="F1154" t="s">
        <v>6606</v>
      </c>
      <c r="G1154">
        <v>10604</v>
      </c>
      <c r="H1154">
        <v>1234</v>
      </c>
    </row>
    <row r="1155" spans="1:8" x14ac:dyDescent="0.35">
      <c r="A1155" s="15" t="s">
        <v>6607</v>
      </c>
      <c r="B1155" t="s">
        <v>4176</v>
      </c>
      <c r="C1155" t="s">
        <v>4176</v>
      </c>
      <c r="D1155" t="s">
        <v>11</v>
      </c>
      <c r="E1155" s="42">
        <v>44842</v>
      </c>
      <c r="F1155" t="s">
        <v>6608</v>
      </c>
      <c r="G1155">
        <v>26873</v>
      </c>
      <c r="H1155">
        <v>2993</v>
      </c>
    </row>
    <row r="1156" spans="1:8" x14ac:dyDescent="0.35">
      <c r="A1156" s="15" t="s">
        <v>6609</v>
      </c>
      <c r="B1156" t="s">
        <v>4176</v>
      </c>
      <c r="C1156" t="s">
        <v>4176</v>
      </c>
      <c r="D1156" t="s">
        <v>11</v>
      </c>
      <c r="E1156" s="42">
        <v>44842</v>
      </c>
      <c r="F1156" t="s">
        <v>6610</v>
      </c>
      <c r="G1156">
        <v>82529</v>
      </c>
      <c r="H1156">
        <v>9201</v>
      </c>
    </row>
    <row r="1157" spans="1:8" x14ac:dyDescent="0.35">
      <c r="A1157" s="15" t="s">
        <v>6611</v>
      </c>
      <c r="B1157" t="s">
        <v>4176</v>
      </c>
      <c r="C1157" t="s">
        <v>4176</v>
      </c>
      <c r="D1157" t="s">
        <v>11</v>
      </c>
      <c r="E1157" s="42">
        <v>44842</v>
      </c>
      <c r="F1157" t="s">
        <v>6612</v>
      </c>
      <c r="G1157">
        <v>9294</v>
      </c>
      <c r="H1157">
        <v>837</v>
      </c>
    </row>
    <row r="1158" spans="1:8" x14ac:dyDescent="0.35">
      <c r="A1158" s="15" t="s">
        <v>6613</v>
      </c>
      <c r="B1158" t="s">
        <v>4176</v>
      </c>
      <c r="C1158" t="s">
        <v>6614</v>
      </c>
      <c r="D1158" t="s">
        <v>146</v>
      </c>
      <c r="E1158" s="42">
        <v>44842</v>
      </c>
      <c r="F1158" t="s">
        <v>6615</v>
      </c>
      <c r="G1158">
        <v>3791</v>
      </c>
      <c r="H1158">
        <v>109</v>
      </c>
    </row>
    <row r="1159" spans="1:8" x14ac:dyDescent="0.35">
      <c r="A1159" s="15" t="s">
        <v>6616</v>
      </c>
      <c r="B1159" t="s">
        <v>4176</v>
      </c>
      <c r="C1159" t="s">
        <v>4176</v>
      </c>
      <c r="D1159" t="s">
        <v>11</v>
      </c>
      <c r="E1159" s="42">
        <v>44842</v>
      </c>
      <c r="F1159" t="s">
        <v>6617</v>
      </c>
      <c r="G1159">
        <v>7886</v>
      </c>
      <c r="H1159">
        <v>1325</v>
      </c>
    </row>
    <row r="1160" spans="1:8" x14ac:dyDescent="0.35">
      <c r="A1160" s="15" t="s">
        <v>6618</v>
      </c>
      <c r="B1160" t="s">
        <v>4176</v>
      </c>
      <c r="C1160" t="s">
        <v>4212</v>
      </c>
      <c r="D1160" t="s">
        <v>9</v>
      </c>
      <c r="E1160" s="42">
        <v>44842</v>
      </c>
      <c r="F1160" t="s">
        <v>6619</v>
      </c>
      <c r="G1160">
        <v>9606</v>
      </c>
      <c r="H1160">
        <v>1333</v>
      </c>
    </row>
    <row r="1161" spans="1:8" x14ac:dyDescent="0.35">
      <c r="A1161" s="15" t="s">
        <v>6620</v>
      </c>
      <c r="B1161" t="s">
        <v>4176</v>
      </c>
      <c r="C1161" t="s">
        <v>4258</v>
      </c>
      <c r="D1161" t="s">
        <v>9</v>
      </c>
      <c r="E1161" s="42">
        <v>44842</v>
      </c>
      <c r="F1161" t="s">
        <v>6619</v>
      </c>
      <c r="G1161">
        <v>9606</v>
      </c>
      <c r="H1161">
        <v>1333</v>
      </c>
    </row>
    <row r="1162" spans="1:8" x14ac:dyDescent="0.35">
      <c r="A1162" s="15" t="s">
        <v>6621</v>
      </c>
      <c r="B1162" t="s">
        <v>4176</v>
      </c>
      <c r="C1162" t="s">
        <v>4176</v>
      </c>
      <c r="D1162" t="s">
        <v>11</v>
      </c>
      <c r="E1162" s="42">
        <v>44842</v>
      </c>
      <c r="F1162" t="s">
        <v>6622</v>
      </c>
      <c r="G1162">
        <v>4756</v>
      </c>
      <c r="H1162">
        <v>921</v>
      </c>
    </row>
    <row r="1163" spans="1:8" x14ac:dyDescent="0.35">
      <c r="A1163" s="15" t="s">
        <v>6623</v>
      </c>
      <c r="B1163" t="s">
        <v>4176</v>
      </c>
      <c r="C1163" t="s">
        <v>4176</v>
      </c>
      <c r="D1163" t="s">
        <v>11</v>
      </c>
      <c r="E1163" s="42">
        <v>44842</v>
      </c>
      <c r="F1163" t="s">
        <v>6624</v>
      </c>
      <c r="G1163">
        <v>23877</v>
      </c>
      <c r="H1163">
        <v>3461</v>
      </c>
    </row>
    <row r="1164" spans="1:8" x14ac:dyDescent="0.35">
      <c r="A1164" s="15" t="s">
        <v>6625</v>
      </c>
      <c r="B1164" t="s">
        <v>4176</v>
      </c>
      <c r="C1164" t="s">
        <v>4176</v>
      </c>
      <c r="D1164" t="s">
        <v>11</v>
      </c>
      <c r="E1164" s="42">
        <v>44842</v>
      </c>
      <c r="F1164" t="s">
        <v>6626</v>
      </c>
      <c r="G1164">
        <v>8647</v>
      </c>
      <c r="H1164">
        <v>992</v>
      </c>
    </row>
    <row r="1165" spans="1:8" x14ac:dyDescent="0.35">
      <c r="A1165" s="15" t="s">
        <v>6627</v>
      </c>
      <c r="B1165" t="s">
        <v>4176</v>
      </c>
      <c r="C1165" t="s">
        <v>4176</v>
      </c>
      <c r="D1165" t="s">
        <v>11</v>
      </c>
      <c r="E1165" s="42">
        <v>44842</v>
      </c>
      <c r="F1165" t="s">
        <v>6628</v>
      </c>
      <c r="G1165">
        <v>5688</v>
      </c>
      <c r="H1165">
        <v>1085</v>
      </c>
    </row>
    <row r="1166" spans="1:8" x14ac:dyDescent="0.35">
      <c r="A1166" s="15" t="s">
        <v>6629</v>
      </c>
      <c r="B1166" t="s">
        <v>4176</v>
      </c>
      <c r="C1166" t="s">
        <v>4258</v>
      </c>
      <c r="D1166" t="s">
        <v>9</v>
      </c>
      <c r="E1166" s="42">
        <v>44842</v>
      </c>
      <c r="F1166" t="s">
        <v>6630</v>
      </c>
      <c r="G1166">
        <v>9633</v>
      </c>
      <c r="H1166">
        <v>1371</v>
      </c>
    </row>
    <row r="1167" spans="1:8" x14ac:dyDescent="0.35">
      <c r="A1167" s="15" t="s">
        <v>6631</v>
      </c>
      <c r="B1167" t="s">
        <v>4176</v>
      </c>
      <c r="C1167" t="s">
        <v>4212</v>
      </c>
      <c r="D1167" t="s">
        <v>9</v>
      </c>
      <c r="E1167" s="42">
        <v>44842</v>
      </c>
      <c r="F1167" t="s">
        <v>6632</v>
      </c>
      <c r="G1167">
        <v>16635</v>
      </c>
      <c r="H1167">
        <v>2063</v>
      </c>
    </row>
    <row r="1168" spans="1:8" x14ac:dyDescent="0.35">
      <c r="A1168" s="15" t="s">
        <v>6633</v>
      </c>
      <c r="B1168" t="s">
        <v>4176</v>
      </c>
      <c r="C1168" t="s">
        <v>4176</v>
      </c>
      <c r="D1168" t="s">
        <v>11</v>
      </c>
      <c r="E1168" s="42">
        <v>44842</v>
      </c>
      <c r="F1168" t="s">
        <v>6634</v>
      </c>
      <c r="G1168">
        <v>170081</v>
      </c>
      <c r="H1168">
        <v>12451</v>
      </c>
    </row>
    <row r="1169" spans="1:8" x14ac:dyDescent="0.35">
      <c r="A1169" s="15" t="s">
        <v>6635</v>
      </c>
      <c r="B1169" t="s">
        <v>4176</v>
      </c>
      <c r="C1169" t="s">
        <v>4176</v>
      </c>
      <c r="D1169" t="s">
        <v>11</v>
      </c>
      <c r="E1169" s="42">
        <v>44842</v>
      </c>
      <c r="F1169" t="s">
        <v>6636</v>
      </c>
      <c r="G1169">
        <v>8909</v>
      </c>
      <c r="H1169">
        <v>1039</v>
      </c>
    </row>
    <row r="1170" spans="1:8" x14ac:dyDescent="0.35">
      <c r="A1170" s="15" t="s">
        <v>6637</v>
      </c>
      <c r="B1170" t="s">
        <v>4176</v>
      </c>
      <c r="C1170" t="s">
        <v>4176</v>
      </c>
      <c r="D1170" t="s">
        <v>11</v>
      </c>
      <c r="E1170" s="42">
        <v>44842</v>
      </c>
      <c r="F1170" t="s">
        <v>6638</v>
      </c>
      <c r="G1170">
        <v>40507</v>
      </c>
      <c r="H1170">
        <v>3508</v>
      </c>
    </row>
    <row r="1171" spans="1:8" x14ac:dyDescent="0.35">
      <c r="A1171" s="15" t="s">
        <v>6639</v>
      </c>
      <c r="B1171" t="s">
        <v>4176</v>
      </c>
      <c r="C1171" t="s">
        <v>4212</v>
      </c>
      <c r="D1171" t="s">
        <v>9</v>
      </c>
      <c r="E1171" s="42">
        <v>44842</v>
      </c>
      <c r="F1171" t="s">
        <v>6640</v>
      </c>
      <c r="G1171">
        <v>9183</v>
      </c>
      <c r="H1171">
        <v>1204</v>
      </c>
    </row>
    <row r="1172" spans="1:8" x14ac:dyDescent="0.35">
      <c r="A1172" s="15" t="s">
        <v>6641</v>
      </c>
      <c r="B1172" t="s">
        <v>4176</v>
      </c>
      <c r="C1172" t="s">
        <v>4258</v>
      </c>
      <c r="D1172" t="s">
        <v>9</v>
      </c>
      <c r="E1172" s="42">
        <v>44842</v>
      </c>
      <c r="F1172" t="s">
        <v>6640</v>
      </c>
      <c r="G1172">
        <v>9183</v>
      </c>
      <c r="H1172">
        <v>1204</v>
      </c>
    </row>
    <row r="1173" spans="1:8" x14ac:dyDescent="0.35">
      <c r="A1173" s="15" t="s">
        <v>6642</v>
      </c>
      <c r="B1173" t="s">
        <v>4176</v>
      </c>
      <c r="C1173" t="s">
        <v>4176</v>
      </c>
      <c r="D1173" t="s">
        <v>11</v>
      </c>
      <c r="E1173" s="42">
        <v>44842</v>
      </c>
      <c r="F1173" t="s">
        <v>6643</v>
      </c>
      <c r="G1173">
        <v>7142</v>
      </c>
      <c r="H1173">
        <v>1039</v>
      </c>
    </row>
    <row r="1174" spans="1:8" x14ac:dyDescent="0.35">
      <c r="A1174" s="15" t="s">
        <v>6644</v>
      </c>
      <c r="B1174" t="s">
        <v>4176</v>
      </c>
      <c r="C1174" t="s">
        <v>4176</v>
      </c>
      <c r="D1174" t="s">
        <v>11</v>
      </c>
      <c r="E1174" s="42">
        <v>44842</v>
      </c>
      <c r="F1174" t="s">
        <v>6645</v>
      </c>
      <c r="G1174">
        <v>9517</v>
      </c>
      <c r="H1174">
        <v>1394</v>
      </c>
    </row>
    <row r="1175" spans="1:8" x14ac:dyDescent="0.35">
      <c r="A1175" s="15" t="s">
        <v>6646</v>
      </c>
      <c r="B1175" t="s">
        <v>4176</v>
      </c>
      <c r="C1175" t="s">
        <v>4176</v>
      </c>
      <c r="D1175" t="s">
        <v>11</v>
      </c>
      <c r="E1175" s="42">
        <v>44842</v>
      </c>
      <c r="F1175" t="s">
        <v>6647</v>
      </c>
      <c r="G1175">
        <v>22816</v>
      </c>
      <c r="H1175">
        <v>2945</v>
      </c>
    </row>
    <row r="1176" spans="1:8" x14ac:dyDescent="0.35">
      <c r="A1176" s="15" t="s">
        <v>6648</v>
      </c>
      <c r="B1176" t="s">
        <v>4176</v>
      </c>
      <c r="C1176" t="s">
        <v>4176</v>
      </c>
      <c r="D1176" t="s">
        <v>11</v>
      </c>
      <c r="E1176" s="42">
        <v>44842</v>
      </c>
      <c r="F1176" t="s">
        <v>6649</v>
      </c>
      <c r="G1176">
        <v>8924</v>
      </c>
      <c r="H1176">
        <v>1235</v>
      </c>
    </row>
    <row r="1177" spans="1:8" x14ac:dyDescent="0.35">
      <c r="A1177" s="15" t="s">
        <v>6650</v>
      </c>
      <c r="B1177" t="s">
        <v>4176</v>
      </c>
      <c r="C1177" t="s">
        <v>6400</v>
      </c>
      <c r="D1177" t="s">
        <v>9</v>
      </c>
      <c r="E1177" s="42">
        <v>44842</v>
      </c>
      <c r="F1177" t="s">
        <v>6651</v>
      </c>
      <c r="G1177">
        <v>25524</v>
      </c>
      <c r="H1177">
        <v>2726</v>
      </c>
    </row>
    <row r="1178" spans="1:8" x14ac:dyDescent="0.35">
      <c r="A1178" s="15" t="s">
        <v>6652</v>
      </c>
      <c r="B1178" t="s">
        <v>4176</v>
      </c>
      <c r="C1178" t="s">
        <v>4176</v>
      </c>
      <c r="D1178" t="s">
        <v>11</v>
      </c>
      <c r="E1178" s="42">
        <v>44842</v>
      </c>
      <c r="F1178" t="s">
        <v>6653</v>
      </c>
      <c r="G1178">
        <v>25877</v>
      </c>
      <c r="H1178">
        <v>2828</v>
      </c>
    </row>
    <row r="1179" spans="1:8" x14ac:dyDescent="0.35">
      <c r="A1179" s="15" t="s">
        <v>6654</v>
      </c>
      <c r="B1179" t="s">
        <v>4176</v>
      </c>
      <c r="C1179" t="s">
        <v>4176</v>
      </c>
      <c r="D1179" t="s">
        <v>11</v>
      </c>
      <c r="E1179" s="42">
        <v>44842</v>
      </c>
      <c r="F1179" t="s">
        <v>6655</v>
      </c>
      <c r="G1179">
        <v>36731</v>
      </c>
      <c r="H1179">
        <v>3769</v>
      </c>
    </row>
    <row r="1180" spans="1:8" ht="409.5" x14ac:dyDescent="0.35">
      <c r="A1180" s="15" t="s">
        <v>6656</v>
      </c>
      <c r="B1180" t="s">
        <v>4176</v>
      </c>
      <c r="C1180" t="s">
        <v>4212</v>
      </c>
      <c r="D1180" t="s">
        <v>9</v>
      </c>
      <c r="E1180" s="42">
        <v>44842</v>
      </c>
      <c r="F1180" s="4" t="s">
        <v>6657</v>
      </c>
      <c r="G1180">
        <v>9361</v>
      </c>
      <c r="H1180">
        <v>1800</v>
      </c>
    </row>
    <row r="1181" spans="1:8" ht="409.5" x14ac:dyDescent="0.35">
      <c r="A1181" s="15" t="s">
        <v>6658</v>
      </c>
      <c r="B1181" t="s">
        <v>4176</v>
      </c>
      <c r="C1181" t="s">
        <v>4258</v>
      </c>
      <c r="D1181" t="s">
        <v>9</v>
      </c>
      <c r="E1181" s="42">
        <v>44842</v>
      </c>
      <c r="F1181" s="4" t="s">
        <v>6657</v>
      </c>
      <c r="G1181">
        <v>9361</v>
      </c>
      <c r="H1181">
        <v>1800</v>
      </c>
    </row>
    <row r="1182" spans="1:8" x14ac:dyDescent="0.35">
      <c r="A1182" s="15" t="s">
        <v>6659</v>
      </c>
      <c r="B1182" t="s">
        <v>4176</v>
      </c>
      <c r="C1182" t="s">
        <v>4176</v>
      </c>
      <c r="D1182" t="s">
        <v>11</v>
      </c>
      <c r="E1182" s="42">
        <v>44842</v>
      </c>
      <c r="F1182" t="s">
        <v>6660</v>
      </c>
      <c r="G1182">
        <v>6853</v>
      </c>
      <c r="H1182">
        <v>1752</v>
      </c>
    </row>
    <row r="1183" spans="1:8" x14ac:dyDescent="0.35">
      <c r="A1183" s="15" t="s">
        <v>6661</v>
      </c>
      <c r="B1183" t="s">
        <v>4176</v>
      </c>
      <c r="C1183" t="s">
        <v>4176</v>
      </c>
      <c r="D1183" t="s">
        <v>11</v>
      </c>
      <c r="E1183" s="42">
        <v>44842</v>
      </c>
      <c r="F1183" t="s">
        <v>6662</v>
      </c>
      <c r="G1183">
        <v>9842</v>
      </c>
      <c r="H1183">
        <v>2632</v>
      </c>
    </row>
    <row r="1184" spans="1:8" ht="409.5" x14ac:dyDescent="0.35">
      <c r="A1184" s="15" t="s">
        <v>6663</v>
      </c>
      <c r="B1184" t="s">
        <v>4176</v>
      </c>
      <c r="C1184" t="s">
        <v>4176</v>
      </c>
      <c r="D1184" t="s">
        <v>11</v>
      </c>
      <c r="E1184" s="42">
        <v>44842</v>
      </c>
      <c r="F1184" s="4" t="s">
        <v>6664</v>
      </c>
      <c r="G1184">
        <v>10428</v>
      </c>
      <c r="H1184">
        <v>3217</v>
      </c>
    </row>
    <row r="1185" spans="1:8" x14ac:dyDescent="0.35">
      <c r="A1185" s="15" t="s">
        <v>6665</v>
      </c>
      <c r="B1185" t="s">
        <v>4176</v>
      </c>
      <c r="C1185" t="s">
        <v>6666</v>
      </c>
      <c r="D1185" t="s">
        <v>52</v>
      </c>
      <c r="E1185" s="42">
        <v>44842</v>
      </c>
      <c r="F1185" t="s">
        <v>6667</v>
      </c>
      <c r="G1185">
        <v>0</v>
      </c>
      <c r="H1185">
        <v>10535</v>
      </c>
    </row>
    <row r="1186" spans="1:8" ht="406" x14ac:dyDescent="0.35">
      <c r="A1186" s="15" t="s">
        <v>6668</v>
      </c>
      <c r="B1186" t="s">
        <v>4176</v>
      </c>
      <c r="C1186" t="s">
        <v>4212</v>
      </c>
      <c r="D1186" t="s">
        <v>9</v>
      </c>
      <c r="E1186" s="42">
        <v>44842</v>
      </c>
      <c r="F1186" s="4" t="s">
        <v>6669</v>
      </c>
      <c r="G1186">
        <v>18463</v>
      </c>
      <c r="H1186">
        <v>3291</v>
      </c>
    </row>
    <row r="1187" spans="1:8" ht="406" x14ac:dyDescent="0.35">
      <c r="A1187" s="15" t="s">
        <v>6670</v>
      </c>
      <c r="B1187" t="s">
        <v>4176</v>
      </c>
      <c r="C1187" t="s">
        <v>4261</v>
      </c>
      <c r="D1187" t="s">
        <v>9</v>
      </c>
      <c r="E1187" s="42">
        <v>44842</v>
      </c>
      <c r="F1187" s="4" t="s">
        <v>6669</v>
      </c>
      <c r="G1187">
        <v>18463</v>
      </c>
      <c r="H1187">
        <v>3291</v>
      </c>
    </row>
    <row r="1188" spans="1:8" ht="319" x14ac:dyDescent="0.35">
      <c r="A1188" s="15" t="s">
        <v>6671</v>
      </c>
      <c r="B1188" t="s">
        <v>4176</v>
      </c>
      <c r="C1188" t="s">
        <v>4261</v>
      </c>
      <c r="D1188" t="s">
        <v>9</v>
      </c>
      <c r="E1188" s="42">
        <v>44842</v>
      </c>
      <c r="F1188" s="4" t="s">
        <v>6672</v>
      </c>
      <c r="G1188">
        <v>14386</v>
      </c>
      <c r="H1188">
        <v>2690</v>
      </c>
    </row>
    <row r="1189" spans="1:8" x14ac:dyDescent="0.35">
      <c r="A1189" s="15" t="s">
        <v>6673</v>
      </c>
      <c r="B1189" t="s">
        <v>4176</v>
      </c>
      <c r="C1189" t="s">
        <v>6674</v>
      </c>
      <c r="D1189" t="s">
        <v>9</v>
      </c>
      <c r="E1189" s="42">
        <v>44842</v>
      </c>
      <c r="F1189" t="s">
        <v>6675</v>
      </c>
      <c r="G1189">
        <v>27550</v>
      </c>
      <c r="H1189">
        <v>3506</v>
      </c>
    </row>
    <row r="1190" spans="1:8" x14ac:dyDescent="0.35">
      <c r="A1190" s="15" t="s">
        <v>6676</v>
      </c>
      <c r="B1190" t="s">
        <v>4176</v>
      </c>
      <c r="C1190" t="s">
        <v>4176</v>
      </c>
      <c r="D1190" t="s">
        <v>11</v>
      </c>
      <c r="E1190" s="42">
        <v>44843</v>
      </c>
      <c r="F1190" t="s">
        <v>6677</v>
      </c>
      <c r="G1190">
        <v>21003</v>
      </c>
      <c r="H1190">
        <v>5022</v>
      </c>
    </row>
    <row r="1191" spans="1:8" x14ac:dyDescent="0.35">
      <c r="A1191" s="15" t="s">
        <v>6678</v>
      </c>
      <c r="B1191" t="s">
        <v>4176</v>
      </c>
      <c r="C1191" t="s">
        <v>4176</v>
      </c>
      <c r="D1191" t="s">
        <v>11</v>
      </c>
      <c r="E1191" s="42">
        <v>44843</v>
      </c>
      <c r="F1191" t="s">
        <v>6679</v>
      </c>
      <c r="G1191">
        <v>28747</v>
      </c>
      <c r="H1191">
        <v>3595</v>
      </c>
    </row>
    <row r="1192" spans="1:8" x14ac:dyDescent="0.35">
      <c r="A1192" s="15" t="s">
        <v>6680</v>
      </c>
      <c r="B1192" t="s">
        <v>4176</v>
      </c>
      <c r="C1192" t="s">
        <v>4258</v>
      </c>
      <c r="D1192" t="s">
        <v>9</v>
      </c>
      <c r="E1192" s="42">
        <v>44843</v>
      </c>
      <c r="F1192" t="s">
        <v>6681</v>
      </c>
      <c r="G1192">
        <v>28613</v>
      </c>
      <c r="H1192">
        <v>2937</v>
      </c>
    </row>
    <row r="1193" spans="1:8" x14ac:dyDescent="0.35">
      <c r="A1193" s="15" t="s">
        <v>6682</v>
      </c>
      <c r="B1193" t="s">
        <v>4176</v>
      </c>
      <c r="C1193" t="s">
        <v>4176</v>
      </c>
      <c r="D1193" t="s">
        <v>11</v>
      </c>
      <c r="E1193" s="42">
        <v>44843</v>
      </c>
      <c r="F1193" t="s">
        <v>6683</v>
      </c>
      <c r="G1193">
        <v>33856</v>
      </c>
      <c r="H1193">
        <v>5997</v>
      </c>
    </row>
    <row r="1194" spans="1:8" x14ac:dyDescent="0.35">
      <c r="A1194" s="15" t="s">
        <v>6684</v>
      </c>
      <c r="B1194" t="s">
        <v>4176</v>
      </c>
      <c r="C1194" t="s">
        <v>4176</v>
      </c>
      <c r="D1194" t="s">
        <v>11</v>
      </c>
      <c r="E1194" s="42">
        <v>44843</v>
      </c>
      <c r="F1194" t="s">
        <v>6685</v>
      </c>
      <c r="G1194">
        <v>6967</v>
      </c>
      <c r="H1194">
        <v>1300</v>
      </c>
    </row>
    <row r="1195" spans="1:8" x14ac:dyDescent="0.35">
      <c r="A1195" s="15" t="s">
        <v>6686</v>
      </c>
      <c r="B1195" t="s">
        <v>4176</v>
      </c>
      <c r="C1195" t="s">
        <v>4176</v>
      </c>
      <c r="D1195" t="s">
        <v>11</v>
      </c>
      <c r="E1195" s="42">
        <v>44843</v>
      </c>
      <c r="F1195" t="s">
        <v>6687</v>
      </c>
      <c r="G1195">
        <v>11816</v>
      </c>
      <c r="H1195">
        <v>1598</v>
      </c>
    </row>
    <row r="1196" spans="1:8" x14ac:dyDescent="0.35">
      <c r="A1196" s="15" t="s">
        <v>6688</v>
      </c>
      <c r="B1196" t="s">
        <v>4176</v>
      </c>
      <c r="C1196" t="s">
        <v>4176</v>
      </c>
      <c r="D1196" t="s">
        <v>11</v>
      </c>
      <c r="E1196" s="42">
        <v>44843</v>
      </c>
      <c r="F1196" t="s">
        <v>6689</v>
      </c>
      <c r="G1196">
        <v>9351</v>
      </c>
      <c r="H1196">
        <v>1294</v>
      </c>
    </row>
    <row r="1197" spans="1:8" x14ac:dyDescent="0.35">
      <c r="A1197" s="15" t="s">
        <v>6690</v>
      </c>
      <c r="B1197" t="s">
        <v>4176</v>
      </c>
      <c r="C1197" t="s">
        <v>4176</v>
      </c>
      <c r="D1197" t="s">
        <v>11</v>
      </c>
      <c r="E1197" s="42">
        <v>44843</v>
      </c>
      <c r="F1197" t="s">
        <v>6691</v>
      </c>
      <c r="G1197">
        <v>39673</v>
      </c>
      <c r="H1197">
        <v>3274</v>
      </c>
    </row>
    <row r="1198" spans="1:8" x14ac:dyDescent="0.35">
      <c r="A1198" s="15" t="s">
        <v>6692</v>
      </c>
      <c r="B1198" t="s">
        <v>4176</v>
      </c>
      <c r="C1198" t="s">
        <v>4176</v>
      </c>
      <c r="D1198" t="s">
        <v>11</v>
      </c>
      <c r="E1198" s="42">
        <v>44843</v>
      </c>
      <c r="F1198" t="s">
        <v>6693</v>
      </c>
      <c r="G1198">
        <v>55003</v>
      </c>
      <c r="H1198">
        <v>4292</v>
      </c>
    </row>
    <row r="1199" spans="1:8" x14ac:dyDescent="0.35">
      <c r="A1199" s="15" t="s">
        <v>6694</v>
      </c>
      <c r="B1199" t="s">
        <v>4176</v>
      </c>
      <c r="C1199" t="s">
        <v>4176</v>
      </c>
      <c r="D1199" t="s">
        <v>11</v>
      </c>
      <c r="E1199" s="42">
        <v>44843</v>
      </c>
      <c r="F1199" t="s">
        <v>6695</v>
      </c>
      <c r="G1199">
        <v>12719</v>
      </c>
      <c r="H1199">
        <v>2389</v>
      </c>
    </row>
    <row r="1200" spans="1:8" x14ac:dyDescent="0.35">
      <c r="A1200" s="15" t="s">
        <v>6696</v>
      </c>
      <c r="B1200" t="s">
        <v>4176</v>
      </c>
      <c r="C1200" t="s">
        <v>4176</v>
      </c>
      <c r="D1200" t="s">
        <v>11</v>
      </c>
      <c r="E1200" s="42">
        <v>44843</v>
      </c>
      <c r="F1200" t="s">
        <v>6697</v>
      </c>
      <c r="G1200">
        <v>8300</v>
      </c>
      <c r="H1200">
        <v>1309</v>
      </c>
    </row>
    <row r="1201" spans="1:8" x14ac:dyDescent="0.35">
      <c r="A1201" s="15" t="s">
        <v>6698</v>
      </c>
      <c r="B1201" t="s">
        <v>4176</v>
      </c>
      <c r="C1201" t="s">
        <v>4176</v>
      </c>
      <c r="D1201" t="s">
        <v>11</v>
      </c>
      <c r="E1201" s="42">
        <v>44843</v>
      </c>
      <c r="F1201" t="s">
        <v>6699</v>
      </c>
      <c r="G1201">
        <v>13786</v>
      </c>
      <c r="H1201">
        <v>2020</v>
      </c>
    </row>
    <row r="1202" spans="1:8" x14ac:dyDescent="0.35">
      <c r="A1202" s="15" t="s">
        <v>6700</v>
      </c>
      <c r="B1202" t="s">
        <v>4176</v>
      </c>
      <c r="C1202" t="s">
        <v>4176</v>
      </c>
      <c r="D1202" t="s">
        <v>11</v>
      </c>
      <c r="E1202" s="42">
        <v>44843</v>
      </c>
      <c r="F1202" t="s">
        <v>6701</v>
      </c>
      <c r="G1202">
        <v>20879</v>
      </c>
      <c r="H1202">
        <v>2508</v>
      </c>
    </row>
    <row r="1203" spans="1:8" x14ac:dyDescent="0.35">
      <c r="A1203" s="15" t="s">
        <v>6702</v>
      </c>
      <c r="B1203" t="s">
        <v>4176</v>
      </c>
      <c r="C1203" t="s">
        <v>4176</v>
      </c>
      <c r="D1203" t="s">
        <v>11</v>
      </c>
      <c r="E1203" s="42">
        <v>44843</v>
      </c>
      <c r="F1203" t="s">
        <v>6703</v>
      </c>
      <c r="G1203">
        <v>30701</v>
      </c>
      <c r="H1203">
        <v>3974</v>
      </c>
    </row>
    <row r="1204" spans="1:8" x14ac:dyDescent="0.35">
      <c r="A1204" s="15" t="s">
        <v>6704</v>
      </c>
      <c r="B1204" t="s">
        <v>4176</v>
      </c>
      <c r="C1204" t="s">
        <v>4176</v>
      </c>
      <c r="D1204" t="s">
        <v>11</v>
      </c>
      <c r="E1204" s="42">
        <v>44843</v>
      </c>
      <c r="F1204" t="s">
        <v>6705</v>
      </c>
      <c r="G1204">
        <v>32855</v>
      </c>
      <c r="H1204">
        <v>3088</v>
      </c>
    </row>
    <row r="1205" spans="1:8" x14ac:dyDescent="0.35">
      <c r="A1205" s="15" t="s">
        <v>6706</v>
      </c>
      <c r="B1205" t="s">
        <v>4176</v>
      </c>
      <c r="C1205" t="s">
        <v>4176</v>
      </c>
      <c r="D1205" t="s">
        <v>11</v>
      </c>
      <c r="E1205" s="42">
        <v>44843</v>
      </c>
      <c r="F1205" t="s">
        <v>6707</v>
      </c>
      <c r="G1205">
        <v>94082</v>
      </c>
      <c r="H1205">
        <v>12953</v>
      </c>
    </row>
    <row r="1206" spans="1:8" ht="319" x14ac:dyDescent="0.35">
      <c r="A1206" s="15" t="s">
        <v>6708</v>
      </c>
      <c r="B1206" t="s">
        <v>4176</v>
      </c>
      <c r="C1206" t="s">
        <v>4261</v>
      </c>
      <c r="D1206" t="s">
        <v>9</v>
      </c>
      <c r="E1206" s="42">
        <v>44843</v>
      </c>
      <c r="F1206" s="4" t="s">
        <v>6709</v>
      </c>
      <c r="G1206">
        <v>59261</v>
      </c>
      <c r="H1206">
        <v>7118</v>
      </c>
    </row>
    <row r="1207" spans="1:8" x14ac:dyDescent="0.35">
      <c r="A1207" s="15" t="s">
        <v>6710</v>
      </c>
      <c r="B1207" t="s">
        <v>4176</v>
      </c>
      <c r="C1207" t="s">
        <v>4176</v>
      </c>
      <c r="D1207" t="s">
        <v>11</v>
      </c>
      <c r="E1207" s="42">
        <v>44843</v>
      </c>
      <c r="F1207" t="s">
        <v>6711</v>
      </c>
      <c r="G1207">
        <v>7083</v>
      </c>
      <c r="H1207">
        <v>1592</v>
      </c>
    </row>
    <row r="1208" spans="1:8" ht="203" x14ac:dyDescent="0.35">
      <c r="A1208" s="15" t="s">
        <v>6712</v>
      </c>
      <c r="B1208" t="s">
        <v>4176</v>
      </c>
      <c r="C1208" t="s">
        <v>4261</v>
      </c>
      <c r="D1208" t="s">
        <v>9</v>
      </c>
      <c r="E1208" s="42">
        <v>44843</v>
      </c>
      <c r="F1208" s="4" t="s">
        <v>6713</v>
      </c>
      <c r="G1208">
        <v>71128</v>
      </c>
      <c r="H1208">
        <v>4214</v>
      </c>
    </row>
    <row r="1209" spans="1:8" ht="333.5" x14ac:dyDescent="0.35">
      <c r="A1209" s="15" t="s">
        <v>6714</v>
      </c>
      <c r="B1209" t="s">
        <v>4176</v>
      </c>
      <c r="C1209" t="s">
        <v>4261</v>
      </c>
      <c r="D1209" t="s">
        <v>9</v>
      </c>
      <c r="E1209" s="42">
        <v>44843</v>
      </c>
      <c r="F1209" s="4" t="s">
        <v>6715</v>
      </c>
      <c r="G1209">
        <v>26574</v>
      </c>
      <c r="H1209">
        <v>4060</v>
      </c>
    </row>
    <row r="1210" spans="1:8" x14ac:dyDescent="0.35">
      <c r="A1210" s="15" t="s">
        <v>6716</v>
      </c>
      <c r="B1210" t="s">
        <v>4176</v>
      </c>
      <c r="C1210" t="s">
        <v>4176</v>
      </c>
      <c r="D1210" t="s">
        <v>11</v>
      </c>
      <c r="E1210" s="42">
        <v>44843</v>
      </c>
      <c r="F1210" t="s">
        <v>6717</v>
      </c>
      <c r="G1210">
        <v>4569</v>
      </c>
      <c r="H1210">
        <v>822</v>
      </c>
    </row>
    <row r="1211" spans="1:8" x14ac:dyDescent="0.35">
      <c r="A1211" s="15" t="s">
        <v>6718</v>
      </c>
      <c r="B1211" t="s">
        <v>4176</v>
      </c>
      <c r="C1211" t="s">
        <v>6719</v>
      </c>
      <c r="D1211" t="s">
        <v>9</v>
      </c>
      <c r="E1211" s="42">
        <v>44844</v>
      </c>
      <c r="F1211" t="s">
        <v>6720</v>
      </c>
      <c r="G1211">
        <v>17819</v>
      </c>
      <c r="H1211">
        <v>2170</v>
      </c>
    </row>
    <row r="1212" spans="1:8" x14ac:dyDescent="0.35">
      <c r="A1212" s="15" t="s">
        <v>6721</v>
      </c>
      <c r="B1212" t="s">
        <v>4176</v>
      </c>
      <c r="C1212" t="s">
        <v>4212</v>
      </c>
      <c r="D1212" t="s">
        <v>9</v>
      </c>
      <c r="E1212" s="42">
        <v>44844</v>
      </c>
      <c r="F1212" t="s">
        <v>6722</v>
      </c>
      <c r="G1212">
        <v>10155</v>
      </c>
      <c r="H1212">
        <v>2104</v>
      </c>
    </row>
    <row r="1213" spans="1:8" x14ac:dyDescent="0.35">
      <c r="A1213" s="15" t="s">
        <v>6723</v>
      </c>
      <c r="B1213" t="s">
        <v>4176</v>
      </c>
      <c r="C1213" t="s">
        <v>4176</v>
      </c>
      <c r="D1213" t="s">
        <v>11</v>
      </c>
      <c r="E1213" s="42">
        <v>44844</v>
      </c>
      <c r="F1213" t="s">
        <v>6724</v>
      </c>
      <c r="G1213">
        <v>20269</v>
      </c>
      <c r="H1213">
        <v>2767</v>
      </c>
    </row>
    <row r="1214" spans="1:8" ht="319" x14ac:dyDescent="0.35">
      <c r="A1214" s="15" t="s">
        <v>6725</v>
      </c>
      <c r="B1214" t="s">
        <v>4176</v>
      </c>
      <c r="C1214" t="s">
        <v>4261</v>
      </c>
      <c r="D1214" t="s">
        <v>9</v>
      </c>
      <c r="E1214" s="42">
        <v>44844</v>
      </c>
      <c r="F1214" s="4" t="s">
        <v>6726</v>
      </c>
      <c r="G1214">
        <v>45530</v>
      </c>
      <c r="H1214">
        <v>3046</v>
      </c>
    </row>
    <row r="1215" spans="1:8" x14ac:dyDescent="0.35">
      <c r="A1215" s="15" t="s">
        <v>6727</v>
      </c>
      <c r="B1215" t="s">
        <v>4176</v>
      </c>
      <c r="C1215" t="s">
        <v>4176</v>
      </c>
      <c r="D1215" t="s">
        <v>11</v>
      </c>
      <c r="E1215" s="42">
        <v>44844</v>
      </c>
      <c r="F1215" t="s">
        <v>6728</v>
      </c>
      <c r="G1215">
        <v>4951</v>
      </c>
      <c r="H1215">
        <v>1054</v>
      </c>
    </row>
    <row r="1216" spans="1:8" x14ac:dyDescent="0.35">
      <c r="A1216" s="15" t="s">
        <v>6729</v>
      </c>
      <c r="B1216" t="s">
        <v>4176</v>
      </c>
      <c r="C1216" t="s">
        <v>4176</v>
      </c>
      <c r="D1216" t="s">
        <v>11</v>
      </c>
      <c r="E1216" s="42">
        <v>44844</v>
      </c>
      <c r="F1216" t="s">
        <v>6730</v>
      </c>
      <c r="G1216">
        <v>10411</v>
      </c>
      <c r="H1216">
        <v>1259</v>
      </c>
    </row>
    <row r="1217" spans="1:8" x14ac:dyDescent="0.35">
      <c r="A1217" s="15" t="s">
        <v>6731</v>
      </c>
      <c r="B1217" t="s">
        <v>4176</v>
      </c>
      <c r="C1217" t="s">
        <v>4176</v>
      </c>
      <c r="D1217" t="s">
        <v>11</v>
      </c>
      <c r="E1217" s="42">
        <v>44844</v>
      </c>
      <c r="F1217" t="s">
        <v>6732</v>
      </c>
      <c r="G1217">
        <v>11067</v>
      </c>
      <c r="H1217">
        <v>1929</v>
      </c>
    </row>
    <row r="1218" spans="1:8" x14ac:dyDescent="0.35">
      <c r="A1218" s="15" t="s">
        <v>6733</v>
      </c>
      <c r="B1218" t="s">
        <v>4176</v>
      </c>
      <c r="C1218" t="s">
        <v>4176</v>
      </c>
      <c r="D1218" t="s">
        <v>11</v>
      </c>
      <c r="E1218" s="42">
        <v>44844</v>
      </c>
      <c r="F1218" t="s">
        <v>6734</v>
      </c>
      <c r="G1218">
        <v>10135</v>
      </c>
      <c r="H1218">
        <v>1284</v>
      </c>
    </row>
    <row r="1219" spans="1:8" x14ac:dyDescent="0.35">
      <c r="A1219" s="15" t="s">
        <v>6735</v>
      </c>
      <c r="B1219" t="s">
        <v>4176</v>
      </c>
      <c r="C1219" t="s">
        <v>4176</v>
      </c>
      <c r="D1219" t="s">
        <v>11</v>
      </c>
      <c r="E1219" s="42">
        <v>44844</v>
      </c>
      <c r="F1219" t="s">
        <v>6736</v>
      </c>
      <c r="G1219">
        <v>16059</v>
      </c>
      <c r="H1219">
        <v>1615</v>
      </c>
    </row>
    <row r="1220" spans="1:8" x14ac:dyDescent="0.35">
      <c r="A1220" s="15" t="s">
        <v>6737</v>
      </c>
      <c r="B1220" t="s">
        <v>4176</v>
      </c>
      <c r="C1220" t="s">
        <v>4176</v>
      </c>
      <c r="D1220" t="s">
        <v>11</v>
      </c>
      <c r="E1220" s="42">
        <v>44844</v>
      </c>
      <c r="F1220" t="s">
        <v>6738</v>
      </c>
      <c r="G1220">
        <v>7984</v>
      </c>
      <c r="H1220">
        <v>1183</v>
      </c>
    </row>
    <row r="1221" spans="1:8" x14ac:dyDescent="0.35">
      <c r="A1221" s="15" t="s">
        <v>6739</v>
      </c>
      <c r="B1221" t="s">
        <v>4176</v>
      </c>
      <c r="C1221" t="s">
        <v>4176</v>
      </c>
      <c r="D1221" t="s">
        <v>11</v>
      </c>
      <c r="E1221" s="42">
        <v>44844</v>
      </c>
      <c r="F1221" t="s">
        <v>6740</v>
      </c>
      <c r="G1221">
        <v>10343</v>
      </c>
      <c r="H1221">
        <v>1429</v>
      </c>
    </row>
    <row r="1222" spans="1:8" x14ac:dyDescent="0.35">
      <c r="A1222" s="15" t="s">
        <v>6741</v>
      </c>
      <c r="B1222" t="s">
        <v>4176</v>
      </c>
      <c r="C1222" t="s">
        <v>4176</v>
      </c>
      <c r="D1222" t="s">
        <v>11</v>
      </c>
      <c r="E1222" s="42">
        <v>44844</v>
      </c>
      <c r="F1222" t="s">
        <v>6742</v>
      </c>
      <c r="G1222">
        <v>5851</v>
      </c>
      <c r="H1222">
        <v>962</v>
      </c>
    </row>
    <row r="1223" spans="1:8" x14ac:dyDescent="0.35">
      <c r="A1223" s="15" t="s">
        <v>6743</v>
      </c>
      <c r="B1223" t="s">
        <v>4176</v>
      </c>
      <c r="C1223" t="s">
        <v>4176</v>
      </c>
      <c r="D1223" t="s">
        <v>11</v>
      </c>
      <c r="E1223" s="42">
        <v>44844</v>
      </c>
      <c r="F1223" t="s">
        <v>6744</v>
      </c>
      <c r="G1223">
        <v>45832</v>
      </c>
      <c r="H1223">
        <v>4458</v>
      </c>
    </row>
    <row r="1224" spans="1:8" x14ac:dyDescent="0.35">
      <c r="A1224" s="15" t="s">
        <v>6745</v>
      </c>
      <c r="B1224" t="s">
        <v>4176</v>
      </c>
      <c r="C1224" t="s">
        <v>4176</v>
      </c>
      <c r="D1224" t="s">
        <v>11</v>
      </c>
      <c r="E1224" s="42">
        <v>44844</v>
      </c>
      <c r="F1224" t="s">
        <v>6746</v>
      </c>
      <c r="G1224">
        <v>11494</v>
      </c>
      <c r="H1224">
        <v>1769</v>
      </c>
    </row>
    <row r="1225" spans="1:8" x14ac:dyDescent="0.35">
      <c r="A1225" s="15" t="s">
        <v>6747</v>
      </c>
      <c r="B1225" t="s">
        <v>4176</v>
      </c>
      <c r="C1225" t="s">
        <v>4176</v>
      </c>
      <c r="D1225" t="s">
        <v>11</v>
      </c>
      <c r="E1225" s="42">
        <v>44844</v>
      </c>
      <c r="F1225" t="s">
        <v>6748</v>
      </c>
      <c r="G1225">
        <v>7462</v>
      </c>
      <c r="H1225">
        <v>1428</v>
      </c>
    </row>
    <row r="1226" spans="1:8" x14ac:dyDescent="0.35">
      <c r="A1226" s="15" t="s">
        <v>6749</v>
      </c>
      <c r="B1226" t="s">
        <v>4176</v>
      </c>
      <c r="C1226" t="s">
        <v>4176</v>
      </c>
      <c r="D1226" t="s">
        <v>11</v>
      </c>
      <c r="E1226" s="42">
        <v>44844</v>
      </c>
      <c r="F1226" t="s">
        <v>6750</v>
      </c>
      <c r="G1226">
        <v>4822</v>
      </c>
      <c r="H1226">
        <v>1120</v>
      </c>
    </row>
    <row r="1227" spans="1:8" x14ac:dyDescent="0.35">
      <c r="A1227" s="15" t="s">
        <v>6751</v>
      </c>
      <c r="B1227" t="s">
        <v>4176</v>
      </c>
      <c r="C1227" t="s">
        <v>4176</v>
      </c>
      <c r="D1227" t="s">
        <v>11</v>
      </c>
      <c r="E1227" s="42">
        <v>44844</v>
      </c>
      <c r="F1227" t="s">
        <v>6752</v>
      </c>
      <c r="G1227">
        <v>10157</v>
      </c>
      <c r="H1227">
        <v>2739</v>
      </c>
    </row>
    <row r="1228" spans="1:8" ht="217.5" x14ac:dyDescent="0.35">
      <c r="A1228" s="15" t="s">
        <v>6753</v>
      </c>
      <c r="B1228" t="s">
        <v>4176</v>
      </c>
      <c r="C1228" t="s">
        <v>4261</v>
      </c>
      <c r="D1228" t="s">
        <v>9</v>
      </c>
      <c r="E1228" s="42">
        <v>44844</v>
      </c>
      <c r="F1228" s="4" t="s">
        <v>6754</v>
      </c>
      <c r="G1228">
        <v>19401</v>
      </c>
      <c r="H1228">
        <v>1838</v>
      </c>
    </row>
    <row r="1229" spans="1:8" ht="377" x14ac:dyDescent="0.35">
      <c r="A1229" s="15" t="s">
        <v>6755</v>
      </c>
      <c r="B1229" t="s">
        <v>4176</v>
      </c>
      <c r="C1229" t="s">
        <v>4261</v>
      </c>
      <c r="D1229" t="s">
        <v>9</v>
      </c>
      <c r="E1229" s="42">
        <v>44844</v>
      </c>
      <c r="F1229" s="4" t="s">
        <v>6756</v>
      </c>
      <c r="G1229">
        <v>8853</v>
      </c>
      <c r="H1229">
        <v>1478</v>
      </c>
    </row>
    <row r="1230" spans="1:8" x14ac:dyDescent="0.35">
      <c r="A1230" s="15" t="s">
        <v>6757</v>
      </c>
      <c r="B1230" t="s">
        <v>4176</v>
      </c>
      <c r="C1230" t="s">
        <v>4176</v>
      </c>
      <c r="D1230" t="s">
        <v>11</v>
      </c>
      <c r="E1230" s="42">
        <v>44844</v>
      </c>
      <c r="F1230" t="s">
        <v>6758</v>
      </c>
      <c r="G1230">
        <v>5235</v>
      </c>
      <c r="H1230">
        <v>1115</v>
      </c>
    </row>
    <row r="1231" spans="1:8" x14ac:dyDescent="0.35">
      <c r="A1231" s="15" t="s">
        <v>6759</v>
      </c>
      <c r="B1231" t="s">
        <v>4176</v>
      </c>
      <c r="C1231" t="s">
        <v>4176</v>
      </c>
      <c r="D1231" t="s">
        <v>11</v>
      </c>
      <c r="E1231" s="42">
        <v>44844</v>
      </c>
      <c r="F1231" t="s">
        <v>6760</v>
      </c>
      <c r="G1231">
        <v>12345</v>
      </c>
      <c r="H1231">
        <v>1660</v>
      </c>
    </row>
    <row r="1232" spans="1:8" x14ac:dyDescent="0.35">
      <c r="A1232" s="15" t="s">
        <v>6761</v>
      </c>
      <c r="B1232" t="s">
        <v>4176</v>
      </c>
      <c r="C1232" t="s">
        <v>4176</v>
      </c>
      <c r="D1232" t="s">
        <v>11</v>
      </c>
      <c r="E1232" s="42">
        <v>44844</v>
      </c>
      <c r="F1232" t="s">
        <v>6762</v>
      </c>
      <c r="G1232">
        <v>22624</v>
      </c>
      <c r="H1232">
        <v>2239</v>
      </c>
    </row>
    <row r="1233" spans="1:8" x14ac:dyDescent="0.35">
      <c r="A1233" s="15" t="s">
        <v>6763</v>
      </c>
      <c r="B1233" t="s">
        <v>4176</v>
      </c>
      <c r="C1233" t="s">
        <v>4176</v>
      </c>
      <c r="D1233" t="s">
        <v>11</v>
      </c>
      <c r="E1233" s="42">
        <v>44844</v>
      </c>
      <c r="F1233" t="s">
        <v>6764</v>
      </c>
      <c r="G1233">
        <v>9757</v>
      </c>
      <c r="H1233">
        <v>1241</v>
      </c>
    </row>
    <row r="1234" spans="1:8" x14ac:dyDescent="0.35">
      <c r="A1234" s="15" t="s">
        <v>6765</v>
      </c>
      <c r="B1234" t="s">
        <v>4176</v>
      </c>
      <c r="C1234" t="s">
        <v>4176</v>
      </c>
      <c r="D1234" t="s">
        <v>11</v>
      </c>
      <c r="E1234" s="42">
        <v>44844</v>
      </c>
      <c r="F1234" t="s">
        <v>6766</v>
      </c>
      <c r="G1234">
        <v>16928</v>
      </c>
      <c r="H1234">
        <v>2473</v>
      </c>
    </row>
    <row r="1235" spans="1:8" ht="246.5" x14ac:dyDescent="0.35">
      <c r="A1235" s="15" t="s">
        <v>6767</v>
      </c>
      <c r="B1235" t="s">
        <v>4176</v>
      </c>
      <c r="C1235" t="s">
        <v>6768</v>
      </c>
      <c r="D1235" t="s">
        <v>9</v>
      </c>
      <c r="E1235" s="42">
        <v>44844</v>
      </c>
      <c r="F1235" s="4" t="s">
        <v>6769</v>
      </c>
      <c r="G1235">
        <v>42590</v>
      </c>
      <c r="H1235">
        <v>3445</v>
      </c>
    </row>
    <row r="1236" spans="1:8" ht="246.5" x14ac:dyDescent="0.35">
      <c r="A1236" s="15" t="s">
        <v>6770</v>
      </c>
      <c r="B1236" t="s">
        <v>4176</v>
      </c>
      <c r="C1236" t="s">
        <v>4261</v>
      </c>
      <c r="D1236" t="s">
        <v>9</v>
      </c>
      <c r="E1236" s="42">
        <v>44844</v>
      </c>
      <c r="F1236" s="4" t="s">
        <v>6769</v>
      </c>
      <c r="G1236">
        <v>42590</v>
      </c>
      <c r="H1236">
        <v>3445</v>
      </c>
    </row>
    <row r="1237" spans="1:8" ht="409.5" x14ac:dyDescent="0.35">
      <c r="A1237" s="15" t="s">
        <v>6771</v>
      </c>
      <c r="B1237" t="s">
        <v>4176</v>
      </c>
      <c r="C1237" t="s">
        <v>6772</v>
      </c>
      <c r="D1237" t="s">
        <v>9</v>
      </c>
      <c r="E1237" s="42">
        <v>44844</v>
      </c>
      <c r="F1237" s="4" t="s">
        <v>6773</v>
      </c>
      <c r="G1237">
        <v>62958</v>
      </c>
      <c r="H1237">
        <v>8356</v>
      </c>
    </row>
    <row r="1238" spans="1:8" ht="409.5" x14ac:dyDescent="0.35">
      <c r="A1238" s="15" t="s">
        <v>6774</v>
      </c>
      <c r="B1238" t="s">
        <v>4176</v>
      </c>
      <c r="C1238" t="s">
        <v>4261</v>
      </c>
      <c r="D1238" t="s">
        <v>9</v>
      </c>
      <c r="E1238" s="42">
        <v>44844</v>
      </c>
      <c r="F1238" s="4" t="s">
        <v>6773</v>
      </c>
      <c r="G1238">
        <v>62958</v>
      </c>
      <c r="H1238">
        <v>8356</v>
      </c>
    </row>
    <row r="1239" spans="1:8" ht="348" x14ac:dyDescent="0.35">
      <c r="A1239" s="15" t="s">
        <v>6775</v>
      </c>
      <c r="B1239" t="s">
        <v>4176</v>
      </c>
      <c r="C1239" t="s">
        <v>4261</v>
      </c>
      <c r="D1239" t="s">
        <v>9</v>
      </c>
      <c r="E1239" s="42">
        <v>44844</v>
      </c>
      <c r="F1239" s="4" t="s">
        <v>6776</v>
      </c>
      <c r="G1239">
        <v>8970</v>
      </c>
      <c r="H1239">
        <v>1199</v>
      </c>
    </row>
    <row r="1240" spans="1:8" x14ac:dyDescent="0.35">
      <c r="A1240" s="15" t="s">
        <v>6777</v>
      </c>
      <c r="B1240" t="s">
        <v>4176</v>
      </c>
      <c r="C1240" t="s">
        <v>6778</v>
      </c>
      <c r="D1240" t="s">
        <v>9</v>
      </c>
      <c r="E1240" s="42">
        <v>44845</v>
      </c>
      <c r="F1240" t="s">
        <v>6779</v>
      </c>
      <c r="G1240">
        <v>5479</v>
      </c>
      <c r="H1240">
        <v>210</v>
      </c>
    </row>
    <row r="1241" spans="1:8" x14ac:dyDescent="0.35">
      <c r="A1241" s="15" t="s">
        <v>6780</v>
      </c>
      <c r="B1241" t="s">
        <v>4176</v>
      </c>
      <c r="C1241" t="s">
        <v>6772</v>
      </c>
      <c r="D1241" t="s">
        <v>9</v>
      </c>
      <c r="E1241" s="42">
        <v>44845</v>
      </c>
      <c r="F1241" t="s">
        <v>6781</v>
      </c>
      <c r="G1241">
        <v>8464</v>
      </c>
      <c r="H1241">
        <v>861</v>
      </c>
    </row>
    <row r="1242" spans="1:8" x14ac:dyDescent="0.35">
      <c r="A1242" s="15" t="s">
        <v>6782</v>
      </c>
      <c r="B1242" t="s">
        <v>4176</v>
      </c>
      <c r="C1242" t="s">
        <v>6783</v>
      </c>
      <c r="D1242" t="s">
        <v>9</v>
      </c>
      <c r="E1242" s="42">
        <v>44845</v>
      </c>
      <c r="F1242" t="s">
        <v>6784</v>
      </c>
      <c r="G1242">
        <v>7124</v>
      </c>
      <c r="H1242">
        <v>976</v>
      </c>
    </row>
    <row r="1243" spans="1:8" x14ac:dyDescent="0.35">
      <c r="A1243" s="15" t="s">
        <v>6785</v>
      </c>
      <c r="B1243" t="s">
        <v>4176</v>
      </c>
      <c r="C1243" t="s">
        <v>4176</v>
      </c>
      <c r="D1243" t="s">
        <v>11</v>
      </c>
      <c r="E1243" s="42">
        <v>44845</v>
      </c>
      <c r="F1243" t="s">
        <v>6786</v>
      </c>
      <c r="G1243">
        <v>39415</v>
      </c>
      <c r="H1243">
        <v>3757</v>
      </c>
    </row>
    <row r="1244" spans="1:8" x14ac:dyDescent="0.35">
      <c r="A1244" s="15" t="s">
        <v>6787</v>
      </c>
      <c r="B1244" t="s">
        <v>4176</v>
      </c>
      <c r="C1244" t="s">
        <v>4176</v>
      </c>
      <c r="D1244" t="s">
        <v>11</v>
      </c>
      <c r="E1244" s="42">
        <v>44845</v>
      </c>
      <c r="F1244" t="s">
        <v>6788</v>
      </c>
      <c r="G1244">
        <v>44169</v>
      </c>
      <c r="H1244">
        <v>4163</v>
      </c>
    </row>
    <row r="1245" spans="1:8" x14ac:dyDescent="0.35">
      <c r="A1245" s="15" t="s">
        <v>6789</v>
      </c>
      <c r="B1245" t="s">
        <v>4176</v>
      </c>
      <c r="C1245" t="s">
        <v>4176</v>
      </c>
      <c r="D1245" t="s">
        <v>11</v>
      </c>
      <c r="E1245" s="42">
        <v>44845</v>
      </c>
      <c r="F1245" t="s">
        <v>6790</v>
      </c>
      <c r="G1245">
        <v>5633</v>
      </c>
      <c r="H1245">
        <v>820</v>
      </c>
    </row>
    <row r="1246" spans="1:8" x14ac:dyDescent="0.35">
      <c r="A1246" s="15" t="s">
        <v>6791</v>
      </c>
      <c r="B1246" t="s">
        <v>4176</v>
      </c>
      <c r="C1246" t="s">
        <v>4212</v>
      </c>
      <c r="D1246" t="s">
        <v>52</v>
      </c>
      <c r="E1246" s="42">
        <v>44845</v>
      </c>
      <c r="F1246" t="s">
        <v>6792</v>
      </c>
      <c r="G1246">
        <v>0</v>
      </c>
      <c r="H1246">
        <v>2625</v>
      </c>
    </row>
    <row r="1247" spans="1:8" x14ac:dyDescent="0.35">
      <c r="A1247" s="15" t="s">
        <v>6793</v>
      </c>
      <c r="B1247" t="s">
        <v>4176</v>
      </c>
      <c r="C1247" t="s">
        <v>4176</v>
      </c>
      <c r="D1247" t="s">
        <v>11</v>
      </c>
      <c r="E1247" s="42">
        <v>44845</v>
      </c>
      <c r="F1247" t="s">
        <v>6794</v>
      </c>
      <c r="G1247">
        <v>6976</v>
      </c>
      <c r="H1247">
        <v>1306</v>
      </c>
    </row>
    <row r="1248" spans="1:8" x14ac:dyDescent="0.35">
      <c r="A1248" s="15" t="s">
        <v>6795</v>
      </c>
      <c r="B1248" t="s">
        <v>4176</v>
      </c>
      <c r="C1248" t="s">
        <v>4176</v>
      </c>
      <c r="D1248" t="s">
        <v>11</v>
      </c>
      <c r="E1248" s="42">
        <v>44845</v>
      </c>
      <c r="F1248" t="s">
        <v>6796</v>
      </c>
      <c r="G1248">
        <v>21397</v>
      </c>
      <c r="H1248">
        <v>3606</v>
      </c>
    </row>
    <row r="1249" spans="1:8" x14ac:dyDescent="0.35">
      <c r="A1249" s="15" t="s">
        <v>6797</v>
      </c>
      <c r="B1249" t="s">
        <v>4176</v>
      </c>
      <c r="C1249" t="s">
        <v>4176</v>
      </c>
      <c r="D1249" t="s">
        <v>11</v>
      </c>
      <c r="E1249" s="42">
        <v>44845</v>
      </c>
      <c r="F1249" t="s">
        <v>6798</v>
      </c>
      <c r="G1249">
        <v>8962</v>
      </c>
      <c r="H1249">
        <v>1796</v>
      </c>
    </row>
    <row r="1250" spans="1:8" x14ac:dyDescent="0.35">
      <c r="A1250" s="15" t="s">
        <v>6799</v>
      </c>
      <c r="B1250" t="s">
        <v>4176</v>
      </c>
      <c r="C1250" t="s">
        <v>4176</v>
      </c>
      <c r="D1250" t="s">
        <v>11</v>
      </c>
      <c r="E1250" s="42">
        <v>44845</v>
      </c>
      <c r="F1250" t="s">
        <v>6800</v>
      </c>
      <c r="G1250">
        <v>11904</v>
      </c>
      <c r="H1250">
        <v>3101</v>
      </c>
    </row>
    <row r="1251" spans="1:8" ht="409.5" x14ac:dyDescent="0.35">
      <c r="A1251" s="15" t="s">
        <v>6801</v>
      </c>
      <c r="B1251" t="s">
        <v>4176</v>
      </c>
      <c r="C1251" t="s">
        <v>4176</v>
      </c>
      <c r="D1251" t="s">
        <v>11</v>
      </c>
      <c r="E1251" s="42">
        <v>44845</v>
      </c>
      <c r="F1251" s="4" t="s">
        <v>6802</v>
      </c>
      <c r="G1251">
        <v>7132</v>
      </c>
      <c r="H1251">
        <v>1600</v>
      </c>
    </row>
    <row r="1252" spans="1:8" x14ac:dyDescent="0.35">
      <c r="A1252" s="15" t="s">
        <v>6803</v>
      </c>
      <c r="B1252" t="s">
        <v>4176</v>
      </c>
      <c r="C1252" t="s">
        <v>4176</v>
      </c>
      <c r="D1252" t="s">
        <v>11</v>
      </c>
      <c r="E1252" s="42">
        <v>44845</v>
      </c>
      <c r="F1252" t="s">
        <v>6804</v>
      </c>
      <c r="G1252">
        <v>2211</v>
      </c>
      <c r="H1252">
        <v>390</v>
      </c>
    </row>
    <row r="1253" spans="1:8" x14ac:dyDescent="0.35">
      <c r="A1253" s="15" t="s">
        <v>6805</v>
      </c>
      <c r="B1253" t="s">
        <v>4176</v>
      </c>
      <c r="C1253" t="s">
        <v>4176</v>
      </c>
      <c r="D1253" t="s">
        <v>11</v>
      </c>
      <c r="E1253" s="42">
        <v>44845</v>
      </c>
      <c r="F1253" t="s">
        <v>6806</v>
      </c>
      <c r="G1253">
        <v>2939</v>
      </c>
      <c r="H1253">
        <v>584</v>
      </c>
    </row>
    <row r="1254" spans="1:8" x14ac:dyDescent="0.35">
      <c r="A1254" s="15" t="s">
        <v>6807</v>
      </c>
      <c r="B1254" t="s">
        <v>4176</v>
      </c>
      <c r="C1254" t="s">
        <v>4176</v>
      </c>
      <c r="D1254" t="s">
        <v>11</v>
      </c>
      <c r="E1254" s="42">
        <v>44845</v>
      </c>
      <c r="F1254" t="s">
        <v>6808</v>
      </c>
      <c r="G1254">
        <v>1938</v>
      </c>
      <c r="H1254">
        <v>434</v>
      </c>
    </row>
    <row r="1255" spans="1:8" x14ac:dyDescent="0.35">
      <c r="A1255" s="15" t="s">
        <v>6809</v>
      </c>
      <c r="B1255" t="s">
        <v>4176</v>
      </c>
      <c r="C1255" t="s">
        <v>4176</v>
      </c>
      <c r="D1255" t="s">
        <v>11</v>
      </c>
      <c r="E1255" s="42">
        <v>44845</v>
      </c>
      <c r="F1255" t="s">
        <v>6810</v>
      </c>
      <c r="G1255">
        <v>10616</v>
      </c>
      <c r="H1255">
        <v>1716</v>
      </c>
    </row>
    <row r="1256" spans="1:8" x14ac:dyDescent="0.35">
      <c r="A1256" s="15" t="s">
        <v>6811</v>
      </c>
      <c r="B1256" t="s">
        <v>4176</v>
      </c>
      <c r="C1256" t="s">
        <v>4176</v>
      </c>
      <c r="D1256" t="s">
        <v>11</v>
      </c>
      <c r="E1256" s="42">
        <v>44845</v>
      </c>
      <c r="F1256" t="s">
        <v>6812</v>
      </c>
      <c r="G1256">
        <v>17471</v>
      </c>
      <c r="H1256">
        <v>2928</v>
      </c>
    </row>
    <row r="1257" spans="1:8" x14ac:dyDescent="0.35">
      <c r="A1257" s="15" t="s">
        <v>6813</v>
      </c>
      <c r="B1257" t="s">
        <v>4176</v>
      </c>
      <c r="C1257" t="s">
        <v>4176</v>
      </c>
      <c r="D1257" t="s">
        <v>11</v>
      </c>
      <c r="E1257" s="42">
        <v>44845</v>
      </c>
      <c r="F1257" t="s">
        <v>6814</v>
      </c>
      <c r="G1257">
        <v>9642</v>
      </c>
      <c r="H1257">
        <v>1445</v>
      </c>
    </row>
    <row r="1258" spans="1:8" x14ac:dyDescent="0.35">
      <c r="A1258" s="15" t="s">
        <v>6815</v>
      </c>
      <c r="B1258" t="s">
        <v>4176</v>
      </c>
      <c r="C1258" t="s">
        <v>4176</v>
      </c>
      <c r="D1258" t="s">
        <v>11</v>
      </c>
      <c r="E1258" s="42">
        <v>44845</v>
      </c>
      <c r="F1258" t="s">
        <v>6816</v>
      </c>
      <c r="G1258">
        <v>17375</v>
      </c>
      <c r="H1258">
        <v>2129</v>
      </c>
    </row>
    <row r="1259" spans="1:8" x14ac:dyDescent="0.35">
      <c r="A1259" s="15" t="s">
        <v>6817</v>
      </c>
      <c r="B1259" t="s">
        <v>4176</v>
      </c>
      <c r="C1259" t="s">
        <v>4176</v>
      </c>
      <c r="D1259" t="s">
        <v>11</v>
      </c>
      <c r="E1259" s="42">
        <v>44845</v>
      </c>
      <c r="F1259" t="s">
        <v>6818</v>
      </c>
      <c r="G1259">
        <v>4026</v>
      </c>
      <c r="H1259">
        <v>837</v>
      </c>
    </row>
    <row r="1260" spans="1:8" x14ac:dyDescent="0.35">
      <c r="A1260" s="15" t="s">
        <v>6819</v>
      </c>
      <c r="B1260" t="s">
        <v>4176</v>
      </c>
      <c r="C1260" t="s">
        <v>4176</v>
      </c>
      <c r="D1260" t="s">
        <v>11</v>
      </c>
      <c r="E1260" s="42">
        <v>44845</v>
      </c>
      <c r="F1260" t="s">
        <v>6820</v>
      </c>
      <c r="G1260">
        <v>6615</v>
      </c>
      <c r="H1260">
        <v>1437</v>
      </c>
    </row>
    <row r="1261" spans="1:8" x14ac:dyDescent="0.35">
      <c r="A1261" s="15" t="s">
        <v>6821</v>
      </c>
      <c r="B1261" t="s">
        <v>4176</v>
      </c>
      <c r="C1261" t="s">
        <v>4176</v>
      </c>
      <c r="D1261" t="s">
        <v>11</v>
      </c>
      <c r="E1261" s="42">
        <v>44845</v>
      </c>
      <c r="F1261" t="s">
        <v>6822</v>
      </c>
      <c r="G1261">
        <v>7650</v>
      </c>
      <c r="H1261">
        <v>1037</v>
      </c>
    </row>
    <row r="1262" spans="1:8" x14ac:dyDescent="0.35">
      <c r="A1262" s="15" t="s">
        <v>6823</v>
      </c>
      <c r="B1262" t="s">
        <v>4176</v>
      </c>
      <c r="C1262" t="s">
        <v>4176</v>
      </c>
      <c r="D1262" t="s">
        <v>11</v>
      </c>
      <c r="E1262" s="42">
        <v>44845</v>
      </c>
      <c r="F1262" t="s">
        <v>6824</v>
      </c>
      <c r="G1262">
        <v>11682</v>
      </c>
      <c r="H1262">
        <v>1716</v>
      </c>
    </row>
    <row r="1263" spans="1:8" x14ac:dyDescent="0.35">
      <c r="A1263" s="15" t="s">
        <v>6825</v>
      </c>
      <c r="B1263" t="s">
        <v>4176</v>
      </c>
      <c r="C1263" t="s">
        <v>4176</v>
      </c>
      <c r="D1263" t="s">
        <v>11</v>
      </c>
      <c r="E1263" s="42">
        <v>44845</v>
      </c>
      <c r="F1263" t="s">
        <v>6826</v>
      </c>
      <c r="G1263">
        <v>19357</v>
      </c>
      <c r="H1263">
        <v>2730</v>
      </c>
    </row>
    <row r="1264" spans="1:8" x14ac:dyDescent="0.35">
      <c r="A1264" s="15" t="s">
        <v>6827</v>
      </c>
      <c r="B1264" t="s">
        <v>4176</v>
      </c>
      <c r="C1264" t="s">
        <v>4176</v>
      </c>
      <c r="D1264" t="s">
        <v>11</v>
      </c>
      <c r="E1264" s="42">
        <v>44845</v>
      </c>
      <c r="F1264" t="s">
        <v>6828</v>
      </c>
      <c r="G1264">
        <v>7820</v>
      </c>
      <c r="H1264">
        <v>1540</v>
      </c>
    </row>
    <row r="1265" spans="1:8" x14ac:dyDescent="0.35">
      <c r="A1265" s="15" t="s">
        <v>6829</v>
      </c>
      <c r="B1265" t="s">
        <v>4176</v>
      </c>
      <c r="C1265" t="s">
        <v>4176</v>
      </c>
      <c r="D1265" t="s">
        <v>11</v>
      </c>
      <c r="E1265" s="42">
        <v>44845</v>
      </c>
      <c r="F1265" t="s">
        <v>6830</v>
      </c>
      <c r="G1265">
        <v>7707</v>
      </c>
      <c r="H1265">
        <v>1308</v>
      </c>
    </row>
    <row r="1266" spans="1:8" x14ac:dyDescent="0.35">
      <c r="A1266" s="15" t="s">
        <v>6831</v>
      </c>
      <c r="B1266" t="s">
        <v>4176</v>
      </c>
      <c r="C1266" t="s">
        <v>4176</v>
      </c>
      <c r="D1266" t="s">
        <v>11</v>
      </c>
      <c r="E1266" s="42">
        <v>44845</v>
      </c>
      <c r="F1266" t="s">
        <v>6832</v>
      </c>
      <c r="G1266">
        <v>32162</v>
      </c>
      <c r="H1266">
        <v>4007</v>
      </c>
    </row>
    <row r="1267" spans="1:8" x14ac:dyDescent="0.35">
      <c r="A1267" s="15" t="s">
        <v>6833</v>
      </c>
      <c r="B1267" t="s">
        <v>4176</v>
      </c>
      <c r="C1267" t="s">
        <v>4176</v>
      </c>
      <c r="D1267" t="s">
        <v>11</v>
      </c>
      <c r="E1267" s="42">
        <v>44845</v>
      </c>
      <c r="F1267" t="s">
        <v>6834</v>
      </c>
      <c r="G1267">
        <v>102436</v>
      </c>
      <c r="H1267">
        <v>6344</v>
      </c>
    </row>
    <row r="1268" spans="1:8" x14ac:dyDescent="0.35">
      <c r="A1268" s="15" t="s">
        <v>6835</v>
      </c>
      <c r="B1268" t="s">
        <v>4176</v>
      </c>
      <c r="C1268" t="s">
        <v>4176</v>
      </c>
      <c r="D1268" t="s">
        <v>11</v>
      </c>
      <c r="E1268" s="42">
        <v>44846</v>
      </c>
      <c r="F1268" t="s">
        <v>6836</v>
      </c>
      <c r="G1268">
        <v>11221</v>
      </c>
      <c r="H1268">
        <v>2213</v>
      </c>
    </row>
    <row r="1269" spans="1:8" x14ac:dyDescent="0.35">
      <c r="A1269" s="15" t="s">
        <v>6837</v>
      </c>
      <c r="B1269" t="s">
        <v>4176</v>
      </c>
      <c r="C1269" t="s">
        <v>5034</v>
      </c>
      <c r="D1269" t="s">
        <v>9</v>
      </c>
      <c r="E1269" s="42">
        <v>44846</v>
      </c>
      <c r="F1269" t="s">
        <v>6838</v>
      </c>
      <c r="G1269">
        <v>10998</v>
      </c>
      <c r="H1269">
        <v>1597</v>
      </c>
    </row>
    <row r="1270" spans="1:8" x14ac:dyDescent="0.35">
      <c r="A1270" s="15" t="s">
        <v>6839</v>
      </c>
      <c r="B1270" t="s">
        <v>4176</v>
      </c>
      <c r="C1270" t="s">
        <v>4176</v>
      </c>
      <c r="D1270" t="s">
        <v>11</v>
      </c>
      <c r="E1270" s="42">
        <v>44846</v>
      </c>
      <c r="F1270" t="s">
        <v>6840</v>
      </c>
      <c r="G1270">
        <v>55799</v>
      </c>
      <c r="H1270">
        <v>5362</v>
      </c>
    </row>
    <row r="1271" spans="1:8" x14ac:dyDescent="0.35">
      <c r="A1271" s="15" t="s">
        <v>6841</v>
      </c>
      <c r="B1271" t="s">
        <v>4176</v>
      </c>
      <c r="C1271" t="s">
        <v>4176</v>
      </c>
      <c r="D1271" t="s">
        <v>11</v>
      </c>
      <c r="E1271" s="42">
        <v>44846</v>
      </c>
      <c r="F1271" t="s">
        <v>6842</v>
      </c>
      <c r="G1271">
        <v>21285</v>
      </c>
      <c r="H1271">
        <v>2487</v>
      </c>
    </row>
    <row r="1272" spans="1:8" x14ac:dyDescent="0.35">
      <c r="A1272" s="15" t="s">
        <v>6843</v>
      </c>
      <c r="B1272" t="s">
        <v>4176</v>
      </c>
      <c r="C1272" t="s">
        <v>4176</v>
      </c>
      <c r="D1272" t="s">
        <v>11</v>
      </c>
      <c r="E1272" s="42">
        <v>44846</v>
      </c>
      <c r="F1272" t="s">
        <v>6844</v>
      </c>
      <c r="G1272">
        <v>4822</v>
      </c>
      <c r="H1272">
        <v>800</v>
      </c>
    </row>
    <row r="1273" spans="1:8" x14ac:dyDescent="0.35">
      <c r="A1273" s="15" t="s">
        <v>6845</v>
      </c>
      <c r="B1273" t="s">
        <v>4176</v>
      </c>
      <c r="C1273" t="s">
        <v>4176</v>
      </c>
      <c r="D1273" t="s">
        <v>11</v>
      </c>
      <c r="E1273" s="42">
        <v>44846</v>
      </c>
      <c r="F1273" t="s">
        <v>6846</v>
      </c>
      <c r="G1273">
        <v>6295</v>
      </c>
      <c r="H1273">
        <v>1384</v>
      </c>
    </row>
    <row r="1274" spans="1:8" x14ac:dyDescent="0.35">
      <c r="A1274" s="15" t="s">
        <v>6847</v>
      </c>
      <c r="B1274" t="s">
        <v>4176</v>
      </c>
      <c r="C1274" t="s">
        <v>4176</v>
      </c>
      <c r="D1274" t="s">
        <v>11</v>
      </c>
      <c r="E1274" s="42">
        <v>44846</v>
      </c>
      <c r="F1274" t="s">
        <v>6848</v>
      </c>
      <c r="G1274">
        <v>7120</v>
      </c>
      <c r="H1274">
        <v>1144</v>
      </c>
    </row>
    <row r="1275" spans="1:8" x14ac:dyDescent="0.35">
      <c r="A1275" s="15" t="s">
        <v>6849</v>
      </c>
      <c r="B1275" t="s">
        <v>4176</v>
      </c>
      <c r="C1275" t="s">
        <v>4176</v>
      </c>
      <c r="D1275" t="s">
        <v>11</v>
      </c>
      <c r="E1275" s="42">
        <v>44846</v>
      </c>
      <c r="F1275" t="s">
        <v>6850</v>
      </c>
      <c r="G1275">
        <v>13291</v>
      </c>
      <c r="H1275">
        <v>2657</v>
      </c>
    </row>
    <row r="1276" spans="1:8" x14ac:dyDescent="0.35">
      <c r="A1276" s="15" t="s">
        <v>6851</v>
      </c>
      <c r="B1276" t="s">
        <v>4176</v>
      </c>
      <c r="C1276" t="s">
        <v>4176</v>
      </c>
      <c r="D1276" t="s">
        <v>11</v>
      </c>
      <c r="E1276" s="42">
        <v>44846</v>
      </c>
      <c r="F1276" t="s">
        <v>6852</v>
      </c>
      <c r="G1276">
        <v>40725</v>
      </c>
      <c r="H1276">
        <v>3693</v>
      </c>
    </row>
    <row r="1277" spans="1:8" x14ac:dyDescent="0.35">
      <c r="A1277" s="15" t="s">
        <v>6853</v>
      </c>
      <c r="B1277" t="s">
        <v>4176</v>
      </c>
      <c r="C1277" t="s">
        <v>4176</v>
      </c>
      <c r="D1277" t="s">
        <v>11</v>
      </c>
      <c r="E1277" s="42">
        <v>44846</v>
      </c>
      <c r="F1277" t="s">
        <v>6854</v>
      </c>
      <c r="G1277">
        <v>5522</v>
      </c>
      <c r="H1277">
        <v>978</v>
      </c>
    </row>
    <row r="1278" spans="1:8" x14ac:dyDescent="0.35">
      <c r="A1278" s="15" t="s">
        <v>6855</v>
      </c>
      <c r="B1278" t="s">
        <v>4176</v>
      </c>
      <c r="C1278" t="s">
        <v>4176</v>
      </c>
      <c r="D1278" t="s">
        <v>11</v>
      </c>
      <c r="E1278" s="42">
        <v>44846</v>
      </c>
      <c r="F1278" t="s">
        <v>6856</v>
      </c>
      <c r="G1278">
        <v>15986</v>
      </c>
      <c r="H1278">
        <v>2115</v>
      </c>
    </row>
    <row r="1279" spans="1:8" x14ac:dyDescent="0.35">
      <c r="A1279" s="15" t="s">
        <v>6857</v>
      </c>
      <c r="B1279" t="s">
        <v>4176</v>
      </c>
      <c r="C1279" t="s">
        <v>4176</v>
      </c>
      <c r="D1279" t="s">
        <v>11</v>
      </c>
      <c r="E1279" s="42">
        <v>44846</v>
      </c>
      <c r="F1279" t="s">
        <v>6858</v>
      </c>
      <c r="G1279">
        <v>17986</v>
      </c>
      <c r="H1279">
        <v>3016</v>
      </c>
    </row>
    <row r="1280" spans="1:8" x14ac:dyDescent="0.35">
      <c r="A1280" s="15" t="s">
        <v>6859</v>
      </c>
      <c r="B1280" t="s">
        <v>4176</v>
      </c>
      <c r="C1280" t="s">
        <v>4176</v>
      </c>
      <c r="D1280" t="s">
        <v>11</v>
      </c>
      <c r="E1280" s="42">
        <v>44846</v>
      </c>
      <c r="F1280" t="s">
        <v>6860</v>
      </c>
      <c r="G1280">
        <v>10257</v>
      </c>
      <c r="H1280">
        <v>2543</v>
      </c>
    </row>
    <row r="1281" spans="1:8" x14ac:dyDescent="0.35">
      <c r="A1281" s="15" t="s">
        <v>6861</v>
      </c>
      <c r="B1281" t="s">
        <v>4176</v>
      </c>
      <c r="C1281" t="s">
        <v>4176</v>
      </c>
      <c r="D1281" t="s">
        <v>11</v>
      </c>
      <c r="E1281" s="42">
        <v>44846</v>
      </c>
      <c r="F1281" t="s">
        <v>6862</v>
      </c>
      <c r="G1281">
        <v>3345</v>
      </c>
      <c r="H1281">
        <v>895</v>
      </c>
    </row>
    <row r="1282" spans="1:8" x14ac:dyDescent="0.35">
      <c r="A1282" s="15" t="s">
        <v>6863</v>
      </c>
      <c r="B1282" t="s">
        <v>4176</v>
      </c>
      <c r="C1282" t="s">
        <v>6864</v>
      </c>
      <c r="D1282" t="s">
        <v>52</v>
      </c>
      <c r="E1282" s="42">
        <v>44846</v>
      </c>
      <c r="F1282" t="s">
        <v>6865</v>
      </c>
      <c r="G1282">
        <v>0</v>
      </c>
      <c r="H1282">
        <v>1616</v>
      </c>
    </row>
    <row r="1283" spans="1:8" x14ac:dyDescent="0.35">
      <c r="A1283" s="15" t="s">
        <v>6866</v>
      </c>
      <c r="B1283" t="s">
        <v>4176</v>
      </c>
      <c r="C1283" t="s">
        <v>4176</v>
      </c>
      <c r="D1283" t="s">
        <v>11</v>
      </c>
      <c r="E1283" s="42">
        <v>44846</v>
      </c>
      <c r="F1283" t="s">
        <v>6867</v>
      </c>
      <c r="G1283">
        <v>4800</v>
      </c>
      <c r="H1283">
        <v>977</v>
      </c>
    </row>
    <row r="1284" spans="1:8" x14ac:dyDescent="0.35">
      <c r="A1284" s="15" t="s">
        <v>6868</v>
      </c>
      <c r="B1284" t="s">
        <v>4176</v>
      </c>
      <c r="C1284" t="s">
        <v>4176</v>
      </c>
      <c r="D1284" t="s">
        <v>11</v>
      </c>
      <c r="E1284" s="42">
        <v>44846</v>
      </c>
      <c r="F1284" t="s">
        <v>6869</v>
      </c>
      <c r="G1284">
        <v>11503</v>
      </c>
      <c r="H1284">
        <v>1802</v>
      </c>
    </row>
    <row r="1285" spans="1:8" x14ac:dyDescent="0.35">
      <c r="A1285" s="15" t="s">
        <v>6870</v>
      </c>
      <c r="B1285" t="s">
        <v>4176</v>
      </c>
      <c r="C1285" t="s">
        <v>4176</v>
      </c>
      <c r="D1285" t="s">
        <v>11</v>
      </c>
      <c r="E1285" s="42">
        <v>44846</v>
      </c>
      <c r="F1285" t="s">
        <v>6871</v>
      </c>
      <c r="G1285">
        <v>6957</v>
      </c>
      <c r="H1285">
        <v>995</v>
      </c>
    </row>
    <row r="1286" spans="1:8" x14ac:dyDescent="0.35">
      <c r="A1286" s="15" t="s">
        <v>6872</v>
      </c>
      <c r="B1286" t="s">
        <v>4176</v>
      </c>
      <c r="C1286" t="s">
        <v>4176</v>
      </c>
      <c r="D1286" t="s">
        <v>11</v>
      </c>
      <c r="E1286" s="42">
        <v>44846</v>
      </c>
      <c r="F1286" t="s">
        <v>6873</v>
      </c>
      <c r="G1286">
        <v>21124</v>
      </c>
      <c r="H1286">
        <v>2363</v>
      </c>
    </row>
    <row r="1287" spans="1:8" x14ac:dyDescent="0.35">
      <c r="A1287" s="15" t="s">
        <v>6874</v>
      </c>
      <c r="B1287" t="s">
        <v>4176</v>
      </c>
      <c r="C1287" t="s">
        <v>4176</v>
      </c>
      <c r="D1287" t="s">
        <v>11</v>
      </c>
      <c r="E1287" s="42">
        <v>44846</v>
      </c>
      <c r="F1287" t="s">
        <v>6875</v>
      </c>
      <c r="G1287">
        <v>7783</v>
      </c>
      <c r="H1287">
        <v>1397</v>
      </c>
    </row>
    <row r="1288" spans="1:8" x14ac:dyDescent="0.35">
      <c r="A1288" s="15" t="s">
        <v>6876</v>
      </c>
      <c r="B1288" t="s">
        <v>4176</v>
      </c>
      <c r="C1288" t="s">
        <v>4176</v>
      </c>
      <c r="D1288" t="s">
        <v>11</v>
      </c>
      <c r="E1288" s="42">
        <v>44846</v>
      </c>
      <c r="F1288" t="s">
        <v>6877</v>
      </c>
      <c r="G1288">
        <v>4872</v>
      </c>
      <c r="H1288">
        <v>780</v>
      </c>
    </row>
    <row r="1289" spans="1:8" x14ac:dyDescent="0.35">
      <c r="A1289" s="15" t="s">
        <v>6878</v>
      </c>
      <c r="B1289" t="s">
        <v>4176</v>
      </c>
      <c r="C1289" t="s">
        <v>4176</v>
      </c>
      <c r="D1289" t="s">
        <v>11</v>
      </c>
      <c r="E1289" s="42">
        <v>44846</v>
      </c>
      <c r="F1289" t="s">
        <v>6879</v>
      </c>
      <c r="G1289">
        <v>4934</v>
      </c>
      <c r="H1289">
        <v>813</v>
      </c>
    </row>
    <row r="1290" spans="1:8" x14ac:dyDescent="0.35">
      <c r="A1290" s="15" t="s">
        <v>6880</v>
      </c>
      <c r="B1290" t="s">
        <v>4176</v>
      </c>
      <c r="C1290" t="s">
        <v>4176</v>
      </c>
      <c r="D1290" t="s">
        <v>11</v>
      </c>
      <c r="E1290" s="42">
        <v>44846</v>
      </c>
      <c r="F1290" t="s">
        <v>6881</v>
      </c>
      <c r="G1290">
        <v>10039</v>
      </c>
      <c r="H1290">
        <v>2102</v>
      </c>
    </row>
    <row r="1291" spans="1:8" x14ac:dyDescent="0.35">
      <c r="A1291" s="15" t="s">
        <v>6882</v>
      </c>
      <c r="B1291" t="s">
        <v>4176</v>
      </c>
      <c r="C1291" t="s">
        <v>4176</v>
      </c>
      <c r="D1291" t="s">
        <v>11</v>
      </c>
      <c r="E1291" s="42">
        <v>44846</v>
      </c>
      <c r="F1291" t="s">
        <v>6883</v>
      </c>
      <c r="G1291">
        <v>5498</v>
      </c>
      <c r="H1291">
        <v>1292</v>
      </c>
    </row>
    <row r="1292" spans="1:8" x14ac:dyDescent="0.35">
      <c r="A1292" s="15" t="s">
        <v>6884</v>
      </c>
      <c r="B1292" t="s">
        <v>4176</v>
      </c>
      <c r="C1292" t="s">
        <v>4176</v>
      </c>
      <c r="D1292" t="s">
        <v>11</v>
      </c>
      <c r="E1292" s="42">
        <v>44846</v>
      </c>
      <c r="F1292" t="s">
        <v>6885</v>
      </c>
      <c r="G1292">
        <v>10307</v>
      </c>
      <c r="H1292">
        <v>1339</v>
      </c>
    </row>
    <row r="1293" spans="1:8" x14ac:dyDescent="0.35">
      <c r="A1293" s="15" t="s">
        <v>6886</v>
      </c>
      <c r="B1293" t="s">
        <v>4176</v>
      </c>
      <c r="C1293" t="s">
        <v>4176</v>
      </c>
      <c r="D1293" t="s">
        <v>11</v>
      </c>
      <c r="E1293" s="42">
        <v>44846</v>
      </c>
      <c r="F1293" t="s">
        <v>6887</v>
      </c>
      <c r="G1293">
        <v>6630</v>
      </c>
      <c r="H1293">
        <v>833</v>
      </c>
    </row>
    <row r="1294" spans="1:8" x14ac:dyDescent="0.35">
      <c r="A1294" s="15" t="s">
        <v>6888</v>
      </c>
      <c r="B1294" t="s">
        <v>4176</v>
      </c>
      <c r="C1294" t="s">
        <v>4176</v>
      </c>
      <c r="D1294" t="s">
        <v>11</v>
      </c>
      <c r="E1294" s="42">
        <v>44846</v>
      </c>
      <c r="F1294" t="s">
        <v>6889</v>
      </c>
      <c r="G1294">
        <v>52547</v>
      </c>
      <c r="H1294">
        <v>7986</v>
      </c>
    </row>
    <row r="1295" spans="1:8" x14ac:dyDescent="0.35">
      <c r="A1295" s="15" t="s">
        <v>6890</v>
      </c>
      <c r="B1295" t="s">
        <v>4176</v>
      </c>
      <c r="C1295" t="s">
        <v>4176</v>
      </c>
      <c r="D1295" t="s">
        <v>11</v>
      </c>
      <c r="E1295" s="42">
        <v>44846</v>
      </c>
      <c r="F1295" t="s">
        <v>6891</v>
      </c>
      <c r="G1295">
        <v>5995</v>
      </c>
      <c r="H1295">
        <v>1108</v>
      </c>
    </row>
    <row r="1296" spans="1:8" x14ac:dyDescent="0.35">
      <c r="A1296" s="15" t="s">
        <v>6892</v>
      </c>
      <c r="B1296" t="s">
        <v>4176</v>
      </c>
      <c r="C1296" t="s">
        <v>4176</v>
      </c>
      <c r="D1296" t="s">
        <v>11</v>
      </c>
      <c r="E1296" s="42">
        <v>44846</v>
      </c>
      <c r="F1296" t="s">
        <v>6893</v>
      </c>
      <c r="G1296">
        <v>19380</v>
      </c>
      <c r="H1296">
        <v>3056</v>
      </c>
    </row>
    <row r="1297" spans="1:8" ht="217.5" x14ac:dyDescent="0.35">
      <c r="A1297" s="15" t="s">
        <v>6894</v>
      </c>
      <c r="B1297" t="s">
        <v>4176</v>
      </c>
      <c r="C1297" t="s">
        <v>6895</v>
      </c>
      <c r="D1297" t="s">
        <v>9</v>
      </c>
      <c r="E1297" s="42">
        <v>44846</v>
      </c>
      <c r="F1297" s="4" t="s">
        <v>6896</v>
      </c>
      <c r="G1297">
        <v>18907</v>
      </c>
      <c r="H1297">
        <v>2738</v>
      </c>
    </row>
    <row r="1298" spans="1:8" ht="290" x14ac:dyDescent="0.35">
      <c r="A1298" s="15" t="s">
        <v>6897</v>
      </c>
      <c r="B1298" t="s">
        <v>4176</v>
      </c>
      <c r="C1298" t="s">
        <v>6895</v>
      </c>
      <c r="D1298" t="s">
        <v>9</v>
      </c>
      <c r="E1298" s="42">
        <v>44846</v>
      </c>
      <c r="F1298" s="4" t="s">
        <v>6898</v>
      </c>
      <c r="G1298">
        <v>11181</v>
      </c>
      <c r="H1298">
        <v>1454</v>
      </c>
    </row>
    <row r="1299" spans="1:8" x14ac:dyDescent="0.35">
      <c r="A1299" s="15" t="s">
        <v>6899</v>
      </c>
      <c r="B1299" t="s">
        <v>4176</v>
      </c>
      <c r="C1299" t="s">
        <v>4258</v>
      </c>
      <c r="D1299" t="s">
        <v>52</v>
      </c>
      <c r="E1299" s="42">
        <v>44846</v>
      </c>
      <c r="F1299" t="s">
        <v>6900</v>
      </c>
      <c r="G1299">
        <v>0</v>
      </c>
      <c r="H1299">
        <v>11156</v>
      </c>
    </row>
    <row r="1300" spans="1:8" x14ac:dyDescent="0.35">
      <c r="A1300" s="15" t="s">
        <v>6901</v>
      </c>
      <c r="B1300" t="s">
        <v>4176</v>
      </c>
      <c r="C1300" t="s">
        <v>4176</v>
      </c>
      <c r="D1300" t="s">
        <v>11</v>
      </c>
      <c r="E1300" s="42">
        <v>44846</v>
      </c>
      <c r="F1300" t="s">
        <v>6902</v>
      </c>
      <c r="G1300">
        <v>4389</v>
      </c>
      <c r="H1300">
        <v>578</v>
      </c>
    </row>
    <row r="1301" spans="1:8" x14ac:dyDescent="0.35">
      <c r="A1301" s="15" t="s">
        <v>6903</v>
      </c>
      <c r="B1301" t="s">
        <v>4176</v>
      </c>
      <c r="C1301" t="s">
        <v>6904</v>
      </c>
      <c r="D1301" t="s">
        <v>9</v>
      </c>
      <c r="E1301" s="42">
        <v>44847</v>
      </c>
      <c r="F1301" t="s">
        <v>6905</v>
      </c>
      <c r="G1301">
        <v>5337</v>
      </c>
      <c r="H1301">
        <v>930</v>
      </c>
    </row>
    <row r="1302" spans="1:8" x14ac:dyDescent="0.35">
      <c r="A1302" s="15" t="s">
        <v>6906</v>
      </c>
      <c r="B1302" t="s">
        <v>4176</v>
      </c>
      <c r="C1302" t="s">
        <v>6907</v>
      </c>
      <c r="D1302" t="s">
        <v>9</v>
      </c>
      <c r="E1302" s="42">
        <v>44847</v>
      </c>
      <c r="F1302" t="s">
        <v>6908</v>
      </c>
      <c r="G1302">
        <v>9316</v>
      </c>
      <c r="H1302">
        <v>1181</v>
      </c>
    </row>
    <row r="1303" spans="1:8" x14ac:dyDescent="0.35">
      <c r="A1303" s="15" t="s">
        <v>6909</v>
      </c>
      <c r="B1303" t="s">
        <v>4176</v>
      </c>
      <c r="C1303" t="s">
        <v>4176</v>
      </c>
      <c r="D1303" t="s">
        <v>11</v>
      </c>
      <c r="E1303" s="42">
        <v>44847</v>
      </c>
      <c r="F1303" t="s">
        <v>6910</v>
      </c>
      <c r="G1303">
        <v>6413</v>
      </c>
      <c r="H1303">
        <v>1305</v>
      </c>
    </row>
    <row r="1304" spans="1:8" ht="409.5" x14ac:dyDescent="0.35">
      <c r="A1304" s="15" t="s">
        <v>6911</v>
      </c>
      <c r="B1304" t="s">
        <v>4176</v>
      </c>
      <c r="C1304" t="s">
        <v>4176</v>
      </c>
      <c r="D1304" t="s">
        <v>11</v>
      </c>
      <c r="E1304" s="42">
        <v>44847</v>
      </c>
      <c r="F1304" s="4" t="s">
        <v>6912</v>
      </c>
      <c r="G1304">
        <v>3642</v>
      </c>
      <c r="H1304">
        <v>911</v>
      </c>
    </row>
    <row r="1305" spans="1:8" x14ac:dyDescent="0.35">
      <c r="A1305" s="15" t="s">
        <v>6913</v>
      </c>
      <c r="B1305" t="s">
        <v>4176</v>
      </c>
      <c r="C1305" t="s">
        <v>4176</v>
      </c>
      <c r="D1305" t="s">
        <v>11</v>
      </c>
      <c r="E1305" s="42">
        <v>44847</v>
      </c>
      <c r="F1305" t="s">
        <v>6914</v>
      </c>
      <c r="G1305">
        <v>4580</v>
      </c>
      <c r="H1305">
        <v>965</v>
      </c>
    </row>
    <row r="1306" spans="1:8" x14ac:dyDescent="0.35">
      <c r="A1306" s="15" t="s">
        <v>6915</v>
      </c>
      <c r="B1306" t="s">
        <v>4176</v>
      </c>
      <c r="C1306" t="s">
        <v>4176</v>
      </c>
      <c r="D1306" t="s">
        <v>11</v>
      </c>
      <c r="E1306" s="42">
        <v>44847</v>
      </c>
      <c r="F1306" t="s">
        <v>6916</v>
      </c>
      <c r="G1306">
        <v>4396</v>
      </c>
      <c r="H1306">
        <v>785</v>
      </c>
    </row>
    <row r="1307" spans="1:8" x14ac:dyDescent="0.35">
      <c r="A1307" s="15" t="s">
        <v>6917</v>
      </c>
      <c r="B1307" t="s">
        <v>4176</v>
      </c>
      <c r="C1307" t="s">
        <v>4176</v>
      </c>
      <c r="D1307" t="s">
        <v>11</v>
      </c>
      <c r="E1307" s="42">
        <v>44847</v>
      </c>
      <c r="F1307" t="s">
        <v>6918</v>
      </c>
      <c r="G1307">
        <v>9335</v>
      </c>
      <c r="H1307">
        <v>1541</v>
      </c>
    </row>
    <row r="1308" spans="1:8" x14ac:dyDescent="0.35">
      <c r="A1308" s="15" t="s">
        <v>6919</v>
      </c>
      <c r="B1308" t="s">
        <v>4176</v>
      </c>
      <c r="C1308" t="s">
        <v>4176</v>
      </c>
      <c r="D1308" t="s">
        <v>11</v>
      </c>
      <c r="E1308" s="42">
        <v>44847</v>
      </c>
      <c r="F1308" t="s">
        <v>6920</v>
      </c>
      <c r="G1308">
        <v>8477</v>
      </c>
      <c r="H1308">
        <v>1349</v>
      </c>
    </row>
    <row r="1309" spans="1:8" x14ac:dyDescent="0.35">
      <c r="A1309" s="15" t="s">
        <v>6921</v>
      </c>
      <c r="B1309" t="s">
        <v>4176</v>
      </c>
      <c r="C1309" t="s">
        <v>4176</v>
      </c>
      <c r="D1309" t="s">
        <v>11</v>
      </c>
      <c r="E1309" s="42">
        <v>44847</v>
      </c>
      <c r="F1309" t="s">
        <v>6922</v>
      </c>
      <c r="G1309">
        <v>28630</v>
      </c>
      <c r="H1309">
        <v>4016</v>
      </c>
    </row>
    <row r="1310" spans="1:8" x14ac:dyDescent="0.35">
      <c r="A1310" s="15" t="s">
        <v>6923</v>
      </c>
      <c r="B1310" t="s">
        <v>4176</v>
      </c>
      <c r="C1310" t="s">
        <v>4176</v>
      </c>
      <c r="D1310" t="s">
        <v>11</v>
      </c>
      <c r="E1310" s="42">
        <v>44847</v>
      </c>
      <c r="F1310" t="s">
        <v>6924</v>
      </c>
      <c r="G1310">
        <v>6083</v>
      </c>
      <c r="H1310">
        <v>1166</v>
      </c>
    </row>
    <row r="1311" spans="1:8" x14ac:dyDescent="0.35">
      <c r="A1311" s="15" t="s">
        <v>6925</v>
      </c>
      <c r="B1311" t="s">
        <v>4176</v>
      </c>
      <c r="C1311" t="s">
        <v>4176</v>
      </c>
      <c r="D1311" t="s">
        <v>11</v>
      </c>
      <c r="E1311" s="42">
        <v>44847</v>
      </c>
      <c r="F1311" t="s">
        <v>6926</v>
      </c>
      <c r="G1311">
        <v>5407</v>
      </c>
      <c r="H1311">
        <v>1213</v>
      </c>
    </row>
    <row r="1312" spans="1:8" x14ac:dyDescent="0.35">
      <c r="A1312" s="15" t="s">
        <v>6927</v>
      </c>
      <c r="B1312" t="s">
        <v>4176</v>
      </c>
      <c r="C1312" t="s">
        <v>4176</v>
      </c>
      <c r="D1312" t="s">
        <v>11</v>
      </c>
      <c r="E1312" s="42">
        <v>44847</v>
      </c>
      <c r="F1312" t="s">
        <v>6928</v>
      </c>
      <c r="G1312">
        <v>8402</v>
      </c>
      <c r="H1312">
        <v>2485</v>
      </c>
    </row>
    <row r="1313" spans="1:8" x14ac:dyDescent="0.35">
      <c r="A1313" s="15" t="s">
        <v>6929</v>
      </c>
      <c r="B1313" t="s">
        <v>4176</v>
      </c>
      <c r="C1313" t="s">
        <v>6037</v>
      </c>
      <c r="D1313" t="s">
        <v>9</v>
      </c>
      <c r="E1313" s="42">
        <v>44847</v>
      </c>
      <c r="F1313" t="s">
        <v>6930</v>
      </c>
      <c r="G1313">
        <v>3300</v>
      </c>
      <c r="H1313">
        <v>544</v>
      </c>
    </row>
    <row r="1314" spans="1:8" x14ac:dyDescent="0.35">
      <c r="A1314" s="15" t="s">
        <v>6931</v>
      </c>
      <c r="B1314" t="s">
        <v>4176</v>
      </c>
      <c r="C1314" t="s">
        <v>4176</v>
      </c>
      <c r="D1314" t="s">
        <v>11</v>
      </c>
      <c r="E1314" s="42">
        <v>44847</v>
      </c>
      <c r="F1314" t="s">
        <v>6932</v>
      </c>
      <c r="G1314">
        <v>3935</v>
      </c>
      <c r="H1314">
        <v>689</v>
      </c>
    </row>
    <row r="1315" spans="1:8" x14ac:dyDescent="0.35">
      <c r="A1315" s="15" t="s">
        <v>6933</v>
      </c>
      <c r="B1315" t="s">
        <v>4176</v>
      </c>
      <c r="C1315" t="s">
        <v>4176</v>
      </c>
      <c r="D1315" t="s">
        <v>11</v>
      </c>
      <c r="E1315" s="42">
        <v>44847</v>
      </c>
      <c r="F1315" t="s">
        <v>6934</v>
      </c>
      <c r="G1315">
        <v>4640</v>
      </c>
      <c r="H1315">
        <v>781</v>
      </c>
    </row>
    <row r="1316" spans="1:8" x14ac:dyDescent="0.35">
      <c r="A1316" s="15" t="s">
        <v>6935</v>
      </c>
      <c r="B1316" t="s">
        <v>4176</v>
      </c>
      <c r="C1316" t="s">
        <v>4176</v>
      </c>
      <c r="D1316" t="s">
        <v>11</v>
      </c>
      <c r="E1316" s="42">
        <v>44847</v>
      </c>
      <c r="F1316" t="s">
        <v>6936</v>
      </c>
      <c r="G1316">
        <v>47315</v>
      </c>
      <c r="H1316">
        <v>4865</v>
      </c>
    </row>
    <row r="1317" spans="1:8" x14ac:dyDescent="0.35">
      <c r="A1317" s="15" t="s">
        <v>6937</v>
      </c>
      <c r="B1317" t="s">
        <v>4176</v>
      </c>
      <c r="C1317" t="s">
        <v>4176</v>
      </c>
      <c r="D1317" t="s">
        <v>11</v>
      </c>
      <c r="E1317" s="42">
        <v>44847</v>
      </c>
      <c r="F1317" t="s">
        <v>6938</v>
      </c>
      <c r="G1317">
        <v>9056</v>
      </c>
      <c r="H1317">
        <v>1412</v>
      </c>
    </row>
    <row r="1318" spans="1:8" x14ac:dyDescent="0.35">
      <c r="A1318" s="15" t="s">
        <v>6939</v>
      </c>
      <c r="B1318" t="s">
        <v>4176</v>
      </c>
      <c r="C1318" t="s">
        <v>4176</v>
      </c>
      <c r="D1318" t="s">
        <v>11</v>
      </c>
      <c r="E1318" s="42">
        <v>44847</v>
      </c>
      <c r="F1318" t="s">
        <v>6940</v>
      </c>
      <c r="G1318">
        <v>17736</v>
      </c>
      <c r="H1318">
        <v>2474</v>
      </c>
    </row>
    <row r="1319" spans="1:8" x14ac:dyDescent="0.35">
      <c r="A1319" s="15" t="s">
        <v>6941</v>
      </c>
      <c r="B1319" t="s">
        <v>4176</v>
      </c>
      <c r="C1319" t="s">
        <v>6037</v>
      </c>
      <c r="D1319" t="s">
        <v>9</v>
      </c>
      <c r="E1319" s="42">
        <v>44847</v>
      </c>
      <c r="F1319" t="s">
        <v>6942</v>
      </c>
      <c r="G1319">
        <v>3537</v>
      </c>
      <c r="H1319">
        <v>622</v>
      </c>
    </row>
    <row r="1320" spans="1:8" ht="261" x14ac:dyDescent="0.35">
      <c r="A1320" s="15" t="s">
        <v>6943</v>
      </c>
      <c r="B1320" t="s">
        <v>4176</v>
      </c>
      <c r="C1320" t="s">
        <v>6037</v>
      </c>
      <c r="D1320" t="s">
        <v>9</v>
      </c>
      <c r="E1320" s="42">
        <v>44847</v>
      </c>
      <c r="F1320" s="4" t="s">
        <v>6944</v>
      </c>
      <c r="G1320">
        <v>23843</v>
      </c>
      <c r="H1320">
        <v>3142</v>
      </c>
    </row>
    <row r="1321" spans="1:8" ht="261" x14ac:dyDescent="0.35">
      <c r="A1321" s="15" t="s">
        <v>6945</v>
      </c>
      <c r="B1321" t="s">
        <v>4176</v>
      </c>
      <c r="C1321" t="s">
        <v>4261</v>
      </c>
      <c r="D1321" t="s">
        <v>9</v>
      </c>
      <c r="E1321" s="42">
        <v>44847</v>
      </c>
      <c r="F1321" s="4" t="s">
        <v>6944</v>
      </c>
      <c r="G1321">
        <v>23843</v>
      </c>
      <c r="H1321">
        <v>3142</v>
      </c>
    </row>
    <row r="1322" spans="1:8" ht="145" x14ac:dyDescent="0.35">
      <c r="A1322" s="15" t="s">
        <v>6946</v>
      </c>
      <c r="B1322" t="s">
        <v>4176</v>
      </c>
      <c r="C1322" t="s">
        <v>4261</v>
      </c>
      <c r="D1322" t="s">
        <v>9</v>
      </c>
      <c r="E1322" s="42">
        <v>44847</v>
      </c>
      <c r="F1322" s="4" t="s">
        <v>6947</v>
      </c>
      <c r="G1322">
        <v>21006</v>
      </c>
      <c r="H1322">
        <v>2365</v>
      </c>
    </row>
    <row r="1323" spans="1:8" x14ac:dyDescent="0.35">
      <c r="A1323" s="15" t="s">
        <v>6948</v>
      </c>
      <c r="B1323" t="s">
        <v>4176</v>
      </c>
      <c r="C1323" t="s">
        <v>4176</v>
      </c>
      <c r="D1323" t="s">
        <v>11</v>
      </c>
      <c r="E1323" s="42">
        <v>44847</v>
      </c>
      <c r="F1323" t="s">
        <v>6949</v>
      </c>
      <c r="G1323">
        <v>19259</v>
      </c>
      <c r="H1323">
        <v>2374</v>
      </c>
    </row>
    <row r="1324" spans="1:8" x14ac:dyDescent="0.35">
      <c r="A1324" s="15" t="s">
        <v>6950</v>
      </c>
      <c r="B1324" t="s">
        <v>4176</v>
      </c>
      <c r="C1324" t="s">
        <v>4176</v>
      </c>
      <c r="D1324" t="s">
        <v>11</v>
      </c>
      <c r="E1324" s="42">
        <v>44847</v>
      </c>
      <c r="F1324" t="s">
        <v>6951</v>
      </c>
      <c r="G1324">
        <v>8186</v>
      </c>
      <c r="H1324">
        <v>1716</v>
      </c>
    </row>
    <row r="1325" spans="1:8" x14ac:dyDescent="0.35">
      <c r="A1325" s="15" t="s">
        <v>6952</v>
      </c>
      <c r="B1325" t="s">
        <v>4176</v>
      </c>
      <c r="C1325" t="s">
        <v>4176</v>
      </c>
      <c r="D1325" t="s">
        <v>11</v>
      </c>
      <c r="E1325" s="42">
        <v>44847</v>
      </c>
      <c r="F1325" t="s">
        <v>6953</v>
      </c>
      <c r="G1325">
        <v>13632</v>
      </c>
      <c r="H1325">
        <v>1966</v>
      </c>
    </row>
    <row r="1326" spans="1:8" x14ac:dyDescent="0.35">
      <c r="A1326" s="15" t="s">
        <v>6954</v>
      </c>
      <c r="B1326" t="s">
        <v>4176</v>
      </c>
      <c r="C1326" t="s">
        <v>4176</v>
      </c>
      <c r="D1326" t="s">
        <v>11</v>
      </c>
      <c r="E1326" s="42">
        <v>44847</v>
      </c>
      <c r="F1326" t="s">
        <v>6955</v>
      </c>
      <c r="G1326">
        <v>12792</v>
      </c>
      <c r="H1326">
        <v>1762</v>
      </c>
    </row>
    <row r="1327" spans="1:8" x14ac:dyDescent="0.35">
      <c r="A1327" s="15" t="s">
        <v>6956</v>
      </c>
      <c r="B1327" t="s">
        <v>4176</v>
      </c>
      <c r="C1327" t="s">
        <v>4176</v>
      </c>
      <c r="D1327" t="s">
        <v>11</v>
      </c>
      <c r="E1327" s="42">
        <v>44847</v>
      </c>
      <c r="F1327" t="s">
        <v>6957</v>
      </c>
      <c r="G1327">
        <v>10147</v>
      </c>
      <c r="H1327">
        <v>1541</v>
      </c>
    </row>
    <row r="1328" spans="1:8" x14ac:dyDescent="0.35">
      <c r="A1328" s="15" t="s">
        <v>6958</v>
      </c>
      <c r="B1328" t="s">
        <v>4176</v>
      </c>
      <c r="C1328" t="s">
        <v>4176</v>
      </c>
      <c r="D1328" t="s">
        <v>11</v>
      </c>
      <c r="E1328" s="42">
        <v>44847</v>
      </c>
      <c r="F1328" t="s">
        <v>6959</v>
      </c>
      <c r="G1328">
        <v>7789</v>
      </c>
      <c r="H1328">
        <v>1311</v>
      </c>
    </row>
    <row r="1329" spans="1:8" x14ac:dyDescent="0.35">
      <c r="A1329" s="15" t="s">
        <v>6960</v>
      </c>
      <c r="B1329" t="s">
        <v>4176</v>
      </c>
      <c r="C1329" t="s">
        <v>4176</v>
      </c>
      <c r="D1329" t="s">
        <v>11</v>
      </c>
      <c r="E1329" s="42">
        <v>44847</v>
      </c>
      <c r="F1329" t="s">
        <v>6961</v>
      </c>
      <c r="G1329">
        <v>40456</v>
      </c>
      <c r="H1329">
        <v>5287</v>
      </c>
    </row>
    <row r="1330" spans="1:8" x14ac:dyDescent="0.35">
      <c r="A1330" s="15" t="s">
        <v>6962</v>
      </c>
      <c r="B1330" t="s">
        <v>4176</v>
      </c>
      <c r="C1330" t="s">
        <v>6963</v>
      </c>
      <c r="D1330" t="s">
        <v>9</v>
      </c>
      <c r="E1330" s="42">
        <v>44847</v>
      </c>
      <c r="F1330" t="s">
        <v>6964</v>
      </c>
      <c r="G1330">
        <v>15306</v>
      </c>
      <c r="H1330">
        <v>2248</v>
      </c>
    </row>
    <row r="1331" spans="1:8" ht="333.5" x14ac:dyDescent="0.35">
      <c r="A1331" s="15" t="s">
        <v>6965</v>
      </c>
      <c r="B1331" t="s">
        <v>4176</v>
      </c>
      <c r="C1331" t="s">
        <v>5985</v>
      </c>
      <c r="D1331" t="s">
        <v>9</v>
      </c>
      <c r="E1331" s="42">
        <v>44847</v>
      </c>
      <c r="F1331" s="4" t="s">
        <v>6966</v>
      </c>
      <c r="G1331">
        <v>10326</v>
      </c>
      <c r="H1331">
        <v>2006</v>
      </c>
    </row>
    <row r="1332" spans="1:8" ht="333.5" x14ac:dyDescent="0.35">
      <c r="A1332" s="15" t="s">
        <v>6967</v>
      </c>
      <c r="B1332" t="s">
        <v>4176</v>
      </c>
      <c r="C1332" t="s">
        <v>6968</v>
      </c>
      <c r="D1332" t="s">
        <v>9</v>
      </c>
      <c r="E1332" s="42">
        <v>44847</v>
      </c>
      <c r="F1332" s="4" t="s">
        <v>6966</v>
      </c>
      <c r="G1332">
        <v>10326</v>
      </c>
      <c r="H1332">
        <v>2006</v>
      </c>
    </row>
    <row r="1333" spans="1:8" ht="333.5" x14ac:dyDescent="0.35">
      <c r="A1333" s="15" t="s">
        <v>6969</v>
      </c>
      <c r="B1333" t="s">
        <v>4176</v>
      </c>
      <c r="C1333" t="s">
        <v>4261</v>
      </c>
      <c r="D1333" t="s">
        <v>9</v>
      </c>
      <c r="E1333" s="42">
        <v>44847</v>
      </c>
      <c r="F1333" s="4" t="s">
        <v>6966</v>
      </c>
      <c r="G1333">
        <v>10326</v>
      </c>
      <c r="H1333">
        <v>2006</v>
      </c>
    </row>
    <row r="1334" spans="1:8" x14ac:dyDescent="0.35">
      <c r="A1334" s="15" t="s">
        <v>6970</v>
      </c>
      <c r="B1334" t="s">
        <v>4176</v>
      </c>
      <c r="C1334" t="s">
        <v>4176</v>
      </c>
      <c r="D1334" t="s">
        <v>11</v>
      </c>
      <c r="E1334" s="42">
        <v>44847</v>
      </c>
      <c r="F1334" t="s">
        <v>6971</v>
      </c>
      <c r="G1334">
        <v>13409</v>
      </c>
      <c r="H1334">
        <v>2301</v>
      </c>
    </row>
    <row r="1335" spans="1:8" x14ac:dyDescent="0.35">
      <c r="A1335" s="15" t="s">
        <v>6972</v>
      </c>
      <c r="B1335" t="s">
        <v>4176</v>
      </c>
      <c r="C1335" t="s">
        <v>4176</v>
      </c>
      <c r="D1335" t="s">
        <v>11</v>
      </c>
      <c r="E1335" s="42">
        <v>44847</v>
      </c>
      <c r="F1335" t="s">
        <v>6973</v>
      </c>
      <c r="G1335">
        <v>49015</v>
      </c>
      <c r="H1335">
        <v>5439</v>
      </c>
    </row>
    <row r="1336" spans="1:8" ht="409.5" x14ac:dyDescent="0.35">
      <c r="A1336" s="15" t="s">
        <v>6974</v>
      </c>
      <c r="B1336" t="s">
        <v>4176</v>
      </c>
      <c r="C1336" t="s">
        <v>4261</v>
      </c>
      <c r="D1336" t="s">
        <v>9</v>
      </c>
      <c r="E1336" s="42">
        <v>44848</v>
      </c>
      <c r="F1336" s="4" t="s">
        <v>6975</v>
      </c>
      <c r="G1336">
        <v>12439</v>
      </c>
      <c r="H1336">
        <v>2288</v>
      </c>
    </row>
    <row r="1337" spans="1:8" x14ac:dyDescent="0.35">
      <c r="A1337" s="15" t="s">
        <v>6976</v>
      </c>
      <c r="B1337" t="s">
        <v>4176</v>
      </c>
      <c r="C1337" t="s">
        <v>6977</v>
      </c>
      <c r="D1337" t="s">
        <v>9</v>
      </c>
      <c r="E1337" s="42">
        <v>44848</v>
      </c>
      <c r="F1337" t="s">
        <v>6978</v>
      </c>
      <c r="G1337">
        <v>3940</v>
      </c>
      <c r="H1337">
        <v>607</v>
      </c>
    </row>
    <row r="1338" spans="1:8" x14ac:dyDescent="0.35">
      <c r="A1338" s="15" t="s">
        <v>6979</v>
      </c>
      <c r="B1338" t="s">
        <v>4176</v>
      </c>
      <c r="C1338" t="s">
        <v>4176</v>
      </c>
      <c r="D1338" t="s">
        <v>11</v>
      </c>
      <c r="E1338" s="42">
        <v>44848</v>
      </c>
      <c r="F1338" t="s">
        <v>6980</v>
      </c>
      <c r="G1338">
        <v>6918</v>
      </c>
      <c r="H1338">
        <v>1185</v>
      </c>
    </row>
    <row r="1339" spans="1:8" x14ac:dyDescent="0.35">
      <c r="A1339" s="15" t="s">
        <v>6981</v>
      </c>
      <c r="B1339" t="s">
        <v>4176</v>
      </c>
      <c r="C1339" t="s">
        <v>4176</v>
      </c>
      <c r="D1339" t="s">
        <v>11</v>
      </c>
      <c r="E1339" s="42">
        <v>44848</v>
      </c>
      <c r="F1339" s="44" t="s">
        <v>6982</v>
      </c>
      <c r="G1339">
        <v>6242</v>
      </c>
      <c r="H1339">
        <v>1101</v>
      </c>
    </row>
    <row r="1340" spans="1:8" x14ac:dyDescent="0.35">
      <c r="A1340" s="15" t="s">
        <v>6983</v>
      </c>
      <c r="B1340" t="s">
        <v>4176</v>
      </c>
      <c r="C1340" t="s">
        <v>4176</v>
      </c>
      <c r="D1340" t="s">
        <v>11</v>
      </c>
      <c r="E1340" s="42">
        <v>44848</v>
      </c>
      <c r="F1340" t="s">
        <v>6984</v>
      </c>
      <c r="G1340">
        <v>5635</v>
      </c>
      <c r="H1340">
        <v>1465</v>
      </c>
    </row>
    <row r="1341" spans="1:8" x14ac:dyDescent="0.35">
      <c r="A1341" s="15" t="s">
        <v>6985</v>
      </c>
      <c r="B1341" t="s">
        <v>4176</v>
      </c>
      <c r="C1341" t="s">
        <v>4176</v>
      </c>
      <c r="D1341" t="s">
        <v>11</v>
      </c>
      <c r="E1341" s="42">
        <v>44848</v>
      </c>
      <c r="F1341" t="s">
        <v>6986</v>
      </c>
      <c r="G1341">
        <v>23832</v>
      </c>
      <c r="H1341">
        <v>2871</v>
      </c>
    </row>
    <row r="1342" spans="1:8" x14ac:dyDescent="0.35">
      <c r="A1342" s="15" t="s">
        <v>6987</v>
      </c>
      <c r="B1342" t="s">
        <v>4176</v>
      </c>
      <c r="C1342" t="s">
        <v>4176</v>
      </c>
      <c r="D1342" t="s">
        <v>11</v>
      </c>
      <c r="E1342" s="42">
        <v>44848</v>
      </c>
      <c r="F1342" t="s">
        <v>6988</v>
      </c>
      <c r="G1342">
        <v>36694</v>
      </c>
      <c r="H1342">
        <v>4463</v>
      </c>
    </row>
    <row r="1343" spans="1:8" x14ac:dyDescent="0.35">
      <c r="A1343" s="15" t="s">
        <v>6989</v>
      </c>
      <c r="B1343" t="s">
        <v>4176</v>
      </c>
      <c r="C1343" t="s">
        <v>4176</v>
      </c>
      <c r="D1343" t="s">
        <v>11</v>
      </c>
      <c r="E1343" s="42">
        <v>44848</v>
      </c>
      <c r="F1343" t="s">
        <v>6990</v>
      </c>
      <c r="G1343">
        <v>4373</v>
      </c>
      <c r="H1343">
        <v>901</v>
      </c>
    </row>
    <row r="1344" spans="1:8" x14ac:dyDescent="0.35">
      <c r="A1344" s="15" t="s">
        <v>6991</v>
      </c>
      <c r="B1344" t="s">
        <v>4176</v>
      </c>
      <c r="C1344" t="s">
        <v>4176</v>
      </c>
      <c r="D1344" t="s">
        <v>11</v>
      </c>
      <c r="E1344" s="42">
        <v>44848</v>
      </c>
      <c r="F1344" t="s">
        <v>6992</v>
      </c>
      <c r="G1344">
        <v>14477</v>
      </c>
      <c r="H1344">
        <v>1914</v>
      </c>
    </row>
    <row r="1345" spans="1:8" x14ac:dyDescent="0.35">
      <c r="A1345" s="15" t="s">
        <v>6993</v>
      </c>
      <c r="B1345" t="s">
        <v>4176</v>
      </c>
      <c r="C1345" t="s">
        <v>4176</v>
      </c>
      <c r="D1345" t="s">
        <v>11</v>
      </c>
      <c r="E1345" s="42">
        <v>44848</v>
      </c>
      <c r="F1345" t="s">
        <v>6994</v>
      </c>
      <c r="G1345">
        <v>3801</v>
      </c>
      <c r="H1345">
        <v>742</v>
      </c>
    </row>
    <row r="1346" spans="1:8" x14ac:dyDescent="0.35">
      <c r="A1346" s="15" t="s">
        <v>6995</v>
      </c>
      <c r="B1346" t="s">
        <v>4176</v>
      </c>
      <c r="C1346" t="s">
        <v>4176</v>
      </c>
      <c r="D1346" t="s">
        <v>11</v>
      </c>
      <c r="E1346" s="42">
        <v>44848</v>
      </c>
      <c r="F1346" t="s">
        <v>6996</v>
      </c>
      <c r="G1346">
        <v>3766</v>
      </c>
      <c r="H1346">
        <v>613</v>
      </c>
    </row>
    <row r="1347" spans="1:8" x14ac:dyDescent="0.35">
      <c r="A1347" s="15" t="s">
        <v>6997</v>
      </c>
      <c r="B1347" t="s">
        <v>4176</v>
      </c>
      <c r="C1347" t="s">
        <v>4176</v>
      </c>
      <c r="D1347" t="s">
        <v>11</v>
      </c>
      <c r="E1347" s="42">
        <v>44848</v>
      </c>
      <c r="F1347" t="s">
        <v>6998</v>
      </c>
      <c r="G1347">
        <v>14242</v>
      </c>
      <c r="H1347">
        <v>2248</v>
      </c>
    </row>
    <row r="1348" spans="1:8" x14ac:dyDescent="0.35">
      <c r="A1348" s="15" t="s">
        <v>6999</v>
      </c>
      <c r="B1348" t="s">
        <v>4176</v>
      </c>
      <c r="C1348" t="s">
        <v>4176</v>
      </c>
      <c r="D1348" t="s">
        <v>11</v>
      </c>
      <c r="E1348" s="42">
        <v>44848</v>
      </c>
      <c r="F1348" t="s">
        <v>7000</v>
      </c>
      <c r="G1348">
        <v>92638</v>
      </c>
      <c r="H1348">
        <v>7705</v>
      </c>
    </row>
    <row r="1349" spans="1:8" x14ac:dyDescent="0.35">
      <c r="A1349" s="15" t="s">
        <v>7001</v>
      </c>
      <c r="B1349" t="s">
        <v>4176</v>
      </c>
      <c r="C1349" t="s">
        <v>4176</v>
      </c>
      <c r="D1349" t="s">
        <v>11</v>
      </c>
      <c r="E1349" s="42">
        <v>44848</v>
      </c>
      <c r="F1349" t="s">
        <v>7002</v>
      </c>
      <c r="G1349">
        <v>4254</v>
      </c>
      <c r="H1349">
        <v>648</v>
      </c>
    </row>
    <row r="1350" spans="1:8" x14ac:dyDescent="0.35">
      <c r="A1350" s="15" t="s">
        <v>7003</v>
      </c>
      <c r="B1350" t="s">
        <v>4176</v>
      </c>
      <c r="C1350" t="s">
        <v>4176</v>
      </c>
      <c r="D1350" t="s">
        <v>11</v>
      </c>
      <c r="E1350" s="42">
        <v>44848</v>
      </c>
      <c r="F1350" t="s">
        <v>7004</v>
      </c>
      <c r="G1350">
        <v>4456</v>
      </c>
      <c r="H1350">
        <v>783</v>
      </c>
    </row>
    <row r="1351" spans="1:8" x14ac:dyDescent="0.35">
      <c r="A1351" s="15" t="s">
        <v>7005</v>
      </c>
      <c r="B1351" t="s">
        <v>4176</v>
      </c>
      <c r="C1351" t="s">
        <v>4176</v>
      </c>
      <c r="D1351" t="s">
        <v>11</v>
      </c>
      <c r="E1351" s="42">
        <v>44848</v>
      </c>
      <c r="F1351" t="s">
        <v>7006</v>
      </c>
      <c r="G1351">
        <v>6996</v>
      </c>
      <c r="H1351">
        <v>1018</v>
      </c>
    </row>
    <row r="1352" spans="1:8" x14ac:dyDescent="0.35">
      <c r="A1352" s="15" t="s">
        <v>7007</v>
      </c>
      <c r="B1352" t="s">
        <v>4176</v>
      </c>
      <c r="C1352" t="s">
        <v>4176</v>
      </c>
      <c r="D1352" t="s">
        <v>11</v>
      </c>
      <c r="E1352" s="42">
        <v>44848</v>
      </c>
      <c r="F1352" t="s">
        <v>7008</v>
      </c>
      <c r="G1352">
        <v>5785</v>
      </c>
      <c r="H1352">
        <v>1045</v>
      </c>
    </row>
    <row r="1353" spans="1:8" x14ac:dyDescent="0.35">
      <c r="A1353" s="15" t="s">
        <v>7009</v>
      </c>
      <c r="B1353" t="s">
        <v>4176</v>
      </c>
      <c r="C1353" t="s">
        <v>7010</v>
      </c>
      <c r="D1353" t="s">
        <v>9</v>
      </c>
      <c r="E1353" s="42">
        <v>44848</v>
      </c>
      <c r="F1353" t="s">
        <v>7011</v>
      </c>
      <c r="G1353">
        <v>4081</v>
      </c>
      <c r="H1353">
        <v>573</v>
      </c>
    </row>
    <row r="1354" spans="1:8" x14ac:dyDescent="0.35">
      <c r="A1354" s="15" t="s">
        <v>7012</v>
      </c>
      <c r="B1354" t="s">
        <v>4176</v>
      </c>
      <c r="C1354" t="s">
        <v>4176</v>
      </c>
      <c r="D1354" t="s">
        <v>11</v>
      </c>
      <c r="E1354" s="42">
        <v>44848</v>
      </c>
      <c r="F1354" t="s">
        <v>7013</v>
      </c>
      <c r="G1354">
        <v>8525</v>
      </c>
      <c r="H1354">
        <v>1455</v>
      </c>
    </row>
    <row r="1355" spans="1:8" x14ac:dyDescent="0.35">
      <c r="A1355" s="15" t="s">
        <v>7014</v>
      </c>
      <c r="B1355" t="s">
        <v>4176</v>
      </c>
      <c r="C1355" t="s">
        <v>4176</v>
      </c>
      <c r="D1355" t="s">
        <v>11</v>
      </c>
      <c r="E1355" s="42">
        <v>44848</v>
      </c>
      <c r="F1355" t="s">
        <v>7015</v>
      </c>
      <c r="G1355">
        <v>7768</v>
      </c>
      <c r="H1355">
        <v>1607</v>
      </c>
    </row>
    <row r="1356" spans="1:8" x14ac:dyDescent="0.35">
      <c r="A1356" s="15" t="s">
        <v>7016</v>
      </c>
      <c r="B1356" t="s">
        <v>4176</v>
      </c>
      <c r="C1356" t="s">
        <v>4176</v>
      </c>
      <c r="D1356" t="s">
        <v>11</v>
      </c>
      <c r="E1356" s="42">
        <v>44848</v>
      </c>
      <c r="F1356" t="s">
        <v>7017</v>
      </c>
      <c r="G1356">
        <v>4606</v>
      </c>
      <c r="H1356">
        <v>1173</v>
      </c>
    </row>
    <row r="1357" spans="1:8" x14ac:dyDescent="0.35">
      <c r="A1357" s="15" t="s">
        <v>7018</v>
      </c>
      <c r="B1357" t="s">
        <v>4176</v>
      </c>
      <c r="C1357" t="s">
        <v>4176</v>
      </c>
      <c r="D1357" t="s">
        <v>11</v>
      </c>
      <c r="E1357" s="42">
        <v>44848</v>
      </c>
      <c r="F1357" t="s">
        <v>7019</v>
      </c>
      <c r="G1357">
        <v>39566</v>
      </c>
      <c r="H1357">
        <v>5530</v>
      </c>
    </row>
    <row r="1358" spans="1:8" ht="409.5" x14ac:dyDescent="0.35">
      <c r="A1358" s="15" t="s">
        <v>7020</v>
      </c>
      <c r="B1358" t="s">
        <v>4176</v>
      </c>
      <c r="C1358" t="s">
        <v>4261</v>
      </c>
      <c r="D1358" t="s">
        <v>9</v>
      </c>
      <c r="E1358" s="42">
        <v>44848</v>
      </c>
      <c r="F1358" s="4" t="s">
        <v>7021</v>
      </c>
      <c r="G1358">
        <v>23829</v>
      </c>
      <c r="H1358">
        <v>3773</v>
      </c>
    </row>
    <row r="1359" spans="1:8" x14ac:dyDescent="0.35">
      <c r="A1359" s="15" t="s">
        <v>7022</v>
      </c>
      <c r="B1359" t="s">
        <v>4176</v>
      </c>
      <c r="C1359" t="s">
        <v>4176</v>
      </c>
      <c r="D1359" t="s">
        <v>11</v>
      </c>
      <c r="E1359" s="42">
        <v>44848</v>
      </c>
      <c r="F1359" t="s">
        <v>7023</v>
      </c>
      <c r="G1359">
        <v>61942</v>
      </c>
      <c r="H1359">
        <v>5235</v>
      </c>
    </row>
    <row r="1360" spans="1:8" x14ac:dyDescent="0.35">
      <c r="A1360" s="15" t="s">
        <v>7024</v>
      </c>
      <c r="B1360" t="s">
        <v>4176</v>
      </c>
      <c r="C1360" t="s">
        <v>4176</v>
      </c>
      <c r="D1360" t="s">
        <v>11</v>
      </c>
      <c r="E1360" s="42">
        <v>44848</v>
      </c>
      <c r="F1360" t="s">
        <v>7025</v>
      </c>
      <c r="G1360">
        <v>5425</v>
      </c>
      <c r="H1360">
        <v>934</v>
      </c>
    </row>
    <row r="1361" spans="1:8" x14ac:dyDescent="0.35">
      <c r="A1361" s="15" t="s">
        <v>7026</v>
      </c>
      <c r="B1361" t="s">
        <v>4176</v>
      </c>
      <c r="C1361" t="s">
        <v>4176</v>
      </c>
      <c r="D1361" t="s">
        <v>11</v>
      </c>
      <c r="E1361" s="42">
        <v>44848</v>
      </c>
      <c r="F1361" t="s">
        <v>7027</v>
      </c>
      <c r="G1361">
        <v>30209</v>
      </c>
      <c r="H1361">
        <v>4240</v>
      </c>
    </row>
    <row r="1362" spans="1:8" x14ac:dyDescent="0.35">
      <c r="A1362" s="15" t="s">
        <v>7028</v>
      </c>
      <c r="B1362" t="s">
        <v>4176</v>
      </c>
      <c r="C1362" t="s">
        <v>4176</v>
      </c>
      <c r="D1362" t="s">
        <v>11</v>
      </c>
      <c r="E1362" s="42">
        <v>44848</v>
      </c>
      <c r="F1362" t="s">
        <v>7029</v>
      </c>
      <c r="G1362">
        <v>5483</v>
      </c>
      <c r="H1362">
        <v>1028</v>
      </c>
    </row>
    <row r="1363" spans="1:8" x14ac:dyDescent="0.35">
      <c r="A1363" s="15" t="s">
        <v>7030</v>
      </c>
      <c r="B1363" t="s">
        <v>4176</v>
      </c>
      <c r="C1363" t="s">
        <v>4176</v>
      </c>
      <c r="D1363" t="s">
        <v>11</v>
      </c>
      <c r="E1363" s="42">
        <v>44848</v>
      </c>
      <c r="F1363" t="s">
        <v>7031</v>
      </c>
      <c r="G1363">
        <v>7203</v>
      </c>
      <c r="H1363">
        <v>1262</v>
      </c>
    </row>
    <row r="1364" spans="1:8" x14ac:dyDescent="0.35">
      <c r="A1364" s="15" t="s">
        <v>7032</v>
      </c>
      <c r="B1364" t="s">
        <v>4176</v>
      </c>
      <c r="C1364" t="s">
        <v>4176</v>
      </c>
      <c r="D1364" t="s">
        <v>11</v>
      </c>
      <c r="E1364" s="42">
        <v>44848</v>
      </c>
      <c r="F1364" t="s">
        <v>7033</v>
      </c>
      <c r="G1364">
        <v>6391</v>
      </c>
      <c r="H1364">
        <v>976</v>
      </c>
    </row>
    <row r="1365" spans="1:8" x14ac:dyDescent="0.35">
      <c r="A1365" s="15" t="s">
        <v>7034</v>
      </c>
      <c r="B1365" t="s">
        <v>4176</v>
      </c>
      <c r="C1365" t="s">
        <v>4176</v>
      </c>
      <c r="D1365" t="s">
        <v>11</v>
      </c>
      <c r="E1365" s="42">
        <v>44848</v>
      </c>
      <c r="F1365" t="s">
        <v>7035</v>
      </c>
      <c r="G1365">
        <v>6127</v>
      </c>
      <c r="H1365">
        <v>1001</v>
      </c>
    </row>
    <row r="1366" spans="1:8" x14ac:dyDescent="0.35">
      <c r="A1366" s="15" t="s">
        <v>7036</v>
      </c>
      <c r="B1366" t="s">
        <v>4176</v>
      </c>
      <c r="C1366" t="s">
        <v>4176</v>
      </c>
      <c r="D1366" t="s">
        <v>11</v>
      </c>
      <c r="E1366" s="42">
        <v>44848</v>
      </c>
      <c r="F1366" t="s">
        <v>7037</v>
      </c>
      <c r="G1366">
        <v>9059</v>
      </c>
      <c r="H1366">
        <v>1304</v>
      </c>
    </row>
    <row r="1367" spans="1:8" x14ac:dyDescent="0.35">
      <c r="A1367" s="15" t="s">
        <v>7038</v>
      </c>
      <c r="B1367" t="s">
        <v>4176</v>
      </c>
      <c r="C1367" t="s">
        <v>4176</v>
      </c>
      <c r="D1367" t="s">
        <v>11</v>
      </c>
      <c r="E1367" s="42">
        <v>44848</v>
      </c>
      <c r="F1367" t="s">
        <v>7039</v>
      </c>
      <c r="G1367">
        <v>44362</v>
      </c>
      <c r="H1367">
        <v>3867</v>
      </c>
    </row>
    <row r="1368" spans="1:8" x14ac:dyDescent="0.35">
      <c r="A1368" s="15" t="s">
        <v>7040</v>
      </c>
      <c r="B1368" t="s">
        <v>4176</v>
      </c>
      <c r="C1368" t="s">
        <v>7010</v>
      </c>
      <c r="D1368" t="s">
        <v>9</v>
      </c>
      <c r="E1368" s="42">
        <v>44848</v>
      </c>
      <c r="F1368" t="s">
        <v>7041</v>
      </c>
      <c r="G1368">
        <v>14466</v>
      </c>
      <c r="H1368">
        <v>2172</v>
      </c>
    </row>
    <row r="1369" spans="1:8" x14ac:dyDescent="0.35">
      <c r="A1369" s="15" t="s">
        <v>7042</v>
      </c>
      <c r="B1369" t="s">
        <v>4176</v>
      </c>
      <c r="C1369" t="s">
        <v>4176</v>
      </c>
      <c r="D1369" t="s">
        <v>11</v>
      </c>
      <c r="E1369" s="42">
        <v>44848</v>
      </c>
      <c r="F1369" t="s">
        <v>7043</v>
      </c>
      <c r="G1369">
        <v>14559</v>
      </c>
      <c r="H1369">
        <v>2260</v>
      </c>
    </row>
    <row r="1370" spans="1:8" ht="275.5" x14ac:dyDescent="0.35">
      <c r="A1370" s="15" t="s">
        <v>7044</v>
      </c>
      <c r="B1370" t="s">
        <v>4176</v>
      </c>
      <c r="C1370" t="s">
        <v>7045</v>
      </c>
      <c r="D1370" t="s">
        <v>9</v>
      </c>
      <c r="E1370" s="42">
        <v>44848</v>
      </c>
      <c r="F1370" s="4" t="s">
        <v>7046</v>
      </c>
      <c r="G1370">
        <v>12661</v>
      </c>
      <c r="H1370">
        <v>1618</v>
      </c>
    </row>
    <row r="1371" spans="1:8" ht="275.5" x14ac:dyDescent="0.35">
      <c r="A1371" s="15" t="s">
        <v>7047</v>
      </c>
      <c r="B1371" t="s">
        <v>4176</v>
      </c>
      <c r="C1371" t="s">
        <v>7010</v>
      </c>
      <c r="D1371" t="s">
        <v>9</v>
      </c>
      <c r="E1371" s="42">
        <v>44848</v>
      </c>
      <c r="F1371" s="4" t="s">
        <v>7046</v>
      </c>
      <c r="G1371">
        <v>12661</v>
      </c>
      <c r="H1371">
        <v>1618</v>
      </c>
    </row>
    <row r="1372" spans="1:8" ht="290" x14ac:dyDescent="0.35">
      <c r="A1372" s="15" t="s">
        <v>7048</v>
      </c>
      <c r="B1372" t="s">
        <v>4176</v>
      </c>
      <c r="C1372" t="s">
        <v>4261</v>
      </c>
      <c r="D1372" t="s">
        <v>9</v>
      </c>
      <c r="E1372" s="42">
        <v>44848</v>
      </c>
      <c r="F1372" s="4" t="s">
        <v>7049</v>
      </c>
      <c r="G1372">
        <v>22441</v>
      </c>
      <c r="H1372">
        <v>3164</v>
      </c>
    </row>
    <row r="1373" spans="1:8" x14ac:dyDescent="0.35">
      <c r="A1373" s="15" t="s">
        <v>7050</v>
      </c>
      <c r="B1373" t="s">
        <v>4176</v>
      </c>
      <c r="C1373" t="s">
        <v>4176</v>
      </c>
      <c r="D1373" t="s">
        <v>11</v>
      </c>
      <c r="E1373" s="42">
        <v>44848</v>
      </c>
      <c r="F1373" t="s">
        <v>7051</v>
      </c>
      <c r="G1373">
        <v>4565</v>
      </c>
      <c r="H1373">
        <v>946</v>
      </c>
    </row>
    <row r="1374" spans="1:8" x14ac:dyDescent="0.35">
      <c r="A1374" s="15" t="s">
        <v>7052</v>
      </c>
      <c r="B1374" t="s">
        <v>4176</v>
      </c>
      <c r="C1374" t="s">
        <v>4176</v>
      </c>
      <c r="D1374" t="s">
        <v>11</v>
      </c>
      <c r="E1374" s="42">
        <v>44848</v>
      </c>
      <c r="F1374" t="s">
        <v>7053</v>
      </c>
      <c r="G1374">
        <v>5434</v>
      </c>
      <c r="H1374">
        <v>1679</v>
      </c>
    </row>
    <row r="1375" spans="1:8" x14ac:dyDescent="0.35">
      <c r="A1375" s="15" t="s">
        <v>7054</v>
      </c>
      <c r="B1375" t="s">
        <v>4176</v>
      </c>
      <c r="C1375" t="s">
        <v>4176</v>
      </c>
      <c r="D1375" t="s">
        <v>11</v>
      </c>
      <c r="E1375" s="42">
        <v>44848</v>
      </c>
      <c r="F1375" t="s">
        <v>7055</v>
      </c>
      <c r="G1375">
        <v>24274</v>
      </c>
      <c r="H1375">
        <v>4406</v>
      </c>
    </row>
    <row r="1376" spans="1:8" ht="409.5" x14ac:dyDescent="0.35">
      <c r="A1376" s="15" t="s">
        <v>7056</v>
      </c>
      <c r="B1376" t="s">
        <v>4176</v>
      </c>
      <c r="C1376" t="s">
        <v>4537</v>
      </c>
      <c r="D1376" t="s">
        <v>52</v>
      </c>
      <c r="E1376" s="42">
        <v>44848</v>
      </c>
      <c r="F1376" s="4" t="s">
        <v>7057</v>
      </c>
      <c r="G1376">
        <v>0</v>
      </c>
      <c r="H1376">
        <v>31396</v>
      </c>
    </row>
    <row r="1377" spans="1:8" x14ac:dyDescent="0.35">
      <c r="A1377" s="15" t="s">
        <v>7058</v>
      </c>
      <c r="B1377" t="s">
        <v>4176</v>
      </c>
      <c r="C1377" t="s">
        <v>4176</v>
      </c>
      <c r="D1377" t="s">
        <v>11</v>
      </c>
      <c r="E1377" s="42">
        <v>44848</v>
      </c>
      <c r="F1377" t="s">
        <v>7059</v>
      </c>
      <c r="G1377">
        <v>11827</v>
      </c>
      <c r="H1377">
        <v>2130</v>
      </c>
    </row>
    <row r="1378" spans="1:8" x14ac:dyDescent="0.35">
      <c r="A1378" s="15" t="s">
        <v>7060</v>
      </c>
      <c r="B1378" t="s">
        <v>4176</v>
      </c>
      <c r="C1378" t="s">
        <v>7061</v>
      </c>
      <c r="D1378" t="s">
        <v>9</v>
      </c>
      <c r="E1378" s="42">
        <v>44849</v>
      </c>
      <c r="F1378" t="s">
        <v>7062</v>
      </c>
      <c r="G1378">
        <v>5529</v>
      </c>
      <c r="H1378">
        <v>774</v>
      </c>
    </row>
    <row r="1379" spans="1:8" ht="348" x14ac:dyDescent="0.35">
      <c r="A1379" s="15" t="s">
        <v>7063</v>
      </c>
      <c r="B1379" t="s">
        <v>4176</v>
      </c>
      <c r="C1379" t="s">
        <v>4261</v>
      </c>
      <c r="D1379" t="s">
        <v>9</v>
      </c>
      <c r="E1379" s="42">
        <v>44849</v>
      </c>
      <c r="F1379" s="4" t="s">
        <v>7064</v>
      </c>
      <c r="G1379">
        <v>13129</v>
      </c>
      <c r="H1379">
        <v>2240</v>
      </c>
    </row>
    <row r="1380" spans="1:8" ht="409.5" x14ac:dyDescent="0.35">
      <c r="A1380" s="15" t="s">
        <v>7065</v>
      </c>
      <c r="B1380" t="s">
        <v>4176</v>
      </c>
      <c r="C1380" t="s">
        <v>4261</v>
      </c>
      <c r="D1380" t="s">
        <v>9</v>
      </c>
      <c r="E1380" s="42">
        <v>44849</v>
      </c>
      <c r="F1380" s="4" t="s">
        <v>7066</v>
      </c>
      <c r="G1380">
        <v>15065</v>
      </c>
      <c r="H1380">
        <v>2143</v>
      </c>
    </row>
    <row r="1381" spans="1:8" x14ac:dyDescent="0.35">
      <c r="A1381" s="15" t="s">
        <v>7067</v>
      </c>
      <c r="B1381" t="s">
        <v>4176</v>
      </c>
      <c r="C1381" t="s">
        <v>4176</v>
      </c>
      <c r="D1381" t="s">
        <v>11</v>
      </c>
      <c r="E1381" s="42">
        <v>44849</v>
      </c>
      <c r="F1381" t="s">
        <v>7068</v>
      </c>
      <c r="G1381">
        <v>19716</v>
      </c>
      <c r="H1381">
        <v>2840</v>
      </c>
    </row>
    <row r="1382" spans="1:8" x14ac:dyDescent="0.35">
      <c r="A1382" s="15" t="s">
        <v>7069</v>
      </c>
      <c r="B1382" t="s">
        <v>4176</v>
      </c>
      <c r="C1382" t="s">
        <v>4176</v>
      </c>
      <c r="D1382" t="s">
        <v>11</v>
      </c>
      <c r="E1382" s="42">
        <v>44849</v>
      </c>
      <c r="F1382" t="s">
        <v>7070</v>
      </c>
      <c r="G1382">
        <v>3396</v>
      </c>
      <c r="H1382">
        <v>622</v>
      </c>
    </row>
    <row r="1383" spans="1:8" x14ac:dyDescent="0.35">
      <c r="A1383" s="15" t="s">
        <v>7071</v>
      </c>
      <c r="B1383" t="s">
        <v>4176</v>
      </c>
      <c r="C1383" t="s">
        <v>6520</v>
      </c>
      <c r="D1383" t="s">
        <v>52</v>
      </c>
      <c r="E1383" s="42">
        <v>44849</v>
      </c>
      <c r="F1383" t="s">
        <v>7072</v>
      </c>
      <c r="G1383">
        <v>0</v>
      </c>
      <c r="H1383">
        <v>7832</v>
      </c>
    </row>
    <row r="1384" spans="1:8" x14ac:dyDescent="0.35">
      <c r="A1384" s="15" t="s">
        <v>7073</v>
      </c>
      <c r="B1384" t="s">
        <v>4176</v>
      </c>
      <c r="C1384" t="s">
        <v>4212</v>
      </c>
      <c r="D1384" t="s">
        <v>9</v>
      </c>
      <c r="E1384" s="42">
        <v>44849</v>
      </c>
      <c r="F1384" t="s">
        <v>7074</v>
      </c>
      <c r="G1384">
        <v>10833</v>
      </c>
      <c r="H1384">
        <v>2269</v>
      </c>
    </row>
    <row r="1385" spans="1:8" x14ac:dyDescent="0.35">
      <c r="A1385" s="15" t="s">
        <v>7075</v>
      </c>
      <c r="B1385" t="s">
        <v>4176</v>
      </c>
      <c r="C1385" t="s">
        <v>4176</v>
      </c>
      <c r="D1385" t="s">
        <v>11</v>
      </c>
      <c r="E1385" s="42">
        <v>44849</v>
      </c>
      <c r="F1385" t="s">
        <v>7076</v>
      </c>
      <c r="G1385">
        <v>6163</v>
      </c>
      <c r="H1385">
        <v>1644</v>
      </c>
    </row>
    <row r="1386" spans="1:8" ht="409.5" x14ac:dyDescent="0.35">
      <c r="A1386" s="15" t="s">
        <v>7077</v>
      </c>
      <c r="B1386" t="s">
        <v>4176</v>
      </c>
      <c r="C1386" t="s">
        <v>4176</v>
      </c>
      <c r="D1386" t="s">
        <v>11</v>
      </c>
      <c r="E1386" s="42">
        <v>44849</v>
      </c>
      <c r="F1386" s="4" t="s">
        <v>7078</v>
      </c>
      <c r="G1386">
        <v>15796</v>
      </c>
      <c r="H1386">
        <v>4317</v>
      </c>
    </row>
    <row r="1387" spans="1:8" x14ac:dyDescent="0.35">
      <c r="A1387" s="15" t="s">
        <v>7079</v>
      </c>
      <c r="B1387" t="s">
        <v>4176</v>
      </c>
      <c r="C1387" t="s">
        <v>4176</v>
      </c>
      <c r="D1387" t="s">
        <v>11</v>
      </c>
      <c r="E1387" s="42">
        <v>44849</v>
      </c>
      <c r="F1387" t="s">
        <v>7080</v>
      </c>
      <c r="G1387">
        <v>18730</v>
      </c>
      <c r="H1387">
        <v>1920</v>
      </c>
    </row>
    <row r="1388" spans="1:8" x14ac:dyDescent="0.35">
      <c r="A1388" s="15" t="s">
        <v>7081</v>
      </c>
      <c r="B1388" t="s">
        <v>4176</v>
      </c>
      <c r="C1388" t="s">
        <v>4176</v>
      </c>
      <c r="D1388" t="s">
        <v>11</v>
      </c>
      <c r="E1388" s="42">
        <v>44849</v>
      </c>
      <c r="F1388" t="s">
        <v>7082</v>
      </c>
      <c r="G1388">
        <v>10354</v>
      </c>
      <c r="H1388">
        <v>2466</v>
      </c>
    </row>
    <row r="1389" spans="1:8" x14ac:dyDescent="0.35">
      <c r="A1389" s="15" t="s">
        <v>7083</v>
      </c>
      <c r="B1389" t="s">
        <v>4176</v>
      </c>
      <c r="C1389" t="s">
        <v>7084</v>
      </c>
      <c r="D1389" t="s">
        <v>9</v>
      </c>
      <c r="E1389" s="42">
        <v>44849</v>
      </c>
      <c r="F1389" t="s">
        <v>7085</v>
      </c>
      <c r="G1389">
        <v>9741</v>
      </c>
      <c r="H1389">
        <v>1941</v>
      </c>
    </row>
    <row r="1390" spans="1:8" x14ac:dyDescent="0.35">
      <c r="A1390" s="15" t="s">
        <v>7086</v>
      </c>
      <c r="B1390" t="s">
        <v>4176</v>
      </c>
      <c r="C1390" t="s">
        <v>4176</v>
      </c>
      <c r="D1390" t="s">
        <v>11</v>
      </c>
      <c r="E1390" s="42">
        <v>44849</v>
      </c>
      <c r="F1390" t="s">
        <v>7087</v>
      </c>
      <c r="G1390">
        <v>7915</v>
      </c>
      <c r="H1390">
        <v>1280</v>
      </c>
    </row>
    <row r="1391" spans="1:8" ht="409.5" x14ac:dyDescent="0.35">
      <c r="A1391" s="15" t="s">
        <v>7088</v>
      </c>
      <c r="B1391" t="s">
        <v>4176</v>
      </c>
      <c r="C1391" t="s">
        <v>4261</v>
      </c>
      <c r="D1391" t="s">
        <v>9</v>
      </c>
      <c r="E1391" s="42">
        <v>44849</v>
      </c>
      <c r="F1391" s="4" t="s">
        <v>7089</v>
      </c>
      <c r="G1391">
        <v>12672</v>
      </c>
      <c r="H1391">
        <v>2205</v>
      </c>
    </row>
    <row r="1392" spans="1:8" x14ac:dyDescent="0.35">
      <c r="A1392" s="15" t="s">
        <v>7090</v>
      </c>
      <c r="B1392" t="s">
        <v>4176</v>
      </c>
      <c r="C1392" t="s">
        <v>4176</v>
      </c>
      <c r="D1392" t="s">
        <v>11</v>
      </c>
      <c r="E1392" s="42">
        <v>44849</v>
      </c>
      <c r="F1392" t="s">
        <v>7091</v>
      </c>
      <c r="G1392">
        <v>3960</v>
      </c>
      <c r="H1392">
        <v>609</v>
      </c>
    </row>
    <row r="1393" spans="1:8" x14ac:dyDescent="0.35">
      <c r="A1393" s="15" t="s">
        <v>7092</v>
      </c>
      <c r="B1393" t="s">
        <v>4176</v>
      </c>
      <c r="C1393" t="s">
        <v>4176</v>
      </c>
      <c r="D1393" t="s">
        <v>11</v>
      </c>
      <c r="E1393" s="42">
        <v>44850</v>
      </c>
      <c r="F1393" t="s">
        <v>7093</v>
      </c>
      <c r="G1393">
        <v>14032</v>
      </c>
      <c r="H1393">
        <v>2039</v>
      </c>
    </row>
    <row r="1394" spans="1:8" x14ac:dyDescent="0.35">
      <c r="A1394" s="15" t="s">
        <v>7094</v>
      </c>
      <c r="B1394" t="s">
        <v>4176</v>
      </c>
      <c r="C1394" t="s">
        <v>4176</v>
      </c>
      <c r="D1394" t="s">
        <v>11</v>
      </c>
      <c r="E1394" s="42">
        <v>44850</v>
      </c>
      <c r="F1394" t="s">
        <v>7095</v>
      </c>
      <c r="G1394">
        <v>22189</v>
      </c>
      <c r="H1394">
        <v>2919</v>
      </c>
    </row>
    <row r="1395" spans="1:8" x14ac:dyDescent="0.35">
      <c r="A1395" s="15" t="s">
        <v>7096</v>
      </c>
      <c r="B1395" t="s">
        <v>4176</v>
      </c>
      <c r="C1395" t="s">
        <v>4176</v>
      </c>
      <c r="D1395" t="s">
        <v>11</v>
      </c>
      <c r="E1395" s="42">
        <v>44850</v>
      </c>
      <c r="F1395" t="s">
        <v>7097</v>
      </c>
      <c r="G1395">
        <v>126168</v>
      </c>
      <c r="H1395">
        <v>8691</v>
      </c>
    </row>
    <row r="1396" spans="1:8" x14ac:dyDescent="0.35">
      <c r="A1396" s="15" t="s">
        <v>7098</v>
      </c>
      <c r="B1396" t="s">
        <v>4176</v>
      </c>
      <c r="C1396" t="s">
        <v>4176</v>
      </c>
      <c r="D1396" t="s">
        <v>11</v>
      </c>
      <c r="E1396" s="42">
        <v>44850</v>
      </c>
      <c r="F1396" t="s">
        <v>7099</v>
      </c>
      <c r="G1396">
        <v>10141</v>
      </c>
      <c r="H1396">
        <v>2184</v>
      </c>
    </row>
    <row r="1397" spans="1:8" x14ac:dyDescent="0.35">
      <c r="A1397" s="15" t="s">
        <v>7100</v>
      </c>
      <c r="B1397" t="s">
        <v>4176</v>
      </c>
      <c r="C1397" t="s">
        <v>4176</v>
      </c>
      <c r="D1397" t="s">
        <v>11</v>
      </c>
      <c r="E1397" s="42">
        <v>44850</v>
      </c>
      <c r="F1397" t="s">
        <v>7101</v>
      </c>
      <c r="G1397">
        <v>29650</v>
      </c>
      <c r="H1397">
        <v>6325</v>
      </c>
    </row>
    <row r="1398" spans="1:8" ht="409.5" x14ac:dyDescent="0.35">
      <c r="A1398" s="15" t="s">
        <v>7102</v>
      </c>
      <c r="B1398" t="s">
        <v>4176</v>
      </c>
      <c r="C1398" t="s">
        <v>4176</v>
      </c>
      <c r="D1398" t="s">
        <v>11</v>
      </c>
      <c r="E1398" s="42">
        <v>44850</v>
      </c>
      <c r="F1398" s="4" t="s">
        <v>7103</v>
      </c>
      <c r="G1398">
        <v>2803</v>
      </c>
      <c r="H1398">
        <v>604</v>
      </c>
    </row>
    <row r="1399" spans="1:8" x14ac:dyDescent="0.35">
      <c r="A1399" s="15" t="s">
        <v>7104</v>
      </c>
      <c r="B1399" t="s">
        <v>4176</v>
      </c>
      <c r="C1399" t="s">
        <v>4176</v>
      </c>
      <c r="D1399" t="s">
        <v>11</v>
      </c>
      <c r="E1399" s="42">
        <v>44850</v>
      </c>
      <c r="F1399" t="s">
        <v>7105</v>
      </c>
      <c r="G1399">
        <v>8568</v>
      </c>
      <c r="H1399">
        <v>1912</v>
      </c>
    </row>
    <row r="1400" spans="1:8" ht="409.5" x14ac:dyDescent="0.35">
      <c r="A1400" s="15" t="s">
        <v>7106</v>
      </c>
      <c r="B1400" t="s">
        <v>4176</v>
      </c>
      <c r="C1400" t="s">
        <v>4261</v>
      </c>
      <c r="D1400" t="s">
        <v>9</v>
      </c>
      <c r="E1400" s="42">
        <v>44850</v>
      </c>
      <c r="F1400" s="4" t="s">
        <v>7107</v>
      </c>
      <c r="G1400">
        <v>9735</v>
      </c>
      <c r="H1400">
        <v>2247</v>
      </c>
    </row>
    <row r="1401" spans="1:8" x14ac:dyDescent="0.35">
      <c r="A1401" s="15" t="s">
        <v>7108</v>
      </c>
      <c r="B1401" t="s">
        <v>4176</v>
      </c>
      <c r="C1401" t="s">
        <v>4176</v>
      </c>
      <c r="D1401" t="s">
        <v>11</v>
      </c>
      <c r="E1401" s="42">
        <v>44850</v>
      </c>
      <c r="F1401" t="s">
        <v>7109</v>
      </c>
      <c r="G1401">
        <v>80104</v>
      </c>
      <c r="H1401">
        <v>3535</v>
      </c>
    </row>
    <row r="1402" spans="1:8" x14ac:dyDescent="0.35">
      <c r="A1402" s="15" t="s">
        <v>7110</v>
      </c>
      <c r="B1402" t="s">
        <v>4176</v>
      </c>
      <c r="C1402" t="s">
        <v>4176</v>
      </c>
      <c r="D1402" t="s">
        <v>11</v>
      </c>
      <c r="E1402" s="42">
        <v>44850</v>
      </c>
      <c r="F1402" t="s">
        <v>7111</v>
      </c>
      <c r="G1402">
        <v>18077</v>
      </c>
      <c r="H1402">
        <v>2929</v>
      </c>
    </row>
    <row r="1403" spans="1:8" x14ac:dyDescent="0.35">
      <c r="A1403" s="15" t="s">
        <v>7112</v>
      </c>
      <c r="B1403" t="s">
        <v>4176</v>
      </c>
      <c r="C1403" t="s">
        <v>4176</v>
      </c>
      <c r="D1403" t="s">
        <v>11</v>
      </c>
      <c r="E1403" s="42">
        <v>44850</v>
      </c>
      <c r="F1403" t="s">
        <v>7113</v>
      </c>
      <c r="G1403">
        <v>12127</v>
      </c>
      <c r="H1403">
        <v>2193</v>
      </c>
    </row>
    <row r="1404" spans="1:8" x14ac:dyDescent="0.35">
      <c r="A1404" s="15" t="s">
        <v>7114</v>
      </c>
      <c r="B1404" t="s">
        <v>4176</v>
      </c>
      <c r="C1404" t="s">
        <v>4176</v>
      </c>
      <c r="D1404" t="s">
        <v>11</v>
      </c>
      <c r="E1404" s="42">
        <v>44850</v>
      </c>
      <c r="F1404" t="s">
        <v>7115</v>
      </c>
      <c r="G1404">
        <v>14459</v>
      </c>
      <c r="H1404">
        <v>3055</v>
      </c>
    </row>
    <row r="1405" spans="1:8" x14ac:dyDescent="0.35">
      <c r="A1405" s="15" t="s">
        <v>7116</v>
      </c>
      <c r="B1405" t="s">
        <v>4176</v>
      </c>
      <c r="C1405" t="s">
        <v>4176</v>
      </c>
      <c r="D1405" t="s">
        <v>11</v>
      </c>
      <c r="E1405" s="42">
        <v>44850</v>
      </c>
      <c r="F1405" t="s">
        <v>7117</v>
      </c>
      <c r="G1405">
        <v>4336</v>
      </c>
      <c r="H1405">
        <v>983</v>
      </c>
    </row>
    <row r="1406" spans="1:8" x14ac:dyDescent="0.35">
      <c r="A1406" s="15" t="s">
        <v>7118</v>
      </c>
      <c r="B1406" t="s">
        <v>4176</v>
      </c>
      <c r="C1406" t="s">
        <v>4176</v>
      </c>
      <c r="D1406" t="s">
        <v>11</v>
      </c>
      <c r="E1406" s="42">
        <v>44850</v>
      </c>
      <c r="F1406" t="s">
        <v>7119</v>
      </c>
      <c r="G1406">
        <v>5001</v>
      </c>
      <c r="H1406">
        <v>1109</v>
      </c>
    </row>
    <row r="1407" spans="1:8" x14ac:dyDescent="0.35">
      <c r="A1407" s="15" t="s">
        <v>7120</v>
      </c>
      <c r="B1407" t="s">
        <v>4176</v>
      </c>
      <c r="C1407" t="s">
        <v>4176</v>
      </c>
      <c r="D1407" t="s">
        <v>11</v>
      </c>
      <c r="E1407" s="42">
        <v>44850</v>
      </c>
      <c r="F1407" t="s">
        <v>7121</v>
      </c>
      <c r="G1407">
        <v>14677</v>
      </c>
      <c r="H1407">
        <v>2414</v>
      </c>
    </row>
    <row r="1408" spans="1:8" x14ac:dyDescent="0.35">
      <c r="A1408" s="15" t="s">
        <v>7122</v>
      </c>
      <c r="B1408" t="s">
        <v>4176</v>
      </c>
      <c r="C1408" t="s">
        <v>4176</v>
      </c>
      <c r="D1408" t="s">
        <v>11</v>
      </c>
      <c r="E1408" s="42">
        <v>44850</v>
      </c>
      <c r="F1408" t="s">
        <v>7123</v>
      </c>
      <c r="G1408">
        <v>11906</v>
      </c>
      <c r="H1408">
        <v>2564</v>
      </c>
    </row>
    <row r="1409" spans="1:8" x14ac:dyDescent="0.35">
      <c r="A1409" s="15" t="s">
        <v>7124</v>
      </c>
      <c r="B1409" t="s">
        <v>4176</v>
      </c>
      <c r="C1409" t="s">
        <v>4176</v>
      </c>
      <c r="D1409" t="s">
        <v>11</v>
      </c>
      <c r="E1409" s="42">
        <v>44850</v>
      </c>
      <c r="F1409" t="s">
        <v>7125</v>
      </c>
      <c r="G1409">
        <v>5142</v>
      </c>
      <c r="H1409">
        <v>1177</v>
      </c>
    </row>
    <row r="1410" spans="1:8" x14ac:dyDescent="0.35">
      <c r="A1410" s="15" t="s">
        <v>7126</v>
      </c>
      <c r="B1410" t="s">
        <v>4176</v>
      </c>
      <c r="C1410" t="s">
        <v>4176</v>
      </c>
      <c r="D1410" t="s">
        <v>11</v>
      </c>
      <c r="E1410" s="42">
        <v>44850</v>
      </c>
      <c r="F1410" t="s">
        <v>7127</v>
      </c>
      <c r="G1410">
        <v>10767</v>
      </c>
      <c r="H1410">
        <v>2367</v>
      </c>
    </row>
    <row r="1411" spans="1:8" x14ac:dyDescent="0.35">
      <c r="A1411" s="15" t="s">
        <v>7128</v>
      </c>
      <c r="B1411" t="s">
        <v>4176</v>
      </c>
      <c r="C1411" t="s">
        <v>4176</v>
      </c>
      <c r="D1411" t="s">
        <v>11</v>
      </c>
      <c r="E1411" s="42">
        <v>44850</v>
      </c>
      <c r="F1411" t="s">
        <v>7129</v>
      </c>
      <c r="G1411">
        <v>5309</v>
      </c>
      <c r="H1411">
        <v>1233</v>
      </c>
    </row>
    <row r="1412" spans="1:8" x14ac:dyDescent="0.35">
      <c r="A1412" s="15" t="s">
        <v>7130</v>
      </c>
      <c r="B1412" t="s">
        <v>4176</v>
      </c>
      <c r="C1412" t="s">
        <v>4176</v>
      </c>
      <c r="D1412" t="s">
        <v>11</v>
      </c>
      <c r="E1412" s="42">
        <v>44850</v>
      </c>
      <c r="F1412" t="s">
        <v>7131</v>
      </c>
      <c r="G1412">
        <v>26740</v>
      </c>
      <c r="H1412">
        <v>4218</v>
      </c>
    </row>
    <row r="1413" spans="1:8" x14ac:dyDescent="0.35">
      <c r="A1413" s="15" t="s">
        <v>7132</v>
      </c>
      <c r="B1413" t="s">
        <v>4176</v>
      </c>
      <c r="C1413" t="s">
        <v>4176</v>
      </c>
      <c r="D1413" t="s">
        <v>11</v>
      </c>
      <c r="E1413" s="42">
        <v>44850</v>
      </c>
      <c r="F1413" t="s">
        <v>7133</v>
      </c>
      <c r="G1413">
        <v>17110</v>
      </c>
      <c r="H1413">
        <v>3428</v>
      </c>
    </row>
    <row r="1414" spans="1:8" x14ac:dyDescent="0.35">
      <c r="A1414" s="15" t="s">
        <v>7134</v>
      </c>
      <c r="B1414" t="s">
        <v>4176</v>
      </c>
      <c r="C1414" t="s">
        <v>4176</v>
      </c>
      <c r="D1414" t="s">
        <v>11</v>
      </c>
      <c r="E1414" s="42">
        <v>44850</v>
      </c>
      <c r="F1414" t="s">
        <v>7135</v>
      </c>
      <c r="G1414">
        <v>8408</v>
      </c>
      <c r="H1414">
        <v>1673</v>
      </c>
    </row>
    <row r="1415" spans="1:8" x14ac:dyDescent="0.35">
      <c r="A1415" s="15" t="s">
        <v>7136</v>
      </c>
      <c r="B1415" t="s">
        <v>4176</v>
      </c>
      <c r="C1415" t="s">
        <v>4176</v>
      </c>
      <c r="D1415" t="s">
        <v>11</v>
      </c>
      <c r="E1415" s="42">
        <v>44850</v>
      </c>
      <c r="F1415" t="s">
        <v>7137</v>
      </c>
      <c r="G1415">
        <v>65419</v>
      </c>
      <c r="H1415">
        <v>8016</v>
      </c>
    </row>
    <row r="1416" spans="1:8" x14ac:dyDescent="0.35">
      <c r="A1416" s="15" t="s">
        <v>7138</v>
      </c>
      <c r="B1416" t="s">
        <v>4176</v>
      </c>
      <c r="C1416" t="s">
        <v>4176</v>
      </c>
      <c r="D1416" t="s">
        <v>11</v>
      </c>
      <c r="E1416" s="42">
        <v>44850</v>
      </c>
      <c r="F1416" t="s">
        <v>7139</v>
      </c>
      <c r="G1416">
        <v>9002</v>
      </c>
      <c r="H1416">
        <v>1798</v>
      </c>
    </row>
    <row r="1417" spans="1:8" x14ac:dyDescent="0.35">
      <c r="A1417" s="15" t="s">
        <v>7140</v>
      </c>
      <c r="B1417" t="s">
        <v>4176</v>
      </c>
      <c r="C1417" t="s">
        <v>4649</v>
      </c>
      <c r="D1417" t="s">
        <v>52</v>
      </c>
      <c r="E1417" s="42">
        <v>44850</v>
      </c>
      <c r="F1417" t="s">
        <v>7141</v>
      </c>
      <c r="G1417">
        <v>0</v>
      </c>
      <c r="H1417">
        <v>718</v>
      </c>
    </row>
    <row r="1418" spans="1:8" x14ac:dyDescent="0.35">
      <c r="A1418" s="15" t="s">
        <v>7142</v>
      </c>
      <c r="B1418" t="s">
        <v>4176</v>
      </c>
      <c r="C1418" t="s">
        <v>4176</v>
      </c>
      <c r="D1418" t="s">
        <v>11</v>
      </c>
      <c r="E1418" s="42">
        <v>44850</v>
      </c>
      <c r="F1418" t="s">
        <v>7143</v>
      </c>
      <c r="G1418">
        <v>18223</v>
      </c>
      <c r="H1418">
        <v>2506</v>
      </c>
    </row>
    <row r="1419" spans="1:8" x14ac:dyDescent="0.35">
      <c r="A1419" s="15" t="s">
        <v>7144</v>
      </c>
      <c r="B1419" t="s">
        <v>4176</v>
      </c>
      <c r="C1419" t="s">
        <v>4176</v>
      </c>
      <c r="D1419" t="s">
        <v>11</v>
      </c>
      <c r="E1419" s="42">
        <v>44850</v>
      </c>
      <c r="F1419" t="s">
        <v>7145</v>
      </c>
      <c r="G1419">
        <v>5621</v>
      </c>
      <c r="H1419">
        <v>1593</v>
      </c>
    </row>
    <row r="1420" spans="1:8" x14ac:dyDescent="0.35">
      <c r="A1420" s="15" t="s">
        <v>7146</v>
      </c>
      <c r="B1420" t="s">
        <v>4176</v>
      </c>
      <c r="C1420" t="s">
        <v>4176</v>
      </c>
      <c r="D1420" t="s">
        <v>11</v>
      </c>
      <c r="E1420" s="42">
        <v>44850</v>
      </c>
      <c r="F1420" t="s">
        <v>7147</v>
      </c>
      <c r="G1420">
        <v>10633</v>
      </c>
      <c r="H1420">
        <v>2348</v>
      </c>
    </row>
    <row r="1421" spans="1:8" x14ac:dyDescent="0.35">
      <c r="A1421" s="15" t="s">
        <v>7148</v>
      </c>
      <c r="B1421" t="s">
        <v>4176</v>
      </c>
      <c r="C1421" t="s">
        <v>4176</v>
      </c>
      <c r="D1421" t="s">
        <v>11</v>
      </c>
      <c r="E1421" s="42">
        <v>44851</v>
      </c>
      <c r="F1421" t="s">
        <v>7149</v>
      </c>
      <c r="G1421">
        <v>12330</v>
      </c>
      <c r="H1421">
        <v>2307</v>
      </c>
    </row>
    <row r="1422" spans="1:8" x14ac:dyDescent="0.35">
      <c r="A1422" s="15" t="s">
        <v>7150</v>
      </c>
      <c r="B1422" t="s">
        <v>4176</v>
      </c>
      <c r="C1422" t="s">
        <v>4176</v>
      </c>
      <c r="D1422" t="s">
        <v>11</v>
      </c>
      <c r="E1422" s="42">
        <v>44851</v>
      </c>
      <c r="F1422" t="s">
        <v>7151</v>
      </c>
      <c r="G1422">
        <v>11763</v>
      </c>
      <c r="H1422">
        <v>2175</v>
      </c>
    </row>
    <row r="1423" spans="1:8" x14ac:dyDescent="0.35">
      <c r="A1423" s="15" t="s">
        <v>7152</v>
      </c>
      <c r="B1423" t="s">
        <v>4176</v>
      </c>
      <c r="C1423" t="s">
        <v>4176</v>
      </c>
      <c r="D1423" t="s">
        <v>11</v>
      </c>
      <c r="E1423" s="42">
        <v>44851</v>
      </c>
      <c r="F1423" t="s">
        <v>7153</v>
      </c>
      <c r="G1423">
        <v>9952</v>
      </c>
      <c r="H1423">
        <v>1905</v>
      </c>
    </row>
    <row r="1424" spans="1:8" x14ac:dyDescent="0.35">
      <c r="A1424" s="15" t="s">
        <v>7154</v>
      </c>
      <c r="B1424" t="s">
        <v>4176</v>
      </c>
      <c r="C1424" t="s">
        <v>4176</v>
      </c>
      <c r="D1424" t="s">
        <v>11</v>
      </c>
      <c r="E1424" s="42">
        <v>44851</v>
      </c>
      <c r="F1424" t="s">
        <v>7155</v>
      </c>
      <c r="G1424">
        <v>7677</v>
      </c>
      <c r="H1424">
        <v>1602</v>
      </c>
    </row>
    <row r="1425" spans="1:8" x14ac:dyDescent="0.35">
      <c r="A1425" s="15" t="s">
        <v>7156</v>
      </c>
      <c r="B1425" t="s">
        <v>4176</v>
      </c>
      <c r="C1425" t="s">
        <v>4212</v>
      </c>
      <c r="D1425" t="s">
        <v>9</v>
      </c>
      <c r="E1425" s="42">
        <v>44851</v>
      </c>
      <c r="F1425" t="s">
        <v>7157</v>
      </c>
      <c r="G1425">
        <v>5513</v>
      </c>
      <c r="H1425">
        <v>1180</v>
      </c>
    </row>
    <row r="1426" spans="1:8" x14ac:dyDescent="0.35">
      <c r="A1426" s="15" t="s">
        <v>7158</v>
      </c>
      <c r="B1426" t="s">
        <v>4176</v>
      </c>
      <c r="C1426" t="s">
        <v>4176</v>
      </c>
      <c r="D1426" t="s">
        <v>11</v>
      </c>
      <c r="E1426" s="42">
        <v>44851</v>
      </c>
      <c r="F1426" t="s">
        <v>7159</v>
      </c>
      <c r="G1426">
        <v>10111</v>
      </c>
      <c r="H1426">
        <v>1725</v>
      </c>
    </row>
    <row r="1427" spans="1:8" x14ac:dyDescent="0.35">
      <c r="A1427" s="15" t="s">
        <v>7160</v>
      </c>
      <c r="B1427" t="s">
        <v>4176</v>
      </c>
      <c r="C1427" t="s">
        <v>4176</v>
      </c>
      <c r="D1427" t="s">
        <v>11</v>
      </c>
      <c r="E1427" s="42">
        <v>44851</v>
      </c>
      <c r="F1427" t="s">
        <v>7161</v>
      </c>
      <c r="G1427">
        <v>5306</v>
      </c>
      <c r="H1427">
        <v>1036</v>
      </c>
    </row>
    <row r="1428" spans="1:8" x14ac:dyDescent="0.35">
      <c r="A1428" s="15" t="s">
        <v>7162</v>
      </c>
      <c r="B1428" t="s">
        <v>4176</v>
      </c>
      <c r="C1428" t="s">
        <v>4176</v>
      </c>
      <c r="D1428" t="s">
        <v>11</v>
      </c>
      <c r="E1428" s="42">
        <v>44851</v>
      </c>
      <c r="F1428" t="s">
        <v>7163</v>
      </c>
      <c r="G1428">
        <v>31639</v>
      </c>
      <c r="H1428">
        <v>4629</v>
      </c>
    </row>
    <row r="1429" spans="1:8" x14ac:dyDescent="0.35">
      <c r="A1429" s="15" t="s">
        <v>7164</v>
      </c>
      <c r="B1429" t="s">
        <v>4176</v>
      </c>
      <c r="C1429" t="s">
        <v>4176</v>
      </c>
      <c r="D1429" t="s">
        <v>11</v>
      </c>
      <c r="E1429" s="42">
        <v>44851</v>
      </c>
      <c r="F1429" t="s">
        <v>7165</v>
      </c>
      <c r="G1429">
        <v>11893</v>
      </c>
      <c r="H1429">
        <v>1892</v>
      </c>
    </row>
    <row r="1430" spans="1:8" x14ac:dyDescent="0.35">
      <c r="A1430" s="15" t="s">
        <v>7166</v>
      </c>
      <c r="B1430" t="s">
        <v>4176</v>
      </c>
      <c r="C1430" t="s">
        <v>7167</v>
      </c>
      <c r="D1430" t="s">
        <v>52</v>
      </c>
      <c r="E1430" s="42">
        <v>44851</v>
      </c>
      <c r="F1430" t="s">
        <v>7168</v>
      </c>
      <c r="G1430">
        <v>0</v>
      </c>
      <c r="H1430">
        <v>20637</v>
      </c>
    </row>
    <row r="1431" spans="1:8" ht="261" x14ac:dyDescent="0.35">
      <c r="A1431" s="15" t="s">
        <v>7169</v>
      </c>
      <c r="B1431" t="s">
        <v>4176</v>
      </c>
      <c r="C1431" t="s">
        <v>4261</v>
      </c>
      <c r="D1431" t="s">
        <v>9</v>
      </c>
      <c r="E1431" s="42">
        <v>44851</v>
      </c>
      <c r="F1431" s="4" t="s">
        <v>7170</v>
      </c>
      <c r="G1431">
        <v>135778</v>
      </c>
      <c r="H1431">
        <v>12791</v>
      </c>
    </row>
    <row r="1432" spans="1:8" x14ac:dyDescent="0.35">
      <c r="A1432" s="15" t="s">
        <v>7171</v>
      </c>
      <c r="B1432" t="s">
        <v>4176</v>
      </c>
      <c r="C1432" t="s">
        <v>4176</v>
      </c>
      <c r="D1432" t="s">
        <v>11</v>
      </c>
      <c r="E1432" s="42">
        <v>44851</v>
      </c>
      <c r="F1432" t="s">
        <v>7172</v>
      </c>
      <c r="G1432">
        <v>68308</v>
      </c>
      <c r="H1432">
        <v>7345</v>
      </c>
    </row>
    <row r="1433" spans="1:8" x14ac:dyDescent="0.35">
      <c r="A1433" s="15" t="s">
        <v>7173</v>
      </c>
      <c r="B1433" t="s">
        <v>4176</v>
      </c>
      <c r="C1433" t="s">
        <v>4176</v>
      </c>
      <c r="D1433" t="s">
        <v>11</v>
      </c>
      <c r="E1433" s="42">
        <v>44851</v>
      </c>
      <c r="F1433" t="s">
        <v>7174</v>
      </c>
      <c r="G1433">
        <v>12702</v>
      </c>
      <c r="H1433">
        <v>2722</v>
      </c>
    </row>
    <row r="1434" spans="1:8" x14ac:dyDescent="0.35">
      <c r="A1434" s="15" t="s">
        <v>7175</v>
      </c>
      <c r="B1434" t="s">
        <v>4176</v>
      </c>
      <c r="C1434" t="s">
        <v>4176</v>
      </c>
      <c r="D1434" t="s">
        <v>11</v>
      </c>
      <c r="E1434" s="42">
        <v>44851</v>
      </c>
      <c r="F1434" t="s">
        <v>7176</v>
      </c>
      <c r="G1434">
        <v>10114</v>
      </c>
      <c r="H1434">
        <v>2199</v>
      </c>
    </row>
    <row r="1435" spans="1:8" ht="409.5" x14ac:dyDescent="0.35">
      <c r="A1435" s="15" t="s">
        <v>7177</v>
      </c>
      <c r="B1435" t="s">
        <v>4176</v>
      </c>
      <c r="C1435" t="s">
        <v>4261</v>
      </c>
      <c r="D1435" t="s">
        <v>9</v>
      </c>
      <c r="E1435" s="42">
        <v>44851</v>
      </c>
      <c r="F1435" s="4" t="s">
        <v>7178</v>
      </c>
      <c r="G1435">
        <v>19331</v>
      </c>
      <c r="H1435">
        <v>2466</v>
      </c>
    </row>
    <row r="1436" spans="1:8" ht="409.5" x14ac:dyDescent="0.35">
      <c r="A1436" s="15" t="s">
        <v>7179</v>
      </c>
      <c r="B1436" t="s">
        <v>4176</v>
      </c>
      <c r="C1436" t="s">
        <v>7180</v>
      </c>
      <c r="D1436" t="s">
        <v>52</v>
      </c>
      <c r="E1436" s="42">
        <v>44851</v>
      </c>
      <c r="F1436" s="4" t="s">
        <v>7181</v>
      </c>
      <c r="G1436">
        <v>0</v>
      </c>
      <c r="H1436">
        <v>3024</v>
      </c>
    </row>
    <row r="1437" spans="1:8" x14ac:dyDescent="0.35">
      <c r="A1437" s="15" t="s">
        <v>7182</v>
      </c>
      <c r="B1437" t="s">
        <v>4176</v>
      </c>
      <c r="C1437" t="s">
        <v>4176</v>
      </c>
      <c r="D1437" t="s">
        <v>11</v>
      </c>
      <c r="E1437" s="42">
        <v>44851</v>
      </c>
      <c r="F1437" t="s">
        <v>7183</v>
      </c>
      <c r="G1437">
        <v>7871</v>
      </c>
      <c r="H1437">
        <v>1801</v>
      </c>
    </row>
    <row r="1438" spans="1:8" ht="409.5" x14ac:dyDescent="0.35">
      <c r="A1438" s="15" t="s">
        <v>7184</v>
      </c>
      <c r="B1438" t="s">
        <v>4176</v>
      </c>
      <c r="C1438" t="s">
        <v>4176</v>
      </c>
      <c r="D1438" t="s">
        <v>11</v>
      </c>
      <c r="E1438" s="42">
        <v>44851</v>
      </c>
      <c r="F1438" s="4" t="s">
        <v>7185</v>
      </c>
      <c r="G1438">
        <v>3104</v>
      </c>
      <c r="H1438">
        <v>708</v>
      </c>
    </row>
    <row r="1439" spans="1:8" x14ac:dyDescent="0.35">
      <c r="A1439" s="15" t="s">
        <v>7186</v>
      </c>
      <c r="B1439" t="s">
        <v>4176</v>
      </c>
      <c r="C1439" t="s">
        <v>4176</v>
      </c>
      <c r="D1439" t="s">
        <v>11</v>
      </c>
      <c r="E1439" s="42">
        <v>44851</v>
      </c>
      <c r="F1439" s="15" t="s">
        <v>7187</v>
      </c>
      <c r="G1439">
        <v>292136</v>
      </c>
      <c r="H1439">
        <v>37086</v>
      </c>
    </row>
    <row r="1440" spans="1:8" x14ac:dyDescent="0.35">
      <c r="A1440" s="15" t="s">
        <v>7188</v>
      </c>
      <c r="B1440" t="s">
        <v>4176</v>
      </c>
      <c r="C1440" t="s">
        <v>4176</v>
      </c>
      <c r="D1440" t="s">
        <v>11</v>
      </c>
      <c r="E1440" s="42">
        <v>44851</v>
      </c>
      <c r="F1440" t="s">
        <v>7189</v>
      </c>
      <c r="G1440">
        <v>9069</v>
      </c>
      <c r="H1440">
        <v>1924</v>
      </c>
    </row>
    <row r="1441" spans="1:8" x14ac:dyDescent="0.35">
      <c r="A1441" s="15" t="s">
        <v>7190</v>
      </c>
      <c r="B1441" t="s">
        <v>4176</v>
      </c>
      <c r="C1441" t="s">
        <v>4212</v>
      </c>
      <c r="D1441" t="s">
        <v>9</v>
      </c>
      <c r="E1441" s="42">
        <v>44851</v>
      </c>
      <c r="F1441" t="s">
        <v>7191</v>
      </c>
      <c r="G1441">
        <v>7632</v>
      </c>
      <c r="H1441">
        <v>1433</v>
      </c>
    </row>
    <row r="1442" spans="1:8" x14ac:dyDescent="0.35">
      <c r="A1442" s="15" t="s">
        <v>7192</v>
      </c>
      <c r="B1442" t="s">
        <v>4176</v>
      </c>
      <c r="C1442" t="s">
        <v>4176</v>
      </c>
      <c r="D1442" t="s">
        <v>11</v>
      </c>
      <c r="E1442" s="42">
        <v>44851</v>
      </c>
      <c r="F1442" t="s">
        <v>7193</v>
      </c>
      <c r="G1442">
        <v>6739</v>
      </c>
      <c r="H1442">
        <v>1182</v>
      </c>
    </row>
    <row r="1443" spans="1:8" x14ac:dyDescent="0.35">
      <c r="A1443" s="15" t="s">
        <v>7194</v>
      </c>
      <c r="B1443" t="s">
        <v>4176</v>
      </c>
      <c r="C1443" t="s">
        <v>4176</v>
      </c>
      <c r="D1443" t="s">
        <v>11</v>
      </c>
      <c r="E1443" s="42">
        <v>44851</v>
      </c>
      <c r="F1443" t="s">
        <v>7195</v>
      </c>
      <c r="G1443">
        <v>17080</v>
      </c>
      <c r="H1443">
        <v>2438</v>
      </c>
    </row>
    <row r="1444" spans="1:8" x14ac:dyDescent="0.35">
      <c r="A1444" s="15" t="s">
        <v>7196</v>
      </c>
      <c r="B1444" t="s">
        <v>4176</v>
      </c>
      <c r="C1444" t="s">
        <v>4176</v>
      </c>
      <c r="D1444" t="s">
        <v>11</v>
      </c>
      <c r="E1444" s="42">
        <v>44851</v>
      </c>
      <c r="F1444" t="s">
        <v>7197</v>
      </c>
      <c r="G1444">
        <v>15582</v>
      </c>
      <c r="H1444">
        <v>2168</v>
      </c>
    </row>
    <row r="1445" spans="1:8" ht="409.5" x14ac:dyDescent="0.35">
      <c r="A1445" s="15" t="s">
        <v>7198</v>
      </c>
      <c r="B1445" t="s">
        <v>4176</v>
      </c>
      <c r="C1445" t="s">
        <v>4261</v>
      </c>
      <c r="D1445" t="s">
        <v>9</v>
      </c>
      <c r="E1445" s="42">
        <v>44851</v>
      </c>
      <c r="F1445" s="4" t="s">
        <v>7199</v>
      </c>
      <c r="G1445">
        <v>11332</v>
      </c>
      <c r="H1445">
        <v>1885</v>
      </c>
    </row>
    <row r="1446" spans="1:8" x14ac:dyDescent="0.35">
      <c r="A1446" s="15" t="s">
        <v>7200</v>
      </c>
      <c r="B1446" t="s">
        <v>4176</v>
      </c>
      <c r="C1446" t="s">
        <v>4176</v>
      </c>
      <c r="D1446" t="s">
        <v>11</v>
      </c>
      <c r="E1446" s="42">
        <v>44851</v>
      </c>
      <c r="F1446" t="s">
        <v>7201</v>
      </c>
      <c r="G1446">
        <v>10545</v>
      </c>
      <c r="H1446">
        <v>2960</v>
      </c>
    </row>
    <row r="1447" spans="1:8" x14ac:dyDescent="0.35">
      <c r="A1447" s="15" t="s">
        <v>7202</v>
      </c>
      <c r="B1447" t="s">
        <v>4176</v>
      </c>
      <c r="C1447" t="s">
        <v>4230</v>
      </c>
      <c r="D1447" t="s">
        <v>52</v>
      </c>
      <c r="E1447" s="42">
        <v>44851</v>
      </c>
      <c r="F1447" t="s">
        <v>7203</v>
      </c>
      <c r="G1447">
        <v>0</v>
      </c>
      <c r="H1447">
        <v>11936</v>
      </c>
    </row>
    <row r="1448" spans="1:8" x14ac:dyDescent="0.35">
      <c r="A1448" s="15" t="s">
        <v>7204</v>
      </c>
      <c r="B1448" t="s">
        <v>4176</v>
      </c>
      <c r="C1448" t="s">
        <v>4176</v>
      </c>
      <c r="D1448" t="s">
        <v>11</v>
      </c>
      <c r="E1448" s="42">
        <v>44851</v>
      </c>
      <c r="F1448" t="s">
        <v>7205</v>
      </c>
      <c r="G1448">
        <v>6445</v>
      </c>
      <c r="H1448">
        <v>1526</v>
      </c>
    </row>
    <row r="1449" spans="1:8" x14ac:dyDescent="0.35">
      <c r="A1449" s="15" t="s">
        <v>7206</v>
      </c>
      <c r="B1449" t="s">
        <v>4176</v>
      </c>
      <c r="C1449" t="s">
        <v>4176</v>
      </c>
      <c r="D1449" t="s">
        <v>11</v>
      </c>
      <c r="E1449" s="42">
        <v>44851</v>
      </c>
      <c r="F1449" t="s">
        <v>7207</v>
      </c>
      <c r="G1449">
        <v>173213</v>
      </c>
      <c r="H1449">
        <v>15742</v>
      </c>
    </row>
    <row r="1450" spans="1:8" x14ac:dyDescent="0.35">
      <c r="A1450" s="15" t="s">
        <v>7208</v>
      </c>
      <c r="B1450" t="s">
        <v>4176</v>
      </c>
      <c r="C1450" t="s">
        <v>4176</v>
      </c>
      <c r="D1450" t="s">
        <v>11</v>
      </c>
      <c r="E1450" s="42">
        <v>44851</v>
      </c>
      <c r="F1450" t="s">
        <v>7209</v>
      </c>
      <c r="G1450">
        <v>11285</v>
      </c>
      <c r="H1450">
        <v>2520</v>
      </c>
    </row>
    <row r="1451" spans="1:8" x14ac:dyDescent="0.35">
      <c r="A1451" s="15" t="s">
        <v>7210</v>
      </c>
      <c r="B1451" t="s">
        <v>4176</v>
      </c>
      <c r="C1451" t="s">
        <v>4176</v>
      </c>
      <c r="D1451" t="s">
        <v>11</v>
      </c>
      <c r="E1451" s="42">
        <v>44851</v>
      </c>
      <c r="F1451" t="s">
        <v>7211</v>
      </c>
      <c r="G1451">
        <v>24961</v>
      </c>
      <c r="H1451">
        <v>3878</v>
      </c>
    </row>
    <row r="1452" spans="1:8" ht="348" x14ac:dyDescent="0.35">
      <c r="A1452" s="15" t="s">
        <v>7212</v>
      </c>
      <c r="B1452" t="s">
        <v>4176</v>
      </c>
      <c r="C1452" t="s">
        <v>4261</v>
      </c>
      <c r="D1452" t="s">
        <v>9</v>
      </c>
      <c r="E1452" s="42">
        <v>44851</v>
      </c>
      <c r="F1452" s="4" t="s">
        <v>7213</v>
      </c>
      <c r="G1452">
        <v>11393</v>
      </c>
      <c r="H1452">
        <v>1892</v>
      </c>
    </row>
    <row r="1453" spans="1:8" x14ac:dyDescent="0.35">
      <c r="A1453" s="15" t="s">
        <v>7214</v>
      </c>
      <c r="B1453" t="s">
        <v>4176</v>
      </c>
      <c r="C1453" t="s">
        <v>6400</v>
      </c>
      <c r="D1453" t="s">
        <v>9</v>
      </c>
      <c r="E1453" s="42">
        <v>44851</v>
      </c>
      <c r="F1453" t="s">
        <v>7215</v>
      </c>
      <c r="G1453">
        <v>26441</v>
      </c>
      <c r="H1453">
        <v>4837</v>
      </c>
    </row>
    <row r="1454" spans="1:8" x14ac:dyDescent="0.35">
      <c r="A1454" s="15" t="s">
        <v>7216</v>
      </c>
      <c r="B1454" t="s">
        <v>4176</v>
      </c>
      <c r="C1454" t="s">
        <v>4176</v>
      </c>
      <c r="D1454" t="s">
        <v>11</v>
      </c>
      <c r="E1454" s="42">
        <v>44852</v>
      </c>
      <c r="F1454" t="s">
        <v>7217</v>
      </c>
      <c r="G1454">
        <v>3904</v>
      </c>
      <c r="H1454">
        <v>861</v>
      </c>
    </row>
    <row r="1455" spans="1:8" x14ac:dyDescent="0.35">
      <c r="A1455" s="15" t="s">
        <v>7218</v>
      </c>
      <c r="B1455" t="s">
        <v>4176</v>
      </c>
      <c r="C1455" t="s">
        <v>7010</v>
      </c>
      <c r="D1455" t="s">
        <v>146</v>
      </c>
      <c r="E1455" s="42">
        <v>44852</v>
      </c>
      <c r="F1455" t="s">
        <v>7219</v>
      </c>
      <c r="G1455">
        <v>5932</v>
      </c>
      <c r="H1455">
        <v>253</v>
      </c>
    </row>
    <row r="1456" spans="1:8" x14ac:dyDescent="0.35">
      <c r="A1456" s="15" t="s">
        <v>7220</v>
      </c>
      <c r="B1456" t="s">
        <v>4176</v>
      </c>
      <c r="C1456" t="s">
        <v>4176</v>
      </c>
      <c r="D1456" t="s">
        <v>11</v>
      </c>
      <c r="E1456" s="42">
        <v>44852</v>
      </c>
      <c r="F1456" t="s">
        <v>7221</v>
      </c>
      <c r="G1456">
        <v>6296</v>
      </c>
      <c r="H1456">
        <v>1296</v>
      </c>
    </row>
    <row r="1457" spans="1:8" x14ac:dyDescent="0.35">
      <c r="A1457" s="15" t="s">
        <v>7222</v>
      </c>
      <c r="B1457" t="s">
        <v>4176</v>
      </c>
      <c r="C1457" t="s">
        <v>4176</v>
      </c>
      <c r="D1457" t="s">
        <v>11</v>
      </c>
      <c r="E1457" s="42">
        <v>44852</v>
      </c>
      <c r="F1457" t="s">
        <v>7223</v>
      </c>
      <c r="G1457">
        <v>15745</v>
      </c>
      <c r="H1457">
        <v>2442</v>
      </c>
    </row>
    <row r="1458" spans="1:8" x14ac:dyDescent="0.35">
      <c r="A1458" s="15" t="s">
        <v>7224</v>
      </c>
      <c r="B1458" t="s">
        <v>4176</v>
      </c>
      <c r="C1458" t="s">
        <v>4176</v>
      </c>
      <c r="D1458" t="s">
        <v>11</v>
      </c>
      <c r="E1458" s="42">
        <v>44852</v>
      </c>
      <c r="F1458" t="s">
        <v>7225</v>
      </c>
      <c r="G1458">
        <v>14146</v>
      </c>
      <c r="H1458">
        <v>2448</v>
      </c>
    </row>
    <row r="1459" spans="1:8" ht="409.5" x14ac:dyDescent="0.35">
      <c r="A1459" s="15" t="s">
        <v>7226</v>
      </c>
      <c r="B1459" t="s">
        <v>4176</v>
      </c>
      <c r="C1459" t="s">
        <v>4537</v>
      </c>
      <c r="D1459" t="s">
        <v>52</v>
      </c>
      <c r="E1459" s="42">
        <v>44852</v>
      </c>
      <c r="F1459" s="4" t="s">
        <v>7227</v>
      </c>
      <c r="G1459">
        <v>0</v>
      </c>
      <c r="H1459">
        <v>63146</v>
      </c>
    </row>
    <row r="1460" spans="1:8" x14ac:dyDescent="0.35">
      <c r="A1460" s="15" t="s">
        <v>7228</v>
      </c>
      <c r="B1460" t="s">
        <v>4176</v>
      </c>
      <c r="C1460" t="s">
        <v>4258</v>
      </c>
      <c r="D1460" t="s">
        <v>9</v>
      </c>
      <c r="E1460" s="42">
        <v>44852</v>
      </c>
      <c r="F1460" t="s">
        <v>7229</v>
      </c>
      <c r="G1460">
        <v>5925</v>
      </c>
      <c r="H1460">
        <v>977</v>
      </c>
    </row>
    <row r="1461" spans="1:8" x14ac:dyDescent="0.35">
      <c r="A1461" s="15" t="s">
        <v>7230</v>
      </c>
      <c r="B1461" t="s">
        <v>4176</v>
      </c>
      <c r="C1461" t="s">
        <v>4176</v>
      </c>
      <c r="D1461" t="s">
        <v>11</v>
      </c>
      <c r="E1461" s="42">
        <v>44852</v>
      </c>
      <c r="F1461" t="s">
        <v>7231</v>
      </c>
      <c r="G1461">
        <v>4310</v>
      </c>
      <c r="H1461">
        <v>1066</v>
      </c>
    </row>
    <row r="1462" spans="1:8" x14ac:dyDescent="0.35">
      <c r="A1462" s="15" t="s">
        <v>7232</v>
      </c>
      <c r="B1462" t="s">
        <v>4176</v>
      </c>
      <c r="C1462" t="s">
        <v>4176</v>
      </c>
      <c r="D1462" t="s">
        <v>11</v>
      </c>
      <c r="E1462" s="42">
        <v>44852</v>
      </c>
      <c r="F1462" t="s">
        <v>7233</v>
      </c>
      <c r="G1462">
        <v>25079</v>
      </c>
      <c r="H1462">
        <v>4248</v>
      </c>
    </row>
    <row r="1463" spans="1:8" x14ac:dyDescent="0.35">
      <c r="A1463" s="15" t="s">
        <v>7234</v>
      </c>
      <c r="B1463" t="s">
        <v>4176</v>
      </c>
      <c r="C1463" t="s">
        <v>4176</v>
      </c>
      <c r="D1463" t="s">
        <v>11</v>
      </c>
      <c r="E1463" s="42">
        <v>44852</v>
      </c>
      <c r="F1463" t="s">
        <v>7235</v>
      </c>
      <c r="G1463">
        <v>13293</v>
      </c>
      <c r="H1463">
        <v>2084</v>
      </c>
    </row>
    <row r="1464" spans="1:8" x14ac:dyDescent="0.35">
      <c r="A1464" s="15" t="s">
        <v>7236</v>
      </c>
      <c r="B1464" t="s">
        <v>4176</v>
      </c>
      <c r="C1464" t="s">
        <v>4176</v>
      </c>
      <c r="D1464" t="s">
        <v>11</v>
      </c>
      <c r="E1464" s="42">
        <v>44852</v>
      </c>
      <c r="F1464" t="s">
        <v>7237</v>
      </c>
      <c r="G1464">
        <v>14142</v>
      </c>
      <c r="H1464">
        <v>2789</v>
      </c>
    </row>
    <row r="1465" spans="1:8" x14ac:dyDescent="0.35">
      <c r="A1465" s="15" t="s">
        <v>7238</v>
      </c>
      <c r="B1465" t="s">
        <v>4176</v>
      </c>
      <c r="C1465" t="s">
        <v>4176</v>
      </c>
      <c r="D1465" t="s">
        <v>11</v>
      </c>
      <c r="E1465" s="42">
        <v>44852</v>
      </c>
      <c r="F1465" t="s">
        <v>7239</v>
      </c>
      <c r="G1465">
        <v>43353</v>
      </c>
      <c r="H1465">
        <v>6260</v>
      </c>
    </row>
    <row r="1466" spans="1:8" x14ac:dyDescent="0.35">
      <c r="A1466" s="15" t="s">
        <v>7240</v>
      </c>
      <c r="B1466" t="s">
        <v>4176</v>
      </c>
      <c r="C1466" t="s">
        <v>4176</v>
      </c>
      <c r="D1466" t="s">
        <v>11</v>
      </c>
      <c r="E1466" s="42">
        <v>44852</v>
      </c>
      <c r="F1466" t="s">
        <v>7241</v>
      </c>
      <c r="G1466">
        <v>11462</v>
      </c>
      <c r="H1466">
        <v>2242</v>
      </c>
    </row>
    <row r="1467" spans="1:8" x14ac:dyDescent="0.35">
      <c r="A1467" s="15" t="s">
        <v>7242</v>
      </c>
      <c r="B1467" t="s">
        <v>4176</v>
      </c>
      <c r="C1467" t="s">
        <v>4176</v>
      </c>
      <c r="D1467" t="s">
        <v>11</v>
      </c>
      <c r="E1467" s="42">
        <v>44852</v>
      </c>
      <c r="F1467" t="s">
        <v>7243</v>
      </c>
      <c r="G1467">
        <v>23650</v>
      </c>
      <c r="H1467">
        <v>4106</v>
      </c>
    </row>
    <row r="1468" spans="1:8" x14ac:dyDescent="0.35">
      <c r="A1468" s="15" t="s">
        <v>7244</v>
      </c>
      <c r="B1468" t="s">
        <v>4176</v>
      </c>
      <c r="C1468" t="s">
        <v>4176</v>
      </c>
      <c r="D1468" t="s">
        <v>11</v>
      </c>
      <c r="E1468" s="42">
        <v>44852</v>
      </c>
      <c r="F1468" t="s">
        <v>7245</v>
      </c>
      <c r="G1468">
        <v>55306</v>
      </c>
      <c r="H1468">
        <v>9066</v>
      </c>
    </row>
    <row r="1469" spans="1:8" x14ac:dyDescent="0.35">
      <c r="A1469" s="15" t="s">
        <v>7246</v>
      </c>
      <c r="B1469" t="s">
        <v>4176</v>
      </c>
      <c r="C1469" t="s">
        <v>4176</v>
      </c>
      <c r="D1469" t="s">
        <v>11</v>
      </c>
      <c r="E1469" s="42">
        <v>44852</v>
      </c>
      <c r="F1469" t="s">
        <v>7247</v>
      </c>
      <c r="G1469">
        <v>8169</v>
      </c>
      <c r="H1469">
        <v>2163</v>
      </c>
    </row>
    <row r="1470" spans="1:8" x14ac:dyDescent="0.35">
      <c r="A1470" s="15" t="s">
        <v>7248</v>
      </c>
      <c r="B1470" t="s">
        <v>4176</v>
      </c>
      <c r="C1470" t="s">
        <v>4176</v>
      </c>
      <c r="D1470" t="s">
        <v>11</v>
      </c>
      <c r="E1470" s="42">
        <v>44852</v>
      </c>
      <c r="F1470" t="s">
        <v>7249</v>
      </c>
      <c r="G1470">
        <v>5379</v>
      </c>
      <c r="H1470">
        <v>1266</v>
      </c>
    </row>
    <row r="1471" spans="1:8" ht="409.5" x14ac:dyDescent="0.35">
      <c r="A1471" s="15" t="s">
        <v>7250</v>
      </c>
      <c r="B1471" t="s">
        <v>4176</v>
      </c>
      <c r="C1471" t="s">
        <v>4261</v>
      </c>
      <c r="D1471" t="s">
        <v>9</v>
      </c>
      <c r="E1471" s="42">
        <v>44852</v>
      </c>
      <c r="F1471" s="4" t="s">
        <v>7251</v>
      </c>
      <c r="G1471">
        <v>8976</v>
      </c>
      <c r="H1471">
        <v>1571</v>
      </c>
    </row>
    <row r="1472" spans="1:8" x14ac:dyDescent="0.35">
      <c r="A1472" s="15" t="s">
        <v>7252</v>
      </c>
      <c r="B1472" t="s">
        <v>4176</v>
      </c>
      <c r="C1472" t="s">
        <v>4261</v>
      </c>
      <c r="D1472" t="s">
        <v>146</v>
      </c>
      <c r="E1472" s="42">
        <v>44852</v>
      </c>
      <c r="F1472" t="s">
        <v>7253</v>
      </c>
      <c r="G1472">
        <v>2866</v>
      </c>
      <c r="H1472">
        <v>532</v>
      </c>
    </row>
    <row r="1473" spans="1:8" x14ac:dyDescent="0.35">
      <c r="A1473" s="15" t="s">
        <v>7254</v>
      </c>
      <c r="B1473" t="s">
        <v>4176</v>
      </c>
      <c r="C1473" t="s">
        <v>4176</v>
      </c>
      <c r="D1473" t="s">
        <v>11</v>
      </c>
      <c r="E1473" s="42">
        <v>44852</v>
      </c>
      <c r="F1473" t="s">
        <v>7255</v>
      </c>
      <c r="G1473">
        <v>17760</v>
      </c>
      <c r="H1473">
        <v>3952</v>
      </c>
    </row>
    <row r="1474" spans="1:8" ht="246.5" x14ac:dyDescent="0.35">
      <c r="A1474" s="15" t="s">
        <v>7256</v>
      </c>
      <c r="B1474" t="s">
        <v>4176</v>
      </c>
      <c r="C1474" t="s">
        <v>7257</v>
      </c>
      <c r="D1474" t="s">
        <v>9</v>
      </c>
      <c r="E1474" s="42">
        <v>44852</v>
      </c>
      <c r="F1474" s="4" t="s">
        <v>7258</v>
      </c>
      <c r="G1474">
        <v>23296</v>
      </c>
      <c r="H1474">
        <v>2143</v>
      </c>
    </row>
    <row r="1475" spans="1:8" ht="246.5" x14ac:dyDescent="0.35">
      <c r="A1475" s="15" t="s">
        <v>7259</v>
      </c>
      <c r="B1475" t="s">
        <v>4176</v>
      </c>
      <c r="C1475" t="s">
        <v>4261</v>
      </c>
      <c r="D1475" t="s">
        <v>9</v>
      </c>
      <c r="E1475" s="42">
        <v>44852</v>
      </c>
      <c r="F1475" s="4" t="s">
        <v>7258</v>
      </c>
      <c r="G1475">
        <v>23296</v>
      </c>
      <c r="H1475">
        <v>2143</v>
      </c>
    </row>
    <row r="1476" spans="1:8" x14ac:dyDescent="0.35">
      <c r="A1476" s="15" t="s">
        <v>7260</v>
      </c>
      <c r="B1476" t="s">
        <v>4176</v>
      </c>
      <c r="C1476" t="s">
        <v>4176</v>
      </c>
      <c r="D1476" t="s">
        <v>11</v>
      </c>
      <c r="E1476" s="42">
        <v>44852</v>
      </c>
      <c r="F1476" t="s">
        <v>7261</v>
      </c>
      <c r="G1476">
        <v>12148</v>
      </c>
      <c r="H1476">
        <v>3128</v>
      </c>
    </row>
    <row r="1477" spans="1:8" ht="159.5" x14ac:dyDescent="0.35">
      <c r="A1477" s="15" t="s">
        <v>7262</v>
      </c>
      <c r="B1477" t="s">
        <v>4176</v>
      </c>
      <c r="C1477" t="s">
        <v>4261</v>
      </c>
      <c r="D1477" t="s">
        <v>9</v>
      </c>
      <c r="E1477" s="42">
        <v>44852</v>
      </c>
      <c r="F1477" s="4" t="s">
        <v>7263</v>
      </c>
      <c r="G1477">
        <v>11830</v>
      </c>
      <c r="H1477">
        <v>1402</v>
      </c>
    </row>
    <row r="1478" spans="1:8" x14ac:dyDescent="0.35">
      <c r="A1478" s="15" t="s">
        <v>7264</v>
      </c>
      <c r="B1478" t="s">
        <v>4176</v>
      </c>
      <c r="C1478" t="s">
        <v>4176</v>
      </c>
      <c r="D1478" t="s">
        <v>11</v>
      </c>
      <c r="E1478" s="42">
        <v>44852</v>
      </c>
      <c r="F1478" t="s">
        <v>7265</v>
      </c>
      <c r="G1478">
        <v>126368</v>
      </c>
      <c r="H1478">
        <v>10491</v>
      </c>
    </row>
    <row r="1479" spans="1:8" x14ac:dyDescent="0.35">
      <c r="A1479" s="15" t="s">
        <v>7266</v>
      </c>
      <c r="B1479" t="s">
        <v>4176</v>
      </c>
      <c r="C1479" t="s">
        <v>4176</v>
      </c>
      <c r="D1479" t="s">
        <v>11</v>
      </c>
      <c r="E1479" s="42">
        <v>44852</v>
      </c>
      <c r="F1479" t="s">
        <v>7267</v>
      </c>
      <c r="G1479">
        <v>5144</v>
      </c>
      <c r="H1479">
        <v>982</v>
      </c>
    </row>
    <row r="1480" spans="1:8" x14ac:dyDescent="0.35">
      <c r="A1480" s="15" t="s">
        <v>7268</v>
      </c>
      <c r="B1480" t="s">
        <v>4176</v>
      </c>
      <c r="C1480" t="s">
        <v>4176</v>
      </c>
      <c r="D1480" t="s">
        <v>11</v>
      </c>
      <c r="E1480" s="42">
        <v>44852</v>
      </c>
      <c r="F1480" t="s">
        <v>7269</v>
      </c>
      <c r="G1480">
        <v>4866</v>
      </c>
      <c r="H1480">
        <v>865</v>
      </c>
    </row>
    <row r="1481" spans="1:8" x14ac:dyDescent="0.35">
      <c r="A1481" s="15" t="s">
        <v>7270</v>
      </c>
      <c r="B1481" t="s">
        <v>4176</v>
      </c>
      <c r="C1481" t="s">
        <v>4176</v>
      </c>
      <c r="D1481" t="s">
        <v>11</v>
      </c>
      <c r="E1481" s="42">
        <v>44852</v>
      </c>
      <c r="F1481" t="s">
        <v>7271</v>
      </c>
      <c r="G1481">
        <v>35530</v>
      </c>
      <c r="H1481">
        <v>4939</v>
      </c>
    </row>
    <row r="1482" spans="1:8" x14ac:dyDescent="0.35">
      <c r="A1482" s="15" t="s">
        <v>7272</v>
      </c>
      <c r="B1482" t="s">
        <v>4176</v>
      </c>
      <c r="C1482" t="s">
        <v>4176</v>
      </c>
      <c r="D1482" t="s">
        <v>11</v>
      </c>
      <c r="E1482" s="42">
        <v>44852</v>
      </c>
      <c r="F1482" t="s">
        <v>7273</v>
      </c>
      <c r="G1482">
        <v>6924</v>
      </c>
      <c r="H1482">
        <v>985</v>
      </c>
    </row>
    <row r="1483" spans="1:8" x14ac:dyDescent="0.35">
      <c r="A1483" s="15" t="s">
        <v>7274</v>
      </c>
      <c r="B1483" t="s">
        <v>4176</v>
      </c>
      <c r="C1483" t="s">
        <v>4176</v>
      </c>
      <c r="D1483" t="s">
        <v>11</v>
      </c>
      <c r="E1483" s="42">
        <v>44852</v>
      </c>
      <c r="F1483" t="s">
        <v>7275</v>
      </c>
      <c r="G1483">
        <v>9768</v>
      </c>
      <c r="H1483">
        <v>1243</v>
      </c>
    </row>
    <row r="1484" spans="1:8" x14ac:dyDescent="0.35">
      <c r="A1484" s="15" t="s">
        <v>7276</v>
      </c>
      <c r="B1484" t="s">
        <v>4176</v>
      </c>
      <c r="C1484" t="s">
        <v>4176</v>
      </c>
      <c r="D1484" t="s">
        <v>11</v>
      </c>
      <c r="E1484" s="42">
        <v>44852</v>
      </c>
      <c r="F1484" t="s">
        <v>7277</v>
      </c>
      <c r="G1484">
        <v>9080</v>
      </c>
      <c r="H1484">
        <v>1133</v>
      </c>
    </row>
    <row r="1485" spans="1:8" ht="232" x14ac:dyDescent="0.35">
      <c r="A1485" s="15" t="s">
        <v>7278</v>
      </c>
      <c r="B1485" t="s">
        <v>4176</v>
      </c>
      <c r="C1485" t="s">
        <v>4261</v>
      </c>
      <c r="D1485" t="s">
        <v>9</v>
      </c>
      <c r="E1485" s="42">
        <v>44852</v>
      </c>
      <c r="F1485" s="4" t="s">
        <v>7279</v>
      </c>
      <c r="G1485">
        <v>46079</v>
      </c>
      <c r="H1485">
        <v>3971</v>
      </c>
    </row>
    <row r="1486" spans="1:8" x14ac:dyDescent="0.35">
      <c r="A1486" s="15" t="s">
        <v>7280</v>
      </c>
      <c r="B1486" t="s">
        <v>4176</v>
      </c>
      <c r="C1486" t="s">
        <v>4176</v>
      </c>
      <c r="D1486" t="s">
        <v>11</v>
      </c>
      <c r="E1486" s="42">
        <v>44852</v>
      </c>
      <c r="F1486" t="s">
        <v>7281</v>
      </c>
      <c r="G1486">
        <v>27617</v>
      </c>
      <c r="H1486">
        <v>2445</v>
      </c>
    </row>
    <row r="1487" spans="1:8" x14ac:dyDescent="0.35">
      <c r="A1487" s="15" t="s">
        <v>7282</v>
      </c>
      <c r="B1487" t="s">
        <v>4176</v>
      </c>
      <c r="C1487" t="s">
        <v>4176</v>
      </c>
      <c r="D1487" t="s">
        <v>11</v>
      </c>
      <c r="E1487" s="42">
        <v>44852</v>
      </c>
      <c r="F1487" t="s">
        <v>7283</v>
      </c>
      <c r="G1487">
        <v>5196</v>
      </c>
      <c r="H1487">
        <v>903</v>
      </c>
    </row>
    <row r="1488" spans="1:8" x14ac:dyDescent="0.35">
      <c r="A1488" s="15" t="s">
        <v>7284</v>
      </c>
      <c r="B1488" t="s">
        <v>4176</v>
      </c>
      <c r="C1488" t="s">
        <v>4176</v>
      </c>
      <c r="D1488" t="s">
        <v>11</v>
      </c>
      <c r="E1488" s="42">
        <v>44852</v>
      </c>
      <c r="F1488" t="s">
        <v>7285</v>
      </c>
      <c r="G1488">
        <v>6323</v>
      </c>
      <c r="H1488">
        <v>1219</v>
      </c>
    </row>
    <row r="1489" spans="1:8" x14ac:dyDescent="0.35">
      <c r="A1489" s="15" t="s">
        <v>7286</v>
      </c>
      <c r="B1489" t="s">
        <v>4176</v>
      </c>
      <c r="C1489" t="s">
        <v>4176</v>
      </c>
      <c r="D1489" t="s">
        <v>11</v>
      </c>
      <c r="E1489" s="42">
        <v>44852</v>
      </c>
      <c r="F1489" t="s">
        <v>7287</v>
      </c>
      <c r="G1489">
        <v>28403</v>
      </c>
      <c r="H1489">
        <v>3764</v>
      </c>
    </row>
    <row r="1490" spans="1:8" x14ac:dyDescent="0.35">
      <c r="A1490" s="15" t="s">
        <v>7288</v>
      </c>
      <c r="B1490" t="s">
        <v>4176</v>
      </c>
      <c r="C1490" t="s">
        <v>4176</v>
      </c>
      <c r="D1490" t="s">
        <v>11</v>
      </c>
      <c r="E1490" s="42">
        <v>44852</v>
      </c>
      <c r="F1490" t="s">
        <v>7289</v>
      </c>
      <c r="G1490">
        <v>174715</v>
      </c>
      <c r="H1490">
        <v>21185</v>
      </c>
    </row>
    <row r="1491" spans="1:8" x14ac:dyDescent="0.35">
      <c r="A1491" s="15" t="s">
        <v>7290</v>
      </c>
      <c r="B1491" t="s">
        <v>4176</v>
      </c>
      <c r="C1491" t="s">
        <v>4176</v>
      </c>
      <c r="D1491" t="s">
        <v>11</v>
      </c>
      <c r="E1491" s="42">
        <v>44852</v>
      </c>
      <c r="F1491" t="s">
        <v>7291</v>
      </c>
      <c r="G1491">
        <v>16582</v>
      </c>
      <c r="H1491">
        <v>2444</v>
      </c>
    </row>
    <row r="1492" spans="1:8" x14ac:dyDescent="0.35">
      <c r="A1492" s="15" t="s">
        <v>7292</v>
      </c>
      <c r="B1492" t="s">
        <v>4176</v>
      </c>
      <c r="C1492" t="s">
        <v>4258</v>
      </c>
      <c r="D1492" t="s">
        <v>9</v>
      </c>
      <c r="E1492" s="42">
        <v>44852</v>
      </c>
      <c r="F1492" t="s">
        <v>7293</v>
      </c>
      <c r="G1492">
        <v>13003</v>
      </c>
      <c r="H1492">
        <v>1987</v>
      </c>
    </row>
    <row r="1493" spans="1:8" x14ac:dyDescent="0.35">
      <c r="A1493" s="15" t="s">
        <v>7294</v>
      </c>
      <c r="B1493" t="s">
        <v>4176</v>
      </c>
      <c r="C1493" t="s">
        <v>4176</v>
      </c>
      <c r="D1493" t="s">
        <v>11</v>
      </c>
      <c r="E1493" s="42">
        <v>44852</v>
      </c>
      <c r="F1493" t="s">
        <v>7295</v>
      </c>
      <c r="G1493">
        <v>97110</v>
      </c>
      <c r="H1493">
        <v>8009</v>
      </c>
    </row>
    <row r="1494" spans="1:8" x14ac:dyDescent="0.35">
      <c r="A1494" s="15" t="s">
        <v>7296</v>
      </c>
      <c r="B1494" t="s">
        <v>4176</v>
      </c>
      <c r="C1494" t="s">
        <v>4176</v>
      </c>
      <c r="D1494" t="s">
        <v>11</v>
      </c>
      <c r="E1494" s="42">
        <v>44852</v>
      </c>
      <c r="F1494" t="s">
        <v>7297</v>
      </c>
      <c r="G1494">
        <v>59473</v>
      </c>
      <c r="H1494">
        <v>8332</v>
      </c>
    </row>
    <row r="1495" spans="1:8" ht="333.5" x14ac:dyDescent="0.35">
      <c r="A1495" s="15" t="s">
        <v>7298</v>
      </c>
      <c r="B1495" t="s">
        <v>4176</v>
      </c>
      <c r="C1495" t="s">
        <v>7257</v>
      </c>
      <c r="D1495" t="s">
        <v>9</v>
      </c>
      <c r="E1495" s="42">
        <v>44853</v>
      </c>
      <c r="F1495" s="4" t="s">
        <v>7299</v>
      </c>
      <c r="G1495">
        <v>84249</v>
      </c>
      <c r="H1495">
        <v>6280</v>
      </c>
    </row>
    <row r="1496" spans="1:8" ht="333.5" x14ac:dyDescent="0.35">
      <c r="A1496" s="15" t="s">
        <v>7300</v>
      </c>
      <c r="B1496" t="s">
        <v>4176</v>
      </c>
      <c r="C1496" t="s">
        <v>4261</v>
      </c>
      <c r="D1496" t="s">
        <v>9</v>
      </c>
      <c r="E1496" s="42">
        <v>44853</v>
      </c>
      <c r="F1496" s="4" t="s">
        <v>7299</v>
      </c>
      <c r="G1496">
        <v>84249</v>
      </c>
      <c r="H1496">
        <v>6280</v>
      </c>
    </row>
    <row r="1497" spans="1:8" x14ac:dyDescent="0.35">
      <c r="A1497" s="15" t="s">
        <v>7301</v>
      </c>
      <c r="B1497" t="s">
        <v>4176</v>
      </c>
      <c r="C1497" t="s">
        <v>4176</v>
      </c>
      <c r="D1497" t="s">
        <v>11</v>
      </c>
      <c r="E1497" s="42">
        <v>44853</v>
      </c>
      <c r="F1497" t="s">
        <v>7302</v>
      </c>
      <c r="G1497">
        <v>12107</v>
      </c>
      <c r="H1497">
        <v>2402</v>
      </c>
    </row>
    <row r="1498" spans="1:8" x14ac:dyDescent="0.35">
      <c r="A1498" s="15" t="s">
        <v>7303</v>
      </c>
      <c r="B1498" t="s">
        <v>4176</v>
      </c>
      <c r="C1498" t="s">
        <v>4176</v>
      </c>
      <c r="D1498" t="s">
        <v>11</v>
      </c>
      <c r="E1498" s="42">
        <v>44853</v>
      </c>
      <c r="F1498" t="s">
        <v>7304</v>
      </c>
      <c r="G1498">
        <v>25078</v>
      </c>
      <c r="H1498">
        <v>3395</v>
      </c>
    </row>
    <row r="1499" spans="1:8" x14ac:dyDescent="0.35">
      <c r="A1499" s="15" t="s">
        <v>7305</v>
      </c>
      <c r="B1499" t="s">
        <v>4176</v>
      </c>
      <c r="C1499" t="s">
        <v>4176</v>
      </c>
      <c r="D1499" t="s">
        <v>11</v>
      </c>
      <c r="E1499" s="42">
        <v>44853</v>
      </c>
      <c r="F1499" t="s">
        <v>7306</v>
      </c>
      <c r="G1499">
        <v>14258</v>
      </c>
      <c r="H1499">
        <v>2031</v>
      </c>
    </row>
    <row r="1500" spans="1:8" x14ac:dyDescent="0.35">
      <c r="A1500" s="15" t="s">
        <v>7307</v>
      </c>
      <c r="B1500" t="s">
        <v>4176</v>
      </c>
      <c r="C1500" t="s">
        <v>4176</v>
      </c>
      <c r="D1500" t="s">
        <v>11</v>
      </c>
      <c r="E1500" s="42">
        <v>44853</v>
      </c>
      <c r="F1500" t="s">
        <v>7308</v>
      </c>
      <c r="G1500">
        <v>19758</v>
      </c>
      <c r="H1500">
        <v>4434</v>
      </c>
    </row>
    <row r="1501" spans="1:8" x14ac:dyDescent="0.35">
      <c r="A1501" s="15" t="s">
        <v>7309</v>
      </c>
      <c r="B1501" t="s">
        <v>4176</v>
      </c>
      <c r="C1501" t="s">
        <v>4176</v>
      </c>
      <c r="D1501" t="s">
        <v>11</v>
      </c>
      <c r="E1501" s="42">
        <v>44853</v>
      </c>
      <c r="F1501" t="s">
        <v>7310</v>
      </c>
      <c r="G1501">
        <v>9142</v>
      </c>
      <c r="H1501">
        <v>2834</v>
      </c>
    </row>
    <row r="1502" spans="1:8" x14ac:dyDescent="0.35">
      <c r="A1502" s="15" t="s">
        <v>7311</v>
      </c>
      <c r="B1502" t="s">
        <v>4176</v>
      </c>
      <c r="C1502" t="s">
        <v>4176</v>
      </c>
      <c r="D1502" t="s">
        <v>11</v>
      </c>
      <c r="E1502" s="42">
        <v>44853</v>
      </c>
      <c r="F1502" t="s">
        <v>7312</v>
      </c>
      <c r="G1502">
        <v>42103</v>
      </c>
      <c r="H1502">
        <v>4903</v>
      </c>
    </row>
    <row r="1503" spans="1:8" x14ac:dyDescent="0.35">
      <c r="A1503" s="15" t="s">
        <v>7313</v>
      </c>
      <c r="B1503" t="s">
        <v>4176</v>
      </c>
      <c r="C1503" t="s">
        <v>4176</v>
      </c>
      <c r="D1503" t="s">
        <v>11</v>
      </c>
      <c r="E1503" s="42">
        <v>44853</v>
      </c>
      <c r="F1503" t="s">
        <v>7314</v>
      </c>
      <c r="G1503">
        <v>13937</v>
      </c>
      <c r="H1503">
        <v>1902</v>
      </c>
    </row>
    <row r="1504" spans="1:8" x14ac:dyDescent="0.35">
      <c r="A1504" s="15" t="s">
        <v>7315</v>
      </c>
      <c r="B1504" t="s">
        <v>4176</v>
      </c>
      <c r="C1504" t="s">
        <v>4176</v>
      </c>
      <c r="D1504" t="s">
        <v>11</v>
      </c>
      <c r="E1504" s="42">
        <v>44853</v>
      </c>
      <c r="F1504" t="s">
        <v>7316</v>
      </c>
      <c r="G1504">
        <v>27964</v>
      </c>
      <c r="H1504">
        <v>3739</v>
      </c>
    </row>
    <row r="1505" spans="1:8" x14ac:dyDescent="0.35">
      <c r="A1505" s="15" t="s">
        <v>7317</v>
      </c>
      <c r="B1505" t="s">
        <v>4176</v>
      </c>
      <c r="C1505" t="s">
        <v>4176</v>
      </c>
      <c r="D1505" t="s">
        <v>11</v>
      </c>
      <c r="E1505" s="42">
        <v>44853</v>
      </c>
      <c r="F1505" t="s">
        <v>7318</v>
      </c>
      <c r="G1505">
        <v>6373</v>
      </c>
      <c r="H1505">
        <v>1206</v>
      </c>
    </row>
    <row r="1506" spans="1:8" ht="409.5" x14ac:dyDescent="0.35">
      <c r="A1506" s="15" t="s">
        <v>7319</v>
      </c>
      <c r="B1506" t="s">
        <v>4176</v>
      </c>
      <c r="C1506" t="s">
        <v>4261</v>
      </c>
      <c r="D1506" t="s">
        <v>9</v>
      </c>
      <c r="E1506" s="42">
        <v>44853</v>
      </c>
      <c r="F1506" s="4" t="s">
        <v>7320</v>
      </c>
      <c r="G1506">
        <v>18027</v>
      </c>
      <c r="H1506">
        <v>2958</v>
      </c>
    </row>
    <row r="1507" spans="1:8" x14ac:dyDescent="0.35">
      <c r="A1507" s="15" t="s">
        <v>7321</v>
      </c>
      <c r="B1507" t="s">
        <v>4176</v>
      </c>
      <c r="C1507" t="s">
        <v>4176</v>
      </c>
      <c r="D1507" t="s">
        <v>11</v>
      </c>
      <c r="E1507" s="42">
        <v>44853</v>
      </c>
      <c r="F1507" t="s">
        <v>7322</v>
      </c>
      <c r="G1507">
        <v>5316</v>
      </c>
      <c r="H1507">
        <v>1559</v>
      </c>
    </row>
    <row r="1508" spans="1:8" x14ac:dyDescent="0.35">
      <c r="A1508" s="15" t="s">
        <v>7323</v>
      </c>
      <c r="B1508" t="s">
        <v>4176</v>
      </c>
      <c r="C1508" t="s">
        <v>4176</v>
      </c>
      <c r="D1508" t="s">
        <v>11</v>
      </c>
      <c r="E1508" s="42">
        <v>44853</v>
      </c>
      <c r="F1508" t="s">
        <v>7324</v>
      </c>
      <c r="G1508">
        <v>6904</v>
      </c>
      <c r="H1508">
        <v>1537</v>
      </c>
    </row>
    <row r="1509" spans="1:8" x14ac:dyDescent="0.35">
      <c r="A1509" s="15" t="s">
        <v>7325</v>
      </c>
      <c r="B1509" t="s">
        <v>4176</v>
      </c>
      <c r="C1509" t="s">
        <v>4176</v>
      </c>
      <c r="D1509" t="s">
        <v>11</v>
      </c>
      <c r="E1509" s="42">
        <v>44853</v>
      </c>
      <c r="F1509" t="s">
        <v>7326</v>
      </c>
      <c r="G1509">
        <v>4874</v>
      </c>
      <c r="H1509">
        <v>1126</v>
      </c>
    </row>
    <row r="1510" spans="1:8" x14ac:dyDescent="0.35">
      <c r="A1510" s="15" t="s">
        <v>7327</v>
      </c>
      <c r="B1510" t="s">
        <v>4176</v>
      </c>
      <c r="C1510" t="s">
        <v>7328</v>
      </c>
      <c r="D1510" t="s">
        <v>9</v>
      </c>
      <c r="E1510" s="42">
        <v>44853</v>
      </c>
      <c r="F1510" t="s">
        <v>7329</v>
      </c>
      <c r="G1510">
        <v>15774</v>
      </c>
      <c r="H1510">
        <v>2094</v>
      </c>
    </row>
    <row r="1511" spans="1:8" x14ac:dyDescent="0.35">
      <c r="A1511" s="15" t="s">
        <v>7330</v>
      </c>
      <c r="B1511" t="s">
        <v>4176</v>
      </c>
      <c r="C1511" t="s">
        <v>4176</v>
      </c>
      <c r="D1511" t="s">
        <v>11</v>
      </c>
      <c r="E1511" s="42">
        <v>44853</v>
      </c>
      <c r="F1511" t="s">
        <v>7331</v>
      </c>
      <c r="G1511">
        <v>7229</v>
      </c>
      <c r="H1511">
        <v>1303</v>
      </c>
    </row>
    <row r="1512" spans="1:8" x14ac:dyDescent="0.35">
      <c r="A1512" s="15" t="s">
        <v>7332</v>
      </c>
      <c r="B1512" t="s">
        <v>4176</v>
      </c>
      <c r="C1512" t="s">
        <v>4176</v>
      </c>
      <c r="D1512" t="s">
        <v>11</v>
      </c>
      <c r="E1512" s="42">
        <v>44853</v>
      </c>
      <c r="F1512" t="s">
        <v>7333</v>
      </c>
      <c r="G1512">
        <v>4350</v>
      </c>
      <c r="H1512">
        <v>779</v>
      </c>
    </row>
    <row r="1513" spans="1:8" x14ac:dyDescent="0.35">
      <c r="A1513" s="15" t="s">
        <v>7334</v>
      </c>
      <c r="B1513" t="s">
        <v>4176</v>
      </c>
      <c r="C1513" t="s">
        <v>4176</v>
      </c>
      <c r="D1513" t="s">
        <v>11</v>
      </c>
      <c r="E1513" s="42">
        <v>44853</v>
      </c>
      <c r="F1513" t="s">
        <v>7335</v>
      </c>
      <c r="G1513">
        <v>6690</v>
      </c>
      <c r="H1513">
        <v>1293</v>
      </c>
    </row>
    <row r="1514" spans="1:8" x14ac:dyDescent="0.35">
      <c r="A1514" s="15" t="s">
        <v>7336</v>
      </c>
      <c r="B1514" t="s">
        <v>4176</v>
      </c>
      <c r="C1514" t="s">
        <v>4176</v>
      </c>
      <c r="D1514" t="s">
        <v>11</v>
      </c>
      <c r="E1514" s="42">
        <v>44853</v>
      </c>
      <c r="F1514" t="s">
        <v>7337</v>
      </c>
      <c r="G1514">
        <v>9469</v>
      </c>
      <c r="H1514">
        <v>1975</v>
      </c>
    </row>
    <row r="1515" spans="1:8" x14ac:dyDescent="0.35">
      <c r="A1515" s="15" t="s">
        <v>7338</v>
      </c>
      <c r="B1515" t="s">
        <v>4176</v>
      </c>
      <c r="C1515" t="s">
        <v>4176</v>
      </c>
      <c r="D1515" t="s">
        <v>11</v>
      </c>
      <c r="E1515" s="42">
        <v>44853</v>
      </c>
      <c r="F1515" t="s">
        <v>7339</v>
      </c>
      <c r="G1515">
        <v>3768</v>
      </c>
      <c r="H1515">
        <v>696</v>
      </c>
    </row>
    <row r="1516" spans="1:8" x14ac:dyDescent="0.35">
      <c r="A1516" s="15" t="s">
        <v>7340</v>
      </c>
      <c r="B1516" t="s">
        <v>4176</v>
      </c>
      <c r="C1516" t="s">
        <v>4176</v>
      </c>
      <c r="D1516" t="s">
        <v>11</v>
      </c>
      <c r="E1516" s="42">
        <v>44853</v>
      </c>
      <c r="F1516" t="s">
        <v>7341</v>
      </c>
      <c r="G1516">
        <v>17930</v>
      </c>
      <c r="H1516">
        <v>2624</v>
      </c>
    </row>
    <row r="1517" spans="1:8" ht="409.5" x14ac:dyDescent="0.35">
      <c r="A1517" s="15" t="s">
        <v>7342</v>
      </c>
      <c r="B1517" t="s">
        <v>4176</v>
      </c>
      <c r="C1517" t="s">
        <v>7343</v>
      </c>
      <c r="D1517" t="s">
        <v>9</v>
      </c>
      <c r="E1517" s="42">
        <v>44853</v>
      </c>
      <c r="F1517" s="4" t="s">
        <v>7344</v>
      </c>
      <c r="G1517">
        <v>13140</v>
      </c>
      <c r="H1517">
        <v>3516</v>
      </c>
    </row>
    <row r="1518" spans="1:8" ht="409.5" x14ac:dyDescent="0.35">
      <c r="A1518" s="15" t="s">
        <v>7345</v>
      </c>
      <c r="B1518" t="s">
        <v>4176</v>
      </c>
      <c r="C1518" t="s">
        <v>4261</v>
      </c>
      <c r="D1518" t="s">
        <v>9</v>
      </c>
      <c r="E1518" s="42">
        <v>44853</v>
      </c>
      <c r="F1518" s="4" t="s">
        <v>7344</v>
      </c>
      <c r="G1518">
        <v>13140</v>
      </c>
      <c r="H1518">
        <v>3516</v>
      </c>
    </row>
    <row r="1519" spans="1:8" ht="203" x14ac:dyDescent="0.35">
      <c r="A1519" s="15" t="s">
        <v>7346</v>
      </c>
      <c r="B1519" t="s">
        <v>4176</v>
      </c>
      <c r="C1519" t="s">
        <v>4261</v>
      </c>
      <c r="D1519" t="s">
        <v>9</v>
      </c>
      <c r="E1519" s="42">
        <v>44853</v>
      </c>
      <c r="F1519" s="4" t="s">
        <v>7347</v>
      </c>
      <c r="G1519">
        <v>7342</v>
      </c>
      <c r="H1519">
        <v>1179</v>
      </c>
    </row>
    <row r="1520" spans="1:8" x14ac:dyDescent="0.35">
      <c r="A1520" s="15" t="s">
        <v>7348</v>
      </c>
      <c r="B1520" t="s">
        <v>4176</v>
      </c>
      <c r="C1520" t="s">
        <v>4176</v>
      </c>
      <c r="D1520" t="s">
        <v>11</v>
      </c>
      <c r="E1520" s="42">
        <v>44853</v>
      </c>
      <c r="F1520" t="s">
        <v>7349</v>
      </c>
      <c r="G1520">
        <v>6973</v>
      </c>
      <c r="H1520">
        <v>1405</v>
      </c>
    </row>
    <row r="1521" spans="1:8" x14ac:dyDescent="0.35">
      <c r="A1521" s="15" t="s">
        <v>7350</v>
      </c>
      <c r="B1521" t="s">
        <v>4176</v>
      </c>
      <c r="C1521" t="s">
        <v>4176</v>
      </c>
      <c r="D1521" t="s">
        <v>11</v>
      </c>
      <c r="E1521" s="42">
        <v>44853</v>
      </c>
      <c r="F1521" t="s">
        <v>7351</v>
      </c>
      <c r="G1521">
        <v>5062</v>
      </c>
      <c r="H1521">
        <v>1061</v>
      </c>
    </row>
    <row r="1522" spans="1:8" x14ac:dyDescent="0.35">
      <c r="A1522" s="15" t="s">
        <v>7352</v>
      </c>
      <c r="B1522" t="s">
        <v>4176</v>
      </c>
      <c r="C1522" t="s">
        <v>4176</v>
      </c>
      <c r="D1522" t="s">
        <v>11</v>
      </c>
      <c r="E1522" s="42">
        <v>44853</v>
      </c>
      <c r="F1522" t="s">
        <v>7353</v>
      </c>
      <c r="G1522">
        <v>27984</v>
      </c>
      <c r="H1522">
        <v>3046</v>
      </c>
    </row>
    <row r="1523" spans="1:8" ht="319" x14ac:dyDescent="0.35">
      <c r="A1523" s="15" t="s">
        <v>7354</v>
      </c>
      <c r="B1523" t="s">
        <v>4176</v>
      </c>
      <c r="C1523" t="s">
        <v>4261</v>
      </c>
      <c r="D1523" t="s">
        <v>9</v>
      </c>
      <c r="E1523" s="42">
        <v>44853</v>
      </c>
      <c r="F1523" s="4" t="s">
        <v>7355</v>
      </c>
      <c r="G1523">
        <v>26116</v>
      </c>
      <c r="H1523">
        <v>4985</v>
      </c>
    </row>
    <row r="1524" spans="1:8" x14ac:dyDescent="0.35">
      <c r="A1524" s="15" t="s">
        <v>7356</v>
      </c>
      <c r="B1524" t="s">
        <v>4176</v>
      </c>
      <c r="C1524" t="s">
        <v>4176</v>
      </c>
      <c r="D1524" t="s">
        <v>11</v>
      </c>
      <c r="E1524" s="42">
        <v>44853</v>
      </c>
      <c r="F1524" t="s">
        <v>7357</v>
      </c>
      <c r="G1524">
        <v>37276</v>
      </c>
      <c r="H1524">
        <v>5752</v>
      </c>
    </row>
    <row r="1525" spans="1:8" x14ac:dyDescent="0.35">
      <c r="A1525" s="15" t="s">
        <v>7358</v>
      </c>
      <c r="B1525" t="s">
        <v>4176</v>
      </c>
      <c r="C1525" t="s">
        <v>4900</v>
      </c>
      <c r="D1525" t="s">
        <v>9</v>
      </c>
      <c r="E1525" s="42">
        <v>44853</v>
      </c>
      <c r="F1525" t="s">
        <v>7359</v>
      </c>
      <c r="G1525">
        <v>13966</v>
      </c>
      <c r="H1525">
        <v>3631</v>
      </c>
    </row>
    <row r="1526" spans="1:8" ht="409.5" x14ac:dyDescent="0.35">
      <c r="A1526" s="15" t="s">
        <v>7360</v>
      </c>
      <c r="B1526" t="s">
        <v>4176</v>
      </c>
      <c r="C1526" t="s">
        <v>7361</v>
      </c>
      <c r="D1526" t="s">
        <v>9</v>
      </c>
      <c r="E1526" s="42">
        <v>44853</v>
      </c>
      <c r="F1526" s="4" t="s">
        <v>7362</v>
      </c>
      <c r="G1526">
        <v>15398</v>
      </c>
      <c r="H1526">
        <v>1857</v>
      </c>
    </row>
    <row r="1527" spans="1:8" x14ac:dyDescent="0.35">
      <c r="A1527" s="15" t="s">
        <v>7363</v>
      </c>
      <c r="B1527" t="s">
        <v>4176</v>
      </c>
      <c r="C1527" t="s">
        <v>7364</v>
      </c>
      <c r="D1527" t="s">
        <v>9</v>
      </c>
      <c r="E1527" s="42">
        <v>44854</v>
      </c>
      <c r="F1527" t="s">
        <v>7365</v>
      </c>
      <c r="G1527">
        <v>16878</v>
      </c>
      <c r="H1527">
        <v>2795</v>
      </c>
    </row>
    <row r="1528" spans="1:8" x14ac:dyDescent="0.35">
      <c r="A1528" s="15" t="s">
        <v>7366</v>
      </c>
      <c r="B1528" t="s">
        <v>4176</v>
      </c>
      <c r="C1528" t="s">
        <v>4176</v>
      </c>
      <c r="D1528" t="s">
        <v>11</v>
      </c>
      <c r="E1528" s="42">
        <v>44854</v>
      </c>
      <c r="F1528" t="s">
        <v>7367</v>
      </c>
      <c r="G1528">
        <v>17823</v>
      </c>
      <c r="H1528">
        <v>2890</v>
      </c>
    </row>
    <row r="1529" spans="1:8" ht="409.5" x14ac:dyDescent="0.35">
      <c r="A1529" s="15" t="s">
        <v>7368</v>
      </c>
      <c r="B1529" t="s">
        <v>4176</v>
      </c>
      <c r="C1529" t="s">
        <v>4176</v>
      </c>
      <c r="D1529" t="s">
        <v>11</v>
      </c>
      <c r="E1529" s="42">
        <v>44854</v>
      </c>
      <c r="F1529" s="4" t="s">
        <v>7369</v>
      </c>
      <c r="G1529">
        <v>4145</v>
      </c>
      <c r="H1529">
        <v>948</v>
      </c>
    </row>
    <row r="1530" spans="1:8" ht="406" x14ac:dyDescent="0.35">
      <c r="A1530" s="15" t="s">
        <v>7370</v>
      </c>
      <c r="B1530" t="s">
        <v>4176</v>
      </c>
      <c r="C1530" t="s">
        <v>4176</v>
      </c>
      <c r="D1530" t="s">
        <v>11</v>
      </c>
      <c r="E1530" s="42">
        <v>44854</v>
      </c>
      <c r="F1530" s="4" t="s">
        <v>7371</v>
      </c>
      <c r="G1530">
        <v>1412</v>
      </c>
      <c r="H1530">
        <v>331</v>
      </c>
    </row>
    <row r="1531" spans="1:8" x14ac:dyDescent="0.35">
      <c r="A1531" s="15" t="s">
        <v>7372</v>
      </c>
      <c r="B1531" t="s">
        <v>4176</v>
      </c>
      <c r="C1531" t="s">
        <v>4176</v>
      </c>
      <c r="D1531" t="s">
        <v>11</v>
      </c>
      <c r="E1531" s="42">
        <v>44854</v>
      </c>
      <c r="F1531" t="s">
        <v>7373</v>
      </c>
      <c r="G1531">
        <v>4951</v>
      </c>
      <c r="H1531">
        <v>1207</v>
      </c>
    </row>
    <row r="1532" spans="1:8" x14ac:dyDescent="0.35">
      <c r="A1532" s="15" t="s">
        <v>7374</v>
      </c>
      <c r="B1532" t="s">
        <v>4176</v>
      </c>
      <c r="C1532" t="s">
        <v>4176</v>
      </c>
      <c r="D1532" t="s">
        <v>11</v>
      </c>
      <c r="E1532" s="42">
        <v>44854</v>
      </c>
      <c r="F1532" t="s">
        <v>7375</v>
      </c>
      <c r="G1532">
        <v>14487</v>
      </c>
      <c r="H1532">
        <v>2499</v>
      </c>
    </row>
    <row r="1533" spans="1:8" x14ac:dyDescent="0.35">
      <c r="A1533" s="15" t="s">
        <v>7376</v>
      </c>
      <c r="B1533" t="s">
        <v>4176</v>
      </c>
      <c r="C1533" t="s">
        <v>4176</v>
      </c>
      <c r="D1533" t="s">
        <v>11</v>
      </c>
      <c r="E1533" s="42">
        <v>44854</v>
      </c>
      <c r="F1533" t="s">
        <v>7377</v>
      </c>
      <c r="G1533">
        <v>14625</v>
      </c>
      <c r="H1533">
        <v>2796</v>
      </c>
    </row>
    <row r="1534" spans="1:8" x14ac:dyDescent="0.35">
      <c r="A1534" s="15" t="s">
        <v>7378</v>
      </c>
      <c r="B1534" t="s">
        <v>4176</v>
      </c>
      <c r="C1534" t="s">
        <v>4176</v>
      </c>
      <c r="D1534" t="s">
        <v>11</v>
      </c>
      <c r="E1534" s="42">
        <v>44854</v>
      </c>
      <c r="F1534" t="s">
        <v>7379</v>
      </c>
      <c r="G1534">
        <v>5808</v>
      </c>
      <c r="H1534">
        <v>1339</v>
      </c>
    </row>
    <row r="1535" spans="1:8" x14ac:dyDescent="0.35">
      <c r="A1535" s="15" t="s">
        <v>7380</v>
      </c>
      <c r="B1535" t="s">
        <v>4176</v>
      </c>
      <c r="C1535" t="s">
        <v>4176</v>
      </c>
      <c r="D1535" t="s">
        <v>11</v>
      </c>
      <c r="E1535" s="42">
        <v>44854</v>
      </c>
      <c r="F1535" t="s">
        <v>7381</v>
      </c>
      <c r="G1535">
        <v>7320</v>
      </c>
      <c r="H1535">
        <v>1394</v>
      </c>
    </row>
    <row r="1536" spans="1:8" x14ac:dyDescent="0.35">
      <c r="A1536" s="15" t="s">
        <v>7382</v>
      </c>
      <c r="B1536" t="s">
        <v>4176</v>
      </c>
      <c r="C1536" t="s">
        <v>4176</v>
      </c>
      <c r="D1536" t="s">
        <v>11</v>
      </c>
      <c r="E1536" s="42">
        <v>44854</v>
      </c>
      <c r="F1536" t="s">
        <v>7383</v>
      </c>
      <c r="G1536">
        <v>4012</v>
      </c>
      <c r="H1536">
        <v>838</v>
      </c>
    </row>
    <row r="1537" spans="1:8" x14ac:dyDescent="0.35">
      <c r="A1537" s="15" t="s">
        <v>7384</v>
      </c>
      <c r="B1537" t="s">
        <v>4176</v>
      </c>
      <c r="C1537" t="s">
        <v>4176</v>
      </c>
      <c r="D1537" t="s">
        <v>11</v>
      </c>
      <c r="E1537" s="42">
        <v>44854</v>
      </c>
      <c r="F1537" t="s">
        <v>7385</v>
      </c>
      <c r="G1537">
        <v>17769</v>
      </c>
      <c r="H1537">
        <v>2672</v>
      </c>
    </row>
    <row r="1538" spans="1:8" x14ac:dyDescent="0.35">
      <c r="A1538" s="15" t="s">
        <v>7386</v>
      </c>
      <c r="B1538" t="s">
        <v>4176</v>
      </c>
      <c r="C1538" t="s">
        <v>4176</v>
      </c>
      <c r="D1538" t="s">
        <v>11</v>
      </c>
      <c r="E1538" s="42">
        <v>44854</v>
      </c>
      <c r="F1538" t="s">
        <v>7387</v>
      </c>
      <c r="G1538">
        <v>13983</v>
      </c>
      <c r="H1538">
        <v>4601</v>
      </c>
    </row>
    <row r="1539" spans="1:8" x14ac:dyDescent="0.35">
      <c r="A1539" s="15" t="s">
        <v>7388</v>
      </c>
      <c r="B1539" t="s">
        <v>4176</v>
      </c>
      <c r="C1539" t="s">
        <v>4176</v>
      </c>
      <c r="D1539" t="s">
        <v>11</v>
      </c>
      <c r="E1539" s="42">
        <v>44854</v>
      </c>
      <c r="F1539" t="s">
        <v>7389</v>
      </c>
      <c r="G1539">
        <v>8331</v>
      </c>
      <c r="H1539">
        <v>1968</v>
      </c>
    </row>
    <row r="1540" spans="1:8" x14ac:dyDescent="0.35">
      <c r="A1540" s="15" t="s">
        <v>7390</v>
      </c>
      <c r="B1540" t="s">
        <v>4176</v>
      </c>
      <c r="C1540" t="s">
        <v>4176</v>
      </c>
      <c r="D1540" t="s">
        <v>11</v>
      </c>
      <c r="E1540" s="42">
        <v>44854</v>
      </c>
      <c r="F1540" t="s">
        <v>7391</v>
      </c>
      <c r="G1540">
        <v>7491</v>
      </c>
      <c r="H1540">
        <v>2048</v>
      </c>
    </row>
    <row r="1541" spans="1:8" x14ac:dyDescent="0.35">
      <c r="A1541" s="15" t="s">
        <v>7392</v>
      </c>
      <c r="B1541" t="s">
        <v>4176</v>
      </c>
      <c r="C1541" t="s">
        <v>4176</v>
      </c>
      <c r="D1541" t="s">
        <v>11</v>
      </c>
      <c r="E1541" s="42">
        <v>44854</v>
      </c>
      <c r="F1541" t="s">
        <v>7393</v>
      </c>
      <c r="G1541">
        <v>11749</v>
      </c>
      <c r="H1541">
        <v>1990</v>
      </c>
    </row>
    <row r="1542" spans="1:8" x14ac:dyDescent="0.35">
      <c r="A1542" s="15" t="s">
        <v>7394</v>
      </c>
      <c r="B1542" t="s">
        <v>4176</v>
      </c>
      <c r="C1542" t="s">
        <v>4176</v>
      </c>
      <c r="D1542" t="s">
        <v>11</v>
      </c>
      <c r="E1542" s="42">
        <v>44854</v>
      </c>
      <c r="F1542" t="s">
        <v>7395</v>
      </c>
      <c r="G1542">
        <v>8954</v>
      </c>
      <c r="H1542">
        <v>1725</v>
      </c>
    </row>
    <row r="1543" spans="1:8" x14ac:dyDescent="0.35">
      <c r="A1543" s="15" t="s">
        <v>7396</v>
      </c>
      <c r="B1543" t="s">
        <v>4176</v>
      </c>
      <c r="C1543" t="s">
        <v>4176</v>
      </c>
      <c r="D1543" t="s">
        <v>11</v>
      </c>
      <c r="E1543" s="42">
        <v>44854</v>
      </c>
      <c r="F1543" t="s">
        <v>7397</v>
      </c>
      <c r="G1543">
        <v>4984</v>
      </c>
      <c r="H1543">
        <v>968</v>
      </c>
    </row>
    <row r="1544" spans="1:8" x14ac:dyDescent="0.35">
      <c r="A1544" s="15" t="s">
        <v>7398</v>
      </c>
      <c r="B1544" t="s">
        <v>4176</v>
      </c>
      <c r="C1544" t="s">
        <v>4176</v>
      </c>
      <c r="D1544" t="s">
        <v>11</v>
      </c>
      <c r="E1544" s="42">
        <v>44854</v>
      </c>
      <c r="F1544" t="s">
        <v>7399</v>
      </c>
      <c r="G1544">
        <v>9078</v>
      </c>
      <c r="H1544">
        <v>1491</v>
      </c>
    </row>
    <row r="1545" spans="1:8" ht="409.5" x14ac:dyDescent="0.35">
      <c r="A1545" s="15" t="s">
        <v>7400</v>
      </c>
      <c r="B1545" t="s">
        <v>4176</v>
      </c>
      <c r="C1545" t="s">
        <v>4261</v>
      </c>
      <c r="D1545" t="s">
        <v>9</v>
      </c>
      <c r="E1545" s="42">
        <v>44854</v>
      </c>
      <c r="F1545" s="4" t="s">
        <v>7401</v>
      </c>
      <c r="G1545">
        <v>15398</v>
      </c>
      <c r="H1545">
        <v>3207</v>
      </c>
    </row>
    <row r="1546" spans="1:8" ht="409.5" x14ac:dyDescent="0.35">
      <c r="A1546" s="15" t="s">
        <v>7402</v>
      </c>
      <c r="B1546" t="s">
        <v>4176</v>
      </c>
      <c r="C1546" t="s">
        <v>7361</v>
      </c>
      <c r="D1546" t="s">
        <v>9</v>
      </c>
      <c r="E1546" s="42">
        <v>44854</v>
      </c>
      <c r="F1546" s="4" t="s">
        <v>7403</v>
      </c>
      <c r="G1546">
        <v>21820</v>
      </c>
      <c r="H1546">
        <v>2740</v>
      </c>
    </row>
    <row r="1547" spans="1:8" x14ac:dyDescent="0.35">
      <c r="A1547" s="15" t="s">
        <v>7404</v>
      </c>
      <c r="B1547" t="s">
        <v>4176</v>
      </c>
      <c r="C1547" t="s">
        <v>4176</v>
      </c>
      <c r="D1547" t="s">
        <v>11</v>
      </c>
      <c r="E1547" s="42">
        <v>44854</v>
      </c>
      <c r="F1547" t="s">
        <v>7405</v>
      </c>
      <c r="G1547">
        <v>83675</v>
      </c>
      <c r="H1547">
        <v>9875</v>
      </c>
    </row>
    <row r="1548" spans="1:8" x14ac:dyDescent="0.35">
      <c r="A1548" s="15" t="s">
        <v>7406</v>
      </c>
      <c r="B1548" t="s">
        <v>4176</v>
      </c>
      <c r="C1548" t="s">
        <v>7407</v>
      </c>
      <c r="D1548" t="s">
        <v>9</v>
      </c>
      <c r="E1548" s="42">
        <v>44854</v>
      </c>
      <c r="F1548" t="s">
        <v>7408</v>
      </c>
      <c r="G1548">
        <v>21772</v>
      </c>
      <c r="H1548">
        <v>3008</v>
      </c>
    </row>
    <row r="1549" spans="1:8" x14ac:dyDescent="0.35">
      <c r="A1549" s="15" t="s">
        <v>7409</v>
      </c>
      <c r="B1549" t="s">
        <v>4176</v>
      </c>
      <c r="C1549" t="s">
        <v>4176</v>
      </c>
      <c r="D1549" t="s">
        <v>11</v>
      </c>
      <c r="E1549" s="42">
        <v>44854</v>
      </c>
      <c r="F1549" t="s">
        <v>7410</v>
      </c>
      <c r="G1549">
        <v>3033</v>
      </c>
      <c r="H1549">
        <v>699</v>
      </c>
    </row>
    <row r="1550" spans="1:8" x14ac:dyDescent="0.35">
      <c r="A1550" s="15" t="s">
        <v>7411</v>
      </c>
      <c r="B1550" t="s">
        <v>4176</v>
      </c>
      <c r="C1550" t="s">
        <v>4176</v>
      </c>
      <c r="D1550" t="s">
        <v>11</v>
      </c>
      <c r="E1550" s="42">
        <v>44854</v>
      </c>
      <c r="F1550" t="s">
        <v>7412</v>
      </c>
      <c r="G1550">
        <v>7855</v>
      </c>
      <c r="H1550">
        <v>1752</v>
      </c>
    </row>
    <row r="1551" spans="1:8" ht="130.5" x14ac:dyDescent="0.35">
      <c r="A1551" s="15" t="s">
        <v>7413</v>
      </c>
      <c r="B1551" t="s">
        <v>4176</v>
      </c>
      <c r="C1551" t="s">
        <v>4261</v>
      </c>
      <c r="D1551" t="s">
        <v>9</v>
      </c>
      <c r="E1551" s="42">
        <v>44854</v>
      </c>
      <c r="F1551" s="4" t="s">
        <v>7414</v>
      </c>
      <c r="G1551">
        <v>10929</v>
      </c>
      <c r="H1551">
        <v>1621</v>
      </c>
    </row>
    <row r="1552" spans="1:8" x14ac:dyDescent="0.35">
      <c r="A1552" s="15" t="s">
        <v>7415</v>
      </c>
      <c r="B1552" t="s">
        <v>4176</v>
      </c>
      <c r="C1552" t="s">
        <v>4176</v>
      </c>
      <c r="D1552" t="s">
        <v>11</v>
      </c>
      <c r="E1552" s="42">
        <v>44854</v>
      </c>
      <c r="F1552" t="s">
        <v>7416</v>
      </c>
      <c r="G1552">
        <v>8714</v>
      </c>
      <c r="H1552">
        <v>1673</v>
      </c>
    </row>
    <row r="1553" spans="1:8" x14ac:dyDescent="0.35">
      <c r="A1553" s="15" t="s">
        <v>7417</v>
      </c>
      <c r="B1553" t="s">
        <v>4176</v>
      </c>
      <c r="C1553" t="s">
        <v>4176</v>
      </c>
      <c r="D1553" t="s">
        <v>11</v>
      </c>
      <c r="E1553" s="42">
        <v>44854</v>
      </c>
      <c r="F1553" t="s">
        <v>7418</v>
      </c>
      <c r="G1553">
        <v>5296</v>
      </c>
      <c r="H1553">
        <v>1170</v>
      </c>
    </row>
    <row r="1554" spans="1:8" x14ac:dyDescent="0.35">
      <c r="A1554" s="15" t="s">
        <v>7419</v>
      </c>
      <c r="B1554" t="s">
        <v>4176</v>
      </c>
      <c r="C1554" t="s">
        <v>4176</v>
      </c>
      <c r="D1554" t="s">
        <v>11</v>
      </c>
      <c r="E1554" s="42">
        <v>44854</v>
      </c>
      <c r="F1554" t="s">
        <v>7420</v>
      </c>
      <c r="G1554">
        <v>6061</v>
      </c>
      <c r="H1554">
        <v>1220</v>
      </c>
    </row>
    <row r="1555" spans="1:8" x14ac:dyDescent="0.35">
      <c r="A1555" s="15" t="s">
        <v>7421</v>
      </c>
      <c r="B1555" t="s">
        <v>4176</v>
      </c>
      <c r="C1555" t="s">
        <v>4176</v>
      </c>
      <c r="D1555" t="s">
        <v>11</v>
      </c>
      <c r="E1555" s="42">
        <v>44854</v>
      </c>
      <c r="F1555" t="s">
        <v>7422</v>
      </c>
      <c r="G1555">
        <v>28541</v>
      </c>
      <c r="H1555">
        <v>4041</v>
      </c>
    </row>
    <row r="1556" spans="1:8" x14ac:dyDescent="0.35">
      <c r="A1556" s="15" t="s">
        <v>7423</v>
      </c>
      <c r="B1556" t="s">
        <v>4176</v>
      </c>
      <c r="C1556" t="s">
        <v>4176</v>
      </c>
      <c r="D1556" t="s">
        <v>11</v>
      </c>
      <c r="E1556" s="42">
        <v>44854</v>
      </c>
      <c r="F1556" t="s">
        <v>7424</v>
      </c>
      <c r="G1556">
        <v>12964</v>
      </c>
      <c r="H1556">
        <v>2448</v>
      </c>
    </row>
    <row r="1557" spans="1:8" x14ac:dyDescent="0.35">
      <c r="A1557" s="15" t="s">
        <v>7425</v>
      </c>
      <c r="B1557" t="s">
        <v>4176</v>
      </c>
      <c r="C1557" t="s">
        <v>4176</v>
      </c>
      <c r="D1557" t="s">
        <v>11</v>
      </c>
      <c r="E1557" s="42">
        <v>44854</v>
      </c>
      <c r="F1557" t="s">
        <v>7426</v>
      </c>
      <c r="G1557">
        <v>12279</v>
      </c>
      <c r="H1557">
        <v>1996</v>
      </c>
    </row>
    <row r="1558" spans="1:8" x14ac:dyDescent="0.35">
      <c r="A1558" s="15" t="s">
        <v>7427</v>
      </c>
      <c r="B1558" t="s">
        <v>4176</v>
      </c>
      <c r="C1558" t="s">
        <v>4176</v>
      </c>
      <c r="D1558" t="s">
        <v>11</v>
      </c>
      <c r="E1558" s="42">
        <v>44854</v>
      </c>
      <c r="F1558" t="s">
        <v>7428</v>
      </c>
      <c r="G1558">
        <v>7370</v>
      </c>
      <c r="H1558">
        <v>1329</v>
      </c>
    </row>
    <row r="1559" spans="1:8" x14ac:dyDescent="0.35">
      <c r="A1559" s="15" t="s">
        <v>7429</v>
      </c>
      <c r="B1559" t="s">
        <v>4176</v>
      </c>
      <c r="C1559" t="s">
        <v>4176</v>
      </c>
      <c r="D1559" t="s">
        <v>11</v>
      </c>
      <c r="E1559" s="42">
        <v>44854</v>
      </c>
      <c r="F1559" t="s">
        <v>7430</v>
      </c>
      <c r="G1559">
        <v>174735</v>
      </c>
      <c r="H1559">
        <v>8910</v>
      </c>
    </row>
    <row r="1560" spans="1:8" ht="188.5" x14ac:dyDescent="0.35">
      <c r="A1560" s="15" t="s">
        <v>7431</v>
      </c>
      <c r="B1560" t="s">
        <v>4176</v>
      </c>
      <c r="C1560" t="s">
        <v>4261</v>
      </c>
      <c r="D1560" t="s">
        <v>9</v>
      </c>
      <c r="E1560" s="42">
        <v>44854</v>
      </c>
      <c r="F1560" s="4" t="s">
        <v>7432</v>
      </c>
      <c r="G1560">
        <v>39337</v>
      </c>
      <c r="H1560">
        <v>5704</v>
      </c>
    </row>
    <row r="1561" spans="1:8" x14ac:dyDescent="0.35">
      <c r="A1561" s="15" t="s">
        <v>7433</v>
      </c>
      <c r="B1561" t="s">
        <v>4176</v>
      </c>
      <c r="C1561" t="s">
        <v>6520</v>
      </c>
      <c r="D1561" t="s">
        <v>52</v>
      </c>
      <c r="E1561" s="42">
        <v>44855</v>
      </c>
      <c r="F1561" t="s">
        <v>7434</v>
      </c>
      <c r="G1561">
        <v>0</v>
      </c>
      <c r="H1561">
        <v>3459</v>
      </c>
    </row>
    <row r="1562" spans="1:8" ht="348" x14ac:dyDescent="0.35">
      <c r="A1562" s="15" t="s">
        <v>7435</v>
      </c>
      <c r="B1562" t="s">
        <v>4176</v>
      </c>
      <c r="C1562" t="s">
        <v>7436</v>
      </c>
      <c r="D1562" t="s">
        <v>9</v>
      </c>
      <c r="E1562" s="42">
        <v>44855</v>
      </c>
      <c r="F1562" s="4" t="s">
        <v>7437</v>
      </c>
      <c r="G1562">
        <v>4467</v>
      </c>
      <c r="H1562">
        <v>869</v>
      </c>
    </row>
    <row r="1563" spans="1:8" x14ac:dyDescent="0.35">
      <c r="A1563" s="15" t="s">
        <v>7438</v>
      </c>
      <c r="B1563" t="s">
        <v>4176</v>
      </c>
      <c r="C1563" t="s">
        <v>7436</v>
      </c>
      <c r="D1563" t="s">
        <v>146</v>
      </c>
      <c r="E1563" s="42">
        <v>44855</v>
      </c>
      <c r="F1563" t="s">
        <v>7439</v>
      </c>
      <c r="G1563">
        <v>2401</v>
      </c>
      <c r="H1563">
        <v>462</v>
      </c>
    </row>
    <row r="1564" spans="1:8" x14ac:dyDescent="0.35">
      <c r="A1564" s="15" t="s">
        <v>7440</v>
      </c>
      <c r="B1564" t="s">
        <v>4176</v>
      </c>
      <c r="C1564" t="s">
        <v>4176</v>
      </c>
      <c r="D1564" t="s">
        <v>11</v>
      </c>
      <c r="E1564" s="42">
        <v>44855</v>
      </c>
      <c r="F1564" t="s">
        <v>7441</v>
      </c>
      <c r="G1564">
        <v>28651</v>
      </c>
      <c r="H1564">
        <v>5096</v>
      </c>
    </row>
    <row r="1565" spans="1:8" x14ac:dyDescent="0.35">
      <c r="A1565" s="15" t="s">
        <v>7442</v>
      </c>
      <c r="B1565" t="s">
        <v>4176</v>
      </c>
      <c r="C1565" t="s">
        <v>4176</v>
      </c>
      <c r="D1565" t="s">
        <v>11</v>
      </c>
      <c r="E1565" s="42">
        <v>44855</v>
      </c>
      <c r="F1565" s="44" t="s">
        <v>7443</v>
      </c>
      <c r="G1565">
        <v>8488</v>
      </c>
      <c r="H1565">
        <v>1633</v>
      </c>
    </row>
    <row r="1566" spans="1:8" ht="362.5" x14ac:dyDescent="0.35">
      <c r="A1566" s="15" t="s">
        <v>7444</v>
      </c>
      <c r="B1566" t="s">
        <v>4176</v>
      </c>
      <c r="C1566" t="s">
        <v>4649</v>
      </c>
      <c r="D1566" t="s">
        <v>52</v>
      </c>
      <c r="E1566" s="42">
        <v>44855</v>
      </c>
      <c r="F1566" s="4" t="s">
        <v>7445</v>
      </c>
      <c r="G1566">
        <v>0</v>
      </c>
      <c r="H1566">
        <v>596</v>
      </c>
    </row>
    <row r="1567" spans="1:8" x14ac:dyDescent="0.35">
      <c r="A1567" s="15" t="s">
        <v>7446</v>
      </c>
      <c r="B1567" t="s">
        <v>4176</v>
      </c>
      <c r="C1567" t="s">
        <v>4176</v>
      </c>
      <c r="D1567" t="s">
        <v>11</v>
      </c>
      <c r="E1567" s="42">
        <v>44855</v>
      </c>
      <c r="F1567" t="s">
        <v>7447</v>
      </c>
      <c r="G1567">
        <v>9358</v>
      </c>
      <c r="H1567">
        <v>2320</v>
      </c>
    </row>
    <row r="1568" spans="1:8" x14ac:dyDescent="0.35">
      <c r="A1568" s="15" t="s">
        <v>7448</v>
      </c>
      <c r="B1568" t="s">
        <v>4176</v>
      </c>
      <c r="C1568" t="s">
        <v>4230</v>
      </c>
      <c r="D1568" t="s">
        <v>9</v>
      </c>
      <c r="E1568" s="42">
        <v>44855</v>
      </c>
      <c r="F1568" t="s">
        <v>7449</v>
      </c>
      <c r="G1568">
        <v>42277</v>
      </c>
      <c r="H1568">
        <v>9358</v>
      </c>
    </row>
    <row r="1569" spans="1:8" x14ac:dyDescent="0.35">
      <c r="A1569" s="15" t="s">
        <v>7450</v>
      </c>
      <c r="B1569" t="s">
        <v>4176</v>
      </c>
      <c r="C1569" t="s">
        <v>4176</v>
      </c>
      <c r="D1569" t="s">
        <v>11</v>
      </c>
      <c r="E1569" s="42">
        <v>44855</v>
      </c>
      <c r="F1569" t="s">
        <v>7451</v>
      </c>
      <c r="G1569">
        <v>30456</v>
      </c>
      <c r="H1569">
        <v>5998</v>
      </c>
    </row>
    <row r="1570" spans="1:8" x14ac:dyDescent="0.35">
      <c r="A1570" s="15" t="s">
        <v>7452</v>
      </c>
      <c r="B1570" t="s">
        <v>4176</v>
      </c>
      <c r="C1570" t="s">
        <v>4176</v>
      </c>
      <c r="D1570" t="s">
        <v>11</v>
      </c>
      <c r="E1570" s="42">
        <v>44855</v>
      </c>
      <c r="F1570" t="s">
        <v>7453</v>
      </c>
      <c r="G1570">
        <v>4724</v>
      </c>
      <c r="H1570">
        <v>1081</v>
      </c>
    </row>
    <row r="1571" spans="1:8" x14ac:dyDescent="0.35">
      <c r="A1571" s="15" t="s">
        <v>7454</v>
      </c>
      <c r="B1571" t="s">
        <v>4176</v>
      </c>
      <c r="C1571" t="s">
        <v>4176</v>
      </c>
      <c r="D1571" t="s">
        <v>11</v>
      </c>
      <c r="E1571" s="42">
        <v>44855</v>
      </c>
      <c r="F1571" t="s">
        <v>7455</v>
      </c>
      <c r="G1571">
        <v>21992</v>
      </c>
      <c r="H1571">
        <v>4675</v>
      </c>
    </row>
    <row r="1572" spans="1:8" x14ac:dyDescent="0.35">
      <c r="A1572" s="15" t="s">
        <v>7456</v>
      </c>
      <c r="B1572" t="s">
        <v>4176</v>
      </c>
      <c r="C1572" t="s">
        <v>4230</v>
      </c>
      <c r="D1572" t="s">
        <v>9</v>
      </c>
      <c r="E1572" s="42">
        <v>44855</v>
      </c>
      <c r="F1572" t="s">
        <v>7457</v>
      </c>
      <c r="G1572">
        <v>65618</v>
      </c>
      <c r="H1572">
        <v>10047</v>
      </c>
    </row>
    <row r="1573" spans="1:8" x14ac:dyDescent="0.35">
      <c r="A1573" s="15" t="s">
        <v>7458</v>
      </c>
      <c r="B1573" t="s">
        <v>4176</v>
      </c>
      <c r="C1573" t="s">
        <v>4176</v>
      </c>
      <c r="D1573" t="s">
        <v>11</v>
      </c>
      <c r="E1573" s="42">
        <v>44855</v>
      </c>
      <c r="F1573" t="s">
        <v>7459</v>
      </c>
      <c r="G1573">
        <v>13966</v>
      </c>
      <c r="H1573">
        <v>2622</v>
      </c>
    </row>
    <row r="1574" spans="1:8" ht="409.5" x14ac:dyDescent="0.35">
      <c r="A1574" s="15" t="s">
        <v>7460</v>
      </c>
      <c r="B1574" t="s">
        <v>4176</v>
      </c>
      <c r="C1574" t="s">
        <v>4261</v>
      </c>
      <c r="D1574" t="s">
        <v>9</v>
      </c>
      <c r="E1574" s="42">
        <v>44855</v>
      </c>
      <c r="F1574" s="4" t="s">
        <v>7461</v>
      </c>
      <c r="G1574">
        <v>8104</v>
      </c>
      <c r="H1574">
        <v>1601</v>
      </c>
    </row>
    <row r="1575" spans="1:8" x14ac:dyDescent="0.35">
      <c r="A1575" s="15" t="s">
        <v>7462</v>
      </c>
      <c r="B1575" t="s">
        <v>4176</v>
      </c>
      <c r="C1575" t="s">
        <v>4176</v>
      </c>
      <c r="D1575" t="s">
        <v>11</v>
      </c>
      <c r="E1575" s="42">
        <v>44855</v>
      </c>
      <c r="F1575" t="s">
        <v>7463</v>
      </c>
      <c r="G1575">
        <v>4059</v>
      </c>
      <c r="H1575">
        <v>891</v>
      </c>
    </row>
    <row r="1576" spans="1:8" x14ac:dyDescent="0.35">
      <c r="A1576" s="15" t="s">
        <v>7464</v>
      </c>
      <c r="B1576" t="s">
        <v>4176</v>
      </c>
      <c r="C1576" t="s">
        <v>4176</v>
      </c>
      <c r="D1576" t="s">
        <v>11</v>
      </c>
      <c r="E1576" s="42">
        <v>44855</v>
      </c>
      <c r="F1576" t="s">
        <v>7465</v>
      </c>
      <c r="G1576">
        <v>5553</v>
      </c>
      <c r="H1576">
        <v>1052</v>
      </c>
    </row>
    <row r="1577" spans="1:8" x14ac:dyDescent="0.35">
      <c r="A1577" s="15" t="s">
        <v>7466</v>
      </c>
      <c r="B1577" t="s">
        <v>4176</v>
      </c>
      <c r="C1577" t="s">
        <v>4176</v>
      </c>
      <c r="D1577" t="s">
        <v>11</v>
      </c>
      <c r="E1577" s="42">
        <v>44855</v>
      </c>
      <c r="F1577" t="s">
        <v>7467</v>
      </c>
      <c r="G1577">
        <v>175670</v>
      </c>
      <c r="H1577">
        <v>17174</v>
      </c>
    </row>
    <row r="1578" spans="1:8" x14ac:dyDescent="0.35">
      <c r="A1578" s="15" t="s">
        <v>7468</v>
      </c>
      <c r="B1578" t="s">
        <v>4176</v>
      </c>
      <c r="C1578" t="s">
        <v>4176</v>
      </c>
      <c r="D1578" t="s">
        <v>11</v>
      </c>
      <c r="E1578" s="42">
        <v>44855</v>
      </c>
      <c r="F1578" t="s">
        <v>7469</v>
      </c>
      <c r="G1578">
        <v>7777</v>
      </c>
      <c r="H1578">
        <v>1510</v>
      </c>
    </row>
    <row r="1579" spans="1:8" ht="304.5" x14ac:dyDescent="0.35">
      <c r="A1579" s="15" t="s">
        <v>7470</v>
      </c>
      <c r="B1579" t="s">
        <v>4176</v>
      </c>
      <c r="C1579" t="s">
        <v>5177</v>
      </c>
      <c r="D1579" t="s">
        <v>9</v>
      </c>
      <c r="E1579" s="42">
        <v>44855</v>
      </c>
      <c r="F1579" s="4" t="s">
        <v>7471</v>
      </c>
      <c r="G1579">
        <v>25599</v>
      </c>
      <c r="H1579">
        <v>3596</v>
      </c>
    </row>
    <row r="1580" spans="1:8" ht="304.5" x14ac:dyDescent="0.35">
      <c r="A1580" s="15" t="s">
        <v>7472</v>
      </c>
      <c r="B1580" t="s">
        <v>4176</v>
      </c>
      <c r="C1580" t="s">
        <v>4261</v>
      </c>
      <c r="D1580" t="s">
        <v>9</v>
      </c>
      <c r="E1580" s="42">
        <v>44855</v>
      </c>
      <c r="F1580" s="4" t="s">
        <v>7471</v>
      </c>
      <c r="G1580">
        <v>25599</v>
      </c>
      <c r="H1580">
        <v>3596</v>
      </c>
    </row>
    <row r="1581" spans="1:8" x14ac:dyDescent="0.35">
      <c r="A1581" s="15" t="s">
        <v>7473</v>
      </c>
      <c r="B1581" t="s">
        <v>4176</v>
      </c>
      <c r="C1581" t="s">
        <v>4176</v>
      </c>
      <c r="D1581" t="s">
        <v>11</v>
      </c>
      <c r="E1581" s="42">
        <v>44855</v>
      </c>
      <c r="F1581" t="s">
        <v>7474</v>
      </c>
      <c r="G1581">
        <v>17249</v>
      </c>
      <c r="H1581">
        <v>4282</v>
      </c>
    </row>
    <row r="1582" spans="1:8" x14ac:dyDescent="0.35">
      <c r="A1582" s="15" t="s">
        <v>7475</v>
      </c>
      <c r="B1582" t="s">
        <v>4176</v>
      </c>
      <c r="C1582" t="s">
        <v>4176</v>
      </c>
      <c r="D1582" t="s">
        <v>11</v>
      </c>
      <c r="E1582" s="42">
        <v>44855</v>
      </c>
      <c r="F1582" t="s">
        <v>7476</v>
      </c>
      <c r="G1582">
        <v>6181</v>
      </c>
      <c r="H1582">
        <v>1407</v>
      </c>
    </row>
    <row r="1583" spans="1:8" x14ac:dyDescent="0.35">
      <c r="A1583" s="15" t="s">
        <v>7477</v>
      </c>
      <c r="B1583" t="s">
        <v>4176</v>
      </c>
      <c r="C1583" t="s">
        <v>4176</v>
      </c>
      <c r="D1583" t="s">
        <v>11</v>
      </c>
      <c r="E1583" s="42">
        <v>44855</v>
      </c>
      <c r="F1583" t="s">
        <v>7478</v>
      </c>
      <c r="G1583">
        <v>4723</v>
      </c>
      <c r="H1583">
        <v>1088</v>
      </c>
    </row>
    <row r="1584" spans="1:8" x14ac:dyDescent="0.35">
      <c r="A1584" s="15" t="s">
        <v>7479</v>
      </c>
      <c r="B1584" t="s">
        <v>4176</v>
      </c>
      <c r="C1584" t="s">
        <v>4176</v>
      </c>
      <c r="D1584" t="s">
        <v>11</v>
      </c>
      <c r="E1584" s="42">
        <v>44855</v>
      </c>
      <c r="F1584" t="s">
        <v>7480</v>
      </c>
      <c r="G1584">
        <v>11982</v>
      </c>
      <c r="H1584">
        <v>1985</v>
      </c>
    </row>
    <row r="1585" spans="1:8" x14ac:dyDescent="0.35">
      <c r="A1585" s="15" t="s">
        <v>7481</v>
      </c>
      <c r="B1585" t="s">
        <v>4176</v>
      </c>
      <c r="C1585" t="s">
        <v>4176</v>
      </c>
      <c r="D1585" t="s">
        <v>11</v>
      </c>
      <c r="E1585" s="42">
        <v>44855</v>
      </c>
      <c r="F1585" t="s">
        <v>7482</v>
      </c>
      <c r="G1585">
        <v>6326</v>
      </c>
      <c r="H1585">
        <v>1243</v>
      </c>
    </row>
    <row r="1586" spans="1:8" x14ac:dyDescent="0.35">
      <c r="A1586" s="15" t="s">
        <v>7483</v>
      </c>
      <c r="B1586" t="s">
        <v>4176</v>
      </c>
      <c r="C1586" t="s">
        <v>4176</v>
      </c>
      <c r="D1586" t="s">
        <v>11</v>
      </c>
      <c r="E1586" s="42">
        <v>44855</v>
      </c>
      <c r="F1586" t="s">
        <v>7484</v>
      </c>
      <c r="G1586">
        <v>6649</v>
      </c>
      <c r="H1586">
        <v>1383</v>
      </c>
    </row>
    <row r="1587" spans="1:8" x14ac:dyDescent="0.35">
      <c r="A1587" s="15" t="s">
        <v>7485</v>
      </c>
      <c r="B1587" t="s">
        <v>4176</v>
      </c>
      <c r="C1587" t="s">
        <v>4176</v>
      </c>
      <c r="D1587" t="s">
        <v>11</v>
      </c>
      <c r="E1587" s="42">
        <v>44855</v>
      </c>
      <c r="F1587" t="s">
        <v>7486</v>
      </c>
      <c r="G1587">
        <v>7631</v>
      </c>
      <c r="H1587">
        <v>1571</v>
      </c>
    </row>
    <row r="1588" spans="1:8" x14ac:dyDescent="0.35">
      <c r="A1588" s="15" t="s">
        <v>7487</v>
      </c>
      <c r="B1588" t="s">
        <v>4176</v>
      </c>
      <c r="C1588" t="s">
        <v>4176</v>
      </c>
      <c r="D1588" t="s">
        <v>11</v>
      </c>
      <c r="E1588" s="42">
        <v>44855</v>
      </c>
      <c r="F1588" t="s">
        <v>7488</v>
      </c>
      <c r="G1588">
        <v>10978</v>
      </c>
      <c r="H1588">
        <v>2371</v>
      </c>
    </row>
    <row r="1589" spans="1:8" x14ac:dyDescent="0.35">
      <c r="A1589" s="15" t="s">
        <v>7489</v>
      </c>
      <c r="B1589" t="s">
        <v>4176</v>
      </c>
      <c r="C1589" t="s">
        <v>4176</v>
      </c>
      <c r="D1589" t="s">
        <v>11</v>
      </c>
      <c r="E1589" s="42">
        <v>44855</v>
      </c>
      <c r="F1589" t="s">
        <v>7490</v>
      </c>
      <c r="G1589">
        <v>4393</v>
      </c>
      <c r="H1589">
        <v>923</v>
      </c>
    </row>
    <row r="1590" spans="1:8" x14ac:dyDescent="0.35">
      <c r="A1590" s="15" t="s">
        <v>7491</v>
      </c>
      <c r="B1590" t="s">
        <v>4176</v>
      </c>
      <c r="C1590" t="s">
        <v>4176</v>
      </c>
      <c r="D1590" t="s">
        <v>11</v>
      </c>
      <c r="E1590" s="42">
        <v>44855</v>
      </c>
      <c r="F1590" t="s">
        <v>7492</v>
      </c>
      <c r="G1590">
        <v>42554</v>
      </c>
      <c r="H1590">
        <v>4288</v>
      </c>
    </row>
    <row r="1591" spans="1:8" x14ac:dyDescent="0.35">
      <c r="A1591" s="15" t="s">
        <v>7493</v>
      </c>
      <c r="B1591" t="s">
        <v>4176</v>
      </c>
      <c r="C1591" t="s">
        <v>4176</v>
      </c>
      <c r="D1591" t="s">
        <v>11</v>
      </c>
      <c r="E1591" s="42">
        <v>44855</v>
      </c>
      <c r="F1591" t="s">
        <v>7494</v>
      </c>
      <c r="G1591">
        <v>5568</v>
      </c>
      <c r="H1591">
        <v>1067</v>
      </c>
    </row>
    <row r="1592" spans="1:8" x14ac:dyDescent="0.35">
      <c r="A1592" s="15" t="s">
        <v>7495</v>
      </c>
      <c r="B1592" t="s">
        <v>4176</v>
      </c>
      <c r="C1592" t="s">
        <v>4176</v>
      </c>
      <c r="D1592" t="s">
        <v>11</v>
      </c>
      <c r="E1592" s="42">
        <v>44855</v>
      </c>
      <c r="F1592" t="s">
        <v>7496</v>
      </c>
      <c r="G1592">
        <v>4379</v>
      </c>
      <c r="H1592">
        <v>760</v>
      </c>
    </row>
    <row r="1593" spans="1:8" x14ac:dyDescent="0.35">
      <c r="A1593" s="15" t="s">
        <v>7497</v>
      </c>
      <c r="B1593" t="s">
        <v>4176</v>
      </c>
      <c r="C1593" t="s">
        <v>4176</v>
      </c>
      <c r="D1593" t="s">
        <v>11</v>
      </c>
      <c r="E1593" s="42">
        <v>44855</v>
      </c>
      <c r="F1593" t="s">
        <v>7498</v>
      </c>
      <c r="G1593">
        <v>6440</v>
      </c>
      <c r="H1593">
        <v>1582</v>
      </c>
    </row>
    <row r="1594" spans="1:8" ht="261" x14ac:dyDescent="0.35">
      <c r="A1594" s="15" t="s">
        <v>7499</v>
      </c>
      <c r="B1594" t="s">
        <v>4176</v>
      </c>
      <c r="C1594" t="s">
        <v>4261</v>
      </c>
      <c r="D1594" t="s">
        <v>9</v>
      </c>
      <c r="E1594" s="42">
        <v>44855</v>
      </c>
      <c r="F1594" s="4" t="s">
        <v>7500</v>
      </c>
      <c r="G1594">
        <v>28848</v>
      </c>
      <c r="H1594">
        <v>4428</v>
      </c>
    </row>
    <row r="1595" spans="1:8" x14ac:dyDescent="0.35">
      <c r="A1595" s="15" t="s">
        <v>7501</v>
      </c>
      <c r="B1595" t="s">
        <v>4176</v>
      </c>
      <c r="C1595" t="s">
        <v>4176</v>
      </c>
      <c r="D1595" t="s">
        <v>11</v>
      </c>
      <c r="E1595" s="42">
        <v>44855</v>
      </c>
      <c r="F1595" t="s">
        <v>7502</v>
      </c>
      <c r="G1595">
        <v>5199</v>
      </c>
      <c r="H1595">
        <v>1143</v>
      </c>
    </row>
    <row r="1596" spans="1:8" x14ac:dyDescent="0.35">
      <c r="A1596" s="15" t="s">
        <v>7503</v>
      </c>
      <c r="B1596" t="s">
        <v>4176</v>
      </c>
      <c r="C1596" t="s">
        <v>4176</v>
      </c>
      <c r="D1596" t="s">
        <v>11</v>
      </c>
      <c r="E1596" s="42">
        <v>44855</v>
      </c>
      <c r="F1596" t="s">
        <v>7504</v>
      </c>
      <c r="G1596">
        <v>5101</v>
      </c>
      <c r="H1596">
        <v>1237</v>
      </c>
    </row>
    <row r="1597" spans="1:8" x14ac:dyDescent="0.35">
      <c r="A1597" s="15" t="s">
        <v>7505</v>
      </c>
      <c r="B1597" t="s">
        <v>4176</v>
      </c>
      <c r="C1597" t="s">
        <v>4176</v>
      </c>
      <c r="D1597" t="s">
        <v>11</v>
      </c>
      <c r="E1597" s="42">
        <v>44855</v>
      </c>
      <c r="F1597" t="s">
        <v>7506</v>
      </c>
      <c r="G1597">
        <v>27329</v>
      </c>
      <c r="H1597">
        <v>3694</v>
      </c>
    </row>
    <row r="1598" spans="1:8" x14ac:dyDescent="0.35">
      <c r="A1598" s="15" t="s">
        <v>7507</v>
      </c>
      <c r="B1598" t="s">
        <v>4176</v>
      </c>
      <c r="C1598" t="s">
        <v>4176</v>
      </c>
      <c r="D1598" t="s">
        <v>11</v>
      </c>
      <c r="E1598" s="42">
        <v>44855</v>
      </c>
      <c r="F1598" t="s">
        <v>7508</v>
      </c>
      <c r="G1598">
        <v>10080</v>
      </c>
      <c r="H1598">
        <v>1368</v>
      </c>
    </row>
    <row r="1599" spans="1:8" x14ac:dyDescent="0.35">
      <c r="A1599" s="15" t="s">
        <v>7509</v>
      </c>
      <c r="B1599" t="s">
        <v>4176</v>
      </c>
      <c r="C1599" t="s">
        <v>4176</v>
      </c>
      <c r="D1599" t="s">
        <v>11</v>
      </c>
      <c r="E1599" s="42">
        <v>44855</v>
      </c>
      <c r="F1599" t="s">
        <v>7510</v>
      </c>
      <c r="G1599">
        <v>3925</v>
      </c>
      <c r="H1599">
        <v>768</v>
      </c>
    </row>
    <row r="1600" spans="1:8" x14ac:dyDescent="0.35">
      <c r="A1600" s="15" t="s">
        <v>7511</v>
      </c>
      <c r="B1600" t="s">
        <v>4176</v>
      </c>
      <c r="C1600" t="s">
        <v>4176</v>
      </c>
      <c r="D1600" t="s">
        <v>11</v>
      </c>
      <c r="E1600" s="42">
        <v>44855</v>
      </c>
      <c r="F1600" t="s">
        <v>7512</v>
      </c>
      <c r="G1600">
        <v>11044</v>
      </c>
      <c r="H1600">
        <v>1832</v>
      </c>
    </row>
    <row r="1601" spans="1:8" x14ac:dyDescent="0.35">
      <c r="A1601" s="15" t="s">
        <v>7513</v>
      </c>
      <c r="B1601" t="s">
        <v>4176</v>
      </c>
      <c r="C1601" t="s">
        <v>4176</v>
      </c>
      <c r="D1601" t="s">
        <v>11</v>
      </c>
      <c r="E1601" s="42">
        <v>44855</v>
      </c>
      <c r="F1601" t="s">
        <v>7514</v>
      </c>
      <c r="G1601">
        <v>13150</v>
      </c>
      <c r="H1601">
        <v>2001</v>
      </c>
    </row>
    <row r="1602" spans="1:8" x14ac:dyDescent="0.35">
      <c r="A1602" s="15" t="s">
        <v>7515</v>
      </c>
      <c r="B1602" t="s">
        <v>4176</v>
      </c>
      <c r="C1602" t="s">
        <v>4176</v>
      </c>
      <c r="D1602" t="s">
        <v>11</v>
      </c>
      <c r="E1602" s="42">
        <v>44855</v>
      </c>
      <c r="F1602" t="s">
        <v>7516</v>
      </c>
      <c r="G1602">
        <v>4374</v>
      </c>
      <c r="H1602">
        <v>912</v>
      </c>
    </row>
    <row r="1603" spans="1:8" x14ac:dyDescent="0.35">
      <c r="A1603" s="15" t="s">
        <v>7517</v>
      </c>
      <c r="B1603" t="s">
        <v>4176</v>
      </c>
      <c r="C1603" t="s">
        <v>5177</v>
      </c>
      <c r="D1603" t="s">
        <v>9</v>
      </c>
      <c r="E1603" s="42">
        <v>44855</v>
      </c>
      <c r="F1603" t="s">
        <v>7518</v>
      </c>
      <c r="G1603">
        <v>36777</v>
      </c>
      <c r="H1603">
        <v>4251</v>
      </c>
    </row>
    <row r="1604" spans="1:8" x14ac:dyDescent="0.35">
      <c r="A1604" s="15" t="s">
        <v>7519</v>
      </c>
      <c r="B1604" t="s">
        <v>4176</v>
      </c>
      <c r="C1604" t="s">
        <v>4230</v>
      </c>
      <c r="D1604" t="s">
        <v>9</v>
      </c>
      <c r="E1604" s="42">
        <v>44855</v>
      </c>
      <c r="F1604" t="s">
        <v>7520</v>
      </c>
      <c r="G1604">
        <v>2447</v>
      </c>
      <c r="H1604">
        <v>565</v>
      </c>
    </row>
    <row r="1605" spans="1:8" x14ac:dyDescent="0.35">
      <c r="A1605" s="15" t="s">
        <v>7521</v>
      </c>
      <c r="B1605" t="s">
        <v>4176</v>
      </c>
      <c r="C1605" t="s">
        <v>4176</v>
      </c>
      <c r="D1605" t="s">
        <v>11</v>
      </c>
      <c r="E1605" s="42">
        <v>44855</v>
      </c>
      <c r="F1605" t="s">
        <v>7522</v>
      </c>
      <c r="G1605">
        <v>6133</v>
      </c>
      <c r="H1605">
        <v>1329</v>
      </c>
    </row>
    <row r="1606" spans="1:8" x14ac:dyDescent="0.35">
      <c r="A1606" s="15" t="s">
        <v>7523</v>
      </c>
      <c r="B1606" t="s">
        <v>4176</v>
      </c>
      <c r="C1606" t="s">
        <v>4176</v>
      </c>
      <c r="D1606" t="s">
        <v>11</v>
      </c>
      <c r="E1606" s="42">
        <v>44855</v>
      </c>
      <c r="F1606" t="s">
        <v>7524</v>
      </c>
      <c r="G1606">
        <v>4408</v>
      </c>
      <c r="H1606">
        <v>914</v>
      </c>
    </row>
    <row r="1607" spans="1:8" x14ac:dyDescent="0.35">
      <c r="A1607" s="15" t="s">
        <v>7525</v>
      </c>
      <c r="B1607" t="s">
        <v>4176</v>
      </c>
      <c r="C1607" t="s">
        <v>4176</v>
      </c>
      <c r="D1607" t="s">
        <v>11</v>
      </c>
      <c r="E1607" s="42">
        <v>44855</v>
      </c>
      <c r="F1607" t="s">
        <v>7526</v>
      </c>
      <c r="G1607">
        <v>6855</v>
      </c>
      <c r="H1607">
        <v>1481</v>
      </c>
    </row>
    <row r="1608" spans="1:8" x14ac:dyDescent="0.35">
      <c r="A1608" s="15" t="s">
        <v>7527</v>
      </c>
      <c r="B1608" t="s">
        <v>4176</v>
      </c>
      <c r="C1608" t="s">
        <v>4176</v>
      </c>
      <c r="D1608" t="s">
        <v>11</v>
      </c>
      <c r="E1608" s="42">
        <v>44856</v>
      </c>
      <c r="F1608" t="s">
        <v>7528</v>
      </c>
      <c r="G1608">
        <v>23268</v>
      </c>
      <c r="H1608">
        <v>5938</v>
      </c>
    </row>
    <row r="1609" spans="1:8" x14ac:dyDescent="0.35">
      <c r="A1609" s="15" t="s">
        <v>7529</v>
      </c>
      <c r="B1609" t="s">
        <v>4176</v>
      </c>
      <c r="C1609" t="s">
        <v>4176</v>
      </c>
      <c r="D1609" t="s">
        <v>11</v>
      </c>
      <c r="E1609" s="42">
        <v>44856</v>
      </c>
      <c r="F1609" t="s">
        <v>7530</v>
      </c>
      <c r="G1609">
        <v>27773</v>
      </c>
      <c r="H1609">
        <v>5324</v>
      </c>
    </row>
    <row r="1610" spans="1:8" x14ac:dyDescent="0.35">
      <c r="A1610" s="15" t="s">
        <v>7531</v>
      </c>
      <c r="B1610" t="s">
        <v>4176</v>
      </c>
      <c r="C1610" t="s">
        <v>7532</v>
      </c>
      <c r="D1610" t="s">
        <v>9</v>
      </c>
      <c r="E1610" s="42">
        <v>44856</v>
      </c>
      <c r="F1610" t="s">
        <v>7533</v>
      </c>
      <c r="G1610">
        <v>9324</v>
      </c>
      <c r="H1610">
        <v>1697</v>
      </c>
    </row>
    <row r="1611" spans="1:8" ht="409.5" x14ac:dyDescent="0.35">
      <c r="A1611" s="15" t="s">
        <v>7534</v>
      </c>
      <c r="B1611" t="s">
        <v>4176</v>
      </c>
      <c r="C1611" t="s">
        <v>4261</v>
      </c>
      <c r="D1611" t="s">
        <v>9</v>
      </c>
      <c r="E1611" s="42">
        <v>44856</v>
      </c>
      <c r="F1611" s="4" t="s">
        <v>7535</v>
      </c>
      <c r="G1611">
        <v>11580</v>
      </c>
      <c r="H1611">
        <v>2206</v>
      </c>
    </row>
    <row r="1612" spans="1:8" x14ac:dyDescent="0.35">
      <c r="A1612" s="15" t="s">
        <v>7536</v>
      </c>
      <c r="B1612" t="s">
        <v>4176</v>
      </c>
      <c r="C1612" t="s">
        <v>4176</v>
      </c>
      <c r="D1612" t="s">
        <v>11</v>
      </c>
      <c r="E1612" s="42">
        <v>44856</v>
      </c>
      <c r="F1612" t="s">
        <v>7537</v>
      </c>
      <c r="G1612">
        <v>1496</v>
      </c>
      <c r="H1612">
        <v>316</v>
      </c>
    </row>
    <row r="1613" spans="1:8" x14ac:dyDescent="0.35">
      <c r="A1613" s="15" t="s">
        <v>7538</v>
      </c>
      <c r="B1613" t="s">
        <v>4176</v>
      </c>
      <c r="C1613" t="s">
        <v>4176</v>
      </c>
      <c r="D1613" t="s">
        <v>11</v>
      </c>
      <c r="E1613" s="42">
        <v>44856</v>
      </c>
      <c r="F1613" t="s">
        <v>7539</v>
      </c>
      <c r="G1613">
        <v>13427</v>
      </c>
      <c r="H1613">
        <v>2428</v>
      </c>
    </row>
    <row r="1614" spans="1:8" ht="406" x14ac:dyDescent="0.35">
      <c r="A1614" s="15" t="s">
        <v>7540</v>
      </c>
      <c r="B1614" t="s">
        <v>4176</v>
      </c>
      <c r="C1614" t="s">
        <v>4176</v>
      </c>
      <c r="D1614" t="s">
        <v>11</v>
      </c>
      <c r="E1614" s="42">
        <v>44856</v>
      </c>
      <c r="F1614" s="4" t="s">
        <v>7541</v>
      </c>
      <c r="G1614">
        <v>3228</v>
      </c>
      <c r="H1614">
        <v>650</v>
      </c>
    </row>
    <row r="1615" spans="1:8" x14ac:dyDescent="0.35">
      <c r="A1615" s="15" t="s">
        <v>7542</v>
      </c>
      <c r="B1615" t="s">
        <v>4176</v>
      </c>
      <c r="C1615" t="s">
        <v>4176</v>
      </c>
      <c r="D1615" t="s">
        <v>11</v>
      </c>
      <c r="E1615" s="42">
        <v>44856</v>
      </c>
      <c r="F1615" t="s">
        <v>7543</v>
      </c>
      <c r="G1615">
        <v>12756</v>
      </c>
      <c r="H1615">
        <v>1976</v>
      </c>
    </row>
    <row r="1616" spans="1:8" x14ac:dyDescent="0.35">
      <c r="A1616" s="15" t="s">
        <v>7544</v>
      </c>
      <c r="B1616" t="s">
        <v>4176</v>
      </c>
      <c r="C1616" t="s">
        <v>4176</v>
      </c>
      <c r="D1616" t="s">
        <v>11</v>
      </c>
      <c r="E1616" s="42">
        <v>44856</v>
      </c>
      <c r="F1616" t="s">
        <v>7545</v>
      </c>
      <c r="G1616">
        <v>4404</v>
      </c>
      <c r="H1616">
        <v>1141</v>
      </c>
    </row>
    <row r="1617" spans="1:8" x14ac:dyDescent="0.35">
      <c r="A1617" s="15" t="s">
        <v>7546</v>
      </c>
      <c r="B1617" t="s">
        <v>4176</v>
      </c>
      <c r="C1617" t="s">
        <v>5177</v>
      </c>
      <c r="D1617" t="s">
        <v>9</v>
      </c>
      <c r="E1617" s="42">
        <v>44856</v>
      </c>
      <c r="F1617" t="s">
        <v>7547</v>
      </c>
      <c r="G1617">
        <v>7328</v>
      </c>
      <c r="H1617">
        <v>1487</v>
      </c>
    </row>
    <row r="1618" spans="1:8" x14ac:dyDescent="0.35">
      <c r="A1618" s="15" t="s">
        <v>7548</v>
      </c>
      <c r="B1618" t="s">
        <v>4176</v>
      </c>
      <c r="C1618" t="s">
        <v>4176</v>
      </c>
      <c r="D1618" t="s">
        <v>11</v>
      </c>
      <c r="E1618" s="42">
        <v>44856</v>
      </c>
      <c r="F1618" t="s">
        <v>7549</v>
      </c>
      <c r="G1618">
        <v>22564</v>
      </c>
      <c r="H1618">
        <v>3822</v>
      </c>
    </row>
    <row r="1619" spans="1:8" x14ac:dyDescent="0.35">
      <c r="A1619" s="15" t="s">
        <v>7550</v>
      </c>
      <c r="B1619" t="s">
        <v>4176</v>
      </c>
      <c r="C1619" t="s">
        <v>4176</v>
      </c>
      <c r="D1619" t="s">
        <v>11</v>
      </c>
      <c r="E1619" s="42">
        <v>44856</v>
      </c>
      <c r="F1619" t="s">
        <v>7551</v>
      </c>
      <c r="G1619">
        <v>4180</v>
      </c>
      <c r="H1619">
        <v>902</v>
      </c>
    </row>
    <row r="1620" spans="1:8" x14ac:dyDescent="0.35">
      <c r="A1620" s="15" t="s">
        <v>7552</v>
      </c>
      <c r="B1620" t="s">
        <v>4176</v>
      </c>
      <c r="C1620" t="s">
        <v>4176</v>
      </c>
      <c r="D1620" t="s">
        <v>11</v>
      </c>
      <c r="E1620" s="42">
        <v>44856</v>
      </c>
      <c r="F1620" t="s">
        <v>7553</v>
      </c>
      <c r="G1620">
        <v>8478</v>
      </c>
      <c r="H1620">
        <v>1926</v>
      </c>
    </row>
    <row r="1621" spans="1:8" x14ac:dyDescent="0.35">
      <c r="A1621" s="15" t="s">
        <v>7554</v>
      </c>
      <c r="B1621" t="s">
        <v>4176</v>
      </c>
      <c r="C1621" t="s">
        <v>4176</v>
      </c>
      <c r="D1621" t="s">
        <v>11</v>
      </c>
      <c r="E1621" s="42">
        <v>44856</v>
      </c>
      <c r="F1621" t="s">
        <v>7555</v>
      </c>
      <c r="G1621">
        <v>17069</v>
      </c>
      <c r="H1621">
        <v>3436</v>
      </c>
    </row>
    <row r="1622" spans="1:8" x14ac:dyDescent="0.35">
      <c r="A1622" s="15" t="s">
        <v>7556</v>
      </c>
      <c r="B1622" t="s">
        <v>4176</v>
      </c>
      <c r="C1622" t="s">
        <v>4176</v>
      </c>
      <c r="D1622" t="s">
        <v>11</v>
      </c>
      <c r="E1622" s="42">
        <v>44856</v>
      </c>
      <c r="F1622" t="s">
        <v>7557</v>
      </c>
      <c r="G1622">
        <v>5861</v>
      </c>
      <c r="H1622">
        <v>1363</v>
      </c>
    </row>
    <row r="1623" spans="1:8" x14ac:dyDescent="0.35">
      <c r="A1623" s="15" t="s">
        <v>7558</v>
      </c>
      <c r="B1623" t="s">
        <v>4176</v>
      </c>
      <c r="C1623" t="s">
        <v>4176</v>
      </c>
      <c r="D1623" t="s">
        <v>11</v>
      </c>
      <c r="E1623" s="42">
        <v>44856</v>
      </c>
      <c r="F1623" t="s">
        <v>7559</v>
      </c>
      <c r="G1623">
        <v>3853</v>
      </c>
      <c r="H1623">
        <v>833</v>
      </c>
    </row>
    <row r="1624" spans="1:8" x14ac:dyDescent="0.35">
      <c r="A1624" s="15" t="s">
        <v>7560</v>
      </c>
      <c r="B1624" t="s">
        <v>4176</v>
      </c>
      <c r="C1624" t="s">
        <v>4176</v>
      </c>
      <c r="D1624" t="s">
        <v>11</v>
      </c>
      <c r="E1624" s="42">
        <v>44856</v>
      </c>
      <c r="F1624" t="s">
        <v>7561</v>
      </c>
      <c r="G1624">
        <v>4509</v>
      </c>
      <c r="H1624">
        <v>1013</v>
      </c>
    </row>
    <row r="1625" spans="1:8" x14ac:dyDescent="0.35">
      <c r="A1625" s="15" t="s">
        <v>7562</v>
      </c>
      <c r="B1625" t="s">
        <v>4176</v>
      </c>
      <c r="C1625" t="s">
        <v>4176</v>
      </c>
      <c r="D1625" t="s">
        <v>11</v>
      </c>
      <c r="E1625" s="42">
        <v>44856</v>
      </c>
      <c r="F1625" t="s">
        <v>7563</v>
      </c>
      <c r="G1625">
        <v>7217</v>
      </c>
      <c r="H1625">
        <v>1348</v>
      </c>
    </row>
    <row r="1626" spans="1:8" x14ac:dyDescent="0.35">
      <c r="A1626" s="15" t="s">
        <v>7564</v>
      </c>
      <c r="B1626" t="s">
        <v>4176</v>
      </c>
      <c r="C1626" t="s">
        <v>4176</v>
      </c>
      <c r="D1626" t="s">
        <v>11</v>
      </c>
      <c r="E1626" s="42">
        <v>44856</v>
      </c>
      <c r="F1626" t="s">
        <v>7565</v>
      </c>
      <c r="G1626">
        <v>16071</v>
      </c>
      <c r="H1626">
        <v>2707</v>
      </c>
    </row>
    <row r="1627" spans="1:8" x14ac:dyDescent="0.35">
      <c r="A1627" s="15" t="s">
        <v>7566</v>
      </c>
      <c r="B1627" t="s">
        <v>4176</v>
      </c>
      <c r="C1627" t="s">
        <v>4176</v>
      </c>
      <c r="D1627" t="s">
        <v>11</v>
      </c>
      <c r="E1627" s="42">
        <v>44856</v>
      </c>
      <c r="F1627" t="s">
        <v>7567</v>
      </c>
      <c r="G1627">
        <v>9743</v>
      </c>
      <c r="H1627">
        <v>2003</v>
      </c>
    </row>
    <row r="1628" spans="1:8" x14ac:dyDescent="0.35">
      <c r="A1628" s="15" t="s">
        <v>7568</v>
      </c>
      <c r="B1628" t="s">
        <v>4176</v>
      </c>
      <c r="C1628" t="s">
        <v>4176</v>
      </c>
      <c r="D1628" t="s">
        <v>11</v>
      </c>
      <c r="E1628" s="42">
        <v>44856</v>
      </c>
      <c r="F1628" t="s">
        <v>7569</v>
      </c>
      <c r="G1628">
        <v>4011</v>
      </c>
      <c r="H1628">
        <v>851</v>
      </c>
    </row>
    <row r="1629" spans="1:8" x14ac:dyDescent="0.35">
      <c r="A1629" s="15" t="s">
        <v>7570</v>
      </c>
      <c r="B1629" t="s">
        <v>4176</v>
      </c>
      <c r="C1629" t="s">
        <v>4176</v>
      </c>
      <c r="D1629" t="s">
        <v>11</v>
      </c>
      <c r="E1629" s="42">
        <v>44856</v>
      </c>
      <c r="F1629" t="s">
        <v>7571</v>
      </c>
      <c r="G1629">
        <v>5499</v>
      </c>
      <c r="H1629">
        <v>1439</v>
      </c>
    </row>
    <row r="1630" spans="1:8" x14ac:dyDescent="0.35">
      <c r="A1630" s="15" t="s">
        <v>7572</v>
      </c>
      <c r="B1630" t="s">
        <v>4176</v>
      </c>
      <c r="C1630" t="s">
        <v>4176</v>
      </c>
      <c r="D1630" t="s">
        <v>11</v>
      </c>
      <c r="E1630" s="42">
        <v>44856</v>
      </c>
      <c r="F1630" t="s">
        <v>7573</v>
      </c>
      <c r="G1630">
        <v>6399</v>
      </c>
      <c r="H1630">
        <v>1282</v>
      </c>
    </row>
    <row r="1631" spans="1:8" x14ac:dyDescent="0.35">
      <c r="A1631" s="15" t="s">
        <v>7574</v>
      </c>
      <c r="B1631" t="s">
        <v>4176</v>
      </c>
      <c r="C1631" t="s">
        <v>4176</v>
      </c>
      <c r="D1631" t="s">
        <v>11</v>
      </c>
      <c r="E1631" s="42">
        <v>44856</v>
      </c>
      <c r="F1631" t="s">
        <v>7575</v>
      </c>
      <c r="G1631">
        <v>6429</v>
      </c>
      <c r="H1631">
        <v>1241</v>
      </c>
    </row>
    <row r="1632" spans="1:8" x14ac:dyDescent="0.35">
      <c r="A1632" s="15" t="s">
        <v>7576</v>
      </c>
      <c r="B1632" t="s">
        <v>4176</v>
      </c>
      <c r="C1632" t="s">
        <v>4176</v>
      </c>
      <c r="D1632" t="s">
        <v>11</v>
      </c>
      <c r="E1632" s="42">
        <v>44856</v>
      </c>
      <c r="F1632" t="s">
        <v>7577</v>
      </c>
      <c r="G1632">
        <v>32909</v>
      </c>
      <c r="H1632">
        <v>3661</v>
      </c>
    </row>
    <row r="1633" spans="1:8" x14ac:dyDescent="0.35">
      <c r="A1633" s="15" t="s">
        <v>7578</v>
      </c>
      <c r="B1633" t="s">
        <v>4176</v>
      </c>
      <c r="C1633" t="s">
        <v>4176</v>
      </c>
      <c r="D1633" t="s">
        <v>11</v>
      </c>
      <c r="E1633" s="42">
        <v>44856</v>
      </c>
      <c r="F1633" t="s">
        <v>7579</v>
      </c>
      <c r="G1633">
        <v>5912</v>
      </c>
      <c r="H1633">
        <v>1786</v>
      </c>
    </row>
    <row r="1634" spans="1:8" x14ac:dyDescent="0.35">
      <c r="A1634" s="15" t="s">
        <v>7580</v>
      </c>
      <c r="B1634" t="s">
        <v>4176</v>
      </c>
      <c r="C1634" t="s">
        <v>4176</v>
      </c>
      <c r="D1634" t="s">
        <v>11</v>
      </c>
      <c r="E1634" s="42">
        <v>44856</v>
      </c>
      <c r="F1634" t="s">
        <v>7581</v>
      </c>
      <c r="G1634">
        <v>5760</v>
      </c>
      <c r="H1634">
        <v>1301</v>
      </c>
    </row>
    <row r="1635" spans="1:8" x14ac:dyDescent="0.35">
      <c r="A1635" s="15" t="s">
        <v>7582</v>
      </c>
      <c r="B1635" t="s">
        <v>4176</v>
      </c>
      <c r="C1635" t="s">
        <v>4176</v>
      </c>
      <c r="D1635" t="s">
        <v>11</v>
      </c>
      <c r="E1635" s="42">
        <v>44856</v>
      </c>
      <c r="F1635" t="s">
        <v>7583</v>
      </c>
      <c r="G1635">
        <v>5636</v>
      </c>
      <c r="H1635">
        <v>1328</v>
      </c>
    </row>
    <row r="1636" spans="1:8" x14ac:dyDescent="0.35">
      <c r="A1636" s="15" t="s">
        <v>7584</v>
      </c>
      <c r="B1636" t="s">
        <v>4176</v>
      </c>
      <c r="C1636" t="s">
        <v>4176</v>
      </c>
      <c r="D1636" t="s">
        <v>11</v>
      </c>
      <c r="E1636" s="42">
        <v>44856</v>
      </c>
      <c r="F1636" t="s">
        <v>7585</v>
      </c>
      <c r="G1636">
        <v>9362</v>
      </c>
      <c r="H1636">
        <v>2153</v>
      </c>
    </row>
    <row r="1637" spans="1:8" ht="203" x14ac:dyDescent="0.35">
      <c r="A1637" s="15" t="s">
        <v>7586</v>
      </c>
      <c r="B1637" t="s">
        <v>4176</v>
      </c>
      <c r="C1637" t="s">
        <v>4261</v>
      </c>
      <c r="D1637" t="s">
        <v>9</v>
      </c>
      <c r="E1637" s="42">
        <v>44856</v>
      </c>
      <c r="F1637" s="4" t="s">
        <v>7587</v>
      </c>
      <c r="G1637">
        <v>31796</v>
      </c>
      <c r="H1637">
        <v>5103</v>
      </c>
    </row>
    <row r="1638" spans="1:8" ht="409.5" x14ac:dyDescent="0.35">
      <c r="A1638" s="15" t="s">
        <v>7588</v>
      </c>
      <c r="B1638" t="s">
        <v>4176</v>
      </c>
      <c r="C1638" t="s">
        <v>4261</v>
      </c>
      <c r="D1638" t="s">
        <v>9</v>
      </c>
      <c r="E1638" s="42">
        <v>44856</v>
      </c>
      <c r="F1638" s="4" t="s">
        <v>7589</v>
      </c>
      <c r="G1638">
        <v>9904</v>
      </c>
      <c r="H1638">
        <v>2193</v>
      </c>
    </row>
    <row r="1639" spans="1:8" x14ac:dyDescent="0.35">
      <c r="A1639" s="15" t="s">
        <v>7590</v>
      </c>
      <c r="B1639" t="s">
        <v>4176</v>
      </c>
      <c r="C1639" t="s">
        <v>4176</v>
      </c>
      <c r="D1639" t="s">
        <v>11</v>
      </c>
      <c r="E1639" s="42">
        <v>44856</v>
      </c>
      <c r="F1639" t="s">
        <v>7591</v>
      </c>
      <c r="G1639">
        <v>4039</v>
      </c>
      <c r="H1639">
        <v>996</v>
      </c>
    </row>
    <row r="1640" spans="1:8" x14ac:dyDescent="0.35">
      <c r="A1640" s="15" t="s">
        <v>7592</v>
      </c>
      <c r="B1640" t="s">
        <v>4176</v>
      </c>
      <c r="C1640" t="s">
        <v>4176</v>
      </c>
      <c r="D1640" t="s">
        <v>11</v>
      </c>
      <c r="E1640" s="42">
        <v>44856</v>
      </c>
      <c r="F1640" t="s">
        <v>7593</v>
      </c>
      <c r="G1640">
        <v>17004</v>
      </c>
      <c r="H1640">
        <v>2745</v>
      </c>
    </row>
    <row r="1641" spans="1:8" x14ac:dyDescent="0.35">
      <c r="A1641" s="15" t="s">
        <v>7594</v>
      </c>
      <c r="B1641" t="s">
        <v>4176</v>
      </c>
      <c r="C1641" t="s">
        <v>7595</v>
      </c>
      <c r="D1641" t="s">
        <v>52</v>
      </c>
      <c r="E1641" s="42">
        <v>44856</v>
      </c>
      <c r="F1641" t="s">
        <v>7596</v>
      </c>
      <c r="G1641">
        <v>0</v>
      </c>
      <c r="H1641">
        <v>1269</v>
      </c>
    </row>
    <row r="1642" spans="1:8" x14ac:dyDescent="0.35">
      <c r="A1642" s="15" t="s">
        <v>7597</v>
      </c>
      <c r="B1642" t="s">
        <v>4176</v>
      </c>
      <c r="C1642" t="s">
        <v>4176</v>
      </c>
      <c r="D1642" t="s">
        <v>11</v>
      </c>
      <c r="E1642" s="42">
        <v>44856</v>
      </c>
      <c r="F1642" t="s">
        <v>7598</v>
      </c>
      <c r="G1642">
        <v>98414</v>
      </c>
      <c r="H1642">
        <v>6730</v>
      </c>
    </row>
    <row r="1643" spans="1:8" x14ac:dyDescent="0.35">
      <c r="A1643" s="15" t="s">
        <v>7599</v>
      </c>
      <c r="B1643" t="s">
        <v>4176</v>
      </c>
      <c r="C1643" t="s">
        <v>4176</v>
      </c>
      <c r="D1643" t="s">
        <v>11</v>
      </c>
      <c r="E1643" s="42">
        <v>44856</v>
      </c>
      <c r="F1643" t="s">
        <v>7600</v>
      </c>
      <c r="G1643">
        <v>8723</v>
      </c>
      <c r="H1643">
        <v>2424</v>
      </c>
    </row>
    <row r="1644" spans="1:8" x14ac:dyDescent="0.35">
      <c r="A1644" s="15" t="s">
        <v>7601</v>
      </c>
      <c r="B1644" t="s">
        <v>4176</v>
      </c>
      <c r="C1644" t="s">
        <v>7602</v>
      </c>
      <c r="D1644" t="s">
        <v>9</v>
      </c>
      <c r="E1644" s="42">
        <v>44856</v>
      </c>
      <c r="F1644" t="s">
        <v>7603</v>
      </c>
      <c r="G1644">
        <v>4471</v>
      </c>
      <c r="H1644">
        <v>1046</v>
      </c>
    </row>
    <row r="1645" spans="1:8" x14ac:dyDescent="0.35">
      <c r="A1645" s="15" t="s">
        <v>7604</v>
      </c>
      <c r="B1645" t="s">
        <v>4176</v>
      </c>
      <c r="C1645" t="s">
        <v>5177</v>
      </c>
      <c r="D1645" t="s">
        <v>9</v>
      </c>
      <c r="E1645" s="42">
        <v>44856</v>
      </c>
      <c r="F1645" t="s">
        <v>7605</v>
      </c>
      <c r="G1645">
        <v>21393</v>
      </c>
      <c r="H1645">
        <v>4276</v>
      </c>
    </row>
    <row r="1646" spans="1:8" x14ac:dyDescent="0.35">
      <c r="A1646" s="15" t="s">
        <v>7606</v>
      </c>
      <c r="B1646" t="s">
        <v>4176</v>
      </c>
      <c r="C1646" t="s">
        <v>6400</v>
      </c>
      <c r="D1646" t="s">
        <v>9</v>
      </c>
      <c r="E1646" s="42">
        <v>44856</v>
      </c>
      <c r="F1646" t="s">
        <v>7605</v>
      </c>
      <c r="G1646">
        <v>21393</v>
      </c>
      <c r="H1646">
        <v>4276</v>
      </c>
    </row>
    <row r="1647" spans="1:8" x14ac:dyDescent="0.35">
      <c r="A1647" s="15" t="s">
        <v>7607</v>
      </c>
      <c r="B1647" t="s">
        <v>4176</v>
      </c>
      <c r="C1647" t="s">
        <v>7608</v>
      </c>
      <c r="D1647" t="s">
        <v>9</v>
      </c>
      <c r="E1647" s="42">
        <v>44857</v>
      </c>
      <c r="F1647" t="s">
        <v>7609</v>
      </c>
      <c r="G1647">
        <v>11898</v>
      </c>
      <c r="H1647">
        <v>2445</v>
      </c>
    </row>
    <row r="1648" spans="1:8" x14ac:dyDescent="0.35">
      <c r="A1648" s="15" t="s">
        <v>7610</v>
      </c>
      <c r="B1648" t="s">
        <v>4176</v>
      </c>
      <c r="C1648" t="s">
        <v>4176</v>
      </c>
      <c r="D1648" t="s">
        <v>11</v>
      </c>
      <c r="E1648" s="42">
        <v>44857</v>
      </c>
      <c r="F1648" t="s">
        <v>7611</v>
      </c>
      <c r="G1648">
        <v>28338</v>
      </c>
      <c r="H1648">
        <v>9325</v>
      </c>
    </row>
    <row r="1649" spans="1:8" x14ac:dyDescent="0.35">
      <c r="A1649" s="15" t="s">
        <v>7612</v>
      </c>
      <c r="B1649" t="s">
        <v>4176</v>
      </c>
      <c r="C1649" t="s">
        <v>4176</v>
      </c>
      <c r="D1649" t="s">
        <v>11</v>
      </c>
      <c r="E1649" s="42">
        <v>44857</v>
      </c>
      <c r="F1649" t="s">
        <v>7613</v>
      </c>
      <c r="G1649">
        <v>42315</v>
      </c>
      <c r="H1649">
        <v>7848</v>
      </c>
    </row>
    <row r="1650" spans="1:8" x14ac:dyDescent="0.35">
      <c r="A1650" s="15" t="s">
        <v>7614</v>
      </c>
      <c r="B1650" t="s">
        <v>4176</v>
      </c>
      <c r="C1650" t="s">
        <v>4176</v>
      </c>
      <c r="D1650" t="s">
        <v>11</v>
      </c>
      <c r="E1650" s="42">
        <v>44857</v>
      </c>
      <c r="F1650" t="s">
        <v>7615</v>
      </c>
      <c r="G1650">
        <v>31795</v>
      </c>
      <c r="H1650">
        <v>6149</v>
      </c>
    </row>
    <row r="1651" spans="1:8" x14ac:dyDescent="0.35">
      <c r="A1651" s="15" t="s">
        <v>7616</v>
      </c>
      <c r="B1651" t="s">
        <v>4176</v>
      </c>
      <c r="C1651" t="s">
        <v>7617</v>
      </c>
      <c r="D1651" t="s">
        <v>9</v>
      </c>
      <c r="E1651" s="42">
        <v>44857</v>
      </c>
      <c r="F1651" t="s">
        <v>7618</v>
      </c>
      <c r="G1651">
        <v>10111</v>
      </c>
      <c r="H1651">
        <v>2387</v>
      </c>
    </row>
    <row r="1652" spans="1:8" x14ac:dyDescent="0.35">
      <c r="A1652" s="15" t="s">
        <v>7619</v>
      </c>
      <c r="B1652" t="s">
        <v>4176</v>
      </c>
      <c r="C1652" t="s">
        <v>4176</v>
      </c>
      <c r="D1652" t="s">
        <v>11</v>
      </c>
      <c r="E1652" s="42">
        <v>44857</v>
      </c>
      <c r="F1652" t="s">
        <v>7620</v>
      </c>
      <c r="G1652">
        <v>5959</v>
      </c>
      <c r="H1652">
        <v>1499</v>
      </c>
    </row>
    <row r="1653" spans="1:8" x14ac:dyDescent="0.35">
      <c r="A1653" s="15" t="s">
        <v>7621</v>
      </c>
      <c r="B1653" t="s">
        <v>4176</v>
      </c>
      <c r="C1653" t="s">
        <v>4176</v>
      </c>
      <c r="D1653" t="s">
        <v>11</v>
      </c>
      <c r="E1653" s="42">
        <v>44857</v>
      </c>
      <c r="F1653" t="s">
        <v>7622</v>
      </c>
      <c r="G1653">
        <v>33988</v>
      </c>
      <c r="H1653">
        <v>5494</v>
      </c>
    </row>
    <row r="1654" spans="1:8" x14ac:dyDescent="0.35">
      <c r="A1654" s="15" t="s">
        <v>7623</v>
      </c>
      <c r="B1654" t="s">
        <v>4176</v>
      </c>
      <c r="C1654" t="s">
        <v>4176</v>
      </c>
      <c r="D1654" t="s">
        <v>11</v>
      </c>
      <c r="E1654" s="42">
        <v>44857</v>
      </c>
      <c r="F1654" t="s">
        <v>7624</v>
      </c>
      <c r="G1654">
        <v>10945</v>
      </c>
      <c r="H1654">
        <v>2210</v>
      </c>
    </row>
    <row r="1655" spans="1:8" x14ac:dyDescent="0.35">
      <c r="A1655" s="15" t="s">
        <v>7625</v>
      </c>
      <c r="B1655" t="s">
        <v>4176</v>
      </c>
      <c r="C1655" t="s">
        <v>4176</v>
      </c>
      <c r="D1655" t="s">
        <v>11</v>
      </c>
      <c r="E1655" s="42">
        <v>44857</v>
      </c>
      <c r="F1655" t="s">
        <v>7626</v>
      </c>
      <c r="G1655">
        <v>24088</v>
      </c>
      <c r="H1655">
        <v>4581</v>
      </c>
    </row>
    <row r="1656" spans="1:8" x14ac:dyDescent="0.35">
      <c r="A1656" s="15" t="s">
        <v>7627</v>
      </c>
      <c r="B1656" t="s">
        <v>4176</v>
      </c>
      <c r="C1656" t="s">
        <v>4176</v>
      </c>
      <c r="D1656" t="s">
        <v>11</v>
      </c>
      <c r="E1656" s="42">
        <v>44857</v>
      </c>
      <c r="F1656" t="s">
        <v>7628</v>
      </c>
      <c r="G1656">
        <v>100246</v>
      </c>
      <c r="H1656">
        <v>14513</v>
      </c>
    </row>
    <row r="1657" spans="1:8" ht="409.5" x14ac:dyDescent="0.35">
      <c r="A1657" s="15" t="s">
        <v>7629</v>
      </c>
      <c r="B1657" t="s">
        <v>4176</v>
      </c>
      <c r="C1657" t="s">
        <v>4230</v>
      </c>
      <c r="D1657" t="s">
        <v>9</v>
      </c>
      <c r="E1657" s="42">
        <v>44857</v>
      </c>
      <c r="F1657" s="4" t="s">
        <v>7630</v>
      </c>
      <c r="G1657">
        <v>5751</v>
      </c>
      <c r="H1657">
        <v>1425</v>
      </c>
    </row>
    <row r="1658" spans="1:8" ht="409.5" x14ac:dyDescent="0.35">
      <c r="A1658" s="15" t="s">
        <v>7631</v>
      </c>
      <c r="B1658" t="s">
        <v>4176</v>
      </c>
      <c r="C1658" t="s">
        <v>4258</v>
      </c>
      <c r="D1658" t="s">
        <v>9</v>
      </c>
      <c r="E1658" s="42">
        <v>44857</v>
      </c>
      <c r="F1658" s="4" t="s">
        <v>7630</v>
      </c>
      <c r="G1658">
        <v>5751</v>
      </c>
      <c r="H1658">
        <v>1425</v>
      </c>
    </row>
    <row r="1659" spans="1:8" x14ac:dyDescent="0.35">
      <c r="A1659" s="15" t="s">
        <v>7632</v>
      </c>
      <c r="B1659" t="s">
        <v>4176</v>
      </c>
      <c r="C1659" t="s">
        <v>7633</v>
      </c>
      <c r="D1659" t="s">
        <v>9</v>
      </c>
      <c r="E1659" s="42">
        <v>44857</v>
      </c>
      <c r="F1659" t="s">
        <v>7634</v>
      </c>
      <c r="G1659">
        <v>108107</v>
      </c>
      <c r="H1659">
        <v>9494</v>
      </c>
    </row>
    <row r="1660" spans="1:8" x14ac:dyDescent="0.35">
      <c r="A1660" s="15" t="s">
        <v>7635</v>
      </c>
      <c r="B1660" t="s">
        <v>4176</v>
      </c>
      <c r="C1660" t="s">
        <v>7633</v>
      </c>
      <c r="D1660" t="s">
        <v>146</v>
      </c>
      <c r="E1660" s="42">
        <v>44857</v>
      </c>
      <c r="F1660" t="s">
        <v>7636</v>
      </c>
      <c r="G1660">
        <v>250050</v>
      </c>
      <c r="H1660">
        <v>9367</v>
      </c>
    </row>
    <row r="1661" spans="1:8" x14ac:dyDescent="0.35">
      <c r="A1661" s="15" t="s">
        <v>7637</v>
      </c>
      <c r="B1661" t="s">
        <v>4176</v>
      </c>
      <c r="C1661" t="s">
        <v>6075</v>
      </c>
      <c r="D1661" t="s">
        <v>52</v>
      </c>
      <c r="E1661" s="42">
        <v>44857</v>
      </c>
      <c r="F1661" t="s">
        <v>7638</v>
      </c>
      <c r="G1661">
        <v>0</v>
      </c>
      <c r="H1661">
        <v>27261</v>
      </c>
    </row>
    <row r="1662" spans="1:8" ht="261" x14ac:dyDescent="0.35">
      <c r="A1662" s="15" t="s">
        <v>7639</v>
      </c>
      <c r="B1662" t="s">
        <v>4176</v>
      </c>
      <c r="C1662" t="s">
        <v>7640</v>
      </c>
      <c r="D1662" t="s">
        <v>9</v>
      </c>
      <c r="E1662" s="42">
        <v>44857</v>
      </c>
      <c r="F1662" s="4" t="s">
        <v>7641</v>
      </c>
      <c r="G1662">
        <v>19905</v>
      </c>
      <c r="H1662">
        <v>2812</v>
      </c>
    </row>
    <row r="1663" spans="1:8" ht="261" x14ac:dyDescent="0.35">
      <c r="A1663" s="15" t="s">
        <v>7642</v>
      </c>
      <c r="B1663" t="s">
        <v>4176</v>
      </c>
      <c r="C1663" t="s">
        <v>4261</v>
      </c>
      <c r="D1663" t="s">
        <v>9</v>
      </c>
      <c r="E1663" s="42">
        <v>44857</v>
      </c>
      <c r="F1663" s="4" t="s">
        <v>7641</v>
      </c>
      <c r="G1663">
        <v>19905</v>
      </c>
      <c r="H1663">
        <v>2812</v>
      </c>
    </row>
    <row r="1664" spans="1:8" x14ac:dyDescent="0.35">
      <c r="A1664" s="15" t="s">
        <v>7643</v>
      </c>
      <c r="B1664" t="s">
        <v>4176</v>
      </c>
      <c r="C1664" t="s">
        <v>4176</v>
      </c>
      <c r="D1664" t="s">
        <v>11</v>
      </c>
      <c r="E1664" s="42">
        <v>44857</v>
      </c>
      <c r="F1664" t="s">
        <v>7644</v>
      </c>
      <c r="G1664">
        <v>1995</v>
      </c>
      <c r="H1664">
        <v>565</v>
      </c>
    </row>
    <row r="1665" spans="1:8" x14ac:dyDescent="0.35">
      <c r="A1665" s="15" t="s">
        <v>7645</v>
      </c>
      <c r="B1665" t="s">
        <v>4176</v>
      </c>
      <c r="C1665" t="s">
        <v>4176</v>
      </c>
      <c r="D1665" t="s">
        <v>11</v>
      </c>
      <c r="E1665" s="42">
        <v>44857</v>
      </c>
      <c r="F1665" t="s">
        <v>7646</v>
      </c>
      <c r="G1665">
        <v>15993</v>
      </c>
      <c r="H1665">
        <v>4817</v>
      </c>
    </row>
    <row r="1666" spans="1:8" x14ac:dyDescent="0.35">
      <c r="A1666" s="15" t="s">
        <v>7647</v>
      </c>
      <c r="B1666" t="s">
        <v>4176</v>
      </c>
      <c r="C1666" t="s">
        <v>4176</v>
      </c>
      <c r="D1666" t="s">
        <v>11</v>
      </c>
      <c r="E1666" s="42">
        <v>44857</v>
      </c>
      <c r="F1666" t="s">
        <v>7648</v>
      </c>
      <c r="G1666">
        <v>5446</v>
      </c>
      <c r="H1666">
        <v>1225</v>
      </c>
    </row>
    <row r="1667" spans="1:8" x14ac:dyDescent="0.35">
      <c r="A1667" s="15" t="s">
        <v>7649</v>
      </c>
      <c r="B1667" t="s">
        <v>4176</v>
      </c>
      <c r="C1667" t="s">
        <v>4176</v>
      </c>
      <c r="D1667" t="s">
        <v>11</v>
      </c>
      <c r="E1667" s="42">
        <v>44857</v>
      </c>
      <c r="F1667" t="s">
        <v>7650</v>
      </c>
      <c r="G1667">
        <v>50776</v>
      </c>
      <c r="H1667">
        <v>6375</v>
      </c>
    </row>
    <row r="1668" spans="1:8" x14ac:dyDescent="0.35">
      <c r="A1668" s="15" t="s">
        <v>7651</v>
      </c>
      <c r="B1668" t="s">
        <v>4176</v>
      </c>
      <c r="C1668" t="s">
        <v>4176</v>
      </c>
      <c r="D1668" t="s">
        <v>11</v>
      </c>
      <c r="E1668" s="42">
        <v>44857</v>
      </c>
      <c r="F1668" t="s">
        <v>7652</v>
      </c>
      <c r="G1668">
        <v>8216</v>
      </c>
      <c r="H1668">
        <v>1743</v>
      </c>
    </row>
    <row r="1669" spans="1:8" x14ac:dyDescent="0.35">
      <c r="A1669" s="15" t="s">
        <v>7653</v>
      </c>
      <c r="B1669" t="s">
        <v>4176</v>
      </c>
      <c r="C1669" t="s">
        <v>4176</v>
      </c>
      <c r="D1669" t="s">
        <v>11</v>
      </c>
      <c r="E1669" s="42">
        <v>44857</v>
      </c>
      <c r="F1669" t="s">
        <v>7654</v>
      </c>
      <c r="G1669">
        <v>8514</v>
      </c>
      <c r="H1669">
        <v>2003</v>
      </c>
    </row>
    <row r="1670" spans="1:8" x14ac:dyDescent="0.35">
      <c r="A1670" s="15" t="s">
        <v>7655</v>
      </c>
      <c r="B1670" t="s">
        <v>4176</v>
      </c>
      <c r="C1670" t="s">
        <v>4176</v>
      </c>
      <c r="D1670" t="s">
        <v>11</v>
      </c>
      <c r="E1670" s="42">
        <v>44857</v>
      </c>
      <c r="F1670" t="s">
        <v>7656</v>
      </c>
      <c r="G1670">
        <v>12457</v>
      </c>
      <c r="H1670">
        <v>2492</v>
      </c>
    </row>
    <row r="1671" spans="1:8" x14ac:dyDescent="0.35">
      <c r="A1671" s="15" t="s">
        <v>7657</v>
      </c>
      <c r="B1671" t="s">
        <v>4176</v>
      </c>
      <c r="C1671" t="s">
        <v>4176</v>
      </c>
      <c r="D1671" t="s">
        <v>11</v>
      </c>
      <c r="E1671" s="42">
        <v>44857</v>
      </c>
      <c r="F1671" t="s">
        <v>7658</v>
      </c>
      <c r="G1671">
        <v>6802</v>
      </c>
      <c r="H1671">
        <v>1479</v>
      </c>
    </row>
    <row r="1672" spans="1:8" x14ac:dyDescent="0.35">
      <c r="A1672" s="15" t="s">
        <v>7659</v>
      </c>
      <c r="B1672" t="s">
        <v>4176</v>
      </c>
      <c r="C1672" t="s">
        <v>4176</v>
      </c>
      <c r="D1672" t="s">
        <v>11</v>
      </c>
      <c r="E1672" s="42">
        <v>44858</v>
      </c>
      <c r="F1672" t="s">
        <v>7660</v>
      </c>
      <c r="G1672">
        <v>8190</v>
      </c>
      <c r="H1672">
        <v>1869</v>
      </c>
    </row>
    <row r="1673" spans="1:8" x14ac:dyDescent="0.35">
      <c r="A1673" s="15" t="s">
        <v>7661</v>
      </c>
      <c r="B1673" t="s">
        <v>4176</v>
      </c>
      <c r="C1673" t="s">
        <v>4176</v>
      </c>
      <c r="D1673" t="s">
        <v>11</v>
      </c>
      <c r="E1673" s="42">
        <v>44858</v>
      </c>
      <c r="F1673" t="s">
        <v>7662</v>
      </c>
      <c r="G1673">
        <v>18058</v>
      </c>
      <c r="H1673">
        <v>2804</v>
      </c>
    </row>
    <row r="1674" spans="1:8" x14ac:dyDescent="0.35">
      <c r="A1674" s="15" t="s">
        <v>7663</v>
      </c>
      <c r="B1674" t="s">
        <v>4176</v>
      </c>
      <c r="C1674" t="s">
        <v>4176</v>
      </c>
      <c r="D1674" t="s">
        <v>11</v>
      </c>
      <c r="E1674" s="42">
        <v>44858</v>
      </c>
      <c r="F1674" t="s">
        <v>7664</v>
      </c>
      <c r="G1674">
        <v>4739</v>
      </c>
      <c r="H1674">
        <v>940</v>
      </c>
    </row>
    <row r="1675" spans="1:8" ht="246.5" x14ac:dyDescent="0.35">
      <c r="A1675" s="15" t="s">
        <v>7665</v>
      </c>
      <c r="B1675" t="s">
        <v>4176</v>
      </c>
      <c r="C1675" t="s">
        <v>4261</v>
      </c>
      <c r="D1675" t="s">
        <v>9</v>
      </c>
      <c r="E1675" s="42">
        <v>44858</v>
      </c>
      <c r="F1675" s="4" t="s">
        <v>7666</v>
      </c>
      <c r="G1675">
        <v>5228</v>
      </c>
      <c r="H1675">
        <v>1052</v>
      </c>
    </row>
    <row r="1676" spans="1:8" x14ac:dyDescent="0.35">
      <c r="A1676" s="15" t="s">
        <v>7667</v>
      </c>
      <c r="B1676" t="s">
        <v>4176</v>
      </c>
      <c r="C1676" t="s">
        <v>4176</v>
      </c>
      <c r="D1676" t="s">
        <v>11</v>
      </c>
      <c r="E1676" s="42">
        <v>44858</v>
      </c>
      <c r="F1676" t="s">
        <v>7668</v>
      </c>
      <c r="G1676">
        <v>5201</v>
      </c>
      <c r="H1676">
        <v>1087</v>
      </c>
    </row>
    <row r="1677" spans="1:8" x14ac:dyDescent="0.35">
      <c r="A1677" s="15" t="s">
        <v>7669</v>
      </c>
      <c r="B1677" t="s">
        <v>4176</v>
      </c>
      <c r="C1677" t="s">
        <v>4176</v>
      </c>
      <c r="D1677" t="s">
        <v>11</v>
      </c>
      <c r="E1677" s="42">
        <v>44858</v>
      </c>
      <c r="F1677" t="s">
        <v>7670</v>
      </c>
      <c r="G1677">
        <v>7759</v>
      </c>
      <c r="H1677">
        <v>1453</v>
      </c>
    </row>
    <row r="1678" spans="1:8" x14ac:dyDescent="0.35">
      <c r="A1678" s="15" t="s">
        <v>7671</v>
      </c>
      <c r="B1678" t="s">
        <v>4176</v>
      </c>
      <c r="C1678" t="s">
        <v>4176</v>
      </c>
      <c r="D1678" t="s">
        <v>11</v>
      </c>
      <c r="E1678" s="42">
        <v>44858</v>
      </c>
      <c r="F1678" t="s">
        <v>7672</v>
      </c>
      <c r="G1678">
        <v>4348</v>
      </c>
      <c r="H1678">
        <v>947</v>
      </c>
    </row>
    <row r="1679" spans="1:8" x14ac:dyDescent="0.35">
      <c r="A1679" s="15" t="s">
        <v>7673</v>
      </c>
      <c r="B1679" t="s">
        <v>4176</v>
      </c>
      <c r="C1679" t="s">
        <v>4176</v>
      </c>
      <c r="D1679" t="s">
        <v>11</v>
      </c>
      <c r="E1679" s="42">
        <v>44858</v>
      </c>
      <c r="F1679" t="s">
        <v>7674</v>
      </c>
      <c r="G1679">
        <v>6139</v>
      </c>
      <c r="H1679">
        <v>1182</v>
      </c>
    </row>
    <row r="1680" spans="1:8" x14ac:dyDescent="0.35">
      <c r="A1680" s="15" t="s">
        <v>7675</v>
      </c>
      <c r="B1680" t="s">
        <v>4176</v>
      </c>
      <c r="C1680" t="s">
        <v>4176</v>
      </c>
      <c r="D1680" t="s">
        <v>11</v>
      </c>
      <c r="E1680" s="42">
        <v>44858</v>
      </c>
      <c r="F1680" t="s">
        <v>7676</v>
      </c>
      <c r="G1680">
        <v>4331</v>
      </c>
      <c r="H1680">
        <v>851</v>
      </c>
    </row>
    <row r="1681" spans="1:8" x14ac:dyDescent="0.35">
      <c r="A1681" s="15" t="s">
        <v>7677</v>
      </c>
      <c r="B1681" t="s">
        <v>4176</v>
      </c>
      <c r="C1681" t="s">
        <v>4176</v>
      </c>
      <c r="D1681" t="s">
        <v>11</v>
      </c>
      <c r="E1681" s="42">
        <v>44858</v>
      </c>
      <c r="F1681" t="s">
        <v>7678</v>
      </c>
      <c r="G1681">
        <v>2319</v>
      </c>
      <c r="H1681">
        <v>502</v>
      </c>
    </row>
    <row r="1682" spans="1:8" x14ac:dyDescent="0.35">
      <c r="A1682" s="15" t="s">
        <v>7679</v>
      </c>
      <c r="B1682" t="s">
        <v>4176</v>
      </c>
      <c r="C1682" t="s">
        <v>4176</v>
      </c>
      <c r="D1682" t="s">
        <v>11</v>
      </c>
      <c r="E1682" s="42">
        <v>44858</v>
      </c>
      <c r="F1682" t="s">
        <v>7680</v>
      </c>
      <c r="G1682">
        <v>3856</v>
      </c>
      <c r="H1682">
        <v>809</v>
      </c>
    </row>
    <row r="1683" spans="1:8" x14ac:dyDescent="0.35">
      <c r="A1683" s="15" t="s">
        <v>7681</v>
      </c>
      <c r="B1683" t="s">
        <v>4176</v>
      </c>
      <c r="C1683" t="s">
        <v>4176</v>
      </c>
      <c r="D1683" t="s">
        <v>11</v>
      </c>
      <c r="E1683" s="42">
        <v>44858</v>
      </c>
      <c r="F1683" t="s">
        <v>7682</v>
      </c>
      <c r="G1683">
        <v>5511</v>
      </c>
      <c r="H1683">
        <v>1195</v>
      </c>
    </row>
    <row r="1684" spans="1:8" x14ac:dyDescent="0.35">
      <c r="A1684" s="15" t="s">
        <v>7683</v>
      </c>
      <c r="B1684" t="s">
        <v>4176</v>
      </c>
      <c r="C1684" t="s">
        <v>4176</v>
      </c>
      <c r="D1684" t="s">
        <v>11</v>
      </c>
      <c r="E1684" s="42">
        <v>44858</v>
      </c>
      <c r="F1684" t="s">
        <v>7684</v>
      </c>
      <c r="G1684">
        <v>6930</v>
      </c>
      <c r="H1684">
        <v>1382</v>
      </c>
    </row>
    <row r="1685" spans="1:8" x14ac:dyDescent="0.35">
      <c r="A1685" s="15" t="s">
        <v>7685</v>
      </c>
      <c r="B1685" t="s">
        <v>4176</v>
      </c>
      <c r="C1685" t="s">
        <v>6048</v>
      </c>
      <c r="D1685" t="s">
        <v>52</v>
      </c>
      <c r="E1685" s="42">
        <v>44858</v>
      </c>
      <c r="F1685" t="s">
        <v>7686</v>
      </c>
      <c r="G1685">
        <v>0</v>
      </c>
      <c r="H1685">
        <v>1179</v>
      </c>
    </row>
    <row r="1686" spans="1:8" x14ac:dyDescent="0.35">
      <c r="A1686" s="15" t="s">
        <v>7687</v>
      </c>
      <c r="B1686" t="s">
        <v>4176</v>
      </c>
      <c r="C1686" t="s">
        <v>4176</v>
      </c>
      <c r="D1686" t="s">
        <v>11</v>
      </c>
      <c r="E1686" s="42">
        <v>44858</v>
      </c>
      <c r="F1686" t="s">
        <v>7688</v>
      </c>
      <c r="G1686">
        <v>8194</v>
      </c>
      <c r="H1686">
        <v>1627</v>
      </c>
    </row>
    <row r="1687" spans="1:8" x14ac:dyDescent="0.35">
      <c r="A1687" s="15" t="s">
        <v>7689</v>
      </c>
      <c r="B1687" t="s">
        <v>4176</v>
      </c>
      <c r="C1687" t="s">
        <v>4176</v>
      </c>
      <c r="D1687" t="s">
        <v>11</v>
      </c>
      <c r="E1687" s="42">
        <v>44858</v>
      </c>
      <c r="F1687" t="s">
        <v>7690</v>
      </c>
      <c r="G1687">
        <v>9421</v>
      </c>
      <c r="H1687">
        <v>1932</v>
      </c>
    </row>
    <row r="1688" spans="1:8" x14ac:dyDescent="0.35">
      <c r="A1688" s="15" t="s">
        <v>7691</v>
      </c>
      <c r="B1688" t="s">
        <v>4176</v>
      </c>
      <c r="C1688" t="s">
        <v>4176</v>
      </c>
      <c r="D1688" t="s">
        <v>11</v>
      </c>
      <c r="E1688" s="42">
        <v>44858</v>
      </c>
      <c r="F1688" t="s">
        <v>7692</v>
      </c>
      <c r="G1688">
        <v>5115</v>
      </c>
      <c r="H1688">
        <v>1283</v>
      </c>
    </row>
    <row r="1689" spans="1:8" x14ac:dyDescent="0.35">
      <c r="A1689" s="15" t="s">
        <v>7693</v>
      </c>
      <c r="B1689" t="s">
        <v>4176</v>
      </c>
      <c r="C1689" t="s">
        <v>4176</v>
      </c>
      <c r="D1689" t="s">
        <v>11</v>
      </c>
      <c r="E1689" s="42">
        <v>44858</v>
      </c>
      <c r="F1689" t="s">
        <v>7694</v>
      </c>
      <c r="G1689">
        <v>115926</v>
      </c>
      <c r="H1689">
        <v>12700</v>
      </c>
    </row>
    <row r="1690" spans="1:8" x14ac:dyDescent="0.35">
      <c r="A1690" s="15" t="s">
        <v>7695</v>
      </c>
      <c r="B1690" t="s">
        <v>4176</v>
      </c>
      <c r="C1690" t="s">
        <v>4176</v>
      </c>
      <c r="D1690" t="s">
        <v>11</v>
      </c>
      <c r="E1690" s="42">
        <v>44858</v>
      </c>
      <c r="F1690" t="s">
        <v>7696</v>
      </c>
      <c r="G1690">
        <v>8173</v>
      </c>
      <c r="H1690">
        <v>1419</v>
      </c>
    </row>
    <row r="1691" spans="1:8" x14ac:dyDescent="0.35">
      <c r="A1691" s="15" t="s">
        <v>7697</v>
      </c>
      <c r="B1691" t="s">
        <v>4176</v>
      </c>
      <c r="C1691" t="s">
        <v>4176</v>
      </c>
      <c r="D1691" t="s">
        <v>11</v>
      </c>
      <c r="E1691" s="42">
        <v>44858</v>
      </c>
      <c r="F1691" t="s">
        <v>7698</v>
      </c>
      <c r="G1691">
        <v>4810</v>
      </c>
      <c r="H1691">
        <v>1156</v>
      </c>
    </row>
    <row r="1692" spans="1:8" x14ac:dyDescent="0.35">
      <c r="A1692" s="15" t="s">
        <v>7699</v>
      </c>
      <c r="B1692" t="s">
        <v>4176</v>
      </c>
      <c r="C1692" t="s">
        <v>4176</v>
      </c>
      <c r="D1692" t="s">
        <v>11</v>
      </c>
      <c r="E1692" s="42">
        <v>44858</v>
      </c>
      <c r="F1692" t="s">
        <v>7700</v>
      </c>
      <c r="G1692">
        <v>21322</v>
      </c>
      <c r="H1692">
        <v>2605</v>
      </c>
    </row>
    <row r="1693" spans="1:8" x14ac:dyDescent="0.35">
      <c r="A1693" s="15" t="s">
        <v>7701</v>
      </c>
      <c r="B1693" t="s">
        <v>4176</v>
      </c>
      <c r="C1693" t="s">
        <v>4176</v>
      </c>
      <c r="D1693" t="s">
        <v>11</v>
      </c>
      <c r="E1693" s="42">
        <v>44858</v>
      </c>
      <c r="F1693" t="s">
        <v>7702</v>
      </c>
      <c r="G1693">
        <v>6137</v>
      </c>
      <c r="H1693">
        <v>1299</v>
      </c>
    </row>
    <row r="1694" spans="1:8" x14ac:dyDescent="0.35">
      <c r="A1694" s="15" t="s">
        <v>7703</v>
      </c>
      <c r="B1694" t="s">
        <v>4176</v>
      </c>
      <c r="C1694" t="s">
        <v>4176</v>
      </c>
      <c r="D1694" t="s">
        <v>11</v>
      </c>
      <c r="E1694" s="42">
        <v>44858</v>
      </c>
      <c r="F1694" t="s">
        <v>7704</v>
      </c>
      <c r="G1694">
        <v>5113</v>
      </c>
      <c r="H1694">
        <v>1055</v>
      </c>
    </row>
    <row r="1695" spans="1:8" x14ac:dyDescent="0.35">
      <c r="A1695" s="15" t="s">
        <v>7705</v>
      </c>
      <c r="B1695" t="s">
        <v>4176</v>
      </c>
      <c r="C1695" t="s">
        <v>4176</v>
      </c>
      <c r="D1695" t="s">
        <v>11</v>
      </c>
      <c r="E1695" s="42">
        <v>44858</v>
      </c>
      <c r="F1695" t="s">
        <v>7706</v>
      </c>
      <c r="G1695">
        <v>4822</v>
      </c>
      <c r="H1695">
        <v>961</v>
      </c>
    </row>
    <row r="1696" spans="1:8" x14ac:dyDescent="0.35">
      <c r="A1696" s="15" t="s">
        <v>7707</v>
      </c>
      <c r="B1696" t="s">
        <v>4176</v>
      </c>
      <c r="C1696" t="s">
        <v>4176</v>
      </c>
      <c r="D1696" t="s">
        <v>11</v>
      </c>
      <c r="E1696" s="42">
        <v>44858</v>
      </c>
      <c r="F1696" t="s">
        <v>7708</v>
      </c>
      <c r="G1696">
        <v>12943</v>
      </c>
      <c r="H1696">
        <v>2580</v>
      </c>
    </row>
    <row r="1697" spans="1:8" ht="362.5" x14ac:dyDescent="0.35">
      <c r="A1697" s="15" t="s">
        <v>7709</v>
      </c>
      <c r="B1697" t="s">
        <v>4176</v>
      </c>
      <c r="C1697" t="s">
        <v>7640</v>
      </c>
      <c r="D1697" t="s">
        <v>9</v>
      </c>
      <c r="E1697" s="42">
        <v>44858</v>
      </c>
      <c r="F1697" s="4" t="s">
        <v>7710</v>
      </c>
      <c r="G1697">
        <v>10246</v>
      </c>
      <c r="H1697">
        <v>1416</v>
      </c>
    </row>
    <row r="1698" spans="1:8" ht="362.5" x14ac:dyDescent="0.35">
      <c r="A1698" s="15" t="s">
        <v>7711</v>
      </c>
      <c r="B1698" t="s">
        <v>4176</v>
      </c>
      <c r="C1698" t="s">
        <v>5904</v>
      </c>
      <c r="D1698" t="s">
        <v>9</v>
      </c>
      <c r="E1698" s="42">
        <v>44858</v>
      </c>
      <c r="F1698" s="4" t="s">
        <v>7710</v>
      </c>
      <c r="G1698">
        <v>10246</v>
      </c>
      <c r="H1698">
        <v>1416</v>
      </c>
    </row>
    <row r="1699" spans="1:8" x14ac:dyDescent="0.35">
      <c r="A1699" s="15" t="s">
        <v>7712</v>
      </c>
      <c r="B1699" t="s">
        <v>4176</v>
      </c>
      <c r="C1699" t="s">
        <v>4176</v>
      </c>
      <c r="D1699" t="s">
        <v>11</v>
      </c>
      <c r="E1699" s="42">
        <v>44858</v>
      </c>
      <c r="F1699" t="s">
        <v>7713</v>
      </c>
      <c r="G1699">
        <v>45230</v>
      </c>
      <c r="H1699">
        <v>13897</v>
      </c>
    </row>
    <row r="1700" spans="1:8" x14ac:dyDescent="0.35">
      <c r="A1700" s="15" t="s">
        <v>7714</v>
      </c>
      <c r="B1700" t="s">
        <v>4176</v>
      </c>
      <c r="C1700" t="s">
        <v>4176</v>
      </c>
      <c r="D1700" t="s">
        <v>11</v>
      </c>
      <c r="E1700" s="42">
        <v>44858</v>
      </c>
      <c r="F1700" t="s">
        <v>7715</v>
      </c>
      <c r="G1700">
        <v>8757</v>
      </c>
      <c r="H1700">
        <v>1633</v>
      </c>
    </row>
    <row r="1701" spans="1:8" ht="409.5" x14ac:dyDescent="0.35">
      <c r="A1701" s="15" t="s">
        <v>7716</v>
      </c>
      <c r="B1701" t="s">
        <v>4176</v>
      </c>
      <c r="C1701" t="s">
        <v>4176</v>
      </c>
      <c r="D1701" t="s">
        <v>11</v>
      </c>
      <c r="E1701" s="42">
        <v>44858</v>
      </c>
      <c r="F1701" s="4" t="s">
        <v>7717</v>
      </c>
      <c r="G1701">
        <v>12770</v>
      </c>
      <c r="H1701">
        <v>3007</v>
      </c>
    </row>
    <row r="1702" spans="1:8" x14ac:dyDescent="0.35">
      <c r="A1702" s="15" t="s">
        <v>7718</v>
      </c>
      <c r="B1702" t="s">
        <v>4176</v>
      </c>
      <c r="C1702" t="s">
        <v>4176</v>
      </c>
      <c r="D1702" t="s">
        <v>11</v>
      </c>
      <c r="E1702" s="42">
        <v>44858</v>
      </c>
      <c r="F1702" t="s">
        <v>7719</v>
      </c>
      <c r="G1702">
        <v>26218</v>
      </c>
      <c r="H1702">
        <v>2597</v>
      </c>
    </row>
    <row r="1703" spans="1:8" x14ac:dyDescent="0.35">
      <c r="A1703" s="15" t="s">
        <v>7720</v>
      </c>
      <c r="B1703" t="s">
        <v>4176</v>
      </c>
      <c r="C1703" t="s">
        <v>4176</v>
      </c>
      <c r="D1703" t="s">
        <v>11</v>
      </c>
      <c r="E1703" s="42">
        <v>44858</v>
      </c>
      <c r="F1703" t="s">
        <v>7721</v>
      </c>
      <c r="G1703">
        <v>6336</v>
      </c>
      <c r="H1703">
        <v>1653</v>
      </c>
    </row>
    <row r="1704" spans="1:8" x14ac:dyDescent="0.35">
      <c r="A1704" s="15" t="s">
        <v>7722</v>
      </c>
      <c r="B1704" t="s">
        <v>4176</v>
      </c>
      <c r="C1704" t="s">
        <v>4176</v>
      </c>
      <c r="D1704" t="s">
        <v>11</v>
      </c>
      <c r="E1704" s="42">
        <v>44858</v>
      </c>
      <c r="F1704" t="s">
        <v>7723</v>
      </c>
      <c r="G1704">
        <v>29788</v>
      </c>
      <c r="H1704">
        <v>9296</v>
      </c>
    </row>
    <row r="1705" spans="1:8" x14ac:dyDescent="0.35">
      <c r="A1705" s="15" t="s">
        <v>7724</v>
      </c>
      <c r="B1705" t="s">
        <v>4176</v>
      </c>
      <c r="C1705" t="s">
        <v>4176</v>
      </c>
      <c r="D1705" t="s">
        <v>11</v>
      </c>
      <c r="E1705" s="42">
        <v>44858</v>
      </c>
      <c r="F1705" t="s">
        <v>7725</v>
      </c>
      <c r="G1705">
        <v>5082</v>
      </c>
      <c r="H1705">
        <v>1239</v>
      </c>
    </row>
    <row r="1706" spans="1:8" x14ac:dyDescent="0.35">
      <c r="A1706" s="15" t="s">
        <v>7726</v>
      </c>
      <c r="B1706" t="s">
        <v>4176</v>
      </c>
      <c r="C1706" t="s">
        <v>4176</v>
      </c>
      <c r="D1706" t="s">
        <v>11</v>
      </c>
      <c r="E1706" s="42">
        <v>44858</v>
      </c>
      <c r="F1706" t="s">
        <v>7727</v>
      </c>
      <c r="G1706">
        <v>32438</v>
      </c>
      <c r="H1706">
        <v>4873</v>
      </c>
    </row>
    <row r="1707" spans="1:8" x14ac:dyDescent="0.35">
      <c r="A1707" s="15" t="s">
        <v>7728</v>
      </c>
      <c r="B1707" t="s">
        <v>4176</v>
      </c>
      <c r="C1707" t="s">
        <v>4176</v>
      </c>
      <c r="D1707" t="s">
        <v>11</v>
      </c>
      <c r="E1707" s="42">
        <v>44858</v>
      </c>
      <c r="F1707" t="s">
        <v>7729</v>
      </c>
      <c r="G1707">
        <v>8937</v>
      </c>
      <c r="H1707">
        <v>1619</v>
      </c>
    </row>
    <row r="1708" spans="1:8" x14ac:dyDescent="0.35">
      <c r="A1708" s="15" t="s">
        <v>7730</v>
      </c>
      <c r="B1708" t="s">
        <v>4176</v>
      </c>
      <c r="C1708" t="s">
        <v>4176</v>
      </c>
      <c r="D1708" t="s">
        <v>11</v>
      </c>
      <c r="E1708" s="42">
        <v>44858</v>
      </c>
      <c r="F1708" t="s">
        <v>7731</v>
      </c>
      <c r="G1708">
        <v>5901</v>
      </c>
      <c r="H1708">
        <v>1306</v>
      </c>
    </row>
    <row r="1709" spans="1:8" x14ac:dyDescent="0.35">
      <c r="A1709" s="15" t="s">
        <v>7732</v>
      </c>
      <c r="B1709" t="s">
        <v>4176</v>
      </c>
      <c r="C1709" t="s">
        <v>4176</v>
      </c>
      <c r="D1709" t="s">
        <v>11</v>
      </c>
      <c r="E1709" s="42">
        <v>44858</v>
      </c>
      <c r="F1709" t="s">
        <v>7733</v>
      </c>
      <c r="G1709">
        <v>67031</v>
      </c>
      <c r="H1709">
        <v>5397</v>
      </c>
    </row>
    <row r="1710" spans="1:8" x14ac:dyDescent="0.35">
      <c r="A1710" s="15" t="s">
        <v>7734</v>
      </c>
      <c r="B1710" t="s">
        <v>4176</v>
      </c>
      <c r="C1710" t="s">
        <v>4176</v>
      </c>
      <c r="D1710" t="s">
        <v>11</v>
      </c>
      <c r="E1710" s="42">
        <v>44858</v>
      </c>
      <c r="F1710" t="s">
        <v>7735</v>
      </c>
      <c r="G1710">
        <v>8921</v>
      </c>
      <c r="H1710">
        <v>1813</v>
      </c>
    </row>
    <row r="1711" spans="1:8" x14ac:dyDescent="0.35">
      <c r="A1711" s="15" t="s">
        <v>7736</v>
      </c>
      <c r="B1711" t="s">
        <v>4176</v>
      </c>
      <c r="C1711" t="s">
        <v>4176</v>
      </c>
      <c r="D1711" t="s">
        <v>11</v>
      </c>
      <c r="E1711" s="42">
        <v>44858</v>
      </c>
      <c r="F1711" t="s">
        <v>7737</v>
      </c>
      <c r="G1711">
        <v>39606</v>
      </c>
      <c r="H1711">
        <v>4816</v>
      </c>
    </row>
    <row r="1712" spans="1:8" x14ac:dyDescent="0.35">
      <c r="A1712" s="15" t="s">
        <v>7738</v>
      </c>
      <c r="B1712" t="s">
        <v>4176</v>
      </c>
      <c r="C1712" t="s">
        <v>4176</v>
      </c>
      <c r="D1712" t="s">
        <v>11</v>
      </c>
      <c r="E1712" s="42">
        <v>44858</v>
      </c>
      <c r="F1712" t="s">
        <v>7739</v>
      </c>
      <c r="G1712">
        <v>5971</v>
      </c>
      <c r="H1712">
        <v>1117</v>
      </c>
    </row>
    <row r="1713" spans="1:8" x14ac:dyDescent="0.35">
      <c r="A1713" s="15" t="s">
        <v>7740</v>
      </c>
      <c r="B1713" t="s">
        <v>4176</v>
      </c>
      <c r="C1713" t="s">
        <v>4176</v>
      </c>
      <c r="D1713" t="s">
        <v>11</v>
      </c>
      <c r="E1713" s="42">
        <v>44858</v>
      </c>
      <c r="F1713" t="s">
        <v>7741</v>
      </c>
      <c r="G1713">
        <v>10777</v>
      </c>
      <c r="H1713">
        <v>2439</v>
      </c>
    </row>
    <row r="1714" spans="1:8" x14ac:dyDescent="0.35">
      <c r="A1714" s="15" t="s">
        <v>7742</v>
      </c>
      <c r="B1714" t="s">
        <v>4176</v>
      </c>
      <c r="C1714" t="s">
        <v>4176</v>
      </c>
      <c r="D1714" t="s">
        <v>11</v>
      </c>
      <c r="E1714" s="42">
        <v>44858</v>
      </c>
      <c r="F1714" t="s">
        <v>7743</v>
      </c>
      <c r="G1714">
        <v>55860</v>
      </c>
      <c r="H1714">
        <v>5740</v>
      </c>
    </row>
    <row r="1715" spans="1:8" ht="409.5" x14ac:dyDescent="0.35">
      <c r="A1715" s="15" t="s">
        <v>7744</v>
      </c>
      <c r="B1715" t="s">
        <v>4176</v>
      </c>
      <c r="C1715" t="s">
        <v>6048</v>
      </c>
      <c r="D1715" t="s">
        <v>52</v>
      </c>
      <c r="E1715" s="42">
        <v>44858</v>
      </c>
      <c r="F1715" s="4" t="s">
        <v>7745</v>
      </c>
      <c r="G1715">
        <v>0</v>
      </c>
      <c r="H1715">
        <v>6491</v>
      </c>
    </row>
    <row r="1716" spans="1:8" x14ac:dyDescent="0.35">
      <c r="A1716" s="15" t="s">
        <v>7746</v>
      </c>
      <c r="B1716" t="s">
        <v>4176</v>
      </c>
      <c r="C1716" t="s">
        <v>4176</v>
      </c>
      <c r="D1716" t="s">
        <v>11</v>
      </c>
      <c r="E1716" s="42">
        <v>44858</v>
      </c>
      <c r="F1716" t="s">
        <v>7747</v>
      </c>
      <c r="G1716">
        <v>5387</v>
      </c>
      <c r="H1716">
        <v>1340</v>
      </c>
    </row>
    <row r="1717" spans="1:8" ht="409.5" x14ac:dyDescent="0.35">
      <c r="A1717" s="15" t="s">
        <v>7748</v>
      </c>
      <c r="B1717" t="s">
        <v>4176</v>
      </c>
      <c r="C1717" t="s">
        <v>4261</v>
      </c>
      <c r="D1717" t="s">
        <v>9</v>
      </c>
      <c r="E1717" s="42">
        <v>44858</v>
      </c>
      <c r="F1717" s="4" t="s">
        <v>7749</v>
      </c>
      <c r="G1717">
        <v>6107</v>
      </c>
      <c r="H1717">
        <v>1126</v>
      </c>
    </row>
    <row r="1718" spans="1:8" x14ac:dyDescent="0.35">
      <c r="A1718" s="15" t="s">
        <v>7750</v>
      </c>
      <c r="B1718" t="s">
        <v>4176</v>
      </c>
      <c r="C1718" t="s">
        <v>4176</v>
      </c>
      <c r="D1718" t="s">
        <v>11</v>
      </c>
      <c r="E1718" s="42">
        <v>44858</v>
      </c>
      <c r="F1718" t="s">
        <v>7751</v>
      </c>
      <c r="G1718">
        <v>2550</v>
      </c>
      <c r="H1718">
        <v>455</v>
      </c>
    </row>
    <row r="1719" spans="1:8" x14ac:dyDescent="0.35">
      <c r="A1719" s="15" t="s">
        <v>7752</v>
      </c>
      <c r="B1719" t="s">
        <v>4176</v>
      </c>
      <c r="C1719" t="s">
        <v>4176</v>
      </c>
      <c r="D1719" t="s">
        <v>11</v>
      </c>
      <c r="E1719" s="42">
        <v>44858</v>
      </c>
      <c r="F1719" t="s">
        <v>7753</v>
      </c>
      <c r="G1719">
        <v>2164</v>
      </c>
      <c r="H1719">
        <v>395</v>
      </c>
    </row>
    <row r="1720" spans="1:8" x14ac:dyDescent="0.35">
      <c r="A1720" s="15" t="s">
        <v>7754</v>
      </c>
      <c r="B1720" t="s">
        <v>4176</v>
      </c>
      <c r="C1720" t="s">
        <v>4176</v>
      </c>
      <c r="D1720" t="s">
        <v>11</v>
      </c>
      <c r="E1720" s="42">
        <v>44858</v>
      </c>
      <c r="F1720" t="s">
        <v>7755</v>
      </c>
      <c r="G1720">
        <v>5070</v>
      </c>
      <c r="H1720">
        <v>1411</v>
      </c>
    </row>
    <row r="1721" spans="1:8" ht="409.5" x14ac:dyDescent="0.35">
      <c r="A1721" s="15" t="s">
        <v>7756</v>
      </c>
      <c r="B1721" t="s">
        <v>4176</v>
      </c>
      <c r="C1721" t="s">
        <v>6359</v>
      </c>
      <c r="D1721" t="s">
        <v>52</v>
      </c>
      <c r="E1721" s="42">
        <v>44858</v>
      </c>
      <c r="F1721" s="4" t="s">
        <v>7757</v>
      </c>
      <c r="G1721">
        <v>0</v>
      </c>
      <c r="H1721">
        <v>3150</v>
      </c>
    </row>
    <row r="1722" spans="1:8" x14ac:dyDescent="0.35">
      <c r="A1722" s="15" t="s">
        <v>7758</v>
      </c>
      <c r="B1722" t="s">
        <v>4176</v>
      </c>
      <c r="C1722" t="s">
        <v>4176</v>
      </c>
      <c r="D1722" t="s">
        <v>11</v>
      </c>
      <c r="E1722" s="42">
        <v>44858</v>
      </c>
      <c r="F1722" t="s">
        <v>7759</v>
      </c>
      <c r="G1722">
        <v>8586</v>
      </c>
      <c r="H1722">
        <v>2215</v>
      </c>
    </row>
    <row r="1723" spans="1:8" ht="409.5" x14ac:dyDescent="0.35">
      <c r="A1723" s="15" t="s">
        <v>7760</v>
      </c>
      <c r="B1723" t="s">
        <v>4176</v>
      </c>
      <c r="C1723" t="s">
        <v>4261</v>
      </c>
      <c r="D1723" t="s">
        <v>9</v>
      </c>
      <c r="E1723" s="42">
        <v>44859</v>
      </c>
      <c r="F1723" s="4" t="s">
        <v>7761</v>
      </c>
      <c r="G1723">
        <v>14440</v>
      </c>
      <c r="H1723">
        <v>3213</v>
      </c>
    </row>
    <row r="1724" spans="1:8" x14ac:dyDescent="0.35">
      <c r="A1724" s="15" t="s">
        <v>7762</v>
      </c>
      <c r="B1724" t="s">
        <v>4176</v>
      </c>
      <c r="C1724" t="s">
        <v>4176</v>
      </c>
      <c r="D1724" t="s">
        <v>11</v>
      </c>
      <c r="E1724" s="42">
        <v>44859</v>
      </c>
      <c r="F1724" t="s">
        <v>7763</v>
      </c>
      <c r="G1724">
        <v>22589</v>
      </c>
      <c r="H1724">
        <v>4052</v>
      </c>
    </row>
    <row r="1725" spans="1:8" x14ac:dyDescent="0.35">
      <c r="A1725" s="15" t="s">
        <v>7764</v>
      </c>
      <c r="B1725" t="s">
        <v>4176</v>
      </c>
      <c r="C1725" t="s">
        <v>4176</v>
      </c>
      <c r="D1725" t="s">
        <v>11</v>
      </c>
      <c r="E1725" s="42">
        <v>44859</v>
      </c>
      <c r="F1725" t="s">
        <v>7765</v>
      </c>
      <c r="G1725">
        <v>12179</v>
      </c>
      <c r="H1725">
        <v>2381</v>
      </c>
    </row>
    <row r="1726" spans="1:8" x14ac:dyDescent="0.35">
      <c r="A1726" s="15" t="s">
        <v>7766</v>
      </c>
      <c r="B1726" t="s">
        <v>4176</v>
      </c>
      <c r="C1726" t="s">
        <v>7767</v>
      </c>
      <c r="D1726" t="s">
        <v>9</v>
      </c>
      <c r="E1726" s="42">
        <v>44859</v>
      </c>
      <c r="F1726" t="s">
        <v>7768</v>
      </c>
      <c r="G1726">
        <v>11929</v>
      </c>
      <c r="H1726">
        <v>1831</v>
      </c>
    </row>
    <row r="1727" spans="1:8" x14ac:dyDescent="0.35">
      <c r="A1727" s="15" t="s">
        <v>7769</v>
      </c>
      <c r="B1727" t="s">
        <v>4176</v>
      </c>
      <c r="C1727" t="s">
        <v>4176</v>
      </c>
      <c r="D1727" t="s">
        <v>11</v>
      </c>
      <c r="E1727" s="42">
        <v>44859</v>
      </c>
      <c r="F1727" t="s">
        <v>7770</v>
      </c>
      <c r="G1727">
        <v>6731</v>
      </c>
      <c r="H1727">
        <v>1342</v>
      </c>
    </row>
    <row r="1728" spans="1:8" x14ac:dyDescent="0.35">
      <c r="A1728" s="15" t="s">
        <v>7771</v>
      </c>
      <c r="B1728" t="s">
        <v>4176</v>
      </c>
      <c r="C1728" t="s">
        <v>4176</v>
      </c>
      <c r="D1728" t="s">
        <v>11</v>
      </c>
      <c r="E1728" s="42">
        <v>44859</v>
      </c>
      <c r="F1728" t="s">
        <v>7772</v>
      </c>
      <c r="G1728">
        <v>39076</v>
      </c>
      <c r="H1728">
        <v>5867</v>
      </c>
    </row>
    <row r="1729" spans="1:8" x14ac:dyDescent="0.35">
      <c r="A1729" s="15" t="s">
        <v>7773</v>
      </c>
      <c r="B1729" t="s">
        <v>4176</v>
      </c>
      <c r="C1729" t="s">
        <v>4176</v>
      </c>
      <c r="D1729" t="s">
        <v>11</v>
      </c>
      <c r="E1729" s="42">
        <v>44859</v>
      </c>
      <c r="F1729" t="s">
        <v>7774</v>
      </c>
      <c r="G1729">
        <v>47241</v>
      </c>
      <c r="H1729">
        <v>3872</v>
      </c>
    </row>
    <row r="1730" spans="1:8" x14ac:dyDescent="0.35">
      <c r="A1730" s="15" t="s">
        <v>7775</v>
      </c>
      <c r="B1730" t="s">
        <v>4176</v>
      </c>
      <c r="C1730" t="s">
        <v>4176</v>
      </c>
      <c r="D1730" t="s">
        <v>11</v>
      </c>
      <c r="E1730" s="42">
        <v>44859</v>
      </c>
      <c r="F1730" t="s">
        <v>7776</v>
      </c>
      <c r="G1730">
        <v>4952</v>
      </c>
      <c r="H1730">
        <v>1325</v>
      </c>
    </row>
    <row r="1731" spans="1:8" x14ac:dyDescent="0.35">
      <c r="A1731" s="15" t="s">
        <v>7777</v>
      </c>
      <c r="B1731" t="s">
        <v>4176</v>
      </c>
      <c r="C1731" t="s">
        <v>4176</v>
      </c>
      <c r="D1731" t="s">
        <v>11</v>
      </c>
      <c r="E1731" s="42">
        <v>44859</v>
      </c>
      <c r="F1731" t="s">
        <v>7778</v>
      </c>
      <c r="G1731">
        <v>6739</v>
      </c>
      <c r="H1731">
        <v>1388</v>
      </c>
    </row>
    <row r="1732" spans="1:8" x14ac:dyDescent="0.35">
      <c r="A1732" s="15" t="s">
        <v>7779</v>
      </c>
      <c r="B1732" t="s">
        <v>4176</v>
      </c>
      <c r="C1732" t="s">
        <v>4176</v>
      </c>
      <c r="D1732" t="s">
        <v>11</v>
      </c>
      <c r="E1732" s="42">
        <v>44859</v>
      </c>
      <c r="F1732" t="s">
        <v>7780</v>
      </c>
      <c r="G1732">
        <v>14072</v>
      </c>
      <c r="H1732">
        <v>2349</v>
      </c>
    </row>
    <row r="1733" spans="1:8" x14ac:dyDescent="0.35">
      <c r="A1733" s="15" t="s">
        <v>7781</v>
      </c>
      <c r="B1733" t="s">
        <v>4176</v>
      </c>
      <c r="C1733" t="s">
        <v>4176</v>
      </c>
      <c r="D1733" t="s">
        <v>11</v>
      </c>
      <c r="E1733" s="42">
        <v>44859</v>
      </c>
      <c r="F1733" t="s">
        <v>7782</v>
      </c>
      <c r="G1733">
        <v>4344</v>
      </c>
      <c r="H1733">
        <v>803</v>
      </c>
    </row>
    <row r="1734" spans="1:8" x14ac:dyDescent="0.35">
      <c r="A1734" s="15" t="s">
        <v>7783</v>
      </c>
      <c r="B1734" t="s">
        <v>4176</v>
      </c>
      <c r="C1734" t="s">
        <v>4176</v>
      </c>
      <c r="D1734" t="s">
        <v>11</v>
      </c>
      <c r="E1734" s="42">
        <v>44859</v>
      </c>
      <c r="F1734" t="s">
        <v>7784</v>
      </c>
      <c r="G1734">
        <v>7012</v>
      </c>
      <c r="H1734">
        <v>1359</v>
      </c>
    </row>
    <row r="1735" spans="1:8" x14ac:dyDescent="0.35">
      <c r="A1735" s="15" t="s">
        <v>7785</v>
      </c>
      <c r="B1735" t="s">
        <v>4176</v>
      </c>
      <c r="C1735" t="s">
        <v>4176</v>
      </c>
      <c r="D1735" t="s">
        <v>11</v>
      </c>
      <c r="E1735" s="42">
        <v>44859</v>
      </c>
      <c r="F1735" t="s">
        <v>7786</v>
      </c>
      <c r="G1735">
        <v>26538</v>
      </c>
      <c r="H1735">
        <v>2999</v>
      </c>
    </row>
    <row r="1736" spans="1:8" x14ac:dyDescent="0.35">
      <c r="A1736" s="15" t="s">
        <v>7787</v>
      </c>
      <c r="B1736" t="s">
        <v>4176</v>
      </c>
      <c r="C1736" t="s">
        <v>4176</v>
      </c>
      <c r="D1736" t="s">
        <v>11</v>
      </c>
      <c r="E1736" s="42">
        <v>44859</v>
      </c>
      <c r="F1736" t="s">
        <v>7788</v>
      </c>
      <c r="G1736">
        <v>4602</v>
      </c>
      <c r="H1736">
        <v>845</v>
      </c>
    </row>
    <row r="1737" spans="1:8" x14ac:dyDescent="0.35">
      <c r="A1737" s="15" t="s">
        <v>7789</v>
      </c>
      <c r="B1737" t="s">
        <v>4176</v>
      </c>
      <c r="C1737" t="s">
        <v>4176</v>
      </c>
      <c r="D1737" t="s">
        <v>11</v>
      </c>
      <c r="E1737" s="42">
        <v>44859</v>
      </c>
      <c r="F1737" t="s">
        <v>7790</v>
      </c>
      <c r="G1737">
        <v>27394</v>
      </c>
      <c r="H1737">
        <v>4657</v>
      </c>
    </row>
    <row r="1738" spans="1:8" x14ac:dyDescent="0.35">
      <c r="A1738" s="15" t="s">
        <v>7791</v>
      </c>
      <c r="B1738" t="s">
        <v>4176</v>
      </c>
      <c r="C1738" t="s">
        <v>4176</v>
      </c>
      <c r="D1738" t="s">
        <v>11</v>
      </c>
      <c r="E1738" s="42">
        <v>44859</v>
      </c>
      <c r="F1738" t="s">
        <v>7792</v>
      </c>
      <c r="G1738">
        <v>4894</v>
      </c>
      <c r="H1738">
        <v>763</v>
      </c>
    </row>
    <row r="1739" spans="1:8" x14ac:dyDescent="0.35">
      <c r="A1739" s="15" t="s">
        <v>7793</v>
      </c>
      <c r="B1739" t="s">
        <v>4176</v>
      </c>
      <c r="C1739" t="s">
        <v>4176</v>
      </c>
      <c r="D1739" t="s">
        <v>11</v>
      </c>
      <c r="E1739" s="42">
        <v>44859</v>
      </c>
      <c r="F1739" t="s">
        <v>7794</v>
      </c>
      <c r="G1739">
        <v>25336</v>
      </c>
      <c r="H1739">
        <v>3163</v>
      </c>
    </row>
    <row r="1740" spans="1:8" x14ac:dyDescent="0.35">
      <c r="A1740" s="15" t="s">
        <v>7795</v>
      </c>
      <c r="B1740" t="s">
        <v>4176</v>
      </c>
      <c r="C1740" t="s">
        <v>4176</v>
      </c>
      <c r="D1740" t="s">
        <v>11</v>
      </c>
      <c r="E1740" s="42">
        <v>44859</v>
      </c>
      <c r="F1740" t="s">
        <v>7796</v>
      </c>
      <c r="G1740">
        <v>10820</v>
      </c>
      <c r="H1740">
        <v>1822</v>
      </c>
    </row>
    <row r="1741" spans="1:8" x14ac:dyDescent="0.35">
      <c r="A1741" s="15" t="s">
        <v>7797</v>
      </c>
      <c r="B1741" t="s">
        <v>4176</v>
      </c>
      <c r="C1741" t="s">
        <v>4176</v>
      </c>
      <c r="D1741" t="s">
        <v>11</v>
      </c>
      <c r="E1741" s="42">
        <v>44859</v>
      </c>
      <c r="F1741" t="s">
        <v>7798</v>
      </c>
      <c r="G1741">
        <v>35635</v>
      </c>
      <c r="H1741">
        <v>3622</v>
      </c>
    </row>
    <row r="1742" spans="1:8" x14ac:dyDescent="0.35">
      <c r="A1742" s="15" t="s">
        <v>7799</v>
      </c>
      <c r="B1742" t="s">
        <v>4176</v>
      </c>
      <c r="C1742" t="s">
        <v>4176</v>
      </c>
      <c r="D1742" t="s">
        <v>11</v>
      </c>
      <c r="E1742" s="42">
        <v>44859</v>
      </c>
      <c r="F1742" t="s">
        <v>7800</v>
      </c>
      <c r="G1742">
        <v>83022</v>
      </c>
      <c r="H1742">
        <v>5608</v>
      </c>
    </row>
    <row r="1743" spans="1:8" x14ac:dyDescent="0.35">
      <c r="A1743" s="15" t="s">
        <v>7801</v>
      </c>
      <c r="B1743" t="s">
        <v>4176</v>
      </c>
      <c r="C1743" t="s">
        <v>7802</v>
      </c>
      <c r="D1743" t="s">
        <v>9</v>
      </c>
      <c r="E1743" s="42">
        <v>44859</v>
      </c>
      <c r="F1743" t="s">
        <v>7803</v>
      </c>
      <c r="G1743">
        <v>18861</v>
      </c>
      <c r="H1743">
        <v>3546</v>
      </c>
    </row>
    <row r="1744" spans="1:8" x14ac:dyDescent="0.35">
      <c r="A1744" s="15" t="s">
        <v>7804</v>
      </c>
      <c r="B1744" t="s">
        <v>4176</v>
      </c>
      <c r="C1744" t="s">
        <v>4176</v>
      </c>
      <c r="D1744" t="s">
        <v>11</v>
      </c>
      <c r="E1744" s="42">
        <v>44859</v>
      </c>
      <c r="F1744" t="s">
        <v>7805</v>
      </c>
      <c r="G1744">
        <v>8491</v>
      </c>
      <c r="H1744">
        <v>2441</v>
      </c>
    </row>
    <row r="1745" spans="1:8" x14ac:dyDescent="0.35">
      <c r="A1745" s="15" t="s">
        <v>7806</v>
      </c>
      <c r="B1745" t="s">
        <v>4176</v>
      </c>
      <c r="C1745" t="s">
        <v>7807</v>
      </c>
      <c r="D1745" t="s">
        <v>146</v>
      </c>
      <c r="E1745" s="42">
        <v>44859</v>
      </c>
      <c r="F1745" t="s">
        <v>7808</v>
      </c>
      <c r="G1745">
        <v>3624</v>
      </c>
      <c r="H1745">
        <v>235</v>
      </c>
    </row>
    <row r="1746" spans="1:8" x14ac:dyDescent="0.35">
      <c r="A1746" s="15" t="s">
        <v>7809</v>
      </c>
      <c r="B1746" t="s">
        <v>4176</v>
      </c>
      <c r="C1746" t="s">
        <v>7807</v>
      </c>
      <c r="D1746" t="s">
        <v>9</v>
      </c>
      <c r="E1746" s="42">
        <v>44859</v>
      </c>
      <c r="F1746" t="s">
        <v>7810</v>
      </c>
      <c r="G1746">
        <v>7933</v>
      </c>
      <c r="H1746">
        <v>1248</v>
      </c>
    </row>
    <row r="1747" spans="1:8" x14ac:dyDescent="0.35">
      <c r="A1747" s="15" t="s">
        <v>7811</v>
      </c>
      <c r="B1747" t="s">
        <v>4176</v>
      </c>
      <c r="C1747" t="s">
        <v>7812</v>
      </c>
      <c r="D1747" t="s">
        <v>9</v>
      </c>
      <c r="E1747" s="42">
        <v>44859</v>
      </c>
      <c r="F1747" t="s">
        <v>7813</v>
      </c>
      <c r="G1747">
        <v>1920</v>
      </c>
      <c r="H1747">
        <v>73</v>
      </c>
    </row>
    <row r="1748" spans="1:8" x14ac:dyDescent="0.35">
      <c r="A1748" s="15" t="s">
        <v>7814</v>
      </c>
      <c r="B1748" t="s">
        <v>4176</v>
      </c>
      <c r="C1748" t="s">
        <v>6068</v>
      </c>
      <c r="D1748" t="s">
        <v>146</v>
      </c>
      <c r="E1748" s="42">
        <v>44859</v>
      </c>
      <c r="F1748" t="s">
        <v>7813</v>
      </c>
      <c r="G1748">
        <v>1920</v>
      </c>
      <c r="H1748">
        <v>73</v>
      </c>
    </row>
    <row r="1749" spans="1:8" x14ac:dyDescent="0.35">
      <c r="A1749" s="15" t="s">
        <v>7815</v>
      </c>
      <c r="B1749" t="s">
        <v>4176</v>
      </c>
      <c r="C1749" t="s">
        <v>4176</v>
      </c>
      <c r="D1749" t="s">
        <v>11</v>
      </c>
      <c r="E1749" s="42">
        <v>44859</v>
      </c>
      <c r="F1749" t="s">
        <v>7816</v>
      </c>
      <c r="G1749">
        <v>11360</v>
      </c>
      <c r="H1749">
        <v>3539</v>
      </c>
    </row>
    <row r="1750" spans="1:8" ht="333.5" x14ac:dyDescent="0.35">
      <c r="A1750" s="15" t="s">
        <v>7817</v>
      </c>
      <c r="B1750" t="s">
        <v>4176</v>
      </c>
      <c r="C1750" t="s">
        <v>7818</v>
      </c>
      <c r="D1750" t="s">
        <v>9</v>
      </c>
      <c r="E1750" s="42">
        <v>44859</v>
      </c>
      <c r="F1750" s="4" t="s">
        <v>7819</v>
      </c>
      <c r="G1750">
        <v>8427</v>
      </c>
      <c r="H1750">
        <v>1980</v>
      </c>
    </row>
    <row r="1751" spans="1:8" x14ac:dyDescent="0.35">
      <c r="A1751" s="15" t="s">
        <v>7820</v>
      </c>
      <c r="B1751" t="s">
        <v>4176</v>
      </c>
      <c r="C1751" t="s">
        <v>5970</v>
      </c>
      <c r="D1751" t="s">
        <v>52</v>
      </c>
      <c r="E1751" s="42">
        <v>44859</v>
      </c>
      <c r="F1751" t="s">
        <v>7821</v>
      </c>
      <c r="G1751">
        <v>0</v>
      </c>
      <c r="H1751">
        <v>26059</v>
      </c>
    </row>
    <row r="1752" spans="1:8" x14ac:dyDescent="0.35">
      <c r="A1752" s="15" t="s">
        <v>7822</v>
      </c>
      <c r="B1752" t="s">
        <v>4176</v>
      </c>
      <c r="C1752" t="s">
        <v>7823</v>
      </c>
      <c r="D1752" t="s">
        <v>9</v>
      </c>
      <c r="E1752" s="42">
        <v>44859</v>
      </c>
      <c r="F1752" t="s">
        <v>7824</v>
      </c>
      <c r="G1752">
        <v>17863</v>
      </c>
      <c r="H1752">
        <v>3317</v>
      </c>
    </row>
    <row r="1753" spans="1:8" x14ac:dyDescent="0.35">
      <c r="A1753" s="15" t="s">
        <v>7825</v>
      </c>
      <c r="B1753" t="s">
        <v>4176</v>
      </c>
      <c r="C1753" t="s">
        <v>4176</v>
      </c>
      <c r="D1753" t="s">
        <v>11</v>
      </c>
      <c r="E1753" s="42">
        <v>44859</v>
      </c>
      <c r="F1753" t="s">
        <v>7826</v>
      </c>
      <c r="G1753">
        <v>7168</v>
      </c>
      <c r="H1753">
        <v>1592</v>
      </c>
    </row>
    <row r="1754" spans="1:8" x14ac:dyDescent="0.35">
      <c r="A1754" s="15" t="s">
        <v>7827</v>
      </c>
      <c r="B1754" t="s">
        <v>4176</v>
      </c>
      <c r="C1754" t="s">
        <v>4176</v>
      </c>
      <c r="D1754" t="s">
        <v>11</v>
      </c>
      <c r="E1754" s="42">
        <v>44859</v>
      </c>
      <c r="F1754" t="s">
        <v>7828</v>
      </c>
      <c r="G1754">
        <v>2850</v>
      </c>
      <c r="H1754">
        <v>531</v>
      </c>
    </row>
    <row r="1755" spans="1:8" x14ac:dyDescent="0.35">
      <c r="A1755" s="15" t="s">
        <v>7829</v>
      </c>
      <c r="B1755" t="s">
        <v>4176</v>
      </c>
      <c r="C1755" t="s">
        <v>4176</v>
      </c>
      <c r="D1755" t="s">
        <v>11</v>
      </c>
      <c r="E1755" s="42">
        <v>44859</v>
      </c>
      <c r="F1755" t="s">
        <v>7830</v>
      </c>
      <c r="G1755">
        <v>2394</v>
      </c>
      <c r="H1755">
        <v>446</v>
      </c>
    </row>
    <row r="1756" spans="1:8" x14ac:dyDescent="0.35">
      <c r="A1756" s="15" t="s">
        <v>7831</v>
      </c>
      <c r="B1756" t="s">
        <v>4176</v>
      </c>
      <c r="C1756" t="s">
        <v>4176</v>
      </c>
      <c r="D1756" t="s">
        <v>11</v>
      </c>
      <c r="E1756" s="42">
        <v>44859</v>
      </c>
      <c r="F1756" t="s">
        <v>7832</v>
      </c>
      <c r="G1756">
        <v>8069</v>
      </c>
      <c r="H1756">
        <v>1381</v>
      </c>
    </row>
    <row r="1757" spans="1:8" x14ac:dyDescent="0.35">
      <c r="A1757" s="15" t="s">
        <v>7833</v>
      </c>
      <c r="B1757" t="s">
        <v>4176</v>
      </c>
      <c r="C1757" t="s">
        <v>4176</v>
      </c>
      <c r="D1757" t="s">
        <v>11</v>
      </c>
      <c r="E1757" s="42">
        <v>44859</v>
      </c>
      <c r="F1757" t="s">
        <v>7834</v>
      </c>
      <c r="G1757">
        <v>4831</v>
      </c>
      <c r="H1757">
        <v>1364</v>
      </c>
    </row>
    <row r="1758" spans="1:8" x14ac:dyDescent="0.35">
      <c r="A1758" s="15" t="s">
        <v>7835</v>
      </c>
      <c r="B1758" t="s">
        <v>4176</v>
      </c>
      <c r="C1758" t="s">
        <v>4176</v>
      </c>
      <c r="D1758" t="s">
        <v>11</v>
      </c>
      <c r="E1758" s="42">
        <v>44859</v>
      </c>
      <c r="F1758" t="s">
        <v>7836</v>
      </c>
      <c r="G1758">
        <v>4822</v>
      </c>
      <c r="H1758">
        <v>1018</v>
      </c>
    </row>
    <row r="1759" spans="1:8" x14ac:dyDescent="0.35">
      <c r="A1759" s="15" t="s">
        <v>7837</v>
      </c>
      <c r="B1759" t="s">
        <v>4176</v>
      </c>
      <c r="C1759" t="s">
        <v>4176</v>
      </c>
      <c r="D1759" t="s">
        <v>11</v>
      </c>
      <c r="E1759" s="42">
        <v>44859</v>
      </c>
      <c r="F1759" t="s">
        <v>7838</v>
      </c>
      <c r="G1759">
        <v>62005</v>
      </c>
      <c r="H1759">
        <v>8986</v>
      </c>
    </row>
    <row r="1760" spans="1:8" ht="232" x14ac:dyDescent="0.35">
      <c r="A1760" s="15" t="s">
        <v>7839</v>
      </c>
      <c r="B1760" t="s">
        <v>4176</v>
      </c>
      <c r="C1760" t="s">
        <v>4261</v>
      </c>
      <c r="D1760" t="s">
        <v>9</v>
      </c>
      <c r="E1760" s="42">
        <v>44859</v>
      </c>
      <c r="F1760" s="4" t="s">
        <v>7840</v>
      </c>
      <c r="G1760">
        <v>17286</v>
      </c>
      <c r="H1760">
        <v>2081</v>
      </c>
    </row>
    <row r="1761" spans="1:8" x14ac:dyDescent="0.35">
      <c r="A1761" s="15" t="s">
        <v>7841</v>
      </c>
      <c r="B1761" t="s">
        <v>4176</v>
      </c>
      <c r="C1761" t="s">
        <v>4176</v>
      </c>
      <c r="D1761" t="s">
        <v>11</v>
      </c>
      <c r="E1761" s="42">
        <v>44859</v>
      </c>
      <c r="F1761" t="s">
        <v>7842</v>
      </c>
      <c r="G1761">
        <v>5542</v>
      </c>
      <c r="H1761">
        <v>1215</v>
      </c>
    </row>
    <row r="1762" spans="1:8" x14ac:dyDescent="0.35">
      <c r="A1762" s="15" t="s">
        <v>7843</v>
      </c>
      <c r="B1762" t="s">
        <v>4176</v>
      </c>
      <c r="C1762" t="s">
        <v>4176</v>
      </c>
      <c r="D1762" t="s">
        <v>11</v>
      </c>
      <c r="E1762" s="42">
        <v>44859</v>
      </c>
      <c r="F1762" t="s">
        <v>7844</v>
      </c>
      <c r="G1762">
        <v>31704</v>
      </c>
      <c r="H1762">
        <v>4084</v>
      </c>
    </row>
    <row r="1763" spans="1:8" x14ac:dyDescent="0.35">
      <c r="A1763" s="15" t="s">
        <v>7845</v>
      </c>
      <c r="B1763" t="s">
        <v>4176</v>
      </c>
      <c r="C1763" t="s">
        <v>4176</v>
      </c>
      <c r="D1763" t="s">
        <v>11</v>
      </c>
      <c r="E1763" s="42">
        <v>44859</v>
      </c>
      <c r="F1763" t="s">
        <v>7846</v>
      </c>
      <c r="G1763">
        <v>5111</v>
      </c>
      <c r="H1763">
        <v>1007</v>
      </c>
    </row>
    <row r="1764" spans="1:8" x14ac:dyDescent="0.35">
      <c r="A1764" s="15" t="s">
        <v>7847</v>
      </c>
      <c r="B1764" t="s">
        <v>4176</v>
      </c>
      <c r="C1764" t="s">
        <v>4176</v>
      </c>
      <c r="D1764" t="s">
        <v>11</v>
      </c>
      <c r="E1764" s="42">
        <v>44859</v>
      </c>
      <c r="F1764" t="s">
        <v>7848</v>
      </c>
      <c r="G1764">
        <v>12338</v>
      </c>
      <c r="H1764">
        <v>2284</v>
      </c>
    </row>
    <row r="1765" spans="1:8" x14ac:dyDescent="0.35">
      <c r="A1765" s="15" t="s">
        <v>7849</v>
      </c>
      <c r="B1765" t="s">
        <v>4176</v>
      </c>
      <c r="C1765" t="s">
        <v>4176</v>
      </c>
      <c r="D1765" t="s">
        <v>11</v>
      </c>
      <c r="E1765" s="42">
        <v>44859</v>
      </c>
      <c r="F1765" t="s">
        <v>7850</v>
      </c>
      <c r="G1765">
        <v>7294</v>
      </c>
      <c r="H1765">
        <v>1241</v>
      </c>
    </row>
    <row r="1766" spans="1:8" x14ac:dyDescent="0.35">
      <c r="A1766" s="15" t="s">
        <v>7851</v>
      </c>
      <c r="B1766" t="s">
        <v>4176</v>
      </c>
      <c r="C1766" t="s">
        <v>4176</v>
      </c>
      <c r="D1766" t="s">
        <v>11</v>
      </c>
      <c r="E1766" s="42">
        <v>44859</v>
      </c>
      <c r="F1766" t="s">
        <v>7852</v>
      </c>
      <c r="G1766">
        <v>19542</v>
      </c>
      <c r="H1766">
        <v>2946</v>
      </c>
    </row>
    <row r="1767" spans="1:8" x14ac:dyDescent="0.35">
      <c r="A1767" s="15" t="s">
        <v>7853</v>
      </c>
      <c r="B1767" t="s">
        <v>4176</v>
      </c>
      <c r="C1767" t="s">
        <v>4176</v>
      </c>
      <c r="D1767" t="s">
        <v>11</v>
      </c>
      <c r="E1767" s="42">
        <v>44859</v>
      </c>
      <c r="F1767" t="s">
        <v>7854</v>
      </c>
      <c r="G1767">
        <v>6271</v>
      </c>
      <c r="H1767">
        <v>1266</v>
      </c>
    </row>
    <row r="1768" spans="1:8" x14ac:dyDescent="0.35">
      <c r="A1768" s="15" t="s">
        <v>7855</v>
      </c>
      <c r="B1768" t="s">
        <v>4176</v>
      </c>
      <c r="C1768" t="s">
        <v>4176</v>
      </c>
      <c r="D1768" t="s">
        <v>11</v>
      </c>
      <c r="E1768" s="42">
        <v>44859</v>
      </c>
      <c r="F1768" t="s">
        <v>7856</v>
      </c>
      <c r="G1768">
        <v>5979</v>
      </c>
      <c r="H1768">
        <v>1202</v>
      </c>
    </row>
    <row r="1769" spans="1:8" x14ac:dyDescent="0.35">
      <c r="A1769" s="15" t="s">
        <v>7857</v>
      </c>
      <c r="B1769" t="s">
        <v>4176</v>
      </c>
      <c r="C1769" t="s">
        <v>4176</v>
      </c>
      <c r="D1769" t="s">
        <v>11</v>
      </c>
      <c r="E1769" s="42">
        <v>44859</v>
      </c>
      <c r="F1769" t="s">
        <v>7858</v>
      </c>
      <c r="G1769">
        <v>8740</v>
      </c>
      <c r="H1769">
        <v>1578</v>
      </c>
    </row>
    <row r="1770" spans="1:8" x14ac:dyDescent="0.35">
      <c r="A1770" s="15" t="s">
        <v>7859</v>
      </c>
      <c r="B1770" t="s">
        <v>4176</v>
      </c>
      <c r="C1770" t="s">
        <v>6400</v>
      </c>
      <c r="D1770" t="s">
        <v>9</v>
      </c>
      <c r="E1770" s="42">
        <v>44860</v>
      </c>
      <c r="F1770" t="s">
        <v>7860</v>
      </c>
      <c r="G1770">
        <v>6272</v>
      </c>
      <c r="H1770">
        <v>1025</v>
      </c>
    </row>
    <row r="1771" spans="1:8" x14ac:dyDescent="0.35">
      <c r="A1771" s="15" t="s">
        <v>7861</v>
      </c>
      <c r="B1771" t="s">
        <v>4176</v>
      </c>
      <c r="C1771" t="s">
        <v>4176</v>
      </c>
      <c r="D1771" t="s">
        <v>11</v>
      </c>
      <c r="E1771" s="42">
        <v>44860</v>
      </c>
      <c r="F1771" t="s">
        <v>7862</v>
      </c>
      <c r="G1771">
        <v>12684</v>
      </c>
      <c r="H1771">
        <v>2179</v>
      </c>
    </row>
    <row r="1772" spans="1:8" x14ac:dyDescent="0.35">
      <c r="A1772" s="15" t="s">
        <v>7863</v>
      </c>
      <c r="B1772" t="s">
        <v>4176</v>
      </c>
      <c r="C1772" t="s">
        <v>4176</v>
      </c>
      <c r="D1772" t="s">
        <v>11</v>
      </c>
      <c r="E1772" s="42">
        <v>44860</v>
      </c>
      <c r="F1772" t="s">
        <v>7864</v>
      </c>
      <c r="G1772">
        <v>10137</v>
      </c>
      <c r="H1772">
        <v>1938</v>
      </c>
    </row>
    <row r="1773" spans="1:8" x14ac:dyDescent="0.35">
      <c r="A1773" s="15" t="s">
        <v>7865</v>
      </c>
      <c r="B1773" t="s">
        <v>4176</v>
      </c>
      <c r="C1773" t="s">
        <v>4176</v>
      </c>
      <c r="D1773" t="s">
        <v>11</v>
      </c>
      <c r="E1773" s="42">
        <v>44860</v>
      </c>
      <c r="F1773" t="s">
        <v>7866</v>
      </c>
      <c r="G1773">
        <v>8469</v>
      </c>
      <c r="H1773">
        <v>1482</v>
      </c>
    </row>
    <row r="1774" spans="1:8" x14ac:dyDescent="0.35">
      <c r="A1774" s="15" t="s">
        <v>7867</v>
      </c>
      <c r="B1774" t="s">
        <v>4176</v>
      </c>
      <c r="C1774" t="s">
        <v>4176</v>
      </c>
      <c r="D1774" t="s">
        <v>11</v>
      </c>
      <c r="E1774" s="42">
        <v>44860</v>
      </c>
      <c r="F1774" t="s">
        <v>7868</v>
      </c>
      <c r="G1774">
        <v>15472</v>
      </c>
      <c r="H1774">
        <v>2411</v>
      </c>
    </row>
    <row r="1775" spans="1:8" x14ac:dyDescent="0.35">
      <c r="A1775" s="15" t="s">
        <v>7869</v>
      </c>
      <c r="B1775" t="s">
        <v>4176</v>
      </c>
      <c r="C1775" t="s">
        <v>4176</v>
      </c>
      <c r="D1775" t="s">
        <v>11</v>
      </c>
      <c r="E1775" s="42">
        <v>44860</v>
      </c>
      <c r="F1775" t="s">
        <v>7870</v>
      </c>
      <c r="G1775">
        <v>18143</v>
      </c>
      <c r="H1775">
        <v>3531</v>
      </c>
    </row>
    <row r="1776" spans="1:8" x14ac:dyDescent="0.35">
      <c r="A1776" s="15" t="s">
        <v>7871</v>
      </c>
      <c r="B1776" t="s">
        <v>4176</v>
      </c>
      <c r="C1776" t="s">
        <v>4176</v>
      </c>
      <c r="D1776" t="s">
        <v>11</v>
      </c>
      <c r="E1776" s="42">
        <v>44860</v>
      </c>
      <c r="F1776" t="s">
        <v>7872</v>
      </c>
      <c r="G1776">
        <v>55181</v>
      </c>
      <c r="H1776">
        <v>11154</v>
      </c>
    </row>
    <row r="1777" spans="1:8" x14ac:dyDescent="0.35">
      <c r="A1777" s="15" t="s">
        <v>7873</v>
      </c>
      <c r="B1777" t="s">
        <v>4176</v>
      </c>
      <c r="C1777" t="s">
        <v>4176</v>
      </c>
      <c r="D1777" t="s">
        <v>11</v>
      </c>
      <c r="E1777" s="42">
        <v>44860</v>
      </c>
      <c r="F1777" t="s">
        <v>7874</v>
      </c>
      <c r="G1777">
        <v>3479</v>
      </c>
      <c r="H1777">
        <v>867</v>
      </c>
    </row>
    <row r="1778" spans="1:8" x14ac:dyDescent="0.35">
      <c r="A1778" s="15" t="s">
        <v>7875</v>
      </c>
      <c r="B1778" t="s">
        <v>4176</v>
      </c>
      <c r="C1778" t="s">
        <v>4176</v>
      </c>
      <c r="D1778" t="s">
        <v>11</v>
      </c>
      <c r="E1778" s="42">
        <v>44860</v>
      </c>
      <c r="F1778" t="s">
        <v>7876</v>
      </c>
      <c r="G1778">
        <v>7989</v>
      </c>
      <c r="H1778">
        <v>1646</v>
      </c>
    </row>
    <row r="1779" spans="1:8" x14ac:dyDescent="0.35">
      <c r="A1779" s="15" t="s">
        <v>7877</v>
      </c>
      <c r="B1779" t="s">
        <v>4176</v>
      </c>
      <c r="C1779" t="s">
        <v>4176</v>
      </c>
      <c r="D1779" t="s">
        <v>11</v>
      </c>
      <c r="E1779" s="42">
        <v>44860</v>
      </c>
      <c r="F1779" t="s">
        <v>7878</v>
      </c>
      <c r="G1779">
        <v>5303</v>
      </c>
      <c r="H1779">
        <v>1095</v>
      </c>
    </row>
    <row r="1780" spans="1:8" x14ac:dyDescent="0.35">
      <c r="A1780" s="15" t="s">
        <v>7879</v>
      </c>
      <c r="B1780" t="s">
        <v>4176</v>
      </c>
      <c r="C1780" t="s">
        <v>4176</v>
      </c>
      <c r="D1780" t="s">
        <v>11</v>
      </c>
      <c r="E1780" s="42">
        <v>44860</v>
      </c>
      <c r="F1780" t="s">
        <v>7880</v>
      </c>
      <c r="G1780">
        <v>4546</v>
      </c>
      <c r="H1780">
        <v>945</v>
      </c>
    </row>
    <row r="1781" spans="1:8" x14ac:dyDescent="0.35">
      <c r="A1781" s="15" t="s">
        <v>7881</v>
      </c>
      <c r="B1781" t="s">
        <v>4176</v>
      </c>
      <c r="C1781" t="s">
        <v>4176</v>
      </c>
      <c r="D1781" t="s">
        <v>11</v>
      </c>
      <c r="E1781" s="42">
        <v>44860</v>
      </c>
      <c r="F1781" t="s">
        <v>7882</v>
      </c>
      <c r="G1781">
        <v>4794</v>
      </c>
      <c r="H1781">
        <v>962</v>
      </c>
    </row>
    <row r="1782" spans="1:8" x14ac:dyDescent="0.35">
      <c r="A1782" s="15" t="s">
        <v>7883</v>
      </c>
      <c r="B1782" t="s">
        <v>4176</v>
      </c>
      <c r="C1782" t="s">
        <v>4176</v>
      </c>
      <c r="D1782" t="s">
        <v>11</v>
      </c>
      <c r="E1782" s="42">
        <v>44860</v>
      </c>
      <c r="F1782" t="s">
        <v>7884</v>
      </c>
      <c r="G1782">
        <v>7669</v>
      </c>
      <c r="H1782">
        <v>1689</v>
      </c>
    </row>
    <row r="1783" spans="1:8" x14ac:dyDescent="0.35">
      <c r="A1783" s="15" t="s">
        <v>7885</v>
      </c>
      <c r="B1783" t="s">
        <v>4176</v>
      </c>
      <c r="C1783" t="s">
        <v>4176</v>
      </c>
      <c r="D1783" t="s">
        <v>11</v>
      </c>
      <c r="E1783" s="42">
        <v>44860</v>
      </c>
      <c r="F1783" t="s">
        <v>7886</v>
      </c>
      <c r="G1783">
        <v>12366</v>
      </c>
      <c r="H1783">
        <v>1759</v>
      </c>
    </row>
    <row r="1784" spans="1:8" x14ac:dyDescent="0.35">
      <c r="A1784" s="15" t="s">
        <v>7887</v>
      </c>
      <c r="B1784" t="s">
        <v>4176</v>
      </c>
      <c r="C1784" t="s">
        <v>4176</v>
      </c>
      <c r="D1784" t="s">
        <v>11</v>
      </c>
      <c r="E1784" s="42">
        <v>44860</v>
      </c>
      <c r="F1784" t="s">
        <v>7888</v>
      </c>
      <c r="G1784">
        <v>11967</v>
      </c>
      <c r="H1784">
        <v>2242</v>
      </c>
    </row>
    <row r="1785" spans="1:8" x14ac:dyDescent="0.35">
      <c r="A1785" s="15" t="s">
        <v>7889</v>
      </c>
      <c r="B1785" t="s">
        <v>4176</v>
      </c>
      <c r="C1785" t="s">
        <v>4176</v>
      </c>
      <c r="D1785" t="s">
        <v>11</v>
      </c>
      <c r="E1785" s="42">
        <v>44860</v>
      </c>
      <c r="F1785" t="s">
        <v>7890</v>
      </c>
      <c r="G1785">
        <v>14979</v>
      </c>
      <c r="H1785">
        <v>2706</v>
      </c>
    </row>
    <row r="1786" spans="1:8" x14ac:dyDescent="0.35">
      <c r="A1786" s="15" t="s">
        <v>7891</v>
      </c>
      <c r="B1786" t="s">
        <v>4176</v>
      </c>
      <c r="C1786" t="s">
        <v>4176</v>
      </c>
      <c r="D1786" t="s">
        <v>11</v>
      </c>
      <c r="E1786" s="42">
        <v>44860</v>
      </c>
      <c r="F1786" t="s">
        <v>7892</v>
      </c>
      <c r="G1786">
        <v>4080</v>
      </c>
      <c r="H1786">
        <v>715</v>
      </c>
    </row>
    <row r="1787" spans="1:8" x14ac:dyDescent="0.35">
      <c r="A1787" s="15" t="s">
        <v>7893</v>
      </c>
      <c r="B1787" t="s">
        <v>4176</v>
      </c>
      <c r="C1787" t="s">
        <v>4176</v>
      </c>
      <c r="D1787" t="s">
        <v>11</v>
      </c>
      <c r="E1787" s="42">
        <v>44860</v>
      </c>
      <c r="F1787" t="s">
        <v>7894</v>
      </c>
      <c r="G1787">
        <v>4130</v>
      </c>
      <c r="H1787">
        <v>803</v>
      </c>
    </row>
    <row r="1788" spans="1:8" x14ac:dyDescent="0.35">
      <c r="A1788" s="15" t="s">
        <v>7895</v>
      </c>
      <c r="B1788" t="s">
        <v>4176</v>
      </c>
      <c r="C1788" t="s">
        <v>4176</v>
      </c>
      <c r="D1788" t="s">
        <v>11</v>
      </c>
      <c r="E1788" s="42">
        <v>44860</v>
      </c>
      <c r="F1788" t="s">
        <v>7896</v>
      </c>
      <c r="G1788">
        <v>6581</v>
      </c>
      <c r="H1788">
        <v>1312</v>
      </c>
    </row>
    <row r="1789" spans="1:8" x14ac:dyDescent="0.35">
      <c r="A1789" s="15" t="s">
        <v>7897</v>
      </c>
      <c r="B1789" t="s">
        <v>4176</v>
      </c>
      <c r="C1789" t="s">
        <v>4176</v>
      </c>
      <c r="D1789" t="s">
        <v>11</v>
      </c>
      <c r="E1789" s="42">
        <v>44860</v>
      </c>
      <c r="F1789" t="s">
        <v>7898</v>
      </c>
      <c r="G1789">
        <v>7168</v>
      </c>
      <c r="H1789">
        <v>1338</v>
      </c>
    </row>
    <row r="1790" spans="1:8" x14ac:dyDescent="0.35">
      <c r="A1790" s="15" t="s">
        <v>7899</v>
      </c>
      <c r="B1790" t="s">
        <v>4176</v>
      </c>
      <c r="C1790" t="s">
        <v>7900</v>
      </c>
      <c r="D1790" t="s">
        <v>52</v>
      </c>
      <c r="E1790" s="42">
        <v>44860</v>
      </c>
      <c r="F1790" t="s">
        <v>7901</v>
      </c>
      <c r="G1790">
        <v>0</v>
      </c>
      <c r="H1790">
        <v>2485</v>
      </c>
    </row>
    <row r="1791" spans="1:8" x14ac:dyDescent="0.35">
      <c r="A1791" s="15" t="s">
        <v>7902</v>
      </c>
      <c r="B1791" t="s">
        <v>4176</v>
      </c>
      <c r="C1791" t="s">
        <v>7903</v>
      </c>
      <c r="D1791" t="s">
        <v>9</v>
      </c>
      <c r="E1791" s="42">
        <v>44860</v>
      </c>
      <c r="F1791" t="s">
        <v>7904</v>
      </c>
      <c r="G1791">
        <v>5491</v>
      </c>
      <c r="H1791">
        <v>1293</v>
      </c>
    </row>
    <row r="1792" spans="1:8" x14ac:dyDescent="0.35">
      <c r="A1792" s="15" t="s">
        <v>7905</v>
      </c>
      <c r="B1792" t="s">
        <v>4176</v>
      </c>
      <c r="C1792" t="s">
        <v>7906</v>
      </c>
      <c r="D1792" t="s">
        <v>9</v>
      </c>
      <c r="E1792" s="42">
        <v>44860</v>
      </c>
      <c r="F1792" t="s">
        <v>7907</v>
      </c>
      <c r="G1792">
        <v>24651</v>
      </c>
      <c r="H1792">
        <v>5478</v>
      </c>
    </row>
    <row r="1793" spans="1:8" x14ac:dyDescent="0.35">
      <c r="A1793" s="15" t="s">
        <v>7908</v>
      </c>
      <c r="B1793" t="s">
        <v>4176</v>
      </c>
      <c r="C1793" t="s">
        <v>7909</v>
      </c>
      <c r="D1793" t="s">
        <v>9</v>
      </c>
      <c r="E1793" s="42">
        <v>44860</v>
      </c>
      <c r="F1793" t="s">
        <v>7910</v>
      </c>
      <c r="G1793">
        <v>4770</v>
      </c>
      <c r="H1793">
        <v>1100</v>
      </c>
    </row>
    <row r="1794" spans="1:8" x14ac:dyDescent="0.35">
      <c r="A1794" s="15" t="s">
        <v>7911</v>
      </c>
      <c r="B1794" t="s">
        <v>4176</v>
      </c>
      <c r="C1794" t="s">
        <v>4176</v>
      </c>
      <c r="D1794" t="s">
        <v>11</v>
      </c>
      <c r="E1794" s="42">
        <v>44860</v>
      </c>
      <c r="F1794" t="s">
        <v>7912</v>
      </c>
      <c r="G1794">
        <v>59664</v>
      </c>
      <c r="H1794">
        <v>7478</v>
      </c>
    </row>
    <row r="1795" spans="1:8" x14ac:dyDescent="0.35">
      <c r="A1795" s="15" t="s">
        <v>7913</v>
      </c>
      <c r="B1795" t="s">
        <v>4176</v>
      </c>
      <c r="C1795" t="s">
        <v>4176</v>
      </c>
      <c r="D1795" t="s">
        <v>11</v>
      </c>
      <c r="E1795" s="42">
        <v>44860</v>
      </c>
      <c r="F1795" t="s">
        <v>7914</v>
      </c>
      <c r="G1795">
        <v>4609</v>
      </c>
      <c r="H1795">
        <v>1103</v>
      </c>
    </row>
    <row r="1796" spans="1:8" x14ac:dyDescent="0.35">
      <c r="A1796" s="15" t="s">
        <v>7915</v>
      </c>
      <c r="B1796" t="s">
        <v>4176</v>
      </c>
      <c r="C1796" t="s">
        <v>4176</v>
      </c>
      <c r="D1796" t="s">
        <v>11</v>
      </c>
      <c r="E1796" s="42">
        <v>44860</v>
      </c>
      <c r="F1796" t="s">
        <v>7916</v>
      </c>
      <c r="G1796">
        <v>4188</v>
      </c>
      <c r="H1796">
        <v>750</v>
      </c>
    </row>
    <row r="1797" spans="1:8" x14ac:dyDescent="0.35">
      <c r="A1797" s="15" t="s">
        <v>7917</v>
      </c>
      <c r="B1797" t="s">
        <v>4176</v>
      </c>
      <c r="C1797" t="s">
        <v>4176</v>
      </c>
      <c r="D1797" t="s">
        <v>11</v>
      </c>
      <c r="E1797" s="42">
        <v>44860</v>
      </c>
      <c r="F1797" t="s">
        <v>7918</v>
      </c>
      <c r="G1797">
        <v>3554</v>
      </c>
      <c r="H1797">
        <v>679</v>
      </c>
    </row>
    <row r="1798" spans="1:8" x14ac:dyDescent="0.35">
      <c r="A1798" s="15" t="s">
        <v>7919</v>
      </c>
      <c r="B1798" t="s">
        <v>4176</v>
      </c>
      <c r="C1798" t="s">
        <v>4176</v>
      </c>
      <c r="D1798" t="s">
        <v>11</v>
      </c>
      <c r="E1798" s="42">
        <v>44860</v>
      </c>
      <c r="F1798" t="s">
        <v>7920</v>
      </c>
      <c r="G1798">
        <v>5712</v>
      </c>
      <c r="H1798">
        <v>910</v>
      </c>
    </row>
    <row r="1799" spans="1:8" x14ac:dyDescent="0.35">
      <c r="A1799" s="15" t="s">
        <v>7921</v>
      </c>
      <c r="B1799" t="s">
        <v>4176</v>
      </c>
      <c r="C1799" t="s">
        <v>4176</v>
      </c>
      <c r="D1799" t="s">
        <v>11</v>
      </c>
      <c r="E1799" s="42">
        <v>44860</v>
      </c>
      <c r="F1799" t="s">
        <v>7922</v>
      </c>
      <c r="G1799">
        <v>7249</v>
      </c>
      <c r="H1799">
        <v>2116</v>
      </c>
    </row>
    <row r="1800" spans="1:8" x14ac:dyDescent="0.35">
      <c r="A1800" s="15" t="s">
        <v>7923</v>
      </c>
      <c r="B1800" t="s">
        <v>4176</v>
      </c>
      <c r="C1800" t="s">
        <v>4176</v>
      </c>
      <c r="D1800" t="s">
        <v>11</v>
      </c>
      <c r="E1800" s="42">
        <v>44860</v>
      </c>
      <c r="F1800" t="s">
        <v>7924</v>
      </c>
      <c r="G1800">
        <v>5797</v>
      </c>
      <c r="H1800">
        <v>795</v>
      </c>
    </row>
    <row r="1801" spans="1:8" x14ac:dyDescent="0.35">
      <c r="A1801" s="15" t="s">
        <v>7925</v>
      </c>
      <c r="B1801" t="s">
        <v>4176</v>
      </c>
      <c r="C1801" t="s">
        <v>4176</v>
      </c>
      <c r="D1801" t="s">
        <v>11</v>
      </c>
      <c r="E1801" s="42">
        <v>44860</v>
      </c>
      <c r="F1801" t="s">
        <v>7926</v>
      </c>
      <c r="G1801">
        <v>19182</v>
      </c>
      <c r="H1801">
        <v>2020</v>
      </c>
    </row>
    <row r="1802" spans="1:8" x14ac:dyDescent="0.35">
      <c r="A1802" s="15" t="s">
        <v>7927</v>
      </c>
      <c r="B1802" t="s">
        <v>4176</v>
      </c>
      <c r="C1802" t="s">
        <v>4176</v>
      </c>
      <c r="D1802" t="s">
        <v>11</v>
      </c>
      <c r="E1802" s="42">
        <v>44860</v>
      </c>
      <c r="F1802" t="s">
        <v>7928</v>
      </c>
      <c r="G1802">
        <v>4995</v>
      </c>
      <c r="H1802">
        <v>794</v>
      </c>
    </row>
    <row r="1803" spans="1:8" x14ac:dyDescent="0.35">
      <c r="A1803" s="15" t="s">
        <v>7929</v>
      </c>
      <c r="B1803" t="s">
        <v>4176</v>
      </c>
      <c r="C1803" t="s">
        <v>4176</v>
      </c>
      <c r="D1803" t="s">
        <v>11</v>
      </c>
      <c r="E1803" s="42">
        <v>44860</v>
      </c>
      <c r="F1803" t="s">
        <v>7930</v>
      </c>
      <c r="G1803">
        <v>10164</v>
      </c>
      <c r="H1803">
        <v>1495</v>
      </c>
    </row>
    <row r="1804" spans="1:8" x14ac:dyDescent="0.35">
      <c r="A1804" s="15" t="s">
        <v>7931</v>
      </c>
      <c r="B1804" t="s">
        <v>4176</v>
      </c>
      <c r="C1804" t="s">
        <v>4176</v>
      </c>
      <c r="D1804" t="s">
        <v>11</v>
      </c>
      <c r="E1804" s="42">
        <v>44860</v>
      </c>
      <c r="F1804" t="s">
        <v>7932</v>
      </c>
      <c r="G1804">
        <v>4726</v>
      </c>
      <c r="H1804">
        <v>776</v>
      </c>
    </row>
    <row r="1805" spans="1:8" x14ac:dyDescent="0.35">
      <c r="A1805" s="15" t="s">
        <v>7933</v>
      </c>
      <c r="B1805" t="s">
        <v>4176</v>
      </c>
      <c r="C1805" t="s">
        <v>4176</v>
      </c>
      <c r="D1805" t="s">
        <v>11</v>
      </c>
      <c r="E1805" s="42">
        <v>44860</v>
      </c>
      <c r="F1805" t="s">
        <v>7934</v>
      </c>
      <c r="G1805">
        <v>5246</v>
      </c>
      <c r="H1805">
        <v>957</v>
      </c>
    </row>
    <row r="1806" spans="1:8" x14ac:dyDescent="0.35">
      <c r="A1806" s="15" t="s">
        <v>7935</v>
      </c>
      <c r="B1806" t="s">
        <v>4176</v>
      </c>
      <c r="C1806" t="s">
        <v>4176</v>
      </c>
      <c r="D1806" t="s">
        <v>11</v>
      </c>
      <c r="E1806" s="42">
        <v>44860</v>
      </c>
      <c r="F1806" t="s">
        <v>7936</v>
      </c>
      <c r="G1806">
        <v>134380</v>
      </c>
      <c r="H1806">
        <v>10247</v>
      </c>
    </row>
    <row r="1807" spans="1:8" x14ac:dyDescent="0.35">
      <c r="A1807" s="15" t="s">
        <v>7937</v>
      </c>
      <c r="B1807" t="s">
        <v>4176</v>
      </c>
      <c r="C1807" t="s">
        <v>4176</v>
      </c>
      <c r="D1807" t="s">
        <v>11</v>
      </c>
      <c r="E1807" s="42">
        <v>44860</v>
      </c>
      <c r="F1807" t="s">
        <v>7938</v>
      </c>
      <c r="G1807">
        <v>4756</v>
      </c>
      <c r="H1807">
        <v>886</v>
      </c>
    </row>
    <row r="1808" spans="1:8" x14ac:dyDescent="0.35">
      <c r="A1808" s="15" t="s">
        <v>7939</v>
      </c>
      <c r="B1808" t="s">
        <v>4176</v>
      </c>
      <c r="C1808" t="s">
        <v>4176</v>
      </c>
      <c r="D1808" t="s">
        <v>11</v>
      </c>
      <c r="E1808" s="42">
        <v>44860</v>
      </c>
      <c r="F1808" t="s">
        <v>7940</v>
      </c>
      <c r="G1808">
        <v>3688</v>
      </c>
      <c r="H1808">
        <v>656</v>
      </c>
    </row>
    <row r="1809" spans="1:8" x14ac:dyDescent="0.35">
      <c r="A1809" s="15" t="s">
        <v>7941</v>
      </c>
      <c r="B1809" t="s">
        <v>4176</v>
      </c>
      <c r="C1809" t="s">
        <v>4176</v>
      </c>
      <c r="D1809" t="s">
        <v>11</v>
      </c>
      <c r="E1809" s="42">
        <v>44860</v>
      </c>
      <c r="F1809" t="s">
        <v>7942</v>
      </c>
      <c r="G1809">
        <v>8612</v>
      </c>
      <c r="H1809">
        <v>1245</v>
      </c>
    </row>
    <row r="1810" spans="1:8" x14ac:dyDescent="0.35">
      <c r="A1810" s="15" t="s">
        <v>7943</v>
      </c>
      <c r="B1810" t="s">
        <v>4176</v>
      </c>
      <c r="C1810" t="s">
        <v>4176</v>
      </c>
      <c r="D1810" t="s">
        <v>11</v>
      </c>
      <c r="E1810" s="42">
        <v>44860</v>
      </c>
      <c r="F1810" t="s">
        <v>7944</v>
      </c>
      <c r="G1810">
        <v>11274</v>
      </c>
      <c r="H1810">
        <v>1751</v>
      </c>
    </row>
    <row r="1811" spans="1:8" x14ac:dyDescent="0.35">
      <c r="A1811" s="15" t="s">
        <v>7945</v>
      </c>
      <c r="B1811" t="s">
        <v>4176</v>
      </c>
      <c r="C1811" t="s">
        <v>4239</v>
      </c>
      <c r="D1811" t="s">
        <v>9</v>
      </c>
      <c r="E1811" s="42">
        <v>44860</v>
      </c>
      <c r="F1811" t="s">
        <v>7946</v>
      </c>
      <c r="G1811">
        <v>15249</v>
      </c>
      <c r="H1811">
        <v>1712</v>
      </c>
    </row>
    <row r="1812" spans="1:8" x14ac:dyDescent="0.35">
      <c r="A1812" s="15" t="s">
        <v>7947</v>
      </c>
      <c r="B1812" t="s">
        <v>4176</v>
      </c>
      <c r="C1812" t="s">
        <v>4176</v>
      </c>
      <c r="D1812" t="s">
        <v>11</v>
      </c>
      <c r="E1812" s="42">
        <v>44860</v>
      </c>
      <c r="F1812" t="s">
        <v>7948</v>
      </c>
      <c r="G1812">
        <v>16842</v>
      </c>
      <c r="H1812">
        <v>2135</v>
      </c>
    </row>
    <row r="1813" spans="1:8" x14ac:dyDescent="0.35">
      <c r="A1813" s="15" t="s">
        <v>7949</v>
      </c>
      <c r="B1813" t="s">
        <v>4176</v>
      </c>
      <c r="C1813" t="s">
        <v>4176</v>
      </c>
      <c r="D1813" t="s">
        <v>11</v>
      </c>
      <c r="E1813" s="42">
        <v>44860</v>
      </c>
      <c r="F1813" t="s">
        <v>7950</v>
      </c>
      <c r="G1813">
        <v>17287</v>
      </c>
      <c r="H1813">
        <v>3152</v>
      </c>
    </row>
    <row r="1814" spans="1:8" x14ac:dyDescent="0.35">
      <c r="A1814" s="15" t="s">
        <v>7951</v>
      </c>
      <c r="B1814" t="s">
        <v>4176</v>
      </c>
      <c r="C1814" t="s">
        <v>4176</v>
      </c>
      <c r="D1814" t="s">
        <v>11</v>
      </c>
      <c r="E1814" s="42">
        <v>44860</v>
      </c>
      <c r="F1814" t="s">
        <v>7952</v>
      </c>
      <c r="G1814">
        <v>4829</v>
      </c>
      <c r="H1814">
        <v>806</v>
      </c>
    </row>
    <row r="1815" spans="1:8" x14ac:dyDescent="0.35">
      <c r="A1815" s="15" t="s">
        <v>7953</v>
      </c>
      <c r="B1815" t="s">
        <v>4176</v>
      </c>
      <c r="C1815" t="s">
        <v>4176</v>
      </c>
      <c r="D1815" t="s">
        <v>11</v>
      </c>
      <c r="E1815" s="42">
        <v>44860</v>
      </c>
      <c r="F1815" t="s">
        <v>7954</v>
      </c>
      <c r="G1815">
        <v>33398</v>
      </c>
      <c r="H1815">
        <v>3902</v>
      </c>
    </row>
    <row r="1816" spans="1:8" x14ac:dyDescent="0.35">
      <c r="A1816" s="15" t="s">
        <v>7955</v>
      </c>
      <c r="B1816" t="s">
        <v>4176</v>
      </c>
      <c r="C1816" t="s">
        <v>4176</v>
      </c>
      <c r="D1816" t="s">
        <v>11</v>
      </c>
      <c r="E1816" s="42">
        <v>44860</v>
      </c>
      <c r="F1816" t="s">
        <v>7956</v>
      </c>
      <c r="G1816">
        <v>57879</v>
      </c>
      <c r="H1816">
        <v>4795</v>
      </c>
    </row>
    <row r="1817" spans="1:8" x14ac:dyDescent="0.35">
      <c r="A1817" s="15" t="s">
        <v>7957</v>
      </c>
      <c r="B1817" t="s">
        <v>4176</v>
      </c>
      <c r="C1817" t="s">
        <v>4176</v>
      </c>
      <c r="D1817" t="s">
        <v>11</v>
      </c>
      <c r="E1817" s="42">
        <v>44860</v>
      </c>
      <c r="F1817" t="s">
        <v>7958</v>
      </c>
      <c r="G1817">
        <v>7959</v>
      </c>
      <c r="H1817">
        <v>1346</v>
      </c>
    </row>
    <row r="1818" spans="1:8" x14ac:dyDescent="0.35">
      <c r="A1818" s="15" t="s">
        <v>7959</v>
      </c>
      <c r="B1818" t="s">
        <v>4176</v>
      </c>
      <c r="C1818" t="s">
        <v>4176</v>
      </c>
      <c r="D1818" t="s">
        <v>11</v>
      </c>
      <c r="E1818" s="42">
        <v>44860</v>
      </c>
      <c r="F1818" t="s">
        <v>7960</v>
      </c>
      <c r="G1818">
        <v>9188</v>
      </c>
      <c r="H1818">
        <v>2299</v>
      </c>
    </row>
    <row r="1819" spans="1:8" ht="130.5" x14ac:dyDescent="0.35">
      <c r="A1819" s="15" t="s">
        <v>7961</v>
      </c>
      <c r="B1819" t="s">
        <v>4176</v>
      </c>
      <c r="C1819" t="s">
        <v>4212</v>
      </c>
      <c r="D1819" t="s">
        <v>52</v>
      </c>
      <c r="E1819" s="42">
        <v>44861</v>
      </c>
      <c r="F1819" s="4" t="s">
        <v>7962</v>
      </c>
      <c r="G1819">
        <v>0</v>
      </c>
      <c r="H1819">
        <v>1505</v>
      </c>
    </row>
    <row r="1820" spans="1:8" x14ac:dyDescent="0.35">
      <c r="A1820" s="15" t="s">
        <v>7963</v>
      </c>
      <c r="B1820" t="s">
        <v>4176</v>
      </c>
      <c r="C1820" t="s">
        <v>5034</v>
      </c>
      <c r="D1820" t="s">
        <v>9</v>
      </c>
      <c r="E1820" s="42">
        <v>44861</v>
      </c>
      <c r="F1820" t="s">
        <v>7964</v>
      </c>
      <c r="G1820">
        <v>58646</v>
      </c>
      <c r="H1820">
        <v>5433</v>
      </c>
    </row>
    <row r="1821" spans="1:8" x14ac:dyDescent="0.35">
      <c r="A1821" s="15" t="s">
        <v>7965</v>
      </c>
      <c r="B1821" t="s">
        <v>4176</v>
      </c>
      <c r="C1821" t="s">
        <v>7966</v>
      </c>
      <c r="D1821" t="s">
        <v>5635</v>
      </c>
      <c r="E1821" s="42">
        <v>44861</v>
      </c>
      <c r="F1821" t="s">
        <v>7967</v>
      </c>
      <c r="G1821">
        <v>0</v>
      </c>
      <c r="H1821">
        <v>1626</v>
      </c>
    </row>
    <row r="1822" spans="1:8" x14ac:dyDescent="0.35">
      <c r="A1822" s="15" t="s">
        <v>7968</v>
      </c>
      <c r="B1822" t="s">
        <v>4176</v>
      </c>
      <c r="C1822" t="s">
        <v>7969</v>
      </c>
      <c r="D1822" t="s">
        <v>9</v>
      </c>
      <c r="E1822" s="42">
        <v>44861</v>
      </c>
      <c r="F1822" t="s">
        <v>7970</v>
      </c>
      <c r="G1822">
        <v>6950</v>
      </c>
      <c r="H1822">
        <v>1423</v>
      </c>
    </row>
    <row r="1823" spans="1:8" x14ac:dyDescent="0.35">
      <c r="A1823" s="15" t="s">
        <v>7971</v>
      </c>
      <c r="B1823" t="s">
        <v>4176</v>
      </c>
      <c r="C1823" t="s">
        <v>4176</v>
      </c>
      <c r="D1823" t="s">
        <v>11</v>
      </c>
      <c r="E1823" s="42">
        <v>44861</v>
      </c>
      <c r="F1823" t="s">
        <v>7972</v>
      </c>
      <c r="G1823">
        <v>15039</v>
      </c>
      <c r="H1823">
        <v>2574</v>
      </c>
    </row>
    <row r="1824" spans="1:8" x14ac:dyDescent="0.35">
      <c r="A1824" s="15" t="s">
        <v>7973</v>
      </c>
      <c r="B1824" t="s">
        <v>4176</v>
      </c>
      <c r="C1824" t="s">
        <v>4176</v>
      </c>
      <c r="D1824" t="s">
        <v>11</v>
      </c>
      <c r="E1824" s="42">
        <v>44861</v>
      </c>
      <c r="F1824" t="s">
        <v>7974</v>
      </c>
      <c r="G1824">
        <v>229562</v>
      </c>
      <c r="H1824">
        <v>11797</v>
      </c>
    </row>
    <row r="1825" spans="1:8" x14ac:dyDescent="0.35">
      <c r="A1825" s="15" t="s">
        <v>7975</v>
      </c>
      <c r="B1825" t="s">
        <v>4176</v>
      </c>
      <c r="C1825" t="s">
        <v>4176</v>
      </c>
      <c r="D1825" t="s">
        <v>11</v>
      </c>
      <c r="E1825" s="42">
        <v>44861</v>
      </c>
      <c r="F1825" t="s">
        <v>7976</v>
      </c>
      <c r="G1825">
        <v>7078</v>
      </c>
      <c r="H1825">
        <v>1259</v>
      </c>
    </row>
    <row r="1826" spans="1:8" x14ac:dyDescent="0.35">
      <c r="A1826" s="15" t="s">
        <v>7977</v>
      </c>
      <c r="B1826" t="s">
        <v>4176</v>
      </c>
      <c r="C1826" t="s">
        <v>4176</v>
      </c>
      <c r="D1826" t="s">
        <v>11</v>
      </c>
      <c r="E1826" s="42">
        <v>44861</v>
      </c>
      <c r="F1826" t="s">
        <v>7978</v>
      </c>
      <c r="G1826">
        <v>23105</v>
      </c>
      <c r="H1826">
        <v>2036</v>
      </c>
    </row>
    <row r="1827" spans="1:8" x14ac:dyDescent="0.35">
      <c r="A1827" s="15" t="s">
        <v>7979</v>
      </c>
      <c r="B1827" t="s">
        <v>4176</v>
      </c>
      <c r="C1827" t="s">
        <v>4176</v>
      </c>
      <c r="D1827" t="s">
        <v>11</v>
      </c>
      <c r="E1827" s="42">
        <v>44861</v>
      </c>
      <c r="F1827" t="s">
        <v>7980</v>
      </c>
      <c r="G1827">
        <v>5776</v>
      </c>
      <c r="H1827">
        <v>1076</v>
      </c>
    </row>
    <row r="1828" spans="1:8" x14ac:dyDescent="0.35">
      <c r="A1828" s="15" t="s">
        <v>7981</v>
      </c>
      <c r="B1828" t="s">
        <v>4176</v>
      </c>
      <c r="C1828" t="s">
        <v>4176</v>
      </c>
      <c r="D1828" t="s">
        <v>11</v>
      </c>
      <c r="E1828" s="42">
        <v>44861</v>
      </c>
      <c r="F1828" t="s">
        <v>7982</v>
      </c>
      <c r="G1828">
        <v>13277</v>
      </c>
      <c r="H1828">
        <v>1955</v>
      </c>
    </row>
    <row r="1829" spans="1:8" x14ac:dyDescent="0.35">
      <c r="A1829" s="15" t="s">
        <v>7983</v>
      </c>
      <c r="B1829" t="s">
        <v>4176</v>
      </c>
      <c r="C1829" t="s">
        <v>4176</v>
      </c>
      <c r="D1829" t="s">
        <v>11</v>
      </c>
      <c r="E1829" s="42">
        <v>44861</v>
      </c>
      <c r="F1829" t="s">
        <v>7984</v>
      </c>
      <c r="G1829">
        <v>19691</v>
      </c>
      <c r="H1829">
        <v>2695</v>
      </c>
    </row>
    <row r="1830" spans="1:8" x14ac:dyDescent="0.35">
      <c r="A1830" s="15" t="s">
        <v>7985</v>
      </c>
      <c r="B1830" t="s">
        <v>4176</v>
      </c>
      <c r="C1830" t="s">
        <v>4176</v>
      </c>
      <c r="D1830" t="s">
        <v>11</v>
      </c>
      <c r="E1830" s="42">
        <v>44861</v>
      </c>
      <c r="F1830" t="s">
        <v>7986</v>
      </c>
      <c r="G1830">
        <v>16355</v>
      </c>
      <c r="H1830">
        <v>2289</v>
      </c>
    </row>
    <row r="1831" spans="1:8" x14ac:dyDescent="0.35">
      <c r="A1831" s="15" t="s">
        <v>7987</v>
      </c>
      <c r="B1831" t="s">
        <v>4176</v>
      </c>
      <c r="C1831" t="s">
        <v>4176</v>
      </c>
      <c r="D1831" t="s">
        <v>11</v>
      </c>
      <c r="E1831" s="42">
        <v>44861</v>
      </c>
      <c r="F1831" t="s">
        <v>7988</v>
      </c>
      <c r="G1831">
        <v>52257</v>
      </c>
      <c r="H1831">
        <v>5520</v>
      </c>
    </row>
    <row r="1832" spans="1:8" x14ac:dyDescent="0.35">
      <c r="A1832" s="15" t="s">
        <v>7989</v>
      </c>
      <c r="B1832" t="s">
        <v>4176</v>
      </c>
      <c r="C1832" t="s">
        <v>4176</v>
      </c>
      <c r="D1832" t="s">
        <v>11</v>
      </c>
      <c r="E1832" s="42">
        <v>44861</v>
      </c>
      <c r="F1832" t="s">
        <v>7990</v>
      </c>
      <c r="G1832">
        <v>64701</v>
      </c>
      <c r="H1832">
        <v>2553</v>
      </c>
    </row>
    <row r="1833" spans="1:8" ht="246.5" x14ac:dyDescent="0.35">
      <c r="A1833" s="15" t="s">
        <v>7991</v>
      </c>
      <c r="B1833" t="s">
        <v>4176</v>
      </c>
      <c r="C1833" t="s">
        <v>6371</v>
      </c>
      <c r="D1833" t="s">
        <v>9</v>
      </c>
      <c r="E1833" s="42">
        <v>44861</v>
      </c>
      <c r="F1833" s="4" t="s">
        <v>7992</v>
      </c>
      <c r="G1833">
        <v>35604</v>
      </c>
      <c r="H1833">
        <v>6701</v>
      </c>
    </row>
    <row r="1834" spans="1:8" ht="246.5" x14ac:dyDescent="0.35">
      <c r="A1834" s="15" t="s">
        <v>7993</v>
      </c>
      <c r="B1834" t="s">
        <v>4176</v>
      </c>
      <c r="C1834" t="s">
        <v>4261</v>
      </c>
      <c r="D1834" t="s">
        <v>9</v>
      </c>
      <c r="E1834" s="42">
        <v>44861</v>
      </c>
      <c r="F1834" s="4" t="s">
        <v>7992</v>
      </c>
      <c r="G1834">
        <v>35604</v>
      </c>
      <c r="H1834">
        <v>6701</v>
      </c>
    </row>
    <row r="1835" spans="1:8" x14ac:dyDescent="0.35">
      <c r="A1835" s="15" t="s">
        <v>7994</v>
      </c>
      <c r="B1835" t="s">
        <v>4176</v>
      </c>
      <c r="C1835" t="s">
        <v>4239</v>
      </c>
      <c r="D1835" t="s">
        <v>146</v>
      </c>
      <c r="E1835" s="42">
        <v>44861</v>
      </c>
      <c r="F1835" t="s">
        <v>7995</v>
      </c>
      <c r="G1835">
        <v>8222</v>
      </c>
      <c r="H1835">
        <v>228</v>
      </c>
    </row>
    <row r="1836" spans="1:8" x14ac:dyDescent="0.35">
      <c r="A1836" s="15" t="s">
        <v>7996</v>
      </c>
      <c r="B1836" t="s">
        <v>4176</v>
      </c>
      <c r="C1836" t="s">
        <v>7997</v>
      </c>
      <c r="D1836" t="s">
        <v>52</v>
      </c>
      <c r="E1836" s="42">
        <v>44861</v>
      </c>
      <c r="F1836" t="s">
        <v>7998</v>
      </c>
      <c r="G1836">
        <v>0</v>
      </c>
      <c r="H1836">
        <v>4196</v>
      </c>
    </row>
    <row r="1837" spans="1:8" ht="409.5" x14ac:dyDescent="0.35">
      <c r="A1837" s="15" t="s">
        <v>7999</v>
      </c>
      <c r="B1837" t="s">
        <v>4176</v>
      </c>
      <c r="C1837" t="s">
        <v>4261</v>
      </c>
      <c r="D1837" t="s">
        <v>9</v>
      </c>
      <c r="E1837" s="42">
        <v>44861</v>
      </c>
      <c r="F1837" s="4" t="s">
        <v>8000</v>
      </c>
      <c r="G1837">
        <v>19526</v>
      </c>
      <c r="H1837">
        <v>3914</v>
      </c>
    </row>
    <row r="1838" spans="1:8" x14ac:dyDescent="0.35">
      <c r="A1838" s="15" t="s">
        <v>8001</v>
      </c>
      <c r="B1838" t="s">
        <v>4176</v>
      </c>
      <c r="C1838" t="s">
        <v>8002</v>
      </c>
      <c r="D1838" t="s">
        <v>146</v>
      </c>
      <c r="E1838" s="42">
        <v>44861</v>
      </c>
      <c r="F1838" t="s">
        <v>8003</v>
      </c>
      <c r="G1838">
        <v>9732</v>
      </c>
      <c r="H1838">
        <v>386</v>
      </c>
    </row>
    <row r="1839" spans="1:8" x14ac:dyDescent="0.35">
      <c r="A1839" s="15" t="s">
        <v>8004</v>
      </c>
      <c r="B1839" t="s">
        <v>4176</v>
      </c>
      <c r="C1839" t="s">
        <v>4176</v>
      </c>
      <c r="D1839" t="s">
        <v>11</v>
      </c>
      <c r="E1839" s="42">
        <v>44861</v>
      </c>
      <c r="F1839" t="s">
        <v>8005</v>
      </c>
      <c r="G1839">
        <v>15032</v>
      </c>
      <c r="H1839">
        <v>3950</v>
      </c>
    </row>
    <row r="1840" spans="1:8" ht="409.5" x14ac:dyDescent="0.35">
      <c r="A1840" s="15" t="s">
        <v>8006</v>
      </c>
      <c r="B1840" t="s">
        <v>4176</v>
      </c>
      <c r="C1840" t="s">
        <v>4261</v>
      </c>
      <c r="D1840" t="s">
        <v>9</v>
      </c>
      <c r="E1840" s="42">
        <v>44861</v>
      </c>
      <c r="F1840" s="4" t="s">
        <v>8007</v>
      </c>
      <c r="G1840">
        <v>12313</v>
      </c>
      <c r="H1840">
        <v>1345</v>
      </c>
    </row>
    <row r="1841" spans="1:8" x14ac:dyDescent="0.35">
      <c r="A1841" s="15" t="s">
        <v>8008</v>
      </c>
      <c r="B1841" t="s">
        <v>4176</v>
      </c>
      <c r="C1841" t="s">
        <v>4198</v>
      </c>
      <c r="D1841" t="s">
        <v>9</v>
      </c>
      <c r="E1841" s="42">
        <v>44861</v>
      </c>
      <c r="F1841" t="s">
        <v>8009</v>
      </c>
      <c r="G1841">
        <v>41392</v>
      </c>
      <c r="H1841">
        <v>5379</v>
      </c>
    </row>
    <row r="1842" spans="1:8" x14ac:dyDescent="0.35">
      <c r="A1842" s="15" t="s">
        <v>8010</v>
      </c>
      <c r="B1842" t="s">
        <v>4176</v>
      </c>
      <c r="C1842" t="s">
        <v>4176</v>
      </c>
      <c r="D1842" t="s">
        <v>11</v>
      </c>
      <c r="E1842" s="42">
        <v>44861</v>
      </c>
      <c r="F1842" t="s">
        <v>8011</v>
      </c>
      <c r="G1842">
        <v>19331</v>
      </c>
      <c r="H1842">
        <v>2258</v>
      </c>
    </row>
    <row r="1843" spans="1:8" x14ac:dyDescent="0.35">
      <c r="A1843" s="15" t="s">
        <v>8012</v>
      </c>
      <c r="B1843" t="s">
        <v>4176</v>
      </c>
      <c r="C1843" t="s">
        <v>4176</v>
      </c>
      <c r="D1843" t="s">
        <v>11</v>
      </c>
      <c r="E1843" s="42">
        <v>44861</v>
      </c>
      <c r="F1843" t="s">
        <v>8013</v>
      </c>
      <c r="G1843">
        <v>22786</v>
      </c>
      <c r="H1843">
        <v>5017</v>
      </c>
    </row>
    <row r="1844" spans="1:8" x14ac:dyDescent="0.35">
      <c r="A1844" s="15" t="s">
        <v>8014</v>
      </c>
      <c r="B1844" t="s">
        <v>4176</v>
      </c>
      <c r="C1844" t="s">
        <v>4176</v>
      </c>
      <c r="D1844" t="s">
        <v>11</v>
      </c>
      <c r="E1844" s="42">
        <v>44861</v>
      </c>
      <c r="F1844" s="44" t="s">
        <v>8015</v>
      </c>
      <c r="G1844">
        <v>6068</v>
      </c>
      <c r="H1844">
        <v>1197</v>
      </c>
    </row>
    <row r="1845" spans="1:8" x14ac:dyDescent="0.35">
      <c r="A1845" s="15" t="s">
        <v>8016</v>
      </c>
      <c r="B1845" t="s">
        <v>4176</v>
      </c>
      <c r="C1845" t="s">
        <v>4176</v>
      </c>
      <c r="D1845" t="s">
        <v>11</v>
      </c>
      <c r="E1845" s="42">
        <v>44861</v>
      </c>
      <c r="F1845" t="s">
        <v>8017</v>
      </c>
      <c r="G1845">
        <v>8748</v>
      </c>
      <c r="H1845">
        <v>1972</v>
      </c>
    </row>
    <row r="1846" spans="1:8" x14ac:dyDescent="0.35">
      <c r="A1846" s="15" t="s">
        <v>8018</v>
      </c>
      <c r="B1846" t="s">
        <v>4176</v>
      </c>
      <c r="C1846" t="s">
        <v>4176</v>
      </c>
      <c r="D1846" t="s">
        <v>11</v>
      </c>
      <c r="E1846" s="42">
        <v>44861</v>
      </c>
      <c r="F1846" t="s">
        <v>8019</v>
      </c>
      <c r="G1846">
        <v>3376</v>
      </c>
      <c r="H1846">
        <v>621</v>
      </c>
    </row>
    <row r="1847" spans="1:8" ht="304.5" x14ac:dyDescent="0.35">
      <c r="A1847" s="15" t="s">
        <v>8020</v>
      </c>
      <c r="B1847" t="s">
        <v>4176</v>
      </c>
      <c r="C1847" t="s">
        <v>8021</v>
      </c>
      <c r="D1847" t="s">
        <v>52</v>
      </c>
      <c r="E1847" s="42">
        <v>44861</v>
      </c>
      <c r="F1847" s="4" t="s">
        <v>8022</v>
      </c>
      <c r="G1847">
        <v>0</v>
      </c>
      <c r="H1847">
        <v>724</v>
      </c>
    </row>
    <row r="1848" spans="1:8" x14ac:dyDescent="0.35">
      <c r="A1848" s="15" t="s">
        <v>8023</v>
      </c>
      <c r="B1848" t="s">
        <v>4176</v>
      </c>
      <c r="C1848" t="s">
        <v>4176</v>
      </c>
      <c r="D1848" t="s">
        <v>11</v>
      </c>
      <c r="E1848" s="42">
        <v>44862</v>
      </c>
      <c r="F1848" t="s">
        <v>8024</v>
      </c>
      <c r="G1848">
        <v>7705</v>
      </c>
      <c r="H1848">
        <v>1873</v>
      </c>
    </row>
    <row r="1849" spans="1:8" ht="409.5" x14ac:dyDescent="0.35">
      <c r="A1849" s="15" t="s">
        <v>8025</v>
      </c>
      <c r="B1849" t="s">
        <v>4176</v>
      </c>
      <c r="C1849" t="s">
        <v>4212</v>
      </c>
      <c r="D1849" t="s">
        <v>52</v>
      </c>
      <c r="E1849" s="42">
        <v>44862</v>
      </c>
      <c r="F1849" s="4" t="s">
        <v>8026</v>
      </c>
      <c r="G1849">
        <v>0</v>
      </c>
      <c r="H1849">
        <v>1697</v>
      </c>
    </row>
    <row r="1850" spans="1:8" x14ac:dyDescent="0.35">
      <c r="A1850" s="15" t="s">
        <v>8027</v>
      </c>
      <c r="B1850" t="s">
        <v>4176</v>
      </c>
      <c r="C1850" t="s">
        <v>4176</v>
      </c>
      <c r="D1850" t="s">
        <v>11</v>
      </c>
      <c r="E1850" s="42">
        <v>44862</v>
      </c>
      <c r="F1850" s="44" t="s">
        <v>8028</v>
      </c>
      <c r="G1850">
        <v>8426</v>
      </c>
      <c r="H1850">
        <v>1223</v>
      </c>
    </row>
    <row r="1851" spans="1:8" ht="409.5" x14ac:dyDescent="0.35">
      <c r="A1851" s="15" t="s">
        <v>8029</v>
      </c>
      <c r="B1851" t="s">
        <v>4176</v>
      </c>
      <c r="C1851" t="s">
        <v>4212</v>
      </c>
      <c r="D1851" t="s">
        <v>52</v>
      </c>
      <c r="E1851" s="42">
        <v>44862</v>
      </c>
      <c r="F1851" s="4" t="s">
        <v>8030</v>
      </c>
      <c r="G1851">
        <v>0</v>
      </c>
      <c r="H1851">
        <v>2587</v>
      </c>
    </row>
    <row r="1852" spans="1:8" ht="391.5" x14ac:dyDescent="0.35">
      <c r="A1852" s="15" t="s">
        <v>8031</v>
      </c>
      <c r="B1852" t="s">
        <v>4176</v>
      </c>
      <c r="C1852" t="s">
        <v>4649</v>
      </c>
      <c r="D1852" t="s">
        <v>52</v>
      </c>
      <c r="E1852" s="42">
        <v>44862</v>
      </c>
      <c r="F1852" s="4" t="s">
        <v>8032</v>
      </c>
      <c r="G1852">
        <v>0</v>
      </c>
      <c r="H1852">
        <v>433</v>
      </c>
    </row>
    <row r="1853" spans="1:8" x14ac:dyDescent="0.35">
      <c r="A1853" s="15" t="s">
        <v>8033</v>
      </c>
      <c r="B1853" t="s">
        <v>4176</v>
      </c>
      <c r="C1853" t="s">
        <v>4176</v>
      </c>
      <c r="D1853" t="s">
        <v>11</v>
      </c>
      <c r="E1853" s="42">
        <v>44862</v>
      </c>
      <c r="F1853" t="s">
        <v>8034</v>
      </c>
      <c r="G1853">
        <v>99635</v>
      </c>
      <c r="H1853">
        <v>5861</v>
      </c>
    </row>
    <row r="1854" spans="1:8" x14ac:dyDescent="0.35">
      <c r="A1854" s="15" t="s">
        <v>8035</v>
      </c>
      <c r="B1854" t="s">
        <v>4176</v>
      </c>
      <c r="C1854" t="s">
        <v>6520</v>
      </c>
      <c r="D1854" t="s">
        <v>52</v>
      </c>
      <c r="E1854" s="42">
        <v>44862</v>
      </c>
      <c r="F1854" t="s">
        <v>8036</v>
      </c>
      <c r="G1854">
        <v>0</v>
      </c>
      <c r="H1854">
        <v>21495</v>
      </c>
    </row>
    <row r="1855" spans="1:8" ht="409.5" x14ac:dyDescent="0.35">
      <c r="A1855" s="15" t="s">
        <v>8037</v>
      </c>
      <c r="B1855" t="s">
        <v>4176</v>
      </c>
      <c r="C1855" t="s">
        <v>4261</v>
      </c>
      <c r="D1855" t="s">
        <v>9</v>
      </c>
      <c r="E1855" s="42">
        <v>44862</v>
      </c>
      <c r="F1855" s="4" t="s">
        <v>8038</v>
      </c>
      <c r="G1855">
        <v>18090</v>
      </c>
      <c r="H1855">
        <v>4153</v>
      </c>
    </row>
    <row r="1856" spans="1:8" x14ac:dyDescent="0.35">
      <c r="A1856" s="15" t="s">
        <v>8039</v>
      </c>
      <c r="B1856" t="s">
        <v>4176</v>
      </c>
      <c r="C1856" t="s">
        <v>4176</v>
      </c>
      <c r="D1856" t="s">
        <v>11</v>
      </c>
      <c r="E1856" s="42">
        <v>44862</v>
      </c>
      <c r="F1856" t="s">
        <v>8040</v>
      </c>
      <c r="G1856">
        <v>20489</v>
      </c>
      <c r="H1856">
        <v>3128</v>
      </c>
    </row>
    <row r="1857" spans="1:8" x14ac:dyDescent="0.35">
      <c r="A1857" s="15" t="s">
        <v>8041</v>
      </c>
      <c r="B1857" t="s">
        <v>4176</v>
      </c>
      <c r="C1857" t="s">
        <v>6213</v>
      </c>
      <c r="D1857" t="s">
        <v>146</v>
      </c>
      <c r="E1857" s="42">
        <v>44862</v>
      </c>
      <c r="F1857" t="s">
        <v>8042</v>
      </c>
      <c r="G1857">
        <v>6894</v>
      </c>
      <c r="H1857">
        <v>348</v>
      </c>
    </row>
    <row r="1858" spans="1:8" x14ac:dyDescent="0.35">
      <c r="A1858" s="15" t="s">
        <v>8043</v>
      </c>
      <c r="B1858" t="s">
        <v>4176</v>
      </c>
      <c r="C1858" t="s">
        <v>6213</v>
      </c>
      <c r="D1858" t="s">
        <v>9</v>
      </c>
      <c r="E1858" s="42">
        <v>44862</v>
      </c>
      <c r="F1858" t="s">
        <v>8044</v>
      </c>
      <c r="G1858">
        <v>20549</v>
      </c>
      <c r="H1858">
        <v>2923</v>
      </c>
    </row>
    <row r="1859" spans="1:8" ht="174" x14ac:dyDescent="0.35">
      <c r="A1859" s="15" t="s">
        <v>8045</v>
      </c>
      <c r="B1859" t="s">
        <v>4176</v>
      </c>
      <c r="C1859" t="s">
        <v>4537</v>
      </c>
      <c r="D1859" t="s">
        <v>52</v>
      </c>
      <c r="E1859" s="42">
        <v>44862</v>
      </c>
      <c r="F1859" s="4" t="s">
        <v>8046</v>
      </c>
      <c r="G1859">
        <v>0</v>
      </c>
      <c r="H1859">
        <v>15729</v>
      </c>
    </row>
    <row r="1860" spans="1:8" x14ac:dyDescent="0.35">
      <c r="A1860" s="15" t="s">
        <v>8047</v>
      </c>
      <c r="B1860" t="s">
        <v>4176</v>
      </c>
      <c r="C1860" t="s">
        <v>4176</v>
      </c>
      <c r="D1860" t="s">
        <v>11</v>
      </c>
      <c r="E1860" s="42">
        <v>44862</v>
      </c>
      <c r="F1860" t="s">
        <v>8048</v>
      </c>
      <c r="G1860">
        <v>32707</v>
      </c>
      <c r="H1860">
        <v>6701</v>
      </c>
    </row>
    <row r="1861" spans="1:8" ht="409.5" x14ac:dyDescent="0.35">
      <c r="A1861" s="15" t="s">
        <v>8049</v>
      </c>
      <c r="B1861" t="s">
        <v>4176</v>
      </c>
      <c r="C1861" t="s">
        <v>4176</v>
      </c>
      <c r="D1861" t="s">
        <v>11</v>
      </c>
      <c r="E1861" s="42">
        <v>44862</v>
      </c>
      <c r="F1861" s="4" t="s">
        <v>8050</v>
      </c>
      <c r="G1861">
        <v>4323</v>
      </c>
      <c r="H1861">
        <v>947</v>
      </c>
    </row>
    <row r="1862" spans="1:8" x14ac:dyDescent="0.35">
      <c r="A1862" s="15" t="s">
        <v>8051</v>
      </c>
      <c r="B1862" t="s">
        <v>4176</v>
      </c>
      <c r="C1862" t="s">
        <v>4176</v>
      </c>
      <c r="D1862" t="s">
        <v>11</v>
      </c>
      <c r="E1862" s="42">
        <v>44862</v>
      </c>
      <c r="F1862" t="s">
        <v>8052</v>
      </c>
      <c r="G1862">
        <v>5154</v>
      </c>
      <c r="H1862">
        <v>1360</v>
      </c>
    </row>
    <row r="1863" spans="1:8" x14ac:dyDescent="0.35">
      <c r="A1863" s="15" t="s">
        <v>8053</v>
      </c>
      <c r="B1863" t="s">
        <v>4176</v>
      </c>
      <c r="C1863" t="s">
        <v>6520</v>
      </c>
      <c r="D1863" t="s">
        <v>9</v>
      </c>
      <c r="E1863" s="42">
        <v>44862</v>
      </c>
      <c r="F1863" t="s">
        <v>8054</v>
      </c>
      <c r="G1863">
        <v>18953</v>
      </c>
      <c r="H1863">
        <v>1382</v>
      </c>
    </row>
    <row r="1864" spans="1:8" x14ac:dyDescent="0.35">
      <c r="A1864" s="15" t="s">
        <v>8055</v>
      </c>
      <c r="B1864" t="s">
        <v>4176</v>
      </c>
      <c r="C1864" t="s">
        <v>6481</v>
      </c>
      <c r="D1864" t="s">
        <v>9</v>
      </c>
      <c r="E1864" s="42">
        <v>44862</v>
      </c>
      <c r="F1864" t="s">
        <v>8054</v>
      </c>
      <c r="G1864">
        <v>18953</v>
      </c>
      <c r="H1864">
        <v>1382</v>
      </c>
    </row>
    <row r="1865" spans="1:8" x14ac:dyDescent="0.35">
      <c r="A1865" s="15" t="s">
        <v>8056</v>
      </c>
      <c r="B1865" t="s">
        <v>4176</v>
      </c>
      <c r="C1865" t="s">
        <v>5468</v>
      </c>
      <c r="D1865" t="s">
        <v>9</v>
      </c>
      <c r="E1865" s="42">
        <v>44862</v>
      </c>
      <c r="F1865" t="s">
        <v>8054</v>
      </c>
      <c r="G1865">
        <v>18953</v>
      </c>
      <c r="H1865">
        <v>1382</v>
      </c>
    </row>
    <row r="1866" spans="1:8" x14ac:dyDescent="0.35">
      <c r="A1866" s="15" t="s">
        <v>8057</v>
      </c>
      <c r="B1866" t="s">
        <v>4176</v>
      </c>
      <c r="C1866" t="s">
        <v>4230</v>
      </c>
      <c r="D1866" t="s">
        <v>9</v>
      </c>
      <c r="E1866" s="42">
        <v>44862</v>
      </c>
      <c r="F1866" t="s">
        <v>8054</v>
      </c>
      <c r="G1866">
        <v>18953</v>
      </c>
      <c r="H1866">
        <v>1382</v>
      </c>
    </row>
    <row r="1867" spans="1:8" x14ac:dyDescent="0.35">
      <c r="A1867" s="15" t="s">
        <v>8058</v>
      </c>
      <c r="B1867" t="s">
        <v>4176</v>
      </c>
      <c r="C1867" t="s">
        <v>8059</v>
      </c>
      <c r="D1867" t="s">
        <v>9</v>
      </c>
      <c r="E1867" s="42">
        <v>44862</v>
      </c>
      <c r="F1867" t="s">
        <v>8054</v>
      </c>
      <c r="G1867">
        <v>18953</v>
      </c>
      <c r="H1867">
        <v>1382</v>
      </c>
    </row>
    <row r="1868" spans="1:8" x14ac:dyDescent="0.35">
      <c r="A1868" s="15" t="s">
        <v>8060</v>
      </c>
      <c r="B1868" t="s">
        <v>4176</v>
      </c>
      <c r="C1868" t="s">
        <v>8061</v>
      </c>
      <c r="D1868" t="s">
        <v>9</v>
      </c>
      <c r="E1868" s="42">
        <v>44862</v>
      </c>
      <c r="F1868" t="s">
        <v>8054</v>
      </c>
      <c r="G1868">
        <v>18953</v>
      </c>
      <c r="H1868">
        <v>1382</v>
      </c>
    </row>
    <row r="1869" spans="1:8" x14ac:dyDescent="0.35">
      <c r="A1869" s="15" t="s">
        <v>8062</v>
      </c>
      <c r="B1869" t="s">
        <v>4176</v>
      </c>
      <c r="C1869" t="s">
        <v>8063</v>
      </c>
      <c r="D1869" t="s">
        <v>9</v>
      </c>
      <c r="E1869" s="42">
        <v>44862</v>
      </c>
      <c r="F1869" t="s">
        <v>8054</v>
      </c>
      <c r="G1869">
        <v>18953</v>
      </c>
      <c r="H1869">
        <v>1382</v>
      </c>
    </row>
    <row r="1870" spans="1:8" x14ac:dyDescent="0.35">
      <c r="A1870" s="15" t="s">
        <v>8064</v>
      </c>
      <c r="B1870" t="s">
        <v>4176</v>
      </c>
      <c r="C1870" t="s">
        <v>5853</v>
      </c>
      <c r="D1870" t="s">
        <v>9</v>
      </c>
      <c r="E1870" s="42">
        <v>44862</v>
      </c>
      <c r="F1870" t="s">
        <v>8054</v>
      </c>
      <c r="G1870">
        <v>18953</v>
      </c>
      <c r="H1870">
        <v>1382</v>
      </c>
    </row>
    <row r="1871" spans="1:8" x14ac:dyDescent="0.35">
      <c r="A1871" s="15" t="s">
        <v>8065</v>
      </c>
      <c r="B1871" t="s">
        <v>4176</v>
      </c>
      <c r="C1871" t="s">
        <v>8066</v>
      </c>
      <c r="D1871" t="s">
        <v>146</v>
      </c>
      <c r="E1871" s="42">
        <v>44862</v>
      </c>
      <c r="F1871" t="s">
        <v>8054</v>
      </c>
      <c r="G1871">
        <v>18953</v>
      </c>
      <c r="H1871">
        <v>1382</v>
      </c>
    </row>
    <row r="1872" spans="1:8" x14ac:dyDescent="0.35">
      <c r="A1872" s="15" t="s">
        <v>8067</v>
      </c>
      <c r="B1872" t="s">
        <v>4176</v>
      </c>
      <c r="C1872" t="s">
        <v>8068</v>
      </c>
      <c r="D1872" t="s">
        <v>9</v>
      </c>
      <c r="E1872" s="42">
        <v>44862</v>
      </c>
      <c r="F1872" t="s">
        <v>8054</v>
      </c>
      <c r="G1872">
        <v>18953</v>
      </c>
      <c r="H1872">
        <v>1382</v>
      </c>
    </row>
    <row r="1873" spans="1:8" x14ac:dyDescent="0.35">
      <c r="A1873" s="15" t="s">
        <v>8069</v>
      </c>
      <c r="B1873" t="s">
        <v>4176</v>
      </c>
      <c r="C1873" t="s">
        <v>4176</v>
      </c>
      <c r="D1873" t="s">
        <v>11</v>
      </c>
      <c r="E1873" s="42">
        <v>44862</v>
      </c>
      <c r="F1873" t="s">
        <v>8070</v>
      </c>
      <c r="G1873">
        <v>82575</v>
      </c>
      <c r="H1873">
        <v>11903</v>
      </c>
    </row>
    <row r="1874" spans="1:8" x14ac:dyDescent="0.35">
      <c r="A1874" s="15" t="s">
        <v>8071</v>
      </c>
      <c r="B1874" t="s">
        <v>4176</v>
      </c>
      <c r="C1874" t="s">
        <v>8072</v>
      </c>
      <c r="D1874" t="s">
        <v>9</v>
      </c>
      <c r="E1874" s="42">
        <v>44862</v>
      </c>
      <c r="F1874" t="s">
        <v>8073</v>
      </c>
      <c r="G1874">
        <v>41315</v>
      </c>
      <c r="H1874">
        <v>1773</v>
      </c>
    </row>
    <row r="1875" spans="1:8" x14ac:dyDescent="0.35">
      <c r="A1875" s="15" t="s">
        <v>8074</v>
      </c>
      <c r="B1875" t="s">
        <v>4176</v>
      </c>
      <c r="C1875" t="s">
        <v>8068</v>
      </c>
      <c r="D1875" t="s">
        <v>146</v>
      </c>
      <c r="E1875" s="42">
        <v>44862</v>
      </c>
      <c r="F1875" t="s">
        <v>8073</v>
      </c>
      <c r="G1875">
        <v>41315</v>
      </c>
      <c r="H1875">
        <v>1773</v>
      </c>
    </row>
    <row r="1876" spans="1:8" x14ac:dyDescent="0.35">
      <c r="A1876" s="15" t="s">
        <v>8075</v>
      </c>
      <c r="B1876" t="s">
        <v>4176</v>
      </c>
      <c r="C1876" t="s">
        <v>4176</v>
      </c>
      <c r="D1876" t="s">
        <v>11</v>
      </c>
      <c r="E1876" s="42">
        <v>44862</v>
      </c>
      <c r="F1876" t="s">
        <v>8076</v>
      </c>
      <c r="G1876">
        <v>10930</v>
      </c>
      <c r="H1876">
        <v>2195</v>
      </c>
    </row>
    <row r="1877" spans="1:8" x14ac:dyDescent="0.35">
      <c r="A1877" s="15" t="s">
        <v>8077</v>
      </c>
      <c r="B1877" t="s">
        <v>4176</v>
      </c>
      <c r="C1877" t="s">
        <v>5296</v>
      </c>
      <c r="D1877" t="s">
        <v>9</v>
      </c>
      <c r="E1877" s="42">
        <v>44862</v>
      </c>
      <c r="F1877" t="s">
        <v>8078</v>
      </c>
      <c r="G1877">
        <v>25261</v>
      </c>
      <c r="H1877">
        <v>2950</v>
      </c>
    </row>
    <row r="1878" spans="1:8" ht="217.5" x14ac:dyDescent="0.35">
      <c r="A1878" s="15" t="s">
        <v>8079</v>
      </c>
      <c r="B1878" t="s">
        <v>4176</v>
      </c>
      <c r="C1878" t="s">
        <v>4261</v>
      </c>
      <c r="D1878" t="s">
        <v>9</v>
      </c>
      <c r="E1878" s="42">
        <v>44863</v>
      </c>
      <c r="F1878" s="4" t="s">
        <v>8080</v>
      </c>
      <c r="G1878">
        <v>62088</v>
      </c>
      <c r="H1878">
        <v>5432</v>
      </c>
    </row>
    <row r="1879" spans="1:8" x14ac:dyDescent="0.35">
      <c r="A1879" s="15" t="s">
        <v>8081</v>
      </c>
      <c r="B1879" t="s">
        <v>4176</v>
      </c>
      <c r="C1879" t="s">
        <v>4176</v>
      </c>
      <c r="D1879" t="s">
        <v>11</v>
      </c>
      <c r="E1879" s="42">
        <v>44863</v>
      </c>
      <c r="F1879" t="s">
        <v>8082</v>
      </c>
      <c r="G1879">
        <v>9371</v>
      </c>
      <c r="H1879">
        <v>1698</v>
      </c>
    </row>
    <row r="1880" spans="1:8" x14ac:dyDescent="0.35">
      <c r="A1880" s="15" t="s">
        <v>8083</v>
      </c>
      <c r="B1880" t="s">
        <v>4176</v>
      </c>
      <c r="C1880" t="s">
        <v>4176</v>
      </c>
      <c r="D1880" t="s">
        <v>11</v>
      </c>
      <c r="E1880" s="42">
        <v>44863</v>
      </c>
      <c r="F1880" t="s">
        <v>8084</v>
      </c>
      <c r="G1880">
        <v>18637</v>
      </c>
      <c r="H1880">
        <v>3770</v>
      </c>
    </row>
    <row r="1881" spans="1:8" x14ac:dyDescent="0.35">
      <c r="A1881" s="15" t="s">
        <v>8085</v>
      </c>
      <c r="B1881" t="s">
        <v>4176</v>
      </c>
      <c r="C1881" t="s">
        <v>4176</v>
      </c>
      <c r="D1881" t="s">
        <v>11</v>
      </c>
      <c r="E1881" s="42">
        <v>44863</v>
      </c>
      <c r="F1881" t="s">
        <v>8086</v>
      </c>
      <c r="G1881">
        <v>5041</v>
      </c>
      <c r="H1881">
        <v>1496</v>
      </c>
    </row>
    <row r="1882" spans="1:8" x14ac:dyDescent="0.35">
      <c r="A1882" s="15" t="s">
        <v>8087</v>
      </c>
      <c r="B1882" t="s">
        <v>4176</v>
      </c>
      <c r="C1882" t="s">
        <v>4176</v>
      </c>
      <c r="D1882" t="s">
        <v>11</v>
      </c>
      <c r="E1882" s="42">
        <v>44863</v>
      </c>
      <c r="F1882" t="s">
        <v>8088</v>
      </c>
      <c r="G1882">
        <v>15986</v>
      </c>
      <c r="H1882">
        <v>2365</v>
      </c>
    </row>
    <row r="1883" spans="1:8" x14ac:dyDescent="0.35">
      <c r="A1883" s="15" t="s">
        <v>8089</v>
      </c>
      <c r="B1883" t="s">
        <v>4176</v>
      </c>
      <c r="C1883" t="s">
        <v>4176</v>
      </c>
      <c r="D1883" t="s">
        <v>11</v>
      </c>
      <c r="E1883" s="42">
        <v>44863</v>
      </c>
      <c r="F1883" t="s">
        <v>8090</v>
      </c>
      <c r="G1883">
        <v>6566</v>
      </c>
      <c r="H1883">
        <v>1540</v>
      </c>
    </row>
    <row r="1884" spans="1:8" x14ac:dyDescent="0.35">
      <c r="A1884" s="15" t="s">
        <v>8091</v>
      </c>
      <c r="B1884" t="s">
        <v>4176</v>
      </c>
      <c r="C1884" t="s">
        <v>6048</v>
      </c>
      <c r="D1884" t="s">
        <v>52</v>
      </c>
      <c r="E1884" s="42">
        <v>44863</v>
      </c>
      <c r="F1884" t="s">
        <v>8092</v>
      </c>
      <c r="G1884">
        <v>0</v>
      </c>
      <c r="H1884">
        <v>674</v>
      </c>
    </row>
    <row r="1885" spans="1:8" x14ac:dyDescent="0.35">
      <c r="A1885" s="15" t="s">
        <v>8093</v>
      </c>
      <c r="B1885" t="s">
        <v>4176</v>
      </c>
      <c r="C1885" t="s">
        <v>4176</v>
      </c>
      <c r="D1885" t="s">
        <v>11</v>
      </c>
      <c r="E1885" s="42">
        <v>44863</v>
      </c>
      <c r="F1885" t="s">
        <v>8094</v>
      </c>
      <c r="G1885">
        <v>7721</v>
      </c>
      <c r="H1885">
        <v>1549</v>
      </c>
    </row>
    <row r="1886" spans="1:8" x14ac:dyDescent="0.35">
      <c r="A1886" s="15" t="s">
        <v>8095</v>
      </c>
      <c r="B1886" t="s">
        <v>4176</v>
      </c>
      <c r="C1886" t="s">
        <v>4176</v>
      </c>
      <c r="D1886" t="s">
        <v>11</v>
      </c>
      <c r="E1886" s="42">
        <v>44863</v>
      </c>
      <c r="F1886" t="s">
        <v>8096</v>
      </c>
      <c r="G1886">
        <v>8550</v>
      </c>
      <c r="H1886">
        <v>1817</v>
      </c>
    </row>
    <row r="1887" spans="1:8" ht="409.5" x14ac:dyDescent="0.35">
      <c r="A1887" s="15" t="s">
        <v>8097</v>
      </c>
      <c r="B1887" t="s">
        <v>4176</v>
      </c>
      <c r="C1887" t="s">
        <v>8098</v>
      </c>
      <c r="D1887" t="s">
        <v>52</v>
      </c>
      <c r="E1887" s="42">
        <v>44863</v>
      </c>
      <c r="F1887" s="4" t="s">
        <v>8099</v>
      </c>
      <c r="G1887">
        <v>0</v>
      </c>
      <c r="H1887">
        <v>6083</v>
      </c>
    </row>
    <row r="1888" spans="1:8" x14ac:dyDescent="0.35">
      <c r="A1888" s="15" t="s">
        <v>8100</v>
      </c>
      <c r="B1888" t="s">
        <v>4176</v>
      </c>
      <c r="C1888" t="s">
        <v>4176</v>
      </c>
      <c r="D1888" t="s">
        <v>11</v>
      </c>
      <c r="E1888" s="42">
        <v>44863</v>
      </c>
      <c r="F1888" t="s">
        <v>8101</v>
      </c>
      <c r="G1888">
        <v>8623</v>
      </c>
      <c r="H1888">
        <v>1708</v>
      </c>
    </row>
    <row r="1889" spans="1:8" x14ac:dyDescent="0.35">
      <c r="A1889" s="15" t="s">
        <v>8102</v>
      </c>
      <c r="B1889" t="s">
        <v>4176</v>
      </c>
      <c r="C1889" t="s">
        <v>4176</v>
      </c>
      <c r="D1889" t="s">
        <v>11</v>
      </c>
      <c r="E1889" s="42">
        <v>44863</v>
      </c>
      <c r="F1889" t="s">
        <v>8103</v>
      </c>
      <c r="G1889">
        <v>5044</v>
      </c>
      <c r="H1889">
        <v>1394</v>
      </c>
    </row>
    <row r="1890" spans="1:8" x14ac:dyDescent="0.35">
      <c r="A1890" s="15" t="s">
        <v>8104</v>
      </c>
      <c r="B1890" t="s">
        <v>4176</v>
      </c>
      <c r="C1890" t="s">
        <v>4176</v>
      </c>
      <c r="D1890" t="s">
        <v>11</v>
      </c>
      <c r="E1890" s="42">
        <v>44863</v>
      </c>
      <c r="F1890" t="s">
        <v>8105</v>
      </c>
      <c r="G1890">
        <v>22289</v>
      </c>
      <c r="H1890">
        <v>3324</v>
      </c>
    </row>
    <row r="1891" spans="1:8" x14ac:dyDescent="0.35">
      <c r="A1891" s="15" t="s">
        <v>8106</v>
      </c>
      <c r="B1891" t="s">
        <v>4176</v>
      </c>
      <c r="C1891" t="s">
        <v>4176</v>
      </c>
      <c r="D1891" t="s">
        <v>11</v>
      </c>
      <c r="E1891" s="42">
        <v>44863</v>
      </c>
      <c r="F1891" t="s">
        <v>8107</v>
      </c>
      <c r="G1891">
        <v>9806</v>
      </c>
      <c r="H1891">
        <v>2233</v>
      </c>
    </row>
    <row r="1892" spans="1:8" x14ac:dyDescent="0.35">
      <c r="A1892" s="15" t="s">
        <v>8108</v>
      </c>
      <c r="B1892" t="s">
        <v>4176</v>
      </c>
      <c r="C1892" t="s">
        <v>4176</v>
      </c>
      <c r="D1892" t="s">
        <v>11</v>
      </c>
      <c r="E1892" s="42">
        <v>44863</v>
      </c>
      <c r="F1892" t="s">
        <v>8109</v>
      </c>
      <c r="G1892">
        <v>8751</v>
      </c>
      <c r="H1892">
        <v>1606</v>
      </c>
    </row>
    <row r="1893" spans="1:8" x14ac:dyDescent="0.35">
      <c r="A1893" s="15" t="s">
        <v>8110</v>
      </c>
      <c r="B1893" t="s">
        <v>4176</v>
      </c>
      <c r="C1893" t="s">
        <v>8111</v>
      </c>
      <c r="D1893" t="s">
        <v>52</v>
      </c>
      <c r="E1893" s="42">
        <v>44863</v>
      </c>
      <c r="F1893" t="s">
        <v>8112</v>
      </c>
      <c r="G1893">
        <v>0</v>
      </c>
      <c r="H1893">
        <v>1531</v>
      </c>
    </row>
    <row r="1894" spans="1:8" x14ac:dyDescent="0.35">
      <c r="A1894" s="15" t="s">
        <v>8113</v>
      </c>
      <c r="B1894" t="s">
        <v>4176</v>
      </c>
      <c r="C1894" t="s">
        <v>4176</v>
      </c>
      <c r="D1894" t="s">
        <v>11</v>
      </c>
      <c r="E1894" s="42">
        <v>44863</v>
      </c>
      <c r="F1894" t="s">
        <v>8114</v>
      </c>
      <c r="G1894">
        <v>6177</v>
      </c>
      <c r="H1894">
        <v>1280</v>
      </c>
    </row>
    <row r="1895" spans="1:8" x14ac:dyDescent="0.35">
      <c r="A1895" s="15" t="s">
        <v>8115</v>
      </c>
      <c r="B1895" t="s">
        <v>4176</v>
      </c>
      <c r="C1895" t="s">
        <v>8116</v>
      </c>
      <c r="D1895" t="s">
        <v>52</v>
      </c>
      <c r="E1895" s="42">
        <v>44863</v>
      </c>
      <c r="F1895" t="s">
        <v>8117</v>
      </c>
      <c r="G1895">
        <v>0</v>
      </c>
      <c r="H1895">
        <v>1303</v>
      </c>
    </row>
    <row r="1896" spans="1:8" x14ac:dyDescent="0.35">
      <c r="A1896" s="15" t="s">
        <v>8118</v>
      </c>
      <c r="B1896" t="s">
        <v>4176</v>
      </c>
      <c r="C1896" t="s">
        <v>4176</v>
      </c>
      <c r="D1896" t="s">
        <v>11</v>
      </c>
      <c r="E1896" s="42">
        <v>44863</v>
      </c>
      <c r="F1896" t="s">
        <v>8119</v>
      </c>
      <c r="G1896">
        <v>5541</v>
      </c>
      <c r="H1896">
        <v>1231</v>
      </c>
    </row>
    <row r="1897" spans="1:8" x14ac:dyDescent="0.35">
      <c r="A1897" s="15" t="s">
        <v>8120</v>
      </c>
      <c r="B1897" t="s">
        <v>4176</v>
      </c>
      <c r="C1897" t="s">
        <v>4176</v>
      </c>
      <c r="D1897" t="s">
        <v>11</v>
      </c>
      <c r="E1897" s="42">
        <v>44863</v>
      </c>
      <c r="F1897" t="s">
        <v>8121</v>
      </c>
      <c r="G1897">
        <v>21403</v>
      </c>
      <c r="H1897">
        <v>3779</v>
      </c>
    </row>
    <row r="1898" spans="1:8" x14ac:dyDescent="0.35">
      <c r="A1898" s="15" t="s">
        <v>8122</v>
      </c>
      <c r="B1898" t="s">
        <v>4176</v>
      </c>
      <c r="C1898" t="s">
        <v>4176</v>
      </c>
      <c r="D1898" t="s">
        <v>11</v>
      </c>
      <c r="E1898" s="42">
        <v>44863</v>
      </c>
      <c r="F1898" t="s">
        <v>8123</v>
      </c>
      <c r="G1898">
        <v>6480</v>
      </c>
      <c r="H1898">
        <v>1436</v>
      </c>
    </row>
    <row r="1899" spans="1:8" x14ac:dyDescent="0.35">
      <c r="A1899" s="15" t="s">
        <v>8124</v>
      </c>
      <c r="B1899" t="s">
        <v>4176</v>
      </c>
      <c r="C1899" t="s">
        <v>4176</v>
      </c>
      <c r="D1899" t="s">
        <v>11</v>
      </c>
      <c r="E1899" s="42">
        <v>44863</v>
      </c>
      <c r="F1899" t="s">
        <v>8125</v>
      </c>
      <c r="G1899">
        <v>17815</v>
      </c>
      <c r="H1899">
        <v>4289</v>
      </c>
    </row>
    <row r="1900" spans="1:8" x14ac:dyDescent="0.35">
      <c r="A1900" s="15" t="s">
        <v>8126</v>
      </c>
      <c r="B1900" t="s">
        <v>4176</v>
      </c>
      <c r="C1900" t="s">
        <v>4176</v>
      </c>
      <c r="D1900" t="s">
        <v>11</v>
      </c>
      <c r="E1900" s="42">
        <v>44863</v>
      </c>
      <c r="F1900" t="s">
        <v>8127</v>
      </c>
      <c r="G1900">
        <v>7939</v>
      </c>
      <c r="H1900">
        <v>1518</v>
      </c>
    </row>
    <row r="1901" spans="1:8" x14ac:dyDescent="0.35">
      <c r="A1901" s="15" t="s">
        <v>8128</v>
      </c>
      <c r="B1901" t="s">
        <v>4176</v>
      </c>
      <c r="C1901" t="s">
        <v>4176</v>
      </c>
      <c r="D1901" t="s">
        <v>11</v>
      </c>
      <c r="E1901" s="42">
        <v>44863</v>
      </c>
      <c r="F1901" t="s">
        <v>8129</v>
      </c>
      <c r="G1901">
        <v>10683</v>
      </c>
      <c r="H1901">
        <v>2136</v>
      </c>
    </row>
    <row r="1902" spans="1:8" x14ac:dyDescent="0.35">
      <c r="A1902" s="15" t="s">
        <v>8130</v>
      </c>
      <c r="B1902" t="s">
        <v>4176</v>
      </c>
      <c r="C1902" t="s">
        <v>4176</v>
      </c>
      <c r="D1902" t="s">
        <v>11</v>
      </c>
      <c r="E1902" s="42">
        <v>44863</v>
      </c>
      <c r="F1902" t="s">
        <v>8131</v>
      </c>
      <c r="G1902">
        <v>10613</v>
      </c>
      <c r="H1902">
        <v>2327</v>
      </c>
    </row>
    <row r="1903" spans="1:8" ht="188.5" x14ac:dyDescent="0.35">
      <c r="A1903" s="15" t="s">
        <v>8132</v>
      </c>
      <c r="B1903" t="s">
        <v>4176</v>
      </c>
      <c r="C1903" t="s">
        <v>4261</v>
      </c>
      <c r="D1903" t="s">
        <v>9</v>
      </c>
      <c r="E1903" s="42">
        <v>44863</v>
      </c>
      <c r="F1903" s="4" t="s">
        <v>8133</v>
      </c>
      <c r="G1903">
        <v>73739</v>
      </c>
      <c r="H1903">
        <v>4475</v>
      </c>
    </row>
    <row r="1904" spans="1:8" x14ac:dyDescent="0.35">
      <c r="A1904" s="15" t="s">
        <v>8134</v>
      </c>
      <c r="B1904" t="s">
        <v>4176</v>
      </c>
      <c r="C1904" t="s">
        <v>4176</v>
      </c>
      <c r="D1904" t="s">
        <v>11</v>
      </c>
      <c r="E1904" s="42">
        <v>44863</v>
      </c>
      <c r="F1904" t="s">
        <v>8135</v>
      </c>
      <c r="G1904">
        <v>6659</v>
      </c>
      <c r="H1904">
        <v>1587</v>
      </c>
    </row>
    <row r="1905" spans="1:8" x14ac:dyDescent="0.35">
      <c r="A1905" s="15" t="s">
        <v>8136</v>
      </c>
      <c r="B1905" t="s">
        <v>4176</v>
      </c>
      <c r="C1905" t="s">
        <v>4176</v>
      </c>
      <c r="D1905" t="s">
        <v>11</v>
      </c>
      <c r="E1905" s="42">
        <v>44863</v>
      </c>
      <c r="F1905" t="s">
        <v>8137</v>
      </c>
      <c r="G1905">
        <v>7761</v>
      </c>
      <c r="H1905">
        <v>1922</v>
      </c>
    </row>
    <row r="1906" spans="1:8" x14ac:dyDescent="0.35">
      <c r="A1906" s="15" t="s">
        <v>8138</v>
      </c>
      <c r="B1906" t="s">
        <v>4176</v>
      </c>
      <c r="C1906" t="s">
        <v>4176</v>
      </c>
      <c r="D1906" t="s">
        <v>11</v>
      </c>
      <c r="E1906" s="42">
        <v>44863</v>
      </c>
      <c r="F1906" t="s">
        <v>8139</v>
      </c>
      <c r="G1906">
        <v>5703</v>
      </c>
      <c r="H1906">
        <v>1363</v>
      </c>
    </row>
    <row r="1907" spans="1:8" x14ac:dyDescent="0.35">
      <c r="A1907" s="15" t="s">
        <v>8140</v>
      </c>
      <c r="B1907" t="s">
        <v>4176</v>
      </c>
      <c r="C1907" t="s">
        <v>4176</v>
      </c>
      <c r="D1907" t="s">
        <v>11</v>
      </c>
      <c r="E1907" s="42">
        <v>44863</v>
      </c>
      <c r="F1907" t="s">
        <v>8141</v>
      </c>
      <c r="G1907">
        <v>9307</v>
      </c>
      <c r="H1907">
        <v>2014</v>
      </c>
    </row>
    <row r="1908" spans="1:8" x14ac:dyDescent="0.35">
      <c r="A1908" s="15" t="s">
        <v>8142</v>
      </c>
      <c r="B1908" t="s">
        <v>4176</v>
      </c>
      <c r="C1908" t="s">
        <v>4176</v>
      </c>
      <c r="D1908" t="s">
        <v>11</v>
      </c>
      <c r="E1908" s="42">
        <v>44863</v>
      </c>
      <c r="F1908" t="s">
        <v>8143</v>
      </c>
      <c r="G1908">
        <v>6994</v>
      </c>
      <c r="H1908">
        <v>1803</v>
      </c>
    </row>
    <row r="1909" spans="1:8" x14ac:dyDescent="0.35">
      <c r="A1909" s="15" t="s">
        <v>8144</v>
      </c>
      <c r="B1909" t="s">
        <v>4176</v>
      </c>
      <c r="C1909" t="s">
        <v>4176</v>
      </c>
      <c r="D1909" t="s">
        <v>11</v>
      </c>
      <c r="E1909" s="42">
        <v>44863</v>
      </c>
      <c r="F1909" t="s">
        <v>8145</v>
      </c>
      <c r="G1909">
        <v>11181</v>
      </c>
      <c r="H1909">
        <v>2067</v>
      </c>
    </row>
    <row r="1910" spans="1:8" x14ac:dyDescent="0.35">
      <c r="A1910" s="15" t="s">
        <v>8146</v>
      </c>
      <c r="B1910" t="s">
        <v>4176</v>
      </c>
      <c r="C1910" t="s">
        <v>4176</v>
      </c>
      <c r="D1910" t="s">
        <v>11</v>
      </c>
      <c r="E1910" s="42">
        <v>44863</v>
      </c>
      <c r="F1910" t="s">
        <v>8147</v>
      </c>
      <c r="G1910">
        <v>14244</v>
      </c>
      <c r="H1910">
        <v>2876</v>
      </c>
    </row>
    <row r="1911" spans="1:8" x14ac:dyDescent="0.35">
      <c r="A1911" s="15" t="s">
        <v>8148</v>
      </c>
      <c r="B1911" t="s">
        <v>4176</v>
      </c>
      <c r="C1911" t="s">
        <v>4176</v>
      </c>
      <c r="D1911" t="s">
        <v>11</v>
      </c>
      <c r="E1911" s="42">
        <v>44863</v>
      </c>
      <c r="F1911" t="s">
        <v>8149</v>
      </c>
      <c r="G1911">
        <v>6120</v>
      </c>
      <c r="H1911">
        <v>1375</v>
      </c>
    </row>
    <row r="1912" spans="1:8" x14ac:dyDescent="0.35">
      <c r="A1912" s="15" t="s">
        <v>8150</v>
      </c>
      <c r="B1912" t="s">
        <v>4176</v>
      </c>
      <c r="C1912" t="s">
        <v>4176</v>
      </c>
      <c r="D1912" t="s">
        <v>11</v>
      </c>
      <c r="E1912" s="42">
        <v>44863</v>
      </c>
      <c r="F1912" t="s">
        <v>8151</v>
      </c>
      <c r="G1912">
        <v>16668</v>
      </c>
      <c r="H1912">
        <v>2948</v>
      </c>
    </row>
    <row r="1913" spans="1:8" x14ac:dyDescent="0.35">
      <c r="A1913" s="15" t="s">
        <v>8152</v>
      </c>
      <c r="B1913" t="s">
        <v>4176</v>
      </c>
      <c r="C1913" t="s">
        <v>4176</v>
      </c>
      <c r="D1913" t="s">
        <v>11</v>
      </c>
      <c r="E1913" s="42">
        <v>44863</v>
      </c>
      <c r="F1913" t="s">
        <v>8153</v>
      </c>
      <c r="G1913">
        <v>8324</v>
      </c>
      <c r="H1913">
        <v>2030</v>
      </c>
    </row>
    <row r="1914" spans="1:8" ht="304.5" x14ac:dyDescent="0.35">
      <c r="A1914" s="15" t="s">
        <v>8154</v>
      </c>
      <c r="B1914" t="s">
        <v>4176</v>
      </c>
      <c r="C1914" t="s">
        <v>4176</v>
      </c>
      <c r="D1914" t="s">
        <v>11</v>
      </c>
      <c r="E1914" s="42">
        <v>44863</v>
      </c>
      <c r="F1914" s="4" t="s">
        <v>8155</v>
      </c>
      <c r="G1914">
        <v>20235</v>
      </c>
      <c r="H1914">
        <v>4497</v>
      </c>
    </row>
    <row r="1915" spans="1:8" ht="217.5" x14ac:dyDescent="0.35">
      <c r="A1915" s="15" t="s">
        <v>8156</v>
      </c>
      <c r="B1915" t="s">
        <v>4176</v>
      </c>
      <c r="C1915" t="s">
        <v>4176</v>
      </c>
      <c r="D1915" t="s">
        <v>11</v>
      </c>
      <c r="E1915" s="42">
        <v>44863</v>
      </c>
      <c r="F1915" s="4" t="s">
        <v>8157</v>
      </c>
      <c r="G1915">
        <v>14309</v>
      </c>
      <c r="H1915">
        <v>3963</v>
      </c>
    </row>
    <row r="1916" spans="1:8" x14ac:dyDescent="0.35">
      <c r="A1916" s="15" t="s">
        <v>8158</v>
      </c>
      <c r="B1916" t="s">
        <v>4176</v>
      </c>
      <c r="C1916" t="s">
        <v>4176</v>
      </c>
      <c r="D1916" t="s">
        <v>11</v>
      </c>
      <c r="E1916" s="42">
        <v>44863</v>
      </c>
      <c r="F1916" t="s">
        <v>8159</v>
      </c>
      <c r="G1916">
        <v>6887</v>
      </c>
      <c r="H1916">
        <v>1389</v>
      </c>
    </row>
    <row r="1917" spans="1:8" x14ac:dyDescent="0.35">
      <c r="A1917" s="15" t="s">
        <v>8160</v>
      </c>
      <c r="B1917" t="s">
        <v>4176</v>
      </c>
      <c r="C1917" t="s">
        <v>4176</v>
      </c>
      <c r="D1917" t="s">
        <v>11</v>
      </c>
      <c r="E1917" s="42">
        <v>44863</v>
      </c>
      <c r="F1917" t="s">
        <v>8161</v>
      </c>
      <c r="G1917">
        <v>7487</v>
      </c>
      <c r="H1917">
        <v>1878</v>
      </c>
    </row>
    <row r="1918" spans="1:8" x14ac:dyDescent="0.35">
      <c r="A1918" s="15" t="s">
        <v>8162</v>
      </c>
      <c r="B1918" t="s">
        <v>4176</v>
      </c>
      <c r="C1918" t="s">
        <v>4176</v>
      </c>
      <c r="D1918" t="s">
        <v>11</v>
      </c>
      <c r="E1918" s="42">
        <v>44863</v>
      </c>
      <c r="F1918" t="s">
        <v>8163</v>
      </c>
      <c r="G1918">
        <v>4319</v>
      </c>
      <c r="H1918">
        <v>914</v>
      </c>
    </row>
    <row r="1919" spans="1:8" x14ac:dyDescent="0.35">
      <c r="A1919" s="15" t="s">
        <v>8164</v>
      </c>
      <c r="B1919" t="s">
        <v>4176</v>
      </c>
      <c r="C1919" t="s">
        <v>4649</v>
      </c>
      <c r="D1919" t="s">
        <v>52</v>
      </c>
      <c r="E1919" s="42">
        <v>44863</v>
      </c>
      <c r="F1919" t="s">
        <v>8165</v>
      </c>
      <c r="G1919">
        <v>0</v>
      </c>
      <c r="H1919">
        <v>673</v>
      </c>
    </row>
    <row r="1920" spans="1:8" x14ac:dyDescent="0.35">
      <c r="A1920" s="15" t="s">
        <v>8166</v>
      </c>
      <c r="B1920" t="s">
        <v>4176</v>
      </c>
      <c r="C1920" t="s">
        <v>4176</v>
      </c>
      <c r="D1920" t="s">
        <v>11</v>
      </c>
      <c r="E1920" s="42">
        <v>44863</v>
      </c>
      <c r="F1920" t="s">
        <v>8167</v>
      </c>
      <c r="G1920">
        <v>4972</v>
      </c>
      <c r="H1920">
        <v>1093</v>
      </c>
    </row>
    <row r="1921" spans="1:8" x14ac:dyDescent="0.35">
      <c r="A1921" s="15" t="s">
        <v>8168</v>
      </c>
      <c r="B1921" t="s">
        <v>4176</v>
      </c>
      <c r="C1921" t="s">
        <v>4176</v>
      </c>
      <c r="D1921" t="s">
        <v>11</v>
      </c>
      <c r="E1921" s="42">
        <v>44863</v>
      </c>
      <c r="F1921" t="s">
        <v>8169</v>
      </c>
      <c r="G1921">
        <v>15776</v>
      </c>
      <c r="H1921">
        <v>2496</v>
      </c>
    </row>
    <row r="1922" spans="1:8" ht="159.5" x14ac:dyDescent="0.35">
      <c r="A1922" s="15" t="s">
        <v>8170</v>
      </c>
      <c r="B1922" t="s">
        <v>4176</v>
      </c>
      <c r="C1922" t="s">
        <v>8171</v>
      </c>
      <c r="D1922" t="s">
        <v>52</v>
      </c>
      <c r="E1922" s="42">
        <v>44863</v>
      </c>
      <c r="F1922" s="4" t="s">
        <v>8172</v>
      </c>
      <c r="G1922">
        <v>0</v>
      </c>
      <c r="H1922">
        <v>3606</v>
      </c>
    </row>
    <row r="1923" spans="1:8" x14ac:dyDescent="0.35">
      <c r="A1923" s="15" t="s">
        <v>8173</v>
      </c>
      <c r="B1923" t="s">
        <v>4176</v>
      </c>
      <c r="C1923" t="s">
        <v>5177</v>
      </c>
      <c r="D1923" t="s">
        <v>9</v>
      </c>
      <c r="E1923" s="42">
        <v>44863</v>
      </c>
      <c r="F1923" t="s">
        <v>8174</v>
      </c>
      <c r="G1923">
        <v>17106</v>
      </c>
      <c r="H1923">
        <v>2376</v>
      </c>
    </row>
    <row r="1924" spans="1:8" x14ac:dyDescent="0.35">
      <c r="A1924" s="15" t="s">
        <v>8175</v>
      </c>
      <c r="B1924" t="s">
        <v>4176</v>
      </c>
      <c r="C1924" t="s">
        <v>4176</v>
      </c>
      <c r="D1924" t="s">
        <v>11</v>
      </c>
      <c r="E1924" s="42">
        <v>44863</v>
      </c>
      <c r="F1924" t="s">
        <v>8176</v>
      </c>
      <c r="G1924">
        <v>10285</v>
      </c>
      <c r="H1924">
        <v>2735</v>
      </c>
    </row>
    <row r="1925" spans="1:8" x14ac:dyDescent="0.35">
      <c r="A1925" s="15" t="s">
        <v>8177</v>
      </c>
      <c r="B1925" t="s">
        <v>4176</v>
      </c>
      <c r="C1925" t="s">
        <v>4176</v>
      </c>
      <c r="D1925" t="s">
        <v>11</v>
      </c>
      <c r="E1925" s="42">
        <v>44863</v>
      </c>
      <c r="F1925" t="s">
        <v>8178</v>
      </c>
      <c r="G1925">
        <v>8724</v>
      </c>
      <c r="H1925">
        <v>1741</v>
      </c>
    </row>
    <row r="1926" spans="1:8" x14ac:dyDescent="0.35">
      <c r="A1926" s="15" t="s">
        <v>8179</v>
      </c>
      <c r="B1926" t="s">
        <v>4176</v>
      </c>
      <c r="C1926" t="s">
        <v>4176</v>
      </c>
      <c r="D1926" t="s">
        <v>11</v>
      </c>
      <c r="E1926" s="42">
        <v>44863</v>
      </c>
      <c r="F1926" t="s">
        <v>8180</v>
      </c>
      <c r="G1926">
        <v>8234</v>
      </c>
      <c r="H1926">
        <v>1567</v>
      </c>
    </row>
    <row r="1927" spans="1:8" ht="409.5" x14ac:dyDescent="0.35">
      <c r="A1927" s="15" t="s">
        <v>8181</v>
      </c>
      <c r="B1927" t="s">
        <v>4176</v>
      </c>
      <c r="C1927" t="s">
        <v>8182</v>
      </c>
      <c r="D1927" t="s">
        <v>5635</v>
      </c>
      <c r="E1927" s="42">
        <v>44863</v>
      </c>
      <c r="F1927" s="4" t="s">
        <v>8183</v>
      </c>
      <c r="G1927">
        <v>0</v>
      </c>
      <c r="H1927">
        <v>3292</v>
      </c>
    </row>
    <row r="1928" spans="1:8" ht="409.5" x14ac:dyDescent="0.35">
      <c r="A1928" s="15" t="s">
        <v>8184</v>
      </c>
      <c r="B1928" t="s">
        <v>4176</v>
      </c>
      <c r="C1928" t="s">
        <v>5946</v>
      </c>
      <c r="D1928" t="s">
        <v>52</v>
      </c>
      <c r="E1928" s="42">
        <v>44863</v>
      </c>
      <c r="F1928" s="4" t="s">
        <v>8183</v>
      </c>
      <c r="G1928">
        <v>0</v>
      </c>
      <c r="H1928">
        <v>3292</v>
      </c>
    </row>
    <row r="1929" spans="1:8" x14ac:dyDescent="0.35">
      <c r="A1929" s="15" t="s">
        <v>8185</v>
      </c>
      <c r="B1929" t="s">
        <v>4176</v>
      </c>
      <c r="C1929" t="s">
        <v>4176</v>
      </c>
      <c r="D1929" t="s">
        <v>11</v>
      </c>
      <c r="E1929" s="42">
        <v>44863</v>
      </c>
      <c r="F1929" t="s">
        <v>8186</v>
      </c>
      <c r="G1929">
        <v>76172</v>
      </c>
      <c r="H1929">
        <v>6764</v>
      </c>
    </row>
    <row r="1930" spans="1:8" x14ac:dyDescent="0.35">
      <c r="A1930" s="15" t="s">
        <v>8187</v>
      </c>
      <c r="B1930" t="s">
        <v>4176</v>
      </c>
      <c r="C1930" t="s">
        <v>8171</v>
      </c>
      <c r="D1930" t="s">
        <v>52</v>
      </c>
      <c r="E1930" s="42">
        <v>44863</v>
      </c>
      <c r="F1930" t="s">
        <v>8188</v>
      </c>
      <c r="G1930">
        <v>0</v>
      </c>
      <c r="H1930">
        <v>2437</v>
      </c>
    </row>
    <row r="1931" spans="1:8" x14ac:dyDescent="0.35">
      <c r="A1931" s="15" t="s">
        <v>8189</v>
      </c>
      <c r="B1931" t="s">
        <v>4176</v>
      </c>
      <c r="C1931" t="s">
        <v>4176</v>
      </c>
      <c r="D1931" t="s">
        <v>11</v>
      </c>
      <c r="E1931" s="42">
        <v>44863</v>
      </c>
      <c r="F1931" t="s">
        <v>8190</v>
      </c>
      <c r="G1931">
        <v>10115</v>
      </c>
      <c r="H1931">
        <v>1854</v>
      </c>
    </row>
    <row r="1932" spans="1:8" x14ac:dyDescent="0.35">
      <c r="A1932" s="15" t="s">
        <v>8191</v>
      </c>
      <c r="B1932" t="s">
        <v>4176</v>
      </c>
      <c r="C1932" t="s">
        <v>4176</v>
      </c>
      <c r="D1932" t="s">
        <v>11</v>
      </c>
      <c r="E1932" s="42">
        <v>44863</v>
      </c>
      <c r="F1932" t="s">
        <v>8192</v>
      </c>
      <c r="G1932">
        <v>32185</v>
      </c>
      <c r="H1932">
        <v>4707</v>
      </c>
    </row>
    <row r="1933" spans="1:8" x14ac:dyDescent="0.35">
      <c r="A1933" s="15" t="s">
        <v>8193</v>
      </c>
      <c r="B1933" t="s">
        <v>4176</v>
      </c>
      <c r="C1933" t="s">
        <v>4176</v>
      </c>
      <c r="D1933" t="s">
        <v>11</v>
      </c>
      <c r="E1933" s="42">
        <v>44863</v>
      </c>
      <c r="F1933" t="s">
        <v>8194</v>
      </c>
      <c r="G1933">
        <v>25794</v>
      </c>
      <c r="H1933">
        <v>4617</v>
      </c>
    </row>
    <row r="1934" spans="1:8" ht="217.5" x14ac:dyDescent="0.35">
      <c r="A1934" s="15" t="s">
        <v>8195</v>
      </c>
      <c r="B1934" t="s">
        <v>4176</v>
      </c>
      <c r="C1934" t="s">
        <v>4261</v>
      </c>
      <c r="D1934" t="s">
        <v>9</v>
      </c>
      <c r="E1934" s="42">
        <v>44863</v>
      </c>
      <c r="F1934" s="4" t="s">
        <v>8196</v>
      </c>
      <c r="G1934">
        <v>25163</v>
      </c>
      <c r="H1934">
        <v>2464</v>
      </c>
    </row>
    <row r="1935" spans="1:8" x14ac:dyDescent="0.35">
      <c r="A1935" s="15" t="s">
        <v>8197</v>
      </c>
      <c r="B1935" t="s">
        <v>4176</v>
      </c>
      <c r="C1935" t="s">
        <v>4212</v>
      </c>
      <c r="D1935" t="s">
        <v>9</v>
      </c>
      <c r="E1935" s="42">
        <v>44863</v>
      </c>
      <c r="F1935" t="s">
        <v>8198</v>
      </c>
      <c r="G1935">
        <v>36692</v>
      </c>
      <c r="H1935">
        <v>5557</v>
      </c>
    </row>
    <row r="1936" spans="1:8" x14ac:dyDescent="0.35">
      <c r="A1936" s="15" t="s">
        <v>8199</v>
      </c>
      <c r="B1936" t="s">
        <v>4176</v>
      </c>
      <c r="C1936" t="s">
        <v>4258</v>
      </c>
      <c r="D1936" t="s">
        <v>9</v>
      </c>
      <c r="E1936" s="42">
        <v>44863</v>
      </c>
      <c r="F1936" t="s">
        <v>8198</v>
      </c>
      <c r="G1936">
        <v>36692</v>
      </c>
      <c r="H1936">
        <v>5557</v>
      </c>
    </row>
    <row r="1937" spans="1:8" x14ac:dyDescent="0.35">
      <c r="A1937" s="15" t="s">
        <v>8200</v>
      </c>
      <c r="B1937" t="s">
        <v>4176</v>
      </c>
      <c r="C1937" t="s">
        <v>4176</v>
      </c>
      <c r="D1937" t="s">
        <v>11</v>
      </c>
      <c r="E1937" s="42">
        <v>44863</v>
      </c>
      <c r="F1937" t="s">
        <v>8201</v>
      </c>
      <c r="G1937">
        <v>23146</v>
      </c>
      <c r="H1937">
        <v>4019</v>
      </c>
    </row>
    <row r="1938" spans="1:8" x14ac:dyDescent="0.35">
      <c r="A1938" s="15" t="s">
        <v>8202</v>
      </c>
      <c r="B1938" t="s">
        <v>4176</v>
      </c>
      <c r="C1938" t="s">
        <v>4176</v>
      </c>
      <c r="D1938" t="s">
        <v>11</v>
      </c>
      <c r="E1938" s="42">
        <v>44863</v>
      </c>
      <c r="F1938" t="s">
        <v>8203</v>
      </c>
      <c r="G1938">
        <v>47381</v>
      </c>
      <c r="H1938">
        <v>11198</v>
      </c>
    </row>
    <row r="1939" spans="1:8" x14ac:dyDescent="0.35">
      <c r="A1939" s="15" t="s">
        <v>8204</v>
      </c>
      <c r="B1939" t="s">
        <v>4176</v>
      </c>
      <c r="C1939" t="s">
        <v>8205</v>
      </c>
      <c r="D1939" t="s">
        <v>146</v>
      </c>
      <c r="E1939" s="42">
        <v>44863</v>
      </c>
      <c r="F1939" t="s">
        <v>8206</v>
      </c>
      <c r="G1939">
        <v>30977</v>
      </c>
      <c r="H1939">
        <v>1730</v>
      </c>
    </row>
    <row r="1940" spans="1:8" x14ac:dyDescent="0.35">
      <c r="A1940" s="15" t="s">
        <v>8207</v>
      </c>
      <c r="B1940" t="s">
        <v>4176</v>
      </c>
      <c r="C1940" t="s">
        <v>4176</v>
      </c>
      <c r="D1940" t="s">
        <v>11</v>
      </c>
      <c r="E1940" s="42">
        <v>44863</v>
      </c>
      <c r="F1940" t="s">
        <v>8208</v>
      </c>
      <c r="G1940">
        <v>31816</v>
      </c>
      <c r="H1940">
        <v>3182</v>
      </c>
    </row>
    <row r="1941" spans="1:8" x14ac:dyDescent="0.35">
      <c r="A1941" s="15" t="s">
        <v>8209</v>
      </c>
      <c r="B1941" t="s">
        <v>4176</v>
      </c>
      <c r="C1941" t="s">
        <v>8210</v>
      </c>
      <c r="D1941" t="s">
        <v>9</v>
      </c>
      <c r="E1941" s="42">
        <v>44863</v>
      </c>
      <c r="F1941" t="s">
        <v>8211</v>
      </c>
      <c r="G1941">
        <v>11628</v>
      </c>
      <c r="H1941">
        <v>2696</v>
      </c>
    </row>
    <row r="1942" spans="1:8" ht="409.5" x14ac:dyDescent="0.35">
      <c r="A1942" s="15" t="s">
        <v>8212</v>
      </c>
      <c r="B1942" t="s">
        <v>4176</v>
      </c>
      <c r="C1942" t="s">
        <v>4176</v>
      </c>
      <c r="D1942" t="s">
        <v>11</v>
      </c>
      <c r="E1942" s="42">
        <v>44863</v>
      </c>
      <c r="F1942" s="4" t="s">
        <v>8213</v>
      </c>
      <c r="G1942">
        <v>7834</v>
      </c>
      <c r="H1942">
        <v>2055</v>
      </c>
    </row>
    <row r="1943" spans="1:8" x14ac:dyDescent="0.35">
      <c r="A1943" s="15" t="s">
        <v>8214</v>
      </c>
      <c r="B1943" t="s">
        <v>4176</v>
      </c>
      <c r="C1943" t="s">
        <v>4176</v>
      </c>
      <c r="D1943" t="s">
        <v>11</v>
      </c>
      <c r="E1943" s="42">
        <v>44863</v>
      </c>
      <c r="F1943" t="s">
        <v>8215</v>
      </c>
      <c r="G1943">
        <v>14829</v>
      </c>
      <c r="H1943">
        <v>4710</v>
      </c>
    </row>
    <row r="1944" spans="1:8" x14ac:dyDescent="0.35">
      <c r="A1944" s="15" t="s">
        <v>8216</v>
      </c>
      <c r="B1944" t="s">
        <v>4176</v>
      </c>
      <c r="C1944" t="s">
        <v>8217</v>
      </c>
      <c r="D1944" t="s">
        <v>9</v>
      </c>
      <c r="E1944" s="42">
        <v>44863</v>
      </c>
      <c r="F1944" t="s">
        <v>8218</v>
      </c>
      <c r="G1944">
        <v>4773</v>
      </c>
      <c r="H1944">
        <v>1128</v>
      </c>
    </row>
    <row r="1945" spans="1:8" ht="409.5" x14ac:dyDescent="0.35">
      <c r="A1945" s="15" t="s">
        <v>8219</v>
      </c>
      <c r="B1945" t="s">
        <v>4176</v>
      </c>
      <c r="C1945" t="s">
        <v>8220</v>
      </c>
      <c r="D1945" t="s">
        <v>52</v>
      </c>
      <c r="E1945" s="42">
        <v>44863</v>
      </c>
      <c r="F1945" s="4" t="s">
        <v>8221</v>
      </c>
      <c r="G1945">
        <v>0</v>
      </c>
      <c r="H1945">
        <v>6159</v>
      </c>
    </row>
    <row r="1946" spans="1:8" x14ac:dyDescent="0.35">
      <c r="A1946" s="15" t="s">
        <v>8222</v>
      </c>
      <c r="B1946" t="s">
        <v>4176</v>
      </c>
      <c r="C1946" t="s">
        <v>4176</v>
      </c>
      <c r="D1946" t="s">
        <v>11</v>
      </c>
      <c r="E1946" s="42">
        <v>44863</v>
      </c>
      <c r="F1946" t="s">
        <v>8223</v>
      </c>
      <c r="G1946">
        <v>34603</v>
      </c>
      <c r="H1946">
        <v>4673</v>
      </c>
    </row>
    <row r="1947" spans="1:8" x14ac:dyDescent="0.35">
      <c r="A1947" s="15" t="s">
        <v>8224</v>
      </c>
      <c r="B1947" t="s">
        <v>4176</v>
      </c>
      <c r="C1947" t="s">
        <v>6400</v>
      </c>
      <c r="D1947" t="s">
        <v>9</v>
      </c>
      <c r="E1947" s="42">
        <v>44863</v>
      </c>
      <c r="F1947" t="s">
        <v>8225</v>
      </c>
      <c r="G1947">
        <v>18496</v>
      </c>
      <c r="H1947">
        <v>4143</v>
      </c>
    </row>
    <row r="1948" spans="1:8" x14ac:dyDescent="0.35">
      <c r="A1948" s="15" t="s">
        <v>8226</v>
      </c>
      <c r="B1948" t="s">
        <v>4176</v>
      </c>
      <c r="C1948" t="s">
        <v>4176</v>
      </c>
      <c r="D1948" t="s">
        <v>11</v>
      </c>
      <c r="E1948" s="42">
        <v>44863</v>
      </c>
      <c r="F1948" t="s">
        <v>8227</v>
      </c>
      <c r="G1948">
        <v>5891</v>
      </c>
      <c r="H1948">
        <v>1284</v>
      </c>
    </row>
    <row r="1949" spans="1:8" ht="275.5" x14ac:dyDescent="0.35">
      <c r="A1949" s="15" t="s">
        <v>8228</v>
      </c>
      <c r="B1949" t="s">
        <v>4176</v>
      </c>
      <c r="C1949" t="s">
        <v>4537</v>
      </c>
      <c r="D1949" t="s">
        <v>52</v>
      </c>
      <c r="E1949" s="42">
        <v>44863</v>
      </c>
      <c r="F1949" s="4" t="s">
        <v>8229</v>
      </c>
      <c r="G1949">
        <v>0</v>
      </c>
      <c r="H1949">
        <v>17083</v>
      </c>
    </row>
    <row r="1950" spans="1:8" ht="409.5" x14ac:dyDescent="0.35">
      <c r="A1950" s="15" t="s">
        <v>8230</v>
      </c>
      <c r="B1950" t="s">
        <v>4176</v>
      </c>
      <c r="C1950" t="s">
        <v>4261</v>
      </c>
      <c r="D1950" t="s">
        <v>9</v>
      </c>
      <c r="E1950" s="42">
        <v>44863</v>
      </c>
      <c r="F1950" s="4" t="s">
        <v>8231</v>
      </c>
      <c r="G1950">
        <v>8041</v>
      </c>
      <c r="H1950">
        <v>1745</v>
      </c>
    </row>
    <row r="1951" spans="1:8" x14ac:dyDescent="0.35">
      <c r="A1951" s="15" t="s">
        <v>8232</v>
      </c>
      <c r="B1951" t="s">
        <v>4176</v>
      </c>
      <c r="C1951" t="s">
        <v>4176</v>
      </c>
      <c r="D1951" t="s">
        <v>11</v>
      </c>
      <c r="E1951" s="42">
        <v>44863</v>
      </c>
      <c r="F1951" t="s">
        <v>8233</v>
      </c>
      <c r="G1951">
        <v>5520</v>
      </c>
      <c r="H1951">
        <v>1301</v>
      </c>
    </row>
    <row r="1952" spans="1:8" x14ac:dyDescent="0.35">
      <c r="A1952" s="15" t="s">
        <v>8234</v>
      </c>
      <c r="B1952" t="s">
        <v>4176</v>
      </c>
      <c r="C1952" t="s">
        <v>4176</v>
      </c>
      <c r="D1952" t="s">
        <v>11</v>
      </c>
      <c r="E1952" s="42">
        <v>44863</v>
      </c>
      <c r="F1952" t="s">
        <v>8235</v>
      </c>
      <c r="G1952">
        <v>47836</v>
      </c>
      <c r="H1952">
        <v>5250</v>
      </c>
    </row>
    <row r="1953" spans="1:8" x14ac:dyDescent="0.35">
      <c r="A1953" s="15" t="s">
        <v>8236</v>
      </c>
      <c r="B1953" t="s">
        <v>4176</v>
      </c>
      <c r="C1953" t="s">
        <v>4176</v>
      </c>
      <c r="D1953" t="s">
        <v>11</v>
      </c>
      <c r="E1953" s="42">
        <v>44863</v>
      </c>
      <c r="F1953" t="s">
        <v>8237</v>
      </c>
      <c r="G1953">
        <v>10766</v>
      </c>
      <c r="H1953">
        <v>1843</v>
      </c>
    </row>
    <row r="1954" spans="1:8" x14ac:dyDescent="0.35">
      <c r="A1954" s="15" t="s">
        <v>8238</v>
      </c>
      <c r="B1954" t="s">
        <v>4176</v>
      </c>
      <c r="C1954" t="s">
        <v>4212</v>
      </c>
      <c r="D1954" t="s">
        <v>9</v>
      </c>
      <c r="E1954" s="42">
        <v>44863</v>
      </c>
      <c r="F1954" t="s">
        <v>8239</v>
      </c>
      <c r="G1954">
        <v>27824</v>
      </c>
      <c r="H1954">
        <v>2758</v>
      </c>
    </row>
    <row r="1955" spans="1:8" x14ac:dyDescent="0.35">
      <c r="A1955" s="15" t="s">
        <v>8240</v>
      </c>
      <c r="B1955" t="s">
        <v>4176</v>
      </c>
      <c r="C1955" t="s">
        <v>4176</v>
      </c>
      <c r="D1955" t="s">
        <v>11</v>
      </c>
      <c r="E1955" s="42">
        <v>44863</v>
      </c>
      <c r="F1955" t="s">
        <v>8241</v>
      </c>
      <c r="G1955">
        <v>8939</v>
      </c>
      <c r="H1955">
        <v>1588</v>
      </c>
    </row>
    <row r="1956" spans="1:8" x14ac:dyDescent="0.35">
      <c r="A1956" s="15" t="s">
        <v>8242</v>
      </c>
      <c r="B1956" t="s">
        <v>4176</v>
      </c>
      <c r="C1956" t="s">
        <v>4176</v>
      </c>
      <c r="D1956" t="s">
        <v>11</v>
      </c>
      <c r="E1956" s="42">
        <v>44863</v>
      </c>
      <c r="F1956" t="s">
        <v>8243</v>
      </c>
      <c r="G1956">
        <v>20802</v>
      </c>
      <c r="H1956">
        <v>3412</v>
      </c>
    </row>
    <row r="1957" spans="1:8" x14ac:dyDescent="0.35">
      <c r="A1957" s="15" t="s">
        <v>8244</v>
      </c>
      <c r="B1957" t="s">
        <v>4176</v>
      </c>
      <c r="C1957" t="s">
        <v>4176</v>
      </c>
      <c r="D1957" t="s">
        <v>11</v>
      </c>
      <c r="E1957" s="42">
        <v>44863</v>
      </c>
      <c r="F1957" t="s">
        <v>8245</v>
      </c>
      <c r="G1957">
        <v>16405</v>
      </c>
      <c r="H1957">
        <v>3617</v>
      </c>
    </row>
    <row r="1958" spans="1:8" x14ac:dyDescent="0.35">
      <c r="A1958" s="15" t="s">
        <v>8246</v>
      </c>
      <c r="B1958" t="s">
        <v>4176</v>
      </c>
      <c r="C1958" t="s">
        <v>4176</v>
      </c>
      <c r="D1958" t="s">
        <v>11</v>
      </c>
      <c r="E1958" s="42">
        <v>44863</v>
      </c>
      <c r="F1958" t="s">
        <v>8247</v>
      </c>
      <c r="G1958">
        <v>10589</v>
      </c>
      <c r="H1958">
        <v>2600</v>
      </c>
    </row>
    <row r="1959" spans="1:8" ht="409.5" x14ac:dyDescent="0.35">
      <c r="A1959" s="15" t="s">
        <v>8248</v>
      </c>
      <c r="B1959" t="s">
        <v>4176</v>
      </c>
      <c r="C1959" t="s">
        <v>7909</v>
      </c>
      <c r="D1959" t="s">
        <v>52</v>
      </c>
      <c r="E1959" s="42">
        <v>44863</v>
      </c>
      <c r="F1959" s="4" t="s">
        <v>8249</v>
      </c>
      <c r="G1959">
        <v>0</v>
      </c>
      <c r="H1959">
        <v>6138</v>
      </c>
    </row>
    <row r="1960" spans="1:8" x14ac:dyDescent="0.35">
      <c r="A1960" s="15" t="s">
        <v>8250</v>
      </c>
      <c r="B1960" t="s">
        <v>4176</v>
      </c>
      <c r="C1960" t="s">
        <v>4176</v>
      </c>
      <c r="D1960" t="s">
        <v>11</v>
      </c>
      <c r="E1960" s="42">
        <v>44863</v>
      </c>
      <c r="F1960" t="s">
        <v>8251</v>
      </c>
      <c r="G1960">
        <v>53098</v>
      </c>
      <c r="H1960">
        <v>7023</v>
      </c>
    </row>
    <row r="1961" spans="1:8" ht="409.5" x14ac:dyDescent="0.35">
      <c r="A1961" s="15" t="s">
        <v>8252</v>
      </c>
      <c r="B1961" t="s">
        <v>4176</v>
      </c>
      <c r="C1961" t="s">
        <v>4261</v>
      </c>
      <c r="D1961" t="s">
        <v>9</v>
      </c>
      <c r="E1961" s="42">
        <v>44863</v>
      </c>
      <c r="F1961" s="4" t="s">
        <v>8253</v>
      </c>
      <c r="G1961">
        <v>46605</v>
      </c>
      <c r="H1961">
        <v>7545</v>
      </c>
    </row>
    <row r="1962" spans="1:8" x14ac:dyDescent="0.35">
      <c r="A1962" s="15" t="s">
        <v>8254</v>
      </c>
      <c r="B1962" t="s">
        <v>4176</v>
      </c>
      <c r="C1962" t="s">
        <v>8255</v>
      </c>
      <c r="D1962" t="s">
        <v>9</v>
      </c>
      <c r="E1962" s="42">
        <v>44863</v>
      </c>
      <c r="F1962" t="s">
        <v>8256</v>
      </c>
      <c r="G1962">
        <v>14937</v>
      </c>
      <c r="H1962">
        <v>2147</v>
      </c>
    </row>
    <row r="1963" spans="1:8" x14ac:dyDescent="0.35">
      <c r="A1963" s="15" t="s">
        <v>8257</v>
      </c>
      <c r="B1963" t="s">
        <v>4176</v>
      </c>
      <c r="C1963" t="s">
        <v>8258</v>
      </c>
      <c r="D1963" t="s">
        <v>52</v>
      </c>
      <c r="E1963" s="42">
        <v>44863</v>
      </c>
      <c r="F1963" t="s">
        <v>8259</v>
      </c>
      <c r="G1963">
        <v>0</v>
      </c>
      <c r="H1963">
        <v>20099</v>
      </c>
    </row>
    <row r="1964" spans="1:8" x14ac:dyDescent="0.35">
      <c r="A1964" s="15" t="s">
        <v>8260</v>
      </c>
      <c r="B1964" t="s">
        <v>4176</v>
      </c>
      <c r="C1964" t="s">
        <v>4176</v>
      </c>
      <c r="D1964" t="s">
        <v>11</v>
      </c>
      <c r="E1964" s="42">
        <v>44863</v>
      </c>
      <c r="F1964" t="s">
        <v>8261</v>
      </c>
      <c r="G1964">
        <v>32358</v>
      </c>
      <c r="H1964">
        <v>6070</v>
      </c>
    </row>
    <row r="1965" spans="1:8" x14ac:dyDescent="0.35">
      <c r="A1965" s="15" t="s">
        <v>8262</v>
      </c>
      <c r="B1965" t="s">
        <v>4176</v>
      </c>
      <c r="C1965" t="s">
        <v>4176</v>
      </c>
      <c r="D1965" t="s">
        <v>11</v>
      </c>
      <c r="E1965" s="42">
        <v>44863</v>
      </c>
      <c r="F1965" t="s">
        <v>8263</v>
      </c>
      <c r="G1965">
        <v>4985</v>
      </c>
      <c r="H1965">
        <v>884</v>
      </c>
    </row>
    <row r="1966" spans="1:8" x14ac:dyDescent="0.35">
      <c r="A1966" s="15" t="s">
        <v>8264</v>
      </c>
      <c r="B1966" t="s">
        <v>4176</v>
      </c>
      <c r="C1966" t="s">
        <v>4176</v>
      </c>
      <c r="D1966" t="s">
        <v>11</v>
      </c>
      <c r="E1966" s="42">
        <v>44863</v>
      </c>
      <c r="F1966" t="s">
        <v>8265</v>
      </c>
      <c r="G1966">
        <v>3866</v>
      </c>
      <c r="H1966">
        <v>749</v>
      </c>
    </row>
    <row r="1967" spans="1:8" ht="409.5" x14ac:dyDescent="0.35">
      <c r="A1967" s="15" t="s">
        <v>8266</v>
      </c>
      <c r="B1967" t="s">
        <v>4176</v>
      </c>
      <c r="C1967" t="s">
        <v>4261</v>
      </c>
      <c r="D1967" t="s">
        <v>9</v>
      </c>
      <c r="E1967" s="42">
        <v>44864</v>
      </c>
      <c r="F1967" s="4" t="s">
        <v>8267</v>
      </c>
      <c r="G1967">
        <v>8310</v>
      </c>
      <c r="H1967">
        <v>1558</v>
      </c>
    </row>
    <row r="1968" spans="1:8" ht="409.5" x14ac:dyDescent="0.35">
      <c r="A1968" s="15" t="s">
        <v>8268</v>
      </c>
      <c r="B1968" t="s">
        <v>4176</v>
      </c>
      <c r="C1968" t="s">
        <v>6034</v>
      </c>
      <c r="D1968" t="s">
        <v>9</v>
      </c>
      <c r="E1968" s="42">
        <v>44864</v>
      </c>
      <c r="F1968" s="4" t="s">
        <v>8269</v>
      </c>
      <c r="G1968">
        <v>14336</v>
      </c>
      <c r="H1968">
        <v>2225</v>
      </c>
    </row>
    <row r="1969" spans="1:8" ht="409.5" x14ac:dyDescent="0.35">
      <c r="A1969" s="15" t="s">
        <v>8270</v>
      </c>
      <c r="B1969" t="s">
        <v>4176</v>
      </c>
      <c r="C1969" t="s">
        <v>4212</v>
      </c>
      <c r="D1969" t="s">
        <v>9</v>
      </c>
      <c r="E1969" s="42">
        <v>44864</v>
      </c>
      <c r="F1969" s="4" t="s">
        <v>8269</v>
      </c>
      <c r="G1969">
        <v>14336</v>
      </c>
      <c r="H1969">
        <v>2225</v>
      </c>
    </row>
    <row r="1970" spans="1:8" ht="409.5" x14ac:dyDescent="0.35">
      <c r="A1970" s="15" t="s">
        <v>8271</v>
      </c>
      <c r="B1970" t="s">
        <v>4176</v>
      </c>
      <c r="C1970" t="s">
        <v>4261</v>
      </c>
      <c r="D1970" t="s">
        <v>9</v>
      </c>
      <c r="E1970" s="42">
        <v>44864</v>
      </c>
      <c r="F1970" s="4" t="s">
        <v>8269</v>
      </c>
      <c r="G1970">
        <v>14336</v>
      </c>
      <c r="H1970">
        <v>2225</v>
      </c>
    </row>
    <row r="1971" spans="1:8" ht="333.5" x14ac:dyDescent="0.35">
      <c r="A1971" s="15" t="s">
        <v>8272</v>
      </c>
      <c r="B1971" t="s">
        <v>4176</v>
      </c>
      <c r="C1971" t="s">
        <v>5987</v>
      </c>
      <c r="D1971" t="s">
        <v>9</v>
      </c>
      <c r="E1971" s="42">
        <v>44864</v>
      </c>
      <c r="F1971" s="4" t="s">
        <v>8273</v>
      </c>
      <c r="G1971">
        <v>2032</v>
      </c>
      <c r="H1971">
        <v>254</v>
      </c>
    </row>
    <row r="1972" spans="1:8" ht="333.5" x14ac:dyDescent="0.35">
      <c r="A1972" s="15" t="s">
        <v>8274</v>
      </c>
      <c r="B1972" t="s">
        <v>4176</v>
      </c>
      <c r="C1972" t="s">
        <v>6895</v>
      </c>
      <c r="D1972" t="s">
        <v>9</v>
      </c>
      <c r="E1972" s="42">
        <v>44864</v>
      </c>
      <c r="F1972" s="4" t="s">
        <v>8273</v>
      </c>
      <c r="G1972">
        <v>2032</v>
      </c>
      <c r="H1972">
        <v>254</v>
      </c>
    </row>
    <row r="1973" spans="1:8" ht="333.5" x14ac:dyDescent="0.35">
      <c r="A1973" s="15" t="s">
        <v>8275</v>
      </c>
      <c r="B1973" t="s">
        <v>4176</v>
      </c>
      <c r="C1973" t="s">
        <v>4261</v>
      </c>
      <c r="D1973" t="s">
        <v>9</v>
      </c>
      <c r="E1973" s="42">
        <v>44864</v>
      </c>
      <c r="F1973" s="4" t="s">
        <v>8273</v>
      </c>
      <c r="G1973">
        <v>2032</v>
      </c>
      <c r="H1973">
        <v>254</v>
      </c>
    </row>
    <row r="1974" spans="1:8" ht="391.5" x14ac:dyDescent="0.35">
      <c r="A1974" s="15" t="s">
        <v>8276</v>
      </c>
      <c r="B1974" t="s">
        <v>4176</v>
      </c>
      <c r="C1974" t="s">
        <v>4261</v>
      </c>
      <c r="D1974" t="s">
        <v>9</v>
      </c>
      <c r="E1974" s="42">
        <v>44864</v>
      </c>
      <c r="F1974" s="4" t="s">
        <v>8277</v>
      </c>
      <c r="G1974">
        <v>4272</v>
      </c>
      <c r="H1974">
        <v>592</v>
      </c>
    </row>
    <row r="1975" spans="1:8" ht="246.5" x14ac:dyDescent="0.35">
      <c r="A1975" s="15" t="s">
        <v>8278</v>
      </c>
      <c r="B1975" t="s">
        <v>4176</v>
      </c>
      <c r="C1975" t="s">
        <v>8279</v>
      </c>
      <c r="D1975" t="s">
        <v>9</v>
      </c>
      <c r="E1975" s="42">
        <v>44864</v>
      </c>
      <c r="F1975" s="4" t="s">
        <v>8280</v>
      </c>
      <c r="G1975">
        <v>3919</v>
      </c>
      <c r="H1975">
        <v>534</v>
      </c>
    </row>
    <row r="1976" spans="1:8" ht="246.5" x14ac:dyDescent="0.35">
      <c r="A1976" s="15" t="s">
        <v>8281</v>
      </c>
      <c r="B1976" t="s">
        <v>4176</v>
      </c>
      <c r="C1976" t="s">
        <v>4261</v>
      </c>
      <c r="D1976" t="s">
        <v>9</v>
      </c>
      <c r="E1976" s="42">
        <v>44864</v>
      </c>
      <c r="F1976" s="4" t="s">
        <v>8280</v>
      </c>
      <c r="G1976">
        <v>3919</v>
      </c>
      <c r="H1976">
        <v>534</v>
      </c>
    </row>
    <row r="1977" spans="1:8" x14ac:dyDescent="0.35">
      <c r="A1977" s="15" t="s">
        <v>8282</v>
      </c>
      <c r="B1977" t="s">
        <v>4176</v>
      </c>
      <c r="C1977" t="s">
        <v>4176</v>
      </c>
      <c r="D1977" t="s">
        <v>11</v>
      </c>
      <c r="E1977" s="42">
        <v>44864</v>
      </c>
      <c r="F1977" t="s">
        <v>8283</v>
      </c>
      <c r="G1977">
        <v>14147</v>
      </c>
      <c r="H1977">
        <v>2342</v>
      </c>
    </row>
    <row r="1978" spans="1:8" x14ac:dyDescent="0.35">
      <c r="A1978" s="15" t="s">
        <v>8284</v>
      </c>
      <c r="B1978" t="s">
        <v>4176</v>
      </c>
      <c r="C1978" t="s">
        <v>4176</v>
      </c>
      <c r="D1978" t="s">
        <v>11</v>
      </c>
      <c r="E1978" s="42">
        <v>44864</v>
      </c>
      <c r="F1978" t="s">
        <v>8285</v>
      </c>
      <c r="G1978">
        <v>118333</v>
      </c>
      <c r="H1978">
        <v>15175</v>
      </c>
    </row>
    <row r="1979" spans="1:8" x14ac:dyDescent="0.35">
      <c r="A1979" s="15" t="s">
        <v>8286</v>
      </c>
      <c r="B1979" t="s">
        <v>4176</v>
      </c>
      <c r="C1979" t="s">
        <v>8287</v>
      </c>
      <c r="D1979" t="s">
        <v>52</v>
      </c>
      <c r="E1979" s="42">
        <v>44864</v>
      </c>
      <c r="F1979" t="s">
        <v>8288</v>
      </c>
      <c r="G1979">
        <v>0</v>
      </c>
      <c r="H1979">
        <v>3147</v>
      </c>
    </row>
    <row r="1980" spans="1:8" ht="409.5" x14ac:dyDescent="0.35">
      <c r="A1980" s="15" t="s">
        <v>8289</v>
      </c>
      <c r="B1980" t="s">
        <v>4176</v>
      </c>
      <c r="C1980" t="s">
        <v>4261</v>
      </c>
      <c r="D1980" t="s">
        <v>9</v>
      </c>
      <c r="E1980" s="42">
        <v>44864</v>
      </c>
      <c r="F1980" s="4" t="s">
        <v>8290</v>
      </c>
      <c r="G1980">
        <v>16607</v>
      </c>
      <c r="H1980">
        <v>2216</v>
      </c>
    </row>
    <row r="1981" spans="1:8" x14ac:dyDescent="0.35">
      <c r="A1981" s="15" t="s">
        <v>8291</v>
      </c>
      <c r="B1981" t="s">
        <v>4176</v>
      </c>
      <c r="C1981" t="s">
        <v>4176</v>
      </c>
      <c r="D1981" t="s">
        <v>11</v>
      </c>
      <c r="E1981" s="42">
        <v>44864</v>
      </c>
      <c r="F1981" s="45" t="s">
        <v>8292</v>
      </c>
      <c r="G1981">
        <v>59180</v>
      </c>
      <c r="H1981">
        <v>13509</v>
      </c>
    </row>
  </sheetData>
  <hyperlinks>
    <hyperlink ref="F431" r:id="rId1" xr:uid="{58EE9B00-4516-41D8-A289-573E9320D78B}"/>
    <hyperlink ref="F558" r:id="rId2" xr:uid="{1CE8F88E-5E90-4CE8-9264-DE40CC54C41F}"/>
    <hyperlink ref="F709" r:id="rId3" xr:uid="{7F5BEC4E-3A3D-46F1-B0E0-C0468429C67A}"/>
    <hyperlink ref="F1339" r:id="rId4" xr:uid="{C8754F5E-2B85-4A4C-B0BD-62266ACA93CF}"/>
    <hyperlink ref="F1565" r:id="rId5" xr:uid="{3A4F5329-FD78-499E-8E3C-F5E1F37B267E}"/>
    <hyperlink ref="F1844" r:id="rId6" xr:uid="{C98B38B8-48BA-4060-8601-FE90902EEC26}"/>
    <hyperlink ref="F1850" r:id="rId7" xr:uid="{E91AC544-F964-44FB-ABC4-8744787007A2}"/>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830E-B958-4F61-BC29-E88F1D797C86}">
  <dimension ref="A1:I408"/>
  <sheetViews>
    <sheetView tabSelected="1" zoomScale="75" zoomScaleNormal="75" workbookViewId="0"/>
  </sheetViews>
  <sheetFormatPr defaultRowHeight="14.5" x14ac:dyDescent="0.35"/>
  <cols>
    <col min="1" max="1" width="11.1796875" customWidth="1"/>
    <col min="4" max="4" width="17.81640625" bestFit="1" customWidth="1"/>
    <col min="5" max="5" width="52.26953125" customWidth="1"/>
    <col min="6" max="6" width="17.08984375" bestFit="1" customWidth="1"/>
    <col min="7" max="7" width="60.08984375" bestFit="1" customWidth="1"/>
    <col min="8" max="9" width="8.81640625" bestFit="1" customWidth="1"/>
  </cols>
  <sheetData>
    <row r="1" spans="1:9" ht="43.5" x14ac:dyDescent="0.35">
      <c r="A1" s="15" t="s">
        <v>1091</v>
      </c>
      <c r="B1" s="46" t="s">
        <v>0</v>
      </c>
      <c r="C1" s="46" t="s">
        <v>1</v>
      </c>
      <c r="D1" s="47" t="s">
        <v>2</v>
      </c>
      <c r="E1" s="47" t="s">
        <v>3</v>
      </c>
      <c r="F1" s="47" t="s">
        <v>4</v>
      </c>
      <c r="G1" s="47" t="s">
        <v>5</v>
      </c>
      <c r="H1" s="47" t="s">
        <v>6</v>
      </c>
      <c r="I1" s="47" t="s">
        <v>7</v>
      </c>
    </row>
    <row r="2" spans="1:9" x14ac:dyDescent="0.35">
      <c r="A2" t="s">
        <v>9155</v>
      </c>
      <c r="B2" s="1" t="s">
        <v>6400</v>
      </c>
      <c r="C2" s="1" t="s">
        <v>8294</v>
      </c>
      <c r="D2" t="s">
        <v>9</v>
      </c>
      <c r="E2" t="s">
        <v>8295</v>
      </c>
      <c r="F2" s="2">
        <v>44789.15247685185</v>
      </c>
      <c r="G2" s="3" t="s">
        <v>8296</v>
      </c>
      <c r="H2">
        <v>657</v>
      </c>
      <c r="I2">
        <v>53</v>
      </c>
    </row>
    <row r="3" spans="1:9" x14ac:dyDescent="0.35">
      <c r="A3" t="s">
        <v>9156</v>
      </c>
      <c r="B3" s="1" t="s">
        <v>6400</v>
      </c>
      <c r="C3" s="1" t="s">
        <v>8297</v>
      </c>
      <c r="D3" t="s">
        <v>52</v>
      </c>
      <c r="E3" t="s">
        <v>8298</v>
      </c>
      <c r="F3" s="2">
        <v>44789.62300925926</v>
      </c>
      <c r="G3" s="3" t="s">
        <v>8299</v>
      </c>
      <c r="H3">
        <v>0</v>
      </c>
      <c r="I3">
        <v>69</v>
      </c>
    </row>
    <row r="4" spans="1:9" x14ac:dyDescent="0.35">
      <c r="A4" t="s">
        <v>9157</v>
      </c>
      <c r="B4" s="1" t="s">
        <v>6400</v>
      </c>
      <c r="C4" s="1" t="s">
        <v>8300</v>
      </c>
      <c r="D4" t="s">
        <v>9</v>
      </c>
      <c r="E4" t="s">
        <v>8301</v>
      </c>
      <c r="F4" s="2">
        <v>44790.027777777781</v>
      </c>
      <c r="G4" s="3" t="s">
        <v>8302</v>
      </c>
      <c r="H4">
        <v>2124</v>
      </c>
      <c r="I4">
        <v>150</v>
      </c>
    </row>
    <row r="5" spans="1:9" x14ac:dyDescent="0.35">
      <c r="A5" t="s">
        <v>9158</v>
      </c>
      <c r="B5" s="1" t="s">
        <v>6400</v>
      </c>
      <c r="C5" s="1" t="s">
        <v>4219</v>
      </c>
      <c r="D5" t="s">
        <v>9</v>
      </c>
      <c r="E5" t="s">
        <v>8303</v>
      </c>
      <c r="F5" s="2">
        <v>44790.027789351851</v>
      </c>
      <c r="G5" s="3" t="s">
        <v>8304</v>
      </c>
      <c r="H5">
        <v>529</v>
      </c>
      <c r="I5">
        <v>43</v>
      </c>
    </row>
    <row r="6" spans="1:9" x14ac:dyDescent="0.35">
      <c r="A6" t="s">
        <v>9159</v>
      </c>
      <c r="B6" s="1" t="s">
        <v>6400</v>
      </c>
      <c r="C6" s="1" t="s">
        <v>8305</v>
      </c>
      <c r="D6" t="s">
        <v>9</v>
      </c>
      <c r="E6" t="s">
        <v>8306</v>
      </c>
      <c r="F6" s="2">
        <v>44792.096041666664</v>
      </c>
      <c r="G6" s="3" t="s">
        <v>8307</v>
      </c>
      <c r="H6">
        <v>412</v>
      </c>
      <c r="I6">
        <v>26</v>
      </c>
    </row>
    <row r="7" spans="1:9" x14ac:dyDescent="0.35">
      <c r="A7" t="s">
        <v>9160</v>
      </c>
      <c r="B7" s="1" t="s">
        <v>6400</v>
      </c>
      <c r="C7" s="1" t="s">
        <v>7257</v>
      </c>
      <c r="D7" t="s">
        <v>9</v>
      </c>
      <c r="E7" t="s">
        <v>8308</v>
      </c>
      <c r="F7" s="2">
        <v>44791.942627314813</v>
      </c>
      <c r="G7" s="3" t="s">
        <v>8309</v>
      </c>
      <c r="H7">
        <v>89</v>
      </c>
      <c r="I7">
        <v>22</v>
      </c>
    </row>
    <row r="8" spans="1:9" x14ac:dyDescent="0.35">
      <c r="A8" t="s">
        <v>9161</v>
      </c>
      <c r="B8" s="5" t="s">
        <v>6400</v>
      </c>
      <c r="C8" s="5" t="s">
        <v>8310</v>
      </c>
      <c r="D8" s="6" t="s">
        <v>9</v>
      </c>
      <c r="E8" s="6" t="s">
        <v>8311</v>
      </c>
      <c r="F8" s="7">
        <v>44794.69971064815</v>
      </c>
      <c r="G8" s="8" t="s">
        <v>8312</v>
      </c>
      <c r="H8" s="6">
        <v>339</v>
      </c>
      <c r="I8" s="6">
        <v>35</v>
      </c>
    </row>
    <row r="9" spans="1:9" x14ac:dyDescent="0.35">
      <c r="A9" t="s">
        <v>9162</v>
      </c>
      <c r="B9" s="5" t="s">
        <v>6400</v>
      </c>
      <c r="C9" s="5" t="s">
        <v>8313</v>
      </c>
      <c r="D9" s="6" t="s">
        <v>9</v>
      </c>
      <c r="E9" s="6" t="s">
        <v>8314</v>
      </c>
      <c r="F9" s="7">
        <v>44798.561238425929</v>
      </c>
      <c r="G9" s="8" t="s">
        <v>8315</v>
      </c>
      <c r="H9" s="6">
        <v>90</v>
      </c>
      <c r="I9" s="6">
        <v>19</v>
      </c>
    </row>
    <row r="10" spans="1:9" x14ac:dyDescent="0.35">
      <c r="A10" t="s">
        <v>9163</v>
      </c>
      <c r="B10" s="5" t="s">
        <v>6400</v>
      </c>
      <c r="C10" s="5" t="s">
        <v>8318</v>
      </c>
      <c r="D10" s="6" t="s">
        <v>9</v>
      </c>
      <c r="E10" s="6" t="s">
        <v>8316</v>
      </c>
      <c r="F10" s="7">
        <v>44798.638240740744</v>
      </c>
      <c r="G10" s="8" t="s">
        <v>8317</v>
      </c>
      <c r="H10" s="6">
        <v>309</v>
      </c>
      <c r="I10" s="6">
        <v>40</v>
      </c>
    </row>
    <row r="11" spans="1:9" x14ac:dyDescent="0.35">
      <c r="A11" t="s">
        <v>9164</v>
      </c>
      <c r="B11" s="5" t="s">
        <v>6400</v>
      </c>
      <c r="C11" s="5" t="s">
        <v>8319</v>
      </c>
      <c r="D11" s="6" t="s">
        <v>9</v>
      </c>
      <c r="E11" s="6" t="s">
        <v>8320</v>
      </c>
      <c r="F11" s="7">
        <v>44799.446886574071</v>
      </c>
      <c r="G11" s="8" t="s">
        <v>8321</v>
      </c>
      <c r="H11" s="6">
        <v>200</v>
      </c>
      <c r="I11" s="6">
        <v>16</v>
      </c>
    </row>
    <row r="12" spans="1:9" x14ac:dyDescent="0.35">
      <c r="A12" t="s">
        <v>9165</v>
      </c>
      <c r="B12" s="5" t="s">
        <v>6400</v>
      </c>
      <c r="C12" s="5" t="s">
        <v>8319</v>
      </c>
      <c r="D12" s="6" t="s">
        <v>9</v>
      </c>
      <c r="E12" s="6" t="s">
        <v>8322</v>
      </c>
      <c r="F12" s="7">
        <v>44799.500358796293</v>
      </c>
      <c r="G12" s="8" t="s">
        <v>8323</v>
      </c>
      <c r="H12" s="6">
        <v>291</v>
      </c>
      <c r="I12" s="6">
        <v>33</v>
      </c>
    </row>
    <row r="13" spans="1:9" x14ac:dyDescent="0.35">
      <c r="A13" t="s">
        <v>9166</v>
      </c>
      <c r="B13" s="5" t="s">
        <v>6400</v>
      </c>
      <c r="C13" s="5" t="s">
        <v>8324</v>
      </c>
      <c r="D13" s="6" t="s">
        <v>9</v>
      </c>
      <c r="E13" s="6" t="s">
        <v>8325</v>
      </c>
      <c r="F13" s="7">
        <v>44799.876134259262</v>
      </c>
      <c r="G13" s="8" t="s">
        <v>8326</v>
      </c>
      <c r="H13" s="6">
        <v>1229</v>
      </c>
      <c r="I13" s="6">
        <v>119</v>
      </c>
    </row>
    <row r="14" spans="1:9" x14ac:dyDescent="0.35">
      <c r="A14" t="s">
        <v>9167</v>
      </c>
      <c r="B14" s="5" t="s">
        <v>6400</v>
      </c>
      <c r="C14" s="5" t="s">
        <v>8324</v>
      </c>
      <c r="D14" s="6" t="s">
        <v>52</v>
      </c>
      <c r="E14" s="6" t="s">
        <v>8327</v>
      </c>
      <c r="F14" s="7">
        <v>44799.964756944442</v>
      </c>
      <c r="G14" s="8" t="s">
        <v>8328</v>
      </c>
      <c r="H14" s="6">
        <v>0</v>
      </c>
      <c r="I14" s="6">
        <v>93</v>
      </c>
    </row>
    <row r="15" spans="1:9" x14ac:dyDescent="0.35">
      <c r="A15" t="s">
        <v>9168</v>
      </c>
      <c r="B15" s="5" t="s">
        <v>6400</v>
      </c>
      <c r="C15" s="5" t="s">
        <v>8329</v>
      </c>
      <c r="D15" s="6" t="s">
        <v>52</v>
      </c>
      <c r="E15" s="6" t="s">
        <v>8330</v>
      </c>
      <c r="F15" s="7">
        <v>44800.573645833334</v>
      </c>
      <c r="G15" s="8" t="s">
        <v>8331</v>
      </c>
      <c r="H15" s="6">
        <v>0</v>
      </c>
      <c r="I15" s="6">
        <v>2269</v>
      </c>
    </row>
    <row r="16" spans="1:9" x14ac:dyDescent="0.35">
      <c r="A16" t="s">
        <v>9169</v>
      </c>
      <c r="B16" s="5" t="s">
        <v>6400</v>
      </c>
      <c r="C16" s="5" t="s">
        <v>8332</v>
      </c>
      <c r="D16" s="6" t="s">
        <v>146</v>
      </c>
      <c r="E16" s="6" t="s">
        <v>8333</v>
      </c>
      <c r="F16" s="7">
        <v>44800.575520833336</v>
      </c>
      <c r="G16" s="8" t="s">
        <v>8334</v>
      </c>
      <c r="H16" s="6">
        <v>532</v>
      </c>
      <c r="I16" s="6">
        <v>21</v>
      </c>
    </row>
    <row r="17" spans="1:9" x14ac:dyDescent="0.35">
      <c r="A17" t="s">
        <v>9170</v>
      </c>
      <c r="B17" s="5" t="s">
        <v>6400</v>
      </c>
      <c r="C17" s="5" t="s">
        <v>8335</v>
      </c>
      <c r="D17" s="6" t="s">
        <v>146</v>
      </c>
      <c r="E17" s="6" t="s">
        <v>8336</v>
      </c>
      <c r="F17" s="7">
        <v>44800.584814814814</v>
      </c>
      <c r="G17" s="8" t="s">
        <v>8337</v>
      </c>
      <c r="H17" s="6">
        <v>129</v>
      </c>
      <c r="I17" s="6">
        <v>9</v>
      </c>
    </row>
    <row r="18" spans="1:9" x14ac:dyDescent="0.35">
      <c r="A18" t="s">
        <v>9171</v>
      </c>
      <c r="B18" s="5" t="s">
        <v>6400</v>
      </c>
      <c r="C18" s="5" t="s">
        <v>8338</v>
      </c>
      <c r="D18" s="6" t="s">
        <v>146</v>
      </c>
      <c r="E18" s="6" t="s">
        <v>8339</v>
      </c>
      <c r="F18" s="7">
        <v>44800.591643518521</v>
      </c>
      <c r="G18" s="8" t="s">
        <v>8340</v>
      </c>
      <c r="H18" s="6">
        <v>196</v>
      </c>
      <c r="I18" s="6">
        <v>13</v>
      </c>
    </row>
    <row r="19" spans="1:9" x14ac:dyDescent="0.35">
      <c r="A19" t="s">
        <v>9172</v>
      </c>
      <c r="B19" s="5" t="s">
        <v>6400</v>
      </c>
      <c r="C19" s="5" t="s">
        <v>8341</v>
      </c>
      <c r="D19" s="6" t="s">
        <v>146</v>
      </c>
      <c r="E19" s="6" t="s">
        <v>8342</v>
      </c>
      <c r="F19" s="7">
        <v>44800.615381944444</v>
      </c>
      <c r="G19" s="8" t="s">
        <v>8343</v>
      </c>
      <c r="H19" s="6">
        <v>253</v>
      </c>
      <c r="I19" s="6">
        <v>12</v>
      </c>
    </row>
    <row r="20" spans="1:9" x14ac:dyDescent="0.35">
      <c r="A20" t="s">
        <v>9173</v>
      </c>
      <c r="B20" s="5" t="s">
        <v>6400</v>
      </c>
      <c r="C20" s="5" t="s">
        <v>8344</v>
      </c>
      <c r="D20" s="6" t="s">
        <v>9</v>
      </c>
      <c r="E20" s="6" t="s">
        <v>8345</v>
      </c>
      <c r="F20" s="7">
        <v>44801.640543981484</v>
      </c>
      <c r="G20" s="8" t="s">
        <v>8346</v>
      </c>
      <c r="H20" s="6">
        <v>1179</v>
      </c>
      <c r="I20" s="6">
        <v>100</v>
      </c>
    </row>
    <row r="21" spans="1:9" x14ac:dyDescent="0.35">
      <c r="A21" t="s">
        <v>9174</v>
      </c>
      <c r="B21" s="5" t="s">
        <v>6400</v>
      </c>
      <c r="C21" s="5" t="s">
        <v>8344</v>
      </c>
      <c r="D21" s="6" t="s">
        <v>9</v>
      </c>
      <c r="E21" s="6" t="s">
        <v>8347</v>
      </c>
      <c r="F21" s="7">
        <v>44801.980729166666</v>
      </c>
      <c r="G21" s="8" t="s">
        <v>8348</v>
      </c>
      <c r="H21" s="6">
        <v>802</v>
      </c>
      <c r="I21" s="6">
        <v>47</v>
      </c>
    </row>
    <row r="22" spans="1:9" x14ac:dyDescent="0.35">
      <c r="A22" t="s">
        <v>9175</v>
      </c>
      <c r="B22" s="5" t="s">
        <v>6400</v>
      </c>
      <c r="C22" s="5" t="s">
        <v>8349</v>
      </c>
      <c r="D22" s="6" t="s">
        <v>52</v>
      </c>
      <c r="E22" s="6" t="s">
        <v>8350</v>
      </c>
      <c r="F22" s="7">
        <v>44801.992731481485</v>
      </c>
      <c r="G22" s="8" t="s">
        <v>8351</v>
      </c>
      <c r="H22" s="6">
        <v>0</v>
      </c>
      <c r="I22" s="6">
        <v>48</v>
      </c>
    </row>
    <row r="23" spans="1:9" x14ac:dyDescent="0.35">
      <c r="A23" t="s">
        <v>9176</v>
      </c>
      <c r="B23" s="5" t="s">
        <v>6400</v>
      </c>
      <c r="C23" s="5" t="s">
        <v>8353</v>
      </c>
      <c r="D23" s="6" t="s">
        <v>9</v>
      </c>
      <c r="E23" s="6" t="s">
        <v>8354</v>
      </c>
      <c r="F23" s="7">
        <v>44798.57304398148</v>
      </c>
      <c r="G23" s="8" t="s">
        <v>8355</v>
      </c>
      <c r="H23" s="6">
        <v>311</v>
      </c>
      <c r="I23" s="6">
        <v>44</v>
      </c>
    </row>
    <row r="24" spans="1:9" x14ac:dyDescent="0.35">
      <c r="A24" t="s">
        <v>9177</v>
      </c>
      <c r="B24" s="5" t="s">
        <v>6400</v>
      </c>
      <c r="C24" s="5" t="s">
        <v>8353</v>
      </c>
      <c r="D24" s="6" t="s">
        <v>9</v>
      </c>
      <c r="E24" s="6" t="s">
        <v>8356</v>
      </c>
      <c r="F24" s="7">
        <v>44799.465370370373</v>
      </c>
      <c r="G24" s="8" t="s">
        <v>8357</v>
      </c>
      <c r="H24" s="6">
        <v>429</v>
      </c>
      <c r="I24" s="6">
        <v>42</v>
      </c>
    </row>
    <row r="25" spans="1:9" x14ac:dyDescent="0.35">
      <c r="A25" t="s">
        <v>9178</v>
      </c>
      <c r="B25" s="5" t="s">
        <v>6400</v>
      </c>
      <c r="C25" s="5" t="s">
        <v>8353</v>
      </c>
      <c r="D25" s="6" t="s">
        <v>9</v>
      </c>
      <c r="E25" s="6" t="s">
        <v>8358</v>
      </c>
      <c r="F25" s="7">
        <v>44800.00509259259</v>
      </c>
      <c r="G25" s="8" t="s">
        <v>8359</v>
      </c>
      <c r="H25" s="6">
        <v>728</v>
      </c>
      <c r="I25" s="6">
        <v>86</v>
      </c>
    </row>
    <row r="26" spans="1:9" x14ac:dyDescent="0.35">
      <c r="A26" t="s">
        <v>9179</v>
      </c>
      <c r="B26" s="5" t="s">
        <v>6400</v>
      </c>
      <c r="C26" s="5" t="s">
        <v>8360</v>
      </c>
      <c r="D26" s="6" t="s">
        <v>9</v>
      </c>
      <c r="E26" s="6" t="s">
        <v>8361</v>
      </c>
      <c r="F26" s="7">
        <v>44802.065763888888</v>
      </c>
      <c r="G26" s="8" t="s">
        <v>8362</v>
      </c>
      <c r="H26" s="6">
        <v>1392</v>
      </c>
      <c r="I26" s="6">
        <v>105</v>
      </c>
    </row>
    <row r="27" spans="1:9" x14ac:dyDescent="0.35">
      <c r="A27" t="s">
        <v>9180</v>
      </c>
      <c r="B27" s="5" t="s">
        <v>6400</v>
      </c>
      <c r="C27" s="5" t="s">
        <v>8360</v>
      </c>
      <c r="D27" s="6" t="s">
        <v>9</v>
      </c>
      <c r="E27" s="6" t="s">
        <v>8363</v>
      </c>
      <c r="F27" s="7">
        <v>44802.068831018521</v>
      </c>
      <c r="G27" s="8" t="s">
        <v>8364</v>
      </c>
      <c r="H27" s="6">
        <v>1265</v>
      </c>
      <c r="I27" s="6">
        <v>82</v>
      </c>
    </row>
    <row r="28" spans="1:9" x14ac:dyDescent="0.35">
      <c r="A28" t="s">
        <v>9181</v>
      </c>
      <c r="B28" s="5" t="s">
        <v>6400</v>
      </c>
      <c r="C28" s="5" t="s">
        <v>5262</v>
      </c>
      <c r="D28" s="6" t="s">
        <v>146</v>
      </c>
      <c r="E28" s="6" t="s">
        <v>8365</v>
      </c>
      <c r="F28" s="7">
        <v>44800.577268518522</v>
      </c>
      <c r="G28" s="8" t="s">
        <v>8366</v>
      </c>
      <c r="H28" s="6">
        <v>165</v>
      </c>
      <c r="I28" s="6">
        <v>13</v>
      </c>
    </row>
    <row r="29" spans="1:9" x14ac:dyDescent="0.35">
      <c r="A29" t="s">
        <v>9182</v>
      </c>
      <c r="B29" s="5" t="s">
        <v>6400</v>
      </c>
      <c r="C29" s="5" t="s">
        <v>5262</v>
      </c>
      <c r="D29" s="6" t="s">
        <v>9</v>
      </c>
      <c r="E29" s="6" t="s">
        <v>8367</v>
      </c>
      <c r="F29" s="7">
        <v>44802.166620370372</v>
      </c>
      <c r="G29" s="8" t="s">
        <v>8368</v>
      </c>
      <c r="H29" s="6">
        <v>14445</v>
      </c>
      <c r="I29" s="6">
        <v>766</v>
      </c>
    </row>
    <row r="30" spans="1:9" x14ac:dyDescent="0.35">
      <c r="A30" t="s">
        <v>9183</v>
      </c>
      <c r="B30" s="5" t="s">
        <v>6400</v>
      </c>
      <c r="C30" s="5" t="s">
        <v>8369</v>
      </c>
      <c r="D30" s="6" t="s">
        <v>9</v>
      </c>
      <c r="E30" s="6" t="s">
        <v>8370</v>
      </c>
      <c r="F30" s="7">
        <v>44792.016909722224</v>
      </c>
      <c r="G30" s="8" t="s">
        <v>8371</v>
      </c>
      <c r="H30" s="6">
        <v>323</v>
      </c>
      <c r="I30" s="6">
        <v>38</v>
      </c>
    </row>
    <row r="31" spans="1:9" x14ac:dyDescent="0.35">
      <c r="A31" t="s">
        <v>9184</v>
      </c>
      <c r="B31" s="5" t="s">
        <v>6400</v>
      </c>
      <c r="C31" s="5" t="s">
        <v>8369</v>
      </c>
      <c r="D31" s="6" t="s">
        <v>52</v>
      </c>
      <c r="E31" s="6" t="s">
        <v>8372</v>
      </c>
      <c r="F31" s="7">
        <v>44794.838368055556</v>
      </c>
      <c r="G31" s="8" t="s">
        <v>8373</v>
      </c>
      <c r="H31" s="6">
        <v>0</v>
      </c>
      <c r="I31" s="6">
        <v>445</v>
      </c>
    </row>
    <row r="32" spans="1:9" x14ac:dyDescent="0.35">
      <c r="A32" t="s">
        <v>9185</v>
      </c>
      <c r="B32" s="5" t="s">
        <v>6400</v>
      </c>
      <c r="C32" s="5" t="s">
        <v>8369</v>
      </c>
      <c r="D32" s="6" t="s">
        <v>9</v>
      </c>
      <c r="E32" s="6" t="s">
        <v>8374</v>
      </c>
      <c r="F32" s="7">
        <v>44802.11824074074</v>
      </c>
      <c r="G32" s="8" t="s">
        <v>8375</v>
      </c>
      <c r="H32" s="6">
        <v>823</v>
      </c>
      <c r="I32" s="6">
        <v>47</v>
      </c>
    </row>
    <row r="33" spans="1:9" x14ac:dyDescent="0.35">
      <c r="A33" t="s">
        <v>9186</v>
      </c>
      <c r="B33" s="5" t="s">
        <v>6400</v>
      </c>
      <c r="C33" s="5" t="s">
        <v>8369</v>
      </c>
      <c r="D33" s="6" t="s">
        <v>52</v>
      </c>
      <c r="E33" s="6" t="s">
        <v>8376</v>
      </c>
      <c r="F33" s="7">
        <v>44802.548078703701</v>
      </c>
      <c r="G33" s="8" t="s">
        <v>8377</v>
      </c>
      <c r="H33" s="6">
        <v>0</v>
      </c>
      <c r="I33" s="6">
        <v>266</v>
      </c>
    </row>
    <row r="34" spans="1:9" x14ac:dyDescent="0.35">
      <c r="A34" t="s">
        <v>9187</v>
      </c>
      <c r="B34" s="5" t="s">
        <v>6400</v>
      </c>
      <c r="C34" s="5" t="s">
        <v>8369</v>
      </c>
      <c r="D34" s="6" t="s">
        <v>146</v>
      </c>
      <c r="E34" s="6" t="s">
        <v>8378</v>
      </c>
      <c r="F34" s="7">
        <v>44802.554884259262</v>
      </c>
      <c r="G34" s="8" t="s">
        <v>8379</v>
      </c>
      <c r="H34" s="6">
        <v>551</v>
      </c>
      <c r="I34" s="6">
        <v>28</v>
      </c>
    </row>
    <row r="35" spans="1:9" x14ac:dyDescent="0.35">
      <c r="A35" t="s">
        <v>9188</v>
      </c>
      <c r="B35" s="5" t="s">
        <v>6400</v>
      </c>
      <c r="C35" s="5" t="s">
        <v>8380</v>
      </c>
      <c r="D35" s="6" t="s">
        <v>52</v>
      </c>
      <c r="E35" s="6" t="s">
        <v>8381</v>
      </c>
      <c r="F35" s="7">
        <v>44802.766412037039</v>
      </c>
      <c r="G35" s="8" t="s">
        <v>8382</v>
      </c>
      <c r="H35" s="6">
        <v>0</v>
      </c>
      <c r="I35" s="6">
        <v>33</v>
      </c>
    </row>
    <row r="36" spans="1:9" x14ac:dyDescent="0.35">
      <c r="A36" t="s">
        <v>9189</v>
      </c>
      <c r="B36" s="5" t="s">
        <v>6400</v>
      </c>
      <c r="C36" s="5" t="s">
        <v>8380</v>
      </c>
      <c r="D36" s="6" t="s">
        <v>146</v>
      </c>
      <c r="E36" s="6" t="s">
        <v>8383</v>
      </c>
      <c r="F36" s="7">
        <v>44802.768159722225</v>
      </c>
      <c r="G36" s="8" t="s">
        <v>8384</v>
      </c>
      <c r="H36" s="6">
        <v>85</v>
      </c>
      <c r="I36" s="6">
        <v>9</v>
      </c>
    </row>
    <row r="37" spans="1:9" x14ac:dyDescent="0.35">
      <c r="A37" t="s">
        <v>9190</v>
      </c>
      <c r="B37" s="5" t="s">
        <v>6400</v>
      </c>
      <c r="C37" s="5" t="s">
        <v>8385</v>
      </c>
      <c r="D37" s="6" t="s">
        <v>9</v>
      </c>
      <c r="E37" s="6" t="s">
        <v>8386</v>
      </c>
      <c r="F37" s="7">
        <v>44803.005370370367</v>
      </c>
      <c r="G37" s="8" t="s">
        <v>8387</v>
      </c>
      <c r="H37" s="6">
        <v>263</v>
      </c>
      <c r="I37" s="6">
        <v>31</v>
      </c>
    </row>
    <row r="38" spans="1:9" x14ac:dyDescent="0.35">
      <c r="A38" t="s">
        <v>9191</v>
      </c>
      <c r="B38" s="1" t="s">
        <v>6400</v>
      </c>
      <c r="C38" s="1" t="s">
        <v>6400</v>
      </c>
      <c r="D38" t="s">
        <v>11</v>
      </c>
      <c r="E38" t="s">
        <v>8388</v>
      </c>
      <c r="F38" s="2">
        <v>44791.928784722222</v>
      </c>
      <c r="G38" s="3" t="s">
        <v>8389</v>
      </c>
      <c r="H38">
        <v>1350</v>
      </c>
      <c r="I38">
        <v>124</v>
      </c>
    </row>
    <row r="39" spans="1:9" x14ac:dyDescent="0.35">
      <c r="A39" t="s">
        <v>9192</v>
      </c>
      <c r="B39" s="1" t="s">
        <v>6400</v>
      </c>
      <c r="C39" s="1" t="s">
        <v>6400</v>
      </c>
      <c r="D39" t="s">
        <v>11</v>
      </c>
      <c r="E39" t="s">
        <v>8390</v>
      </c>
      <c r="F39" s="2">
        <v>44791.953113425923</v>
      </c>
      <c r="G39" s="3" t="s">
        <v>8391</v>
      </c>
      <c r="H39">
        <v>451</v>
      </c>
      <c r="I39">
        <v>24</v>
      </c>
    </row>
    <row r="40" spans="1:9" x14ac:dyDescent="0.35">
      <c r="A40" t="s">
        <v>9193</v>
      </c>
      <c r="B40" s="1" t="s">
        <v>6400</v>
      </c>
      <c r="C40" s="1" t="s">
        <v>6400</v>
      </c>
      <c r="D40" t="s">
        <v>11</v>
      </c>
      <c r="E40" t="s">
        <v>8392</v>
      </c>
      <c r="F40" s="2">
        <v>44791.953125</v>
      </c>
      <c r="G40" s="3" t="s">
        <v>8393</v>
      </c>
      <c r="H40">
        <v>167</v>
      </c>
      <c r="I40">
        <v>15</v>
      </c>
    </row>
    <row r="41" spans="1:9" x14ac:dyDescent="0.35">
      <c r="A41" t="s">
        <v>9194</v>
      </c>
      <c r="B41" s="1" t="s">
        <v>6400</v>
      </c>
      <c r="C41" s="1" t="s">
        <v>6400</v>
      </c>
      <c r="D41" t="s">
        <v>11</v>
      </c>
      <c r="E41" t="s">
        <v>8394</v>
      </c>
      <c r="F41" s="2">
        <v>44791.966249999998</v>
      </c>
      <c r="G41" s="3" t="s">
        <v>8395</v>
      </c>
      <c r="H41">
        <v>350</v>
      </c>
      <c r="I41">
        <v>55</v>
      </c>
    </row>
    <row r="42" spans="1:9" x14ac:dyDescent="0.35">
      <c r="A42" t="s">
        <v>9195</v>
      </c>
      <c r="B42" s="1" t="s">
        <v>6400</v>
      </c>
      <c r="C42" s="1" t="s">
        <v>6400</v>
      </c>
      <c r="D42" t="s">
        <v>11</v>
      </c>
      <c r="E42" t="s">
        <v>8396</v>
      </c>
      <c r="F42" s="2">
        <v>44791.96634259259</v>
      </c>
      <c r="G42" s="3" t="s">
        <v>8397</v>
      </c>
      <c r="H42">
        <v>200</v>
      </c>
      <c r="I42">
        <v>30</v>
      </c>
    </row>
    <row r="43" spans="1:9" x14ac:dyDescent="0.35">
      <c r="A43" t="s">
        <v>9196</v>
      </c>
      <c r="B43" s="1" t="s">
        <v>6400</v>
      </c>
      <c r="C43" s="1" t="s">
        <v>6400</v>
      </c>
      <c r="D43" t="s">
        <v>11</v>
      </c>
      <c r="E43" t="s">
        <v>8398</v>
      </c>
      <c r="F43" s="2">
        <v>44791.972696759258</v>
      </c>
      <c r="G43" s="3" t="s">
        <v>8399</v>
      </c>
      <c r="H43">
        <v>348</v>
      </c>
      <c r="I43">
        <v>33</v>
      </c>
    </row>
    <row r="44" spans="1:9" x14ac:dyDescent="0.35">
      <c r="A44" t="s">
        <v>9197</v>
      </c>
      <c r="B44" s="1" t="s">
        <v>6400</v>
      </c>
      <c r="C44" s="1" t="s">
        <v>6400</v>
      </c>
      <c r="D44" t="s">
        <v>11</v>
      </c>
      <c r="E44" t="s">
        <v>8400</v>
      </c>
      <c r="F44" s="2">
        <v>44791.97314814815</v>
      </c>
      <c r="G44" s="3" t="s">
        <v>8401</v>
      </c>
      <c r="H44">
        <v>359</v>
      </c>
      <c r="I44">
        <v>38</v>
      </c>
    </row>
    <row r="45" spans="1:9" x14ac:dyDescent="0.35">
      <c r="A45" t="s">
        <v>9198</v>
      </c>
      <c r="B45" s="1" t="s">
        <v>6400</v>
      </c>
      <c r="C45" s="1" t="s">
        <v>6400</v>
      </c>
      <c r="D45" t="s">
        <v>11</v>
      </c>
      <c r="E45" t="s">
        <v>8402</v>
      </c>
      <c r="F45" s="2">
        <v>44791.985474537039</v>
      </c>
      <c r="G45" s="3" t="s">
        <v>8403</v>
      </c>
      <c r="H45">
        <v>962</v>
      </c>
      <c r="I45">
        <v>90</v>
      </c>
    </row>
    <row r="46" spans="1:9" x14ac:dyDescent="0.35">
      <c r="A46" t="s">
        <v>9199</v>
      </c>
      <c r="B46" s="1" t="s">
        <v>6400</v>
      </c>
      <c r="C46" s="1" t="s">
        <v>6400</v>
      </c>
      <c r="D46" t="s">
        <v>11</v>
      </c>
      <c r="E46" t="s">
        <v>8404</v>
      </c>
      <c r="F46" s="2">
        <v>44791.985474537039</v>
      </c>
      <c r="G46" s="3" t="s">
        <v>8405</v>
      </c>
      <c r="H46">
        <v>211</v>
      </c>
      <c r="I46">
        <v>26</v>
      </c>
    </row>
    <row r="47" spans="1:9" x14ac:dyDescent="0.35">
      <c r="A47" t="s">
        <v>9200</v>
      </c>
      <c r="B47" s="1" t="s">
        <v>6400</v>
      </c>
      <c r="C47" s="1" t="s">
        <v>6400</v>
      </c>
      <c r="D47" t="s">
        <v>11</v>
      </c>
      <c r="E47" t="s">
        <v>8406</v>
      </c>
      <c r="F47" s="2">
        <v>44792.017291666663</v>
      </c>
      <c r="G47" s="3" t="s">
        <v>8407</v>
      </c>
      <c r="H47">
        <v>801</v>
      </c>
      <c r="I47">
        <v>95</v>
      </c>
    </row>
    <row r="48" spans="1:9" x14ac:dyDescent="0.35">
      <c r="A48" t="s">
        <v>9201</v>
      </c>
      <c r="B48" s="1" t="s">
        <v>6400</v>
      </c>
      <c r="C48" s="1" t="s">
        <v>6400</v>
      </c>
      <c r="D48" t="s">
        <v>11</v>
      </c>
      <c r="E48" t="s">
        <v>8408</v>
      </c>
      <c r="F48" s="2">
        <v>44792.031192129631</v>
      </c>
      <c r="G48" s="3" t="s">
        <v>8409</v>
      </c>
      <c r="H48">
        <v>252</v>
      </c>
      <c r="I48">
        <v>31</v>
      </c>
    </row>
    <row r="49" spans="1:9" x14ac:dyDescent="0.35">
      <c r="A49" t="s">
        <v>9202</v>
      </c>
      <c r="B49" s="1" t="s">
        <v>6400</v>
      </c>
      <c r="C49" s="1" t="s">
        <v>6400</v>
      </c>
      <c r="D49" t="s">
        <v>11</v>
      </c>
      <c r="E49" t="s">
        <v>8410</v>
      </c>
      <c r="F49" s="2">
        <v>44792.053553240738</v>
      </c>
      <c r="G49" s="3" t="s">
        <v>8411</v>
      </c>
      <c r="H49">
        <v>902</v>
      </c>
      <c r="I49">
        <v>121</v>
      </c>
    </row>
    <row r="50" spans="1:9" x14ac:dyDescent="0.35">
      <c r="A50" t="s">
        <v>9203</v>
      </c>
      <c r="B50" s="1" t="s">
        <v>6400</v>
      </c>
      <c r="C50" s="1" t="s">
        <v>6400</v>
      </c>
      <c r="D50" t="s">
        <v>11</v>
      </c>
      <c r="E50" t="s">
        <v>8412</v>
      </c>
      <c r="F50" s="2">
        <v>44792.090381944443</v>
      </c>
      <c r="G50" s="3" t="s">
        <v>8413</v>
      </c>
      <c r="H50">
        <v>365</v>
      </c>
      <c r="I50">
        <v>35</v>
      </c>
    </row>
    <row r="51" spans="1:9" x14ac:dyDescent="0.35">
      <c r="A51" t="s">
        <v>9204</v>
      </c>
      <c r="B51" s="1" t="s">
        <v>6400</v>
      </c>
      <c r="C51" s="1" t="s">
        <v>6400</v>
      </c>
      <c r="D51" t="s">
        <v>11</v>
      </c>
      <c r="E51" t="s">
        <v>8414</v>
      </c>
      <c r="F51" s="2">
        <v>44792.09039351852</v>
      </c>
      <c r="G51" s="3" t="s">
        <v>8415</v>
      </c>
      <c r="H51">
        <v>185</v>
      </c>
      <c r="I51">
        <v>18</v>
      </c>
    </row>
    <row r="52" spans="1:9" x14ac:dyDescent="0.35">
      <c r="A52" t="s">
        <v>9205</v>
      </c>
      <c r="B52" s="1" t="s">
        <v>6400</v>
      </c>
      <c r="C52" s="1" t="s">
        <v>6400</v>
      </c>
      <c r="D52" t="s">
        <v>11</v>
      </c>
      <c r="E52" t="s">
        <v>8416</v>
      </c>
      <c r="F52" s="2">
        <v>44792.091747685183</v>
      </c>
      <c r="G52" s="3" t="s">
        <v>8417</v>
      </c>
      <c r="H52">
        <v>551</v>
      </c>
      <c r="I52">
        <v>60</v>
      </c>
    </row>
    <row r="53" spans="1:9" x14ac:dyDescent="0.35">
      <c r="A53" t="s">
        <v>9206</v>
      </c>
      <c r="B53" s="1" t="s">
        <v>6400</v>
      </c>
      <c r="C53" s="1" t="s">
        <v>6400</v>
      </c>
      <c r="D53" t="s">
        <v>11</v>
      </c>
      <c r="E53" t="s">
        <v>8418</v>
      </c>
      <c r="F53" s="2">
        <v>44792.091747685183</v>
      </c>
      <c r="G53" s="3" t="s">
        <v>8419</v>
      </c>
      <c r="H53">
        <v>255</v>
      </c>
      <c r="I53">
        <v>28</v>
      </c>
    </row>
    <row r="54" spans="1:9" x14ac:dyDescent="0.35">
      <c r="A54" t="s">
        <v>9207</v>
      </c>
      <c r="B54" s="1" t="s">
        <v>6400</v>
      </c>
      <c r="C54" s="1" t="s">
        <v>6400</v>
      </c>
      <c r="D54" t="s">
        <v>11</v>
      </c>
      <c r="E54" s="3" t="s">
        <v>8420</v>
      </c>
      <c r="F54" s="2">
        <v>44792.156226851854</v>
      </c>
      <c r="G54" s="3" t="s">
        <v>8421</v>
      </c>
      <c r="H54">
        <v>120</v>
      </c>
      <c r="I54">
        <v>22</v>
      </c>
    </row>
    <row r="55" spans="1:9" x14ac:dyDescent="0.35">
      <c r="A55" t="s">
        <v>9208</v>
      </c>
      <c r="B55" s="1" t="s">
        <v>6400</v>
      </c>
      <c r="C55" s="1" t="s">
        <v>6400</v>
      </c>
      <c r="D55" t="s">
        <v>11</v>
      </c>
      <c r="E55" t="s">
        <v>8422</v>
      </c>
      <c r="F55" s="2">
        <v>44793.69740740741</v>
      </c>
      <c r="G55" s="3" t="s">
        <v>8423</v>
      </c>
      <c r="H55">
        <v>2733</v>
      </c>
      <c r="I55">
        <v>218</v>
      </c>
    </row>
    <row r="56" spans="1:9" x14ac:dyDescent="0.35">
      <c r="A56" t="s">
        <v>9209</v>
      </c>
      <c r="B56" s="1" t="s">
        <v>6400</v>
      </c>
      <c r="C56" s="1" t="s">
        <v>6400</v>
      </c>
      <c r="D56" t="s">
        <v>11</v>
      </c>
      <c r="E56" t="s">
        <v>8424</v>
      </c>
      <c r="F56" s="2">
        <v>44794.69971064815</v>
      </c>
      <c r="G56" s="3" t="s">
        <v>8425</v>
      </c>
      <c r="H56">
        <v>327</v>
      </c>
      <c r="I56">
        <v>34</v>
      </c>
    </row>
    <row r="57" spans="1:9" x14ac:dyDescent="0.35">
      <c r="A57" t="s">
        <v>9210</v>
      </c>
      <c r="B57" s="1" t="s">
        <v>6400</v>
      </c>
      <c r="C57" s="1" t="s">
        <v>6400</v>
      </c>
      <c r="D57" t="s">
        <v>11</v>
      </c>
      <c r="E57" t="s">
        <v>8426</v>
      </c>
      <c r="F57" s="2">
        <v>44794.932210648149</v>
      </c>
      <c r="G57" s="3" t="s">
        <v>8427</v>
      </c>
      <c r="H57">
        <v>912</v>
      </c>
      <c r="I57">
        <v>80</v>
      </c>
    </row>
    <row r="58" spans="1:9" ht="159.5" x14ac:dyDescent="0.35">
      <c r="A58" t="s">
        <v>9211</v>
      </c>
      <c r="B58" s="1" t="s">
        <v>6400</v>
      </c>
      <c r="C58" s="1" t="s">
        <v>6400</v>
      </c>
      <c r="D58" t="s">
        <v>11</v>
      </c>
      <c r="E58" s="4" t="s">
        <v>8428</v>
      </c>
      <c r="F58" s="2">
        <v>44795.842280092591</v>
      </c>
      <c r="G58" s="3" t="s">
        <v>8429</v>
      </c>
      <c r="H58">
        <v>707</v>
      </c>
      <c r="I58">
        <v>97</v>
      </c>
    </row>
    <row r="59" spans="1:9" ht="188.5" x14ac:dyDescent="0.35">
      <c r="A59" t="s">
        <v>9212</v>
      </c>
      <c r="B59" s="1" t="s">
        <v>6400</v>
      </c>
      <c r="C59" s="1" t="s">
        <v>6400</v>
      </c>
      <c r="D59" t="s">
        <v>11</v>
      </c>
      <c r="E59" s="48" t="s">
        <v>8430</v>
      </c>
      <c r="F59" s="2">
        <v>44796.69121527778</v>
      </c>
      <c r="G59" s="3" t="s">
        <v>8431</v>
      </c>
      <c r="H59">
        <v>1063</v>
      </c>
      <c r="I59">
        <v>104</v>
      </c>
    </row>
    <row r="60" spans="1:9" x14ac:dyDescent="0.35">
      <c r="A60" t="s">
        <v>9213</v>
      </c>
      <c r="B60" s="1" t="s">
        <v>6400</v>
      </c>
      <c r="C60" s="1" t="s">
        <v>6400</v>
      </c>
      <c r="D60" t="s">
        <v>11</v>
      </c>
      <c r="E60" t="s">
        <v>8432</v>
      </c>
      <c r="F60" s="2">
        <v>44796.69122685185</v>
      </c>
      <c r="G60" s="3" t="s">
        <v>8433</v>
      </c>
      <c r="H60">
        <v>569</v>
      </c>
      <c r="I60">
        <v>47</v>
      </c>
    </row>
    <row r="61" spans="1:9" x14ac:dyDescent="0.35">
      <c r="A61" t="s">
        <v>9214</v>
      </c>
      <c r="B61" s="1" t="s">
        <v>6400</v>
      </c>
      <c r="C61" s="1" t="s">
        <v>6400</v>
      </c>
      <c r="D61" t="s">
        <v>11</v>
      </c>
      <c r="E61" t="s">
        <v>8434</v>
      </c>
      <c r="F61" s="2">
        <v>44796.854988425926</v>
      </c>
      <c r="G61" s="3" t="s">
        <v>8435</v>
      </c>
      <c r="H61">
        <v>809</v>
      </c>
      <c r="I61">
        <v>66</v>
      </c>
    </row>
    <row r="62" spans="1:9" x14ac:dyDescent="0.35">
      <c r="A62" t="s">
        <v>9215</v>
      </c>
      <c r="B62" s="1" t="s">
        <v>6400</v>
      </c>
      <c r="C62" s="1" t="s">
        <v>6400</v>
      </c>
      <c r="D62" t="s">
        <v>11</v>
      </c>
      <c r="E62" t="s">
        <v>8436</v>
      </c>
      <c r="F62" s="2">
        <v>44796.855000000003</v>
      </c>
      <c r="G62" s="3" t="s">
        <v>8437</v>
      </c>
      <c r="H62">
        <v>254</v>
      </c>
      <c r="I62">
        <v>27</v>
      </c>
    </row>
    <row r="63" spans="1:9" x14ac:dyDescent="0.35">
      <c r="A63" t="s">
        <v>9216</v>
      </c>
      <c r="B63" s="1" t="s">
        <v>6400</v>
      </c>
      <c r="C63" s="1" t="s">
        <v>6400</v>
      </c>
      <c r="D63" t="s">
        <v>11</v>
      </c>
      <c r="E63" t="s">
        <v>8438</v>
      </c>
      <c r="F63" s="2">
        <v>44797.769745370373</v>
      </c>
      <c r="G63" s="3" t="s">
        <v>8439</v>
      </c>
      <c r="H63">
        <v>576</v>
      </c>
      <c r="I63">
        <v>41</v>
      </c>
    </row>
    <row r="64" spans="1:9" x14ac:dyDescent="0.35">
      <c r="A64" t="s">
        <v>9217</v>
      </c>
      <c r="B64" s="1" t="s">
        <v>6400</v>
      </c>
      <c r="C64" s="1" t="s">
        <v>6400</v>
      </c>
      <c r="D64" t="s">
        <v>11</v>
      </c>
      <c r="E64" t="s">
        <v>8440</v>
      </c>
      <c r="F64" s="2">
        <v>44797.769745370373</v>
      </c>
      <c r="G64" s="3" t="s">
        <v>8441</v>
      </c>
      <c r="H64">
        <v>254</v>
      </c>
      <c r="I64">
        <v>22</v>
      </c>
    </row>
    <row r="65" spans="1:9" x14ac:dyDescent="0.35">
      <c r="A65" t="s">
        <v>9218</v>
      </c>
      <c r="B65" s="1" t="s">
        <v>6400</v>
      </c>
      <c r="C65" s="1" t="s">
        <v>6400</v>
      </c>
      <c r="D65" t="s">
        <v>11</v>
      </c>
      <c r="E65" t="s">
        <v>8442</v>
      </c>
      <c r="F65" s="2">
        <v>44798.081157407411</v>
      </c>
      <c r="G65" s="3" t="s">
        <v>8443</v>
      </c>
      <c r="H65">
        <v>923</v>
      </c>
      <c r="I65">
        <v>91</v>
      </c>
    </row>
    <row r="66" spans="1:9" ht="145" x14ac:dyDescent="0.35">
      <c r="A66" t="s">
        <v>9219</v>
      </c>
      <c r="B66" s="1" t="s">
        <v>6400</v>
      </c>
      <c r="C66" s="1" t="s">
        <v>6400</v>
      </c>
      <c r="D66" t="s">
        <v>11</v>
      </c>
      <c r="E66" s="48" t="s">
        <v>8444</v>
      </c>
      <c r="F66" s="2">
        <v>44798.08116898148</v>
      </c>
      <c r="G66" s="3" t="s">
        <v>8445</v>
      </c>
      <c r="H66">
        <v>182</v>
      </c>
      <c r="I66">
        <v>23</v>
      </c>
    </row>
    <row r="67" spans="1:9" x14ac:dyDescent="0.35">
      <c r="A67" t="s">
        <v>9220</v>
      </c>
      <c r="B67" s="1" t="s">
        <v>6400</v>
      </c>
      <c r="C67" s="1" t="s">
        <v>6400</v>
      </c>
      <c r="D67" t="s">
        <v>11</v>
      </c>
      <c r="E67" t="s">
        <v>8446</v>
      </c>
      <c r="F67" s="2">
        <v>44798.552118055559</v>
      </c>
      <c r="G67" s="3" t="s">
        <v>8447</v>
      </c>
      <c r="H67">
        <v>1139</v>
      </c>
      <c r="I67">
        <v>107</v>
      </c>
    </row>
    <row r="68" spans="1:9" x14ac:dyDescent="0.35">
      <c r="A68" t="s">
        <v>9221</v>
      </c>
      <c r="B68" s="1" t="s">
        <v>6400</v>
      </c>
      <c r="C68" s="1" t="s">
        <v>6400</v>
      </c>
      <c r="D68" t="s">
        <v>11</v>
      </c>
      <c r="E68" t="s">
        <v>8448</v>
      </c>
      <c r="F68" s="2">
        <v>44798.552129629628</v>
      </c>
      <c r="G68" s="3" t="s">
        <v>8449</v>
      </c>
      <c r="H68">
        <v>135</v>
      </c>
      <c r="I68">
        <v>25</v>
      </c>
    </row>
    <row r="69" spans="1:9" x14ac:dyDescent="0.35">
      <c r="A69" t="s">
        <v>9222</v>
      </c>
      <c r="B69" s="1" t="s">
        <v>6400</v>
      </c>
      <c r="C69" s="1" t="s">
        <v>6400</v>
      </c>
      <c r="D69" t="s">
        <v>11</v>
      </c>
      <c r="E69" t="s">
        <v>8450</v>
      </c>
      <c r="F69" s="2">
        <v>44798.573055555556</v>
      </c>
      <c r="G69" s="3" t="s">
        <v>8451</v>
      </c>
      <c r="H69">
        <v>212</v>
      </c>
      <c r="I69">
        <v>28</v>
      </c>
    </row>
    <row r="70" spans="1:9" x14ac:dyDescent="0.35">
      <c r="A70" t="s">
        <v>9223</v>
      </c>
      <c r="B70" s="1" t="s">
        <v>6400</v>
      </c>
      <c r="C70" s="1" t="s">
        <v>6400</v>
      </c>
      <c r="D70" t="s">
        <v>11</v>
      </c>
      <c r="E70" t="s">
        <v>8452</v>
      </c>
      <c r="F70" s="2">
        <v>44798.580081018517</v>
      </c>
      <c r="G70" s="3" t="s">
        <v>8453</v>
      </c>
      <c r="H70">
        <v>419</v>
      </c>
      <c r="I70">
        <v>58</v>
      </c>
    </row>
    <row r="71" spans="1:9" x14ac:dyDescent="0.35">
      <c r="A71" t="s">
        <v>9224</v>
      </c>
      <c r="B71" s="1" t="s">
        <v>6400</v>
      </c>
      <c r="C71" s="1" t="s">
        <v>6400</v>
      </c>
      <c r="D71" t="s">
        <v>11</v>
      </c>
      <c r="E71" t="s">
        <v>8454</v>
      </c>
      <c r="F71" s="2">
        <v>44798.580092592594</v>
      </c>
      <c r="G71" s="3" t="s">
        <v>8455</v>
      </c>
      <c r="H71">
        <v>206</v>
      </c>
      <c r="I71">
        <v>40</v>
      </c>
    </row>
    <row r="72" spans="1:9" x14ac:dyDescent="0.35">
      <c r="A72" t="s">
        <v>9225</v>
      </c>
      <c r="B72" s="1" t="s">
        <v>6400</v>
      </c>
      <c r="C72" s="1" t="s">
        <v>6400</v>
      </c>
      <c r="D72" t="s">
        <v>11</v>
      </c>
      <c r="E72" t="s">
        <v>8456</v>
      </c>
      <c r="F72" s="2">
        <v>44798.583784722221</v>
      </c>
      <c r="G72" s="3" t="s">
        <v>8457</v>
      </c>
      <c r="H72">
        <v>206</v>
      </c>
      <c r="I72">
        <v>36</v>
      </c>
    </row>
    <row r="73" spans="1:9" x14ac:dyDescent="0.35">
      <c r="A73" t="s">
        <v>9226</v>
      </c>
      <c r="B73" s="1" t="s">
        <v>6400</v>
      </c>
      <c r="C73" s="1" t="s">
        <v>6400</v>
      </c>
      <c r="D73" t="s">
        <v>11</v>
      </c>
      <c r="E73" t="s">
        <v>8458</v>
      </c>
      <c r="F73" s="2">
        <v>44798.597048611111</v>
      </c>
      <c r="G73" s="3" t="s">
        <v>8459</v>
      </c>
      <c r="H73">
        <v>247</v>
      </c>
      <c r="I73">
        <v>34</v>
      </c>
    </row>
    <row r="74" spans="1:9" x14ac:dyDescent="0.35">
      <c r="A74" t="s">
        <v>9227</v>
      </c>
      <c r="B74" s="1" t="s">
        <v>6400</v>
      </c>
      <c r="C74" s="1" t="s">
        <v>6400</v>
      </c>
      <c r="D74" t="s">
        <v>11</v>
      </c>
      <c r="E74" t="s">
        <v>8460</v>
      </c>
      <c r="F74" s="2">
        <v>44798.59851851852</v>
      </c>
      <c r="G74" s="3" t="s">
        <v>8461</v>
      </c>
      <c r="H74">
        <v>460</v>
      </c>
      <c r="I74">
        <v>48</v>
      </c>
    </row>
    <row r="75" spans="1:9" x14ac:dyDescent="0.35">
      <c r="A75" t="s">
        <v>9228</v>
      </c>
      <c r="B75" s="1" t="s">
        <v>6400</v>
      </c>
      <c r="C75" s="1" t="s">
        <v>6400</v>
      </c>
      <c r="D75" t="s">
        <v>11</v>
      </c>
      <c r="E75" t="s">
        <v>8462</v>
      </c>
      <c r="F75" s="2">
        <v>44798.598530092589</v>
      </c>
      <c r="G75" s="3" t="s">
        <v>8463</v>
      </c>
      <c r="H75">
        <v>208</v>
      </c>
      <c r="I75">
        <v>31</v>
      </c>
    </row>
    <row r="76" spans="1:9" x14ac:dyDescent="0.35">
      <c r="A76" t="s">
        <v>9229</v>
      </c>
      <c r="B76" s="1" t="s">
        <v>6400</v>
      </c>
      <c r="C76" s="1" t="s">
        <v>6400</v>
      </c>
      <c r="D76" t="s">
        <v>11</v>
      </c>
      <c r="E76" t="s">
        <v>8464</v>
      </c>
      <c r="F76" s="2">
        <v>44798.613425925927</v>
      </c>
      <c r="G76" s="3" t="s">
        <v>8465</v>
      </c>
      <c r="H76">
        <v>267</v>
      </c>
      <c r="I76">
        <v>45</v>
      </c>
    </row>
    <row r="77" spans="1:9" x14ac:dyDescent="0.35">
      <c r="A77" t="s">
        <v>9230</v>
      </c>
      <c r="B77" s="1" t="s">
        <v>6400</v>
      </c>
      <c r="C77" s="1" t="s">
        <v>6400</v>
      </c>
      <c r="D77" t="s">
        <v>11</v>
      </c>
      <c r="E77" t="s">
        <v>8466</v>
      </c>
      <c r="F77" s="2">
        <v>44798.622384259259</v>
      </c>
      <c r="G77" s="3" t="s">
        <v>8467</v>
      </c>
      <c r="H77">
        <v>342</v>
      </c>
      <c r="I77">
        <v>43</v>
      </c>
    </row>
    <row r="78" spans="1:9" x14ac:dyDescent="0.35">
      <c r="A78" t="s">
        <v>9231</v>
      </c>
      <c r="B78" s="1" t="s">
        <v>6400</v>
      </c>
      <c r="C78" s="1" t="s">
        <v>6400</v>
      </c>
      <c r="D78" t="s">
        <v>11</v>
      </c>
      <c r="E78" t="s">
        <v>8468</v>
      </c>
      <c r="F78" s="2">
        <v>44798.637673611112</v>
      </c>
      <c r="G78" s="3" t="s">
        <v>8469</v>
      </c>
      <c r="H78">
        <v>393</v>
      </c>
      <c r="I78">
        <v>49</v>
      </c>
    </row>
    <row r="79" spans="1:9" x14ac:dyDescent="0.35">
      <c r="A79" t="s">
        <v>9232</v>
      </c>
      <c r="B79" s="1" t="s">
        <v>6400</v>
      </c>
      <c r="C79" s="1" t="s">
        <v>6400</v>
      </c>
      <c r="D79" t="s">
        <v>11</v>
      </c>
      <c r="E79" t="s">
        <v>8470</v>
      </c>
      <c r="F79" s="2">
        <v>44799.465381944443</v>
      </c>
      <c r="G79" s="3" t="s">
        <v>8471</v>
      </c>
      <c r="H79">
        <v>171</v>
      </c>
      <c r="I79">
        <v>20</v>
      </c>
    </row>
    <row r="80" spans="1:9" x14ac:dyDescent="0.35">
      <c r="A80" t="s">
        <v>9233</v>
      </c>
      <c r="B80" s="1" t="s">
        <v>6400</v>
      </c>
      <c r="C80" s="1" t="s">
        <v>6400</v>
      </c>
      <c r="D80" t="s">
        <v>11</v>
      </c>
      <c r="E80" t="s">
        <v>8472</v>
      </c>
      <c r="F80" s="2">
        <v>44799.465914351851</v>
      </c>
      <c r="G80" s="3" t="s">
        <v>8473</v>
      </c>
      <c r="H80">
        <v>997</v>
      </c>
      <c r="I80">
        <v>98</v>
      </c>
    </row>
    <row r="81" spans="1:9" x14ac:dyDescent="0.35">
      <c r="A81" t="s">
        <v>9234</v>
      </c>
      <c r="B81" s="1" t="s">
        <v>6400</v>
      </c>
      <c r="C81" s="1" t="s">
        <v>6400</v>
      </c>
      <c r="D81" t="s">
        <v>11</v>
      </c>
      <c r="E81" t="s">
        <v>8474</v>
      </c>
      <c r="F81" s="2">
        <v>44799.465925925928</v>
      </c>
      <c r="G81" s="3" t="s">
        <v>8475</v>
      </c>
      <c r="H81">
        <v>255</v>
      </c>
      <c r="I81">
        <v>25</v>
      </c>
    </row>
    <row r="82" spans="1:9" x14ac:dyDescent="0.35">
      <c r="A82" t="s">
        <v>9235</v>
      </c>
      <c r="B82" s="1" t="s">
        <v>6400</v>
      </c>
      <c r="C82" s="1" t="s">
        <v>6400</v>
      </c>
      <c r="D82" t="s">
        <v>11</v>
      </c>
      <c r="E82" t="s">
        <v>8476</v>
      </c>
      <c r="F82" s="2">
        <v>44799.466493055559</v>
      </c>
      <c r="G82" s="3" t="s">
        <v>8477</v>
      </c>
      <c r="H82">
        <v>462</v>
      </c>
      <c r="I82">
        <v>48</v>
      </c>
    </row>
    <row r="83" spans="1:9" x14ac:dyDescent="0.35">
      <c r="A83" t="s">
        <v>9236</v>
      </c>
      <c r="B83" s="1" t="s">
        <v>6400</v>
      </c>
      <c r="C83" s="1" t="s">
        <v>6400</v>
      </c>
      <c r="D83" t="s">
        <v>11</v>
      </c>
      <c r="E83" t="s">
        <v>8478</v>
      </c>
      <c r="F83" s="2">
        <v>44799.471631944441</v>
      </c>
      <c r="G83" s="3" t="s">
        <v>8479</v>
      </c>
      <c r="H83">
        <v>329</v>
      </c>
      <c r="I83">
        <v>34</v>
      </c>
    </row>
    <row r="84" spans="1:9" x14ac:dyDescent="0.35">
      <c r="A84" t="s">
        <v>9237</v>
      </c>
      <c r="B84" s="1" t="s">
        <v>6400</v>
      </c>
      <c r="C84" s="1" t="s">
        <v>6400</v>
      </c>
      <c r="D84" t="s">
        <v>11</v>
      </c>
      <c r="E84" t="s">
        <v>8480</v>
      </c>
      <c r="F84" s="2">
        <v>44799.480925925927</v>
      </c>
      <c r="G84" s="3" t="s">
        <v>8481</v>
      </c>
      <c r="H84">
        <v>366</v>
      </c>
      <c r="I84">
        <v>33</v>
      </c>
    </row>
    <row r="85" spans="1:9" x14ac:dyDescent="0.35">
      <c r="A85" t="s">
        <v>9238</v>
      </c>
      <c r="B85" s="1" t="s">
        <v>6400</v>
      </c>
      <c r="C85" s="1" t="s">
        <v>6400</v>
      </c>
      <c r="D85" t="s">
        <v>11</v>
      </c>
      <c r="E85" t="s">
        <v>8482</v>
      </c>
      <c r="F85" s="2">
        <v>44799.480937499997</v>
      </c>
      <c r="G85" s="3" t="s">
        <v>8483</v>
      </c>
      <c r="H85">
        <v>188</v>
      </c>
      <c r="I85">
        <v>16</v>
      </c>
    </row>
    <row r="86" spans="1:9" x14ac:dyDescent="0.35">
      <c r="A86" t="s">
        <v>9239</v>
      </c>
      <c r="B86" s="1" t="s">
        <v>6400</v>
      </c>
      <c r="C86" s="1" t="s">
        <v>6400</v>
      </c>
      <c r="D86" t="s">
        <v>11</v>
      </c>
      <c r="E86" t="s">
        <v>8484</v>
      </c>
      <c r="F86" s="2">
        <v>44799.4999537037</v>
      </c>
      <c r="G86" s="3" t="s">
        <v>8485</v>
      </c>
      <c r="H86">
        <v>705</v>
      </c>
      <c r="I86">
        <v>57</v>
      </c>
    </row>
    <row r="87" spans="1:9" x14ac:dyDescent="0.35">
      <c r="A87" t="s">
        <v>9240</v>
      </c>
      <c r="B87" s="1" t="s">
        <v>6400</v>
      </c>
      <c r="C87" s="1" t="s">
        <v>6400</v>
      </c>
      <c r="D87" t="s">
        <v>11</v>
      </c>
      <c r="E87" t="s">
        <v>8486</v>
      </c>
      <c r="F87" s="2">
        <v>44799.499965277777</v>
      </c>
      <c r="G87" s="3" t="s">
        <v>8487</v>
      </c>
      <c r="H87">
        <v>189</v>
      </c>
      <c r="I87">
        <v>18</v>
      </c>
    </row>
    <row r="88" spans="1:9" x14ac:dyDescent="0.35">
      <c r="A88" t="s">
        <v>9241</v>
      </c>
      <c r="B88" s="1" t="s">
        <v>6400</v>
      </c>
      <c r="C88" s="1" t="s">
        <v>6400</v>
      </c>
      <c r="D88" t="s">
        <v>11</v>
      </c>
      <c r="E88" t="s">
        <v>8488</v>
      </c>
      <c r="F88" s="2">
        <v>44799.682442129626</v>
      </c>
      <c r="G88" s="3" t="s">
        <v>8489</v>
      </c>
      <c r="H88">
        <v>405</v>
      </c>
      <c r="I88">
        <v>38</v>
      </c>
    </row>
    <row r="89" spans="1:9" x14ac:dyDescent="0.35">
      <c r="A89" t="s">
        <v>9242</v>
      </c>
      <c r="B89" s="1" t="s">
        <v>6400</v>
      </c>
      <c r="C89" s="1" t="s">
        <v>6400</v>
      </c>
      <c r="D89" t="s">
        <v>11</v>
      </c>
      <c r="E89" t="s">
        <v>8490</v>
      </c>
      <c r="F89" s="2">
        <v>44800.002928240741</v>
      </c>
      <c r="G89" s="3" t="s">
        <v>8491</v>
      </c>
      <c r="H89">
        <v>674</v>
      </c>
      <c r="I89">
        <v>84</v>
      </c>
    </row>
    <row r="90" spans="1:9" x14ac:dyDescent="0.35">
      <c r="A90" t="s">
        <v>9243</v>
      </c>
      <c r="B90" s="1" t="s">
        <v>6400</v>
      </c>
      <c r="C90" s="1" t="s">
        <v>6400</v>
      </c>
      <c r="D90" t="s">
        <v>11</v>
      </c>
      <c r="E90" t="s">
        <v>8492</v>
      </c>
      <c r="F90" s="2">
        <v>44800.006724537037</v>
      </c>
      <c r="G90" s="3" t="s">
        <v>8493</v>
      </c>
      <c r="H90">
        <v>774</v>
      </c>
      <c r="I90">
        <v>93</v>
      </c>
    </row>
    <row r="91" spans="1:9" x14ac:dyDescent="0.35">
      <c r="A91" t="s">
        <v>9244</v>
      </c>
      <c r="B91" s="1" t="s">
        <v>6400</v>
      </c>
      <c r="C91" s="1" t="s">
        <v>6400</v>
      </c>
      <c r="D91" t="s">
        <v>11</v>
      </c>
      <c r="E91" t="s">
        <v>8494</v>
      </c>
      <c r="F91" s="2">
        <v>44800.008530092593</v>
      </c>
      <c r="G91" s="3" t="s">
        <v>8495</v>
      </c>
      <c r="H91">
        <v>874</v>
      </c>
      <c r="I91">
        <v>102</v>
      </c>
    </row>
    <row r="92" spans="1:9" x14ac:dyDescent="0.35">
      <c r="A92" t="s">
        <v>9245</v>
      </c>
      <c r="B92" s="1" t="s">
        <v>6400</v>
      </c>
      <c r="C92" s="1" t="s">
        <v>6400</v>
      </c>
      <c r="D92" t="s">
        <v>11</v>
      </c>
      <c r="E92" t="s">
        <v>8496</v>
      </c>
      <c r="F92" s="2">
        <v>44800.016527777778</v>
      </c>
      <c r="G92" s="3" t="s">
        <v>8497</v>
      </c>
      <c r="H92">
        <v>1154</v>
      </c>
      <c r="I92">
        <v>99</v>
      </c>
    </row>
    <row r="93" spans="1:9" x14ac:dyDescent="0.35">
      <c r="A93" t="s">
        <v>9246</v>
      </c>
      <c r="B93" s="1" t="s">
        <v>6400</v>
      </c>
      <c r="C93" s="1" t="s">
        <v>6400</v>
      </c>
      <c r="D93" t="s">
        <v>11</v>
      </c>
      <c r="E93" t="s">
        <v>8498</v>
      </c>
      <c r="F93" s="2">
        <v>44800.019976851851</v>
      </c>
      <c r="G93" s="3" t="s">
        <v>8499</v>
      </c>
      <c r="H93">
        <v>1768</v>
      </c>
      <c r="I93">
        <v>173</v>
      </c>
    </row>
    <row r="94" spans="1:9" x14ac:dyDescent="0.35">
      <c r="A94" t="s">
        <v>9247</v>
      </c>
      <c r="B94" s="1" t="s">
        <v>6400</v>
      </c>
      <c r="C94" s="1" t="s">
        <v>6400</v>
      </c>
      <c r="D94" t="s">
        <v>11</v>
      </c>
      <c r="E94" t="s">
        <v>8500</v>
      </c>
      <c r="F94" s="2">
        <v>44800.036793981482</v>
      </c>
      <c r="G94" s="3" t="s">
        <v>8501</v>
      </c>
      <c r="H94">
        <v>616</v>
      </c>
      <c r="I94">
        <v>71</v>
      </c>
    </row>
    <row r="95" spans="1:9" x14ac:dyDescent="0.35">
      <c r="A95" t="s">
        <v>9248</v>
      </c>
      <c r="B95" s="1" t="s">
        <v>6400</v>
      </c>
      <c r="C95" s="1" t="s">
        <v>6400</v>
      </c>
      <c r="D95" t="s">
        <v>11</v>
      </c>
      <c r="E95" t="s">
        <v>8502</v>
      </c>
      <c r="F95" s="2">
        <v>44800.03696759259</v>
      </c>
      <c r="G95" s="3" t="s">
        <v>8503</v>
      </c>
      <c r="H95">
        <v>861</v>
      </c>
      <c r="I95">
        <v>117</v>
      </c>
    </row>
    <row r="96" spans="1:9" x14ac:dyDescent="0.35">
      <c r="A96" t="s">
        <v>9249</v>
      </c>
      <c r="B96" s="1" t="s">
        <v>6400</v>
      </c>
      <c r="C96" s="1" t="s">
        <v>6400</v>
      </c>
      <c r="D96" t="s">
        <v>11</v>
      </c>
      <c r="E96" t="s">
        <v>8504</v>
      </c>
      <c r="F96" s="2">
        <v>44800.037083333336</v>
      </c>
      <c r="G96" s="3" t="s">
        <v>8505</v>
      </c>
      <c r="H96">
        <v>1263</v>
      </c>
      <c r="I96">
        <v>114</v>
      </c>
    </row>
    <row r="97" spans="1:9" x14ac:dyDescent="0.35">
      <c r="A97" t="s">
        <v>9250</v>
      </c>
      <c r="B97" s="1" t="s">
        <v>6400</v>
      </c>
      <c r="C97" s="1" t="s">
        <v>6400</v>
      </c>
      <c r="D97" t="s">
        <v>11</v>
      </c>
      <c r="E97" t="s">
        <v>8506</v>
      </c>
      <c r="F97" s="2">
        <v>44800.600405092591</v>
      </c>
      <c r="G97" s="3" t="s">
        <v>8507</v>
      </c>
      <c r="H97">
        <v>1630</v>
      </c>
      <c r="I97">
        <v>177</v>
      </c>
    </row>
    <row r="98" spans="1:9" x14ac:dyDescent="0.35">
      <c r="A98" t="s">
        <v>9251</v>
      </c>
      <c r="B98" s="1" t="s">
        <v>6400</v>
      </c>
      <c r="C98" s="1" t="s">
        <v>6400</v>
      </c>
      <c r="D98" t="s">
        <v>11</v>
      </c>
      <c r="E98" t="s">
        <v>8508</v>
      </c>
      <c r="F98" s="2">
        <v>44800.601354166669</v>
      </c>
      <c r="G98" s="3" t="s">
        <v>8509</v>
      </c>
      <c r="H98">
        <v>8016</v>
      </c>
      <c r="I98">
        <v>668</v>
      </c>
    </row>
    <row r="99" spans="1:9" x14ac:dyDescent="0.35">
      <c r="A99" t="s">
        <v>9252</v>
      </c>
      <c r="B99" s="1" t="s">
        <v>6400</v>
      </c>
      <c r="C99" s="1" t="s">
        <v>6400</v>
      </c>
      <c r="D99" t="s">
        <v>11</v>
      </c>
      <c r="E99" t="s">
        <v>8510</v>
      </c>
      <c r="F99" s="2">
        <v>44800.601469907408</v>
      </c>
      <c r="G99" s="3" t="s">
        <v>8511</v>
      </c>
      <c r="H99">
        <v>1053</v>
      </c>
      <c r="I99">
        <v>99</v>
      </c>
    </row>
    <row r="100" spans="1:9" x14ac:dyDescent="0.35">
      <c r="A100" t="s">
        <v>9253</v>
      </c>
      <c r="B100" s="1" t="s">
        <v>6400</v>
      </c>
      <c r="C100" s="1" t="s">
        <v>6400</v>
      </c>
      <c r="D100" t="s">
        <v>11</v>
      </c>
      <c r="E100" t="s">
        <v>8512</v>
      </c>
      <c r="F100" s="2">
        <v>44801.789525462962</v>
      </c>
      <c r="G100" s="3" t="s">
        <v>8513</v>
      </c>
      <c r="H100">
        <v>667</v>
      </c>
      <c r="I100">
        <v>52</v>
      </c>
    </row>
    <row r="101" spans="1:9" x14ac:dyDescent="0.35">
      <c r="A101" t="s">
        <v>9254</v>
      </c>
      <c r="B101" s="1" t="s">
        <v>6400</v>
      </c>
      <c r="C101" s="1" t="s">
        <v>6400</v>
      </c>
      <c r="D101" t="s">
        <v>11</v>
      </c>
      <c r="E101" t="s">
        <v>8514</v>
      </c>
      <c r="F101" s="2">
        <v>44802.012557870374</v>
      </c>
      <c r="G101" s="3" t="s">
        <v>8515</v>
      </c>
      <c r="H101">
        <v>1766</v>
      </c>
      <c r="I101">
        <v>143</v>
      </c>
    </row>
    <row r="102" spans="1:9" x14ac:dyDescent="0.35">
      <c r="A102" t="s">
        <v>9255</v>
      </c>
      <c r="B102" s="1" t="s">
        <v>6400</v>
      </c>
      <c r="C102" s="1" t="s">
        <v>6400</v>
      </c>
      <c r="D102" t="s">
        <v>11</v>
      </c>
      <c r="E102" t="s">
        <v>8516</v>
      </c>
      <c r="F102" s="2">
        <v>44802.038935185185</v>
      </c>
      <c r="G102" s="3" t="s">
        <v>8517</v>
      </c>
      <c r="H102">
        <v>8748</v>
      </c>
      <c r="I102">
        <v>687</v>
      </c>
    </row>
    <row r="103" spans="1:9" x14ac:dyDescent="0.35">
      <c r="A103" t="s">
        <v>9256</v>
      </c>
      <c r="B103" s="1" t="s">
        <v>6400</v>
      </c>
      <c r="C103" s="1" t="s">
        <v>6400</v>
      </c>
      <c r="D103" t="s">
        <v>11</v>
      </c>
      <c r="E103" t="s">
        <v>8518</v>
      </c>
      <c r="F103" s="2">
        <v>44802.038935185185</v>
      </c>
      <c r="G103" s="3" t="s">
        <v>8519</v>
      </c>
      <c r="H103">
        <v>1178</v>
      </c>
      <c r="I103">
        <v>98</v>
      </c>
    </row>
    <row r="104" spans="1:9" x14ac:dyDescent="0.35">
      <c r="A104" t="s">
        <v>9257</v>
      </c>
      <c r="B104" s="1" t="s">
        <v>6400</v>
      </c>
      <c r="C104" s="1" t="s">
        <v>6400</v>
      </c>
      <c r="D104" t="s">
        <v>11</v>
      </c>
      <c r="E104" t="s">
        <v>8520</v>
      </c>
      <c r="F104" s="2">
        <v>44802.041817129626</v>
      </c>
      <c r="G104" s="3" t="s">
        <v>8521</v>
      </c>
      <c r="H104">
        <v>806</v>
      </c>
      <c r="I104">
        <v>69</v>
      </c>
    </row>
    <row r="105" spans="1:9" x14ac:dyDescent="0.35">
      <c r="A105" t="s">
        <v>9258</v>
      </c>
      <c r="B105" s="1" t="s">
        <v>6400</v>
      </c>
      <c r="C105" s="1" t="s">
        <v>6400</v>
      </c>
      <c r="D105" t="s">
        <v>11</v>
      </c>
      <c r="E105" t="s">
        <v>8522</v>
      </c>
      <c r="F105" s="2">
        <v>44802.053032407406</v>
      </c>
      <c r="G105" s="3" t="s">
        <v>8523</v>
      </c>
      <c r="H105">
        <v>1213</v>
      </c>
      <c r="I105">
        <v>79</v>
      </c>
    </row>
    <row r="106" spans="1:9" x14ac:dyDescent="0.35">
      <c r="A106" t="s">
        <v>9259</v>
      </c>
      <c r="B106" s="1" t="s">
        <v>6400</v>
      </c>
      <c r="C106" s="1" t="s">
        <v>6400</v>
      </c>
      <c r="D106" t="s">
        <v>11</v>
      </c>
      <c r="E106" t="s">
        <v>8524</v>
      </c>
      <c r="F106" s="2">
        <v>44802.053032407406</v>
      </c>
      <c r="G106" s="3" t="s">
        <v>8525</v>
      </c>
      <c r="H106">
        <v>390</v>
      </c>
      <c r="I106">
        <v>34</v>
      </c>
    </row>
    <row r="107" spans="1:9" x14ac:dyDescent="0.35">
      <c r="A107" t="s">
        <v>9260</v>
      </c>
      <c r="B107" s="1" t="s">
        <v>6400</v>
      </c>
      <c r="C107" s="1" t="s">
        <v>6400</v>
      </c>
      <c r="D107" t="s">
        <v>11</v>
      </c>
      <c r="E107" t="s">
        <v>8526</v>
      </c>
      <c r="F107" s="2">
        <v>44802.065775462965</v>
      </c>
      <c r="G107" s="3" t="s">
        <v>8527</v>
      </c>
      <c r="H107">
        <v>668</v>
      </c>
      <c r="I107">
        <v>50</v>
      </c>
    </row>
    <row r="108" spans="1:9" x14ac:dyDescent="0.35">
      <c r="A108" t="s">
        <v>9261</v>
      </c>
      <c r="B108" s="1" t="s">
        <v>6400</v>
      </c>
      <c r="C108" s="1" t="s">
        <v>6400</v>
      </c>
      <c r="D108" t="s">
        <v>11</v>
      </c>
      <c r="E108" t="s">
        <v>8528</v>
      </c>
      <c r="F108" s="2">
        <v>44802.068831018521</v>
      </c>
      <c r="G108" s="3" t="s">
        <v>8529</v>
      </c>
      <c r="H108">
        <v>667</v>
      </c>
      <c r="I108">
        <v>43</v>
      </c>
    </row>
    <row r="109" spans="1:9" x14ac:dyDescent="0.35">
      <c r="A109" t="s">
        <v>9262</v>
      </c>
      <c r="B109" s="1" t="s">
        <v>6400</v>
      </c>
      <c r="C109" s="1" t="s">
        <v>6400</v>
      </c>
      <c r="D109" t="s">
        <v>11</v>
      </c>
      <c r="E109" t="s">
        <v>8530</v>
      </c>
      <c r="F109" s="2">
        <v>44802.072754629633</v>
      </c>
      <c r="G109" s="3" t="s">
        <v>8531</v>
      </c>
      <c r="H109">
        <v>4027</v>
      </c>
      <c r="I109">
        <v>292</v>
      </c>
    </row>
    <row r="110" spans="1:9" x14ac:dyDescent="0.35">
      <c r="A110" t="s">
        <v>9263</v>
      </c>
      <c r="B110" s="1" t="s">
        <v>6400</v>
      </c>
      <c r="C110" s="1" t="s">
        <v>6400</v>
      </c>
      <c r="D110" t="s">
        <v>11</v>
      </c>
      <c r="E110" t="s">
        <v>8532</v>
      </c>
      <c r="F110" s="2">
        <v>44802.072754629633</v>
      </c>
      <c r="G110" s="3" t="s">
        <v>8533</v>
      </c>
      <c r="H110">
        <v>1479</v>
      </c>
      <c r="I110">
        <v>128</v>
      </c>
    </row>
    <row r="111" spans="1:9" x14ac:dyDescent="0.35">
      <c r="A111" t="s">
        <v>9264</v>
      </c>
      <c r="B111" s="1" t="s">
        <v>6400</v>
      </c>
      <c r="C111" s="1" t="s">
        <v>6400</v>
      </c>
      <c r="D111" t="s">
        <v>11</v>
      </c>
      <c r="E111" t="s">
        <v>8534</v>
      </c>
      <c r="F111" s="2">
        <v>44802.083634259259</v>
      </c>
      <c r="G111" s="3" t="s">
        <v>8535</v>
      </c>
      <c r="H111">
        <v>2695</v>
      </c>
      <c r="I111">
        <v>220</v>
      </c>
    </row>
    <row r="112" spans="1:9" x14ac:dyDescent="0.35">
      <c r="A112" t="s">
        <v>9265</v>
      </c>
      <c r="B112" s="1" t="s">
        <v>6400</v>
      </c>
      <c r="C112" s="1" t="s">
        <v>6400</v>
      </c>
      <c r="D112" t="s">
        <v>11</v>
      </c>
      <c r="E112" t="s">
        <v>8536</v>
      </c>
      <c r="F112" s="2">
        <v>44802.104074074072</v>
      </c>
      <c r="G112" s="3" t="s">
        <v>8537</v>
      </c>
      <c r="H112">
        <v>2315</v>
      </c>
      <c r="I112">
        <v>158</v>
      </c>
    </row>
    <row r="113" spans="1:9" x14ac:dyDescent="0.35">
      <c r="A113" t="s">
        <v>9266</v>
      </c>
      <c r="B113" s="1" t="s">
        <v>6400</v>
      </c>
      <c r="C113" s="1" t="s">
        <v>6400</v>
      </c>
      <c r="D113" t="s">
        <v>11</v>
      </c>
      <c r="E113" t="s">
        <v>8538</v>
      </c>
      <c r="F113" s="2">
        <v>44802.104085648149</v>
      </c>
      <c r="G113" s="3" t="s">
        <v>8539</v>
      </c>
      <c r="H113">
        <v>679</v>
      </c>
      <c r="I113">
        <v>65</v>
      </c>
    </row>
    <row r="114" spans="1:9" x14ac:dyDescent="0.35">
      <c r="A114" t="s">
        <v>9267</v>
      </c>
      <c r="B114" s="1" t="s">
        <v>6400</v>
      </c>
      <c r="C114" s="1" t="s">
        <v>6400</v>
      </c>
      <c r="D114" t="s">
        <v>11</v>
      </c>
      <c r="E114" t="s">
        <v>8540</v>
      </c>
      <c r="F114" s="2">
        <v>44802.106388888889</v>
      </c>
      <c r="G114" s="3" t="s">
        <v>8541</v>
      </c>
      <c r="H114">
        <v>1718</v>
      </c>
      <c r="I114">
        <v>127</v>
      </c>
    </row>
    <row r="115" spans="1:9" x14ac:dyDescent="0.35">
      <c r="A115" t="s">
        <v>9268</v>
      </c>
      <c r="B115" s="1" t="s">
        <v>6400</v>
      </c>
      <c r="C115" s="1" t="s">
        <v>6400</v>
      </c>
      <c r="D115" t="s">
        <v>11</v>
      </c>
      <c r="E115" t="s">
        <v>8542</v>
      </c>
      <c r="F115" s="2">
        <v>44802.106400462966</v>
      </c>
      <c r="G115" s="3" t="s">
        <v>8543</v>
      </c>
      <c r="H115">
        <v>640</v>
      </c>
      <c r="I115">
        <v>49</v>
      </c>
    </row>
    <row r="116" spans="1:9" x14ac:dyDescent="0.35">
      <c r="A116" t="s">
        <v>9269</v>
      </c>
      <c r="B116" s="1" t="s">
        <v>6400</v>
      </c>
      <c r="C116" s="1" t="s">
        <v>6400</v>
      </c>
      <c r="D116" t="s">
        <v>11</v>
      </c>
      <c r="E116" t="s">
        <v>8544</v>
      </c>
      <c r="F116" s="2">
        <v>44802.11822916667</v>
      </c>
      <c r="G116" s="3" t="s">
        <v>8545</v>
      </c>
      <c r="H116">
        <v>5034</v>
      </c>
      <c r="I116">
        <v>440</v>
      </c>
    </row>
    <row r="117" spans="1:9" x14ac:dyDescent="0.35">
      <c r="A117" t="s">
        <v>9270</v>
      </c>
      <c r="B117" s="1" t="s">
        <v>6400</v>
      </c>
      <c r="C117" s="1" t="s">
        <v>6400</v>
      </c>
      <c r="D117" t="s">
        <v>11</v>
      </c>
      <c r="E117" t="s">
        <v>8546</v>
      </c>
      <c r="F117" s="2">
        <v>44802.11824074074</v>
      </c>
      <c r="G117" s="3" t="s">
        <v>8547</v>
      </c>
      <c r="H117">
        <v>1026</v>
      </c>
      <c r="I117">
        <v>47</v>
      </c>
    </row>
    <row r="118" spans="1:9" x14ac:dyDescent="0.35">
      <c r="A118" t="s">
        <v>9271</v>
      </c>
      <c r="B118" s="1" t="s">
        <v>6400</v>
      </c>
      <c r="C118" s="1" t="s">
        <v>6400</v>
      </c>
      <c r="D118" t="s">
        <v>11</v>
      </c>
      <c r="E118" t="s">
        <v>8548</v>
      </c>
      <c r="F118" s="2">
        <v>44802.967453703706</v>
      </c>
      <c r="G118" s="3" t="s">
        <v>8549</v>
      </c>
      <c r="H118">
        <v>965</v>
      </c>
      <c r="I118">
        <v>52</v>
      </c>
    </row>
    <row r="119" spans="1:9" x14ac:dyDescent="0.35">
      <c r="A119" t="s">
        <v>9272</v>
      </c>
      <c r="B119" s="1" t="s">
        <v>6400</v>
      </c>
      <c r="C119" s="1" t="s">
        <v>6400</v>
      </c>
      <c r="D119" t="s">
        <v>11</v>
      </c>
      <c r="E119" t="s">
        <v>8550</v>
      </c>
      <c r="F119" s="2">
        <v>44802.967453703706</v>
      </c>
      <c r="G119" s="3" t="s">
        <v>8551</v>
      </c>
      <c r="H119">
        <v>366</v>
      </c>
      <c r="I119">
        <v>26</v>
      </c>
    </row>
    <row r="120" spans="1:9" x14ac:dyDescent="0.35">
      <c r="A120" t="s">
        <v>9273</v>
      </c>
      <c r="B120" s="1" t="s">
        <v>6400</v>
      </c>
      <c r="C120" s="1" t="s">
        <v>6400</v>
      </c>
      <c r="D120" t="s">
        <v>11</v>
      </c>
      <c r="E120" t="s">
        <v>8552</v>
      </c>
      <c r="F120" s="2">
        <v>44802.968888888892</v>
      </c>
      <c r="G120" s="3" t="s">
        <v>8553</v>
      </c>
      <c r="H120">
        <v>308</v>
      </c>
      <c r="I120">
        <v>33</v>
      </c>
    </row>
    <row r="121" spans="1:9" x14ac:dyDescent="0.35">
      <c r="A121" t="s">
        <v>9274</v>
      </c>
      <c r="B121" s="1" t="s">
        <v>6400</v>
      </c>
      <c r="C121" s="1" t="s">
        <v>6400</v>
      </c>
      <c r="D121" t="s">
        <v>11</v>
      </c>
      <c r="E121" t="s">
        <v>8554</v>
      </c>
      <c r="F121" s="2">
        <v>44802.971250000002</v>
      </c>
      <c r="G121" s="3" t="s">
        <v>8555</v>
      </c>
      <c r="H121">
        <v>306</v>
      </c>
      <c r="I121">
        <v>33</v>
      </c>
    </row>
    <row r="122" spans="1:9" x14ac:dyDescent="0.35">
      <c r="A122" t="s">
        <v>9275</v>
      </c>
      <c r="B122" s="1" t="s">
        <v>6400</v>
      </c>
      <c r="C122" s="1" t="s">
        <v>6400</v>
      </c>
      <c r="D122" t="s">
        <v>11</v>
      </c>
      <c r="E122" t="s">
        <v>8556</v>
      </c>
      <c r="F122" s="2">
        <v>44802.980810185189</v>
      </c>
      <c r="G122" s="3" t="s">
        <v>8557</v>
      </c>
      <c r="H122">
        <v>123</v>
      </c>
      <c r="I122">
        <v>13</v>
      </c>
    </row>
    <row r="123" spans="1:9" x14ac:dyDescent="0.35">
      <c r="A123" t="s">
        <v>9276</v>
      </c>
      <c r="B123" s="1" t="s">
        <v>6400</v>
      </c>
      <c r="C123" s="1" t="s">
        <v>6400</v>
      </c>
      <c r="D123" t="s">
        <v>11</v>
      </c>
      <c r="E123" t="s">
        <v>8558</v>
      </c>
      <c r="F123" s="2">
        <v>44802.981446759259</v>
      </c>
      <c r="G123" s="3" t="s">
        <v>8559</v>
      </c>
      <c r="H123">
        <v>177</v>
      </c>
      <c r="I123">
        <v>18</v>
      </c>
    </row>
    <row r="124" spans="1:9" x14ac:dyDescent="0.35">
      <c r="A124" t="s">
        <v>9277</v>
      </c>
      <c r="B124" s="1" t="s">
        <v>6400</v>
      </c>
      <c r="C124" s="1" t="s">
        <v>6400</v>
      </c>
      <c r="D124" t="s">
        <v>11</v>
      </c>
      <c r="E124" t="s">
        <v>8560</v>
      </c>
      <c r="F124" s="2">
        <v>44802.982488425929</v>
      </c>
      <c r="G124" s="3" t="s">
        <v>8561</v>
      </c>
      <c r="H124">
        <v>147</v>
      </c>
      <c r="I124">
        <v>19</v>
      </c>
    </row>
    <row r="125" spans="1:9" x14ac:dyDescent="0.35">
      <c r="A125" t="s">
        <v>9278</v>
      </c>
      <c r="B125" s="1" t="s">
        <v>6400</v>
      </c>
      <c r="C125" s="1" t="s">
        <v>6400</v>
      </c>
      <c r="D125" t="s">
        <v>11</v>
      </c>
      <c r="E125" t="s">
        <v>8562</v>
      </c>
      <c r="F125" s="2">
        <v>44802.983402777776</v>
      </c>
      <c r="G125" s="3" t="s">
        <v>8563</v>
      </c>
      <c r="H125">
        <v>217</v>
      </c>
      <c r="I125">
        <v>29</v>
      </c>
    </row>
    <row r="126" spans="1:9" x14ac:dyDescent="0.35">
      <c r="A126" t="s">
        <v>9279</v>
      </c>
      <c r="B126" s="1" t="s">
        <v>6400</v>
      </c>
      <c r="C126" s="1" t="s">
        <v>6400</v>
      </c>
      <c r="D126" t="s">
        <v>11</v>
      </c>
      <c r="E126" t="s">
        <v>8564</v>
      </c>
      <c r="F126" s="2">
        <v>44802.991099537037</v>
      </c>
      <c r="G126" s="3" t="s">
        <v>8565</v>
      </c>
      <c r="H126">
        <v>149</v>
      </c>
      <c r="I126">
        <v>21</v>
      </c>
    </row>
    <row r="127" spans="1:9" x14ac:dyDescent="0.35">
      <c r="A127" t="s">
        <v>9280</v>
      </c>
      <c r="B127" s="1" t="s">
        <v>6400</v>
      </c>
      <c r="C127" s="1" t="s">
        <v>6400</v>
      </c>
      <c r="D127" t="s">
        <v>11</v>
      </c>
      <c r="E127" t="s">
        <v>8566</v>
      </c>
      <c r="F127" s="2">
        <v>44802.993946759256</v>
      </c>
      <c r="G127" s="3" t="s">
        <v>8567</v>
      </c>
      <c r="H127">
        <v>92</v>
      </c>
      <c r="I127">
        <v>13</v>
      </c>
    </row>
    <row r="128" spans="1:9" x14ac:dyDescent="0.35">
      <c r="A128" t="s">
        <v>9281</v>
      </c>
      <c r="B128" s="1" t="s">
        <v>6400</v>
      </c>
      <c r="C128" s="1" t="s">
        <v>6400</v>
      </c>
      <c r="D128" t="s">
        <v>11</v>
      </c>
      <c r="E128" t="s">
        <v>8568</v>
      </c>
      <c r="F128" s="2">
        <v>44802.994687500002</v>
      </c>
      <c r="G128" s="3" t="s">
        <v>8569</v>
      </c>
      <c r="H128">
        <v>453</v>
      </c>
      <c r="I128">
        <v>58</v>
      </c>
    </row>
    <row r="129" spans="1:9" x14ac:dyDescent="0.35">
      <c r="A129" t="s">
        <v>9282</v>
      </c>
      <c r="B129" s="1" t="s">
        <v>6400</v>
      </c>
      <c r="C129" s="1" t="s">
        <v>6400</v>
      </c>
      <c r="D129" t="s">
        <v>11</v>
      </c>
      <c r="E129" t="s">
        <v>8570</v>
      </c>
      <c r="F129" s="2">
        <v>44802.99554398148</v>
      </c>
      <c r="G129" s="3" t="s">
        <v>8571</v>
      </c>
      <c r="H129">
        <v>125</v>
      </c>
      <c r="I129">
        <v>17</v>
      </c>
    </row>
    <row r="130" spans="1:9" x14ac:dyDescent="0.35">
      <c r="A130" t="s">
        <v>9283</v>
      </c>
      <c r="B130" s="1" t="s">
        <v>6400</v>
      </c>
      <c r="C130" s="1" t="s">
        <v>6400</v>
      </c>
      <c r="D130" t="s">
        <v>11</v>
      </c>
      <c r="E130" t="s">
        <v>8572</v>
      </c>
      <c r="F130" s="2">
        <v>44802.996041666665</v>
      </c>
      <c r="G130" s="3" t="s">
        <v>8573</v>
      </c>
      <c r="H130">
        <v>370</v>
      </c>
      <c r="I130">
        <v>40</v>
      </c>
    </row>
    <row r="131" spans="1:9" x14ac:dyDescent="0.35">
      <c r="A131" t="s">
        <v>9284</v>
      </c>
      <c r="B131" s="1" t="s">
        <v>6400</v>
      </c>
      <c r="C131" s="1" t="s">
        <v>6400</v>
      </c>
      <c r="D131" t="s">
        <v>11</v>
      </c>
      <c r="E131" t="s">
        <v>8574</v>
      </c>
      <c r="F131" s="2">
        <v>44803.00141203704</v>
      </c>
      <c r="G131" s="3" t="s">
        <v>8575</v>
      </c>
      <c r="H131">
        <v>221</v>
      </c>
      <c r="I131">
        <v>18</v>
      </c>
    </row>
    <row r="132" spans="1:9" x14ac:dyDescent="0.35">
      <c r="A132" t="s">
        <v>9285</v>
      </c>
      <c r="B132" s="1" t="s">
        <v>6400</v>
      </c>
      <c r="C132" s="1" t="s">
        <v>8353</v>
      </c>
      <c r="D132" t="s">
        <v>9</v>
      </c>
      <c r="E132" t="s">
        <v>8576</v>
      </c>
      <c r="F132" s="2">
        <v>44802.012569444443</v>
      </c>
      <c r="G132" s="3" t="s">
        <v>8577</v>
      </c>
      <c r="H132">
        <v>406</v>
      </c>
      <c r="I132">
        <v>38</v>
      </c>
    </row>
    <row r="133" spans="1:9" x14ac:dyDescent="0.35">
      <c r="A133" t="s">
        <v>9286</v>
      </c>
      <c r="B133" s="1" t="s">
        <v>6400</v>
      </c>
      <c r="C133" s="1" t="s">
        <v>6400</v>
      </c>
      <c r="D133" t="s">
        <v>11</v>
      </c>
      <c r="E133" t="s">
        <v>8579</v>
      </c>
      <c r="F133" s="2">
        <v>44803.571747685186</v>
      </c>
      <c r="G133" s="3" t="s">
        <v>8580</v>
      </c>
      <c r="H133">
        <v>3133</v>
      </c>
      <c r="I133">
        <v>266</v>
      </c>
    </row>
    <row r="134" spans="1:9" x14ac:dyDescent="0.35">
      <c r="A134" t="s">
        <v>9287</v>
      </c>
      <c r="B134" s="1" t="s">
        <v>6400</v>
      </c>
      <c r="C134" s="1" t="s">
        <v>8369</v>
      </c>
      <c r="D134" t="s">
        <v>9</v>
      </c>
      <c r="E134" t="s">
        <v>8581</v>
      </c>
      <c r="F134" s="2">
        <v>44803.571770833332</v>
      </c>
      <c r="G134" s="3" t="s">
        <v>8582</v>
      </c>
      <c r="H134">
        <v>1019</v>
      </c>
      <c r="I134">
        <v>73</v>
      </c>
    </row>
    <row r="135" spans="1:9" x14ac:dyDescent="0.35">
      <c r="A135" t="s">
        <v>9288</v>
      </c>
      <c r="B135" s="1" t="s">
        <v>6400</v>
      </c>
      <c r="C135" s="1" t="s">
        <v>8578</v>
      </c>
      <c r="D135" t="s">
        <v>52</v>
      </c>
      <c r="E135" t="s">
        <v>8583</v>
      </c>
      <c r="F135" s="2">
        <v>44803.594212962962</v>
      </c>
      <c r="G135" s="3" t="s">
        <v>8584</v>
      </c>
      <c r="H135">
        <v>0</v>
      </c>
      <c r="I135">
        <v>90</v>
      </c>
    </row>
    <row r="136" spans="1:9" x14ac:dyDescent="0.35">
      <c r="A136" t="s">
        <v>9289</v>
      </c>
      <c r="B136" s="1" t="s">
        <v>6400</v>
      </c>
      <c r="C136" s="1" t="s">
        <v>6400</v>
      </c>
      <c r="D136" t="s">
        <v>11</v>
      </c>
      <c r="E136" t="s">
        <v>8585</v>
      </c>
      <c r="F136" s="2">
        <v>44803.963819444441</v>
      </c>
      <c r="G136" s="3" t="s">
        <v>8586</v>
      </c>
      <c r="H136">
        <v>1422</v>
      </c>
      <c r="I136">
        <v>113</v>
      </c>
    </row>
    <row r="137" spans="1:9" x14ac:dyDescent="0.35">
      <c r="A137" t="s">
        <v>9290</v>
      </c>
      <c r="B137" s="1" t="s">
        <v>6400</v>
      </c>
      <c r="C137" s="1" t="s">
        <v>6400</v>
      </c>
      <c r="D137" t="s">
        <v>11</v>
      </c>
      <c r="E137" t="s">
        <v>8587</v>
      </c>
      <c r="F137" s="2">
        <v>44803.963819444441</v>
      </c>
      <c r="G137" s="3" t="s">
        <v>8588</v>
      </c>
      <c r="H137">
        <v>600</v>
      </c>
      <c r="I137">
        <v>56</v>
      </c>
    </row>
    <row r="138" spans="1:9" x14ac:dyDescent="0.35">
      <c r="A138" t="s">
        <v>9291</v>
      </c>
      <c r="B138" s="1" t="s">
        <v>6400</v>
      </c>
      <c r="C138" s="1" t="s">
        <v>6400</v>
      </c>
      <c r="D138" t="s">
        <v>11</v>
      </c>
      <c r="E138" t="s">
        <v>8589</v>
      </c>
      <c r="F138" s="2">
        <v>44805.441643518519</v>
      </c>
      <c r="G138" s="3" t="s">
        <v>8590</v>
      </c>
      <c r="H138">
        <v>2187</v>
      </c>
      <c r="I138">
        <v>259</v>
      </c>
    </row>
    <row r="139" spans="1:9" x14ac:dyDescent="0.35">
      <c r="A139" t="s">
        <v>9292</v>
      </c>
      <c r="B139" s="1" t="s">
        <v>6400</v>
      </c>
      <c r="C139" s="1" t="s">
        <v>6400</v>
      </c>
      <c r="D139" t="s">
        <v>11</v>
      </c>
      <c r="E139" t="s">
        <v>8591</v>
      </c>
      <c r="F139" s="2">
        <v>44805.441655092596</v>
      </c>
      <c r="G139" s="3" t="s">
        <v>8592</v>
      </c>
      <c r="H139">
        <v>665</v>
      </c>
      <c r="I139">
        <v>71</v>
      </c>
    </row>
    <row r="140" spans="1:9" x14ac:dyDescent="0.35">
      <c r="A140" t="s">
        <v>9293</v>
      </c>
      <c r="B140" s="1" t="s">
        <v>6400</v>
      </c>
      <c r="C140" s="1" t="s">
        <v>6400</v>
      </c>
      <c r="D140" t="s">
        <v>11</v>
      </c>
      <c r="E140" t="s">
        <v>8593</v>
      </c>
      <c r="F140" s="2">
        <v>44805.441655092596</v>
      </c>
      <c r="G140" s="3" t="s">
        <v>8594</v>
      </c>
      <c r="H140">
        <v>414</v>
      </c>
      <c r="I140">
        <v>49</v>
      </c>
    </row>
    <row r="141" spans="1:9" x14ac:dyDescent="0.35">
      <c r="A141" t="s">
        <v>9294</v>
      </c>
      <c r="B141" s="1" t="s">
        <v>6400</v>
      </c>
      <c r="C141" s="1" t="s">
        <v>8595</v>
      </c>
      <c r="D141" t="s">
        <v>9</v>
      </c>
      <c r="E141" t="s">
        <v>8596</v>
      </c>
      <c r="F141" s="2">
        <v>44805.76326388889</v>
      </c>
      <c r="G141" s="3" t="s">
        <v>8597</v>
      </c>
      <c r="H141">
        <v>481</v>
      </c>
      <c r="I141">
        <v>42</v>
      </c>
    </row>
    <row r="142" spans="1:9" x14ac:dyDescent="0.35">
      <c r="A142" t="s">
        <v>9295</v>
      </c>
      <c r="B142" s="1" t="s">
        <v>6400</v>
      </c>
      <c r="C142" s="1" t="s">
        <v>6400</v>
      </c>
      <c r="D142" t="s">
        <v>11</v>
      </c>
      <c r="E142" t="s">
        <v>8598</v>
      </c>
      <c r="F142" s="2">
        <v>44805.76326388889</v>
      </c>
      <c r="G142" s="3" t="s">
        <v>8599</v>
      </c>
      <c r="H142">
        <v>259</v>
      </c>
      <c r="I142">
        <v>26</v>
      </c>
    </row>
    <row r="143" spans="1:9" x14ac:dyDescent="0.35">
      <c r="A143" t="s">
        <v>9296</v>
      </c>
      <c r="B143" s="1" t="s">
        <v>6400</v>
      </c>
      <c r="C143" s="1" t="s">
        <v>6400</v>
      </c>
      <c r="D143" t="s">
        <v>11</v>
      </c>
      <c r="E143" t="s">
        <v>8600</v>
      </c>
      <c r="F143" s="2">
        <v>44805.832118055558</v>
      </c>
      <c r="G143" s="3" t="s">
        <v>8601</v>
      </c>
      <c r="H143">
        <v>924</v>
      </c>
      <c r="I143">
        <v>86</v>
      </c>
    </row>
    <row r="144" spans="1:9" x14ac:dyDescent="0.35">
      <c r="A144" t="s">
        <v>9297</v>
      </c>
      <c r="B144" s="1" t="s">
        <v>6400</v>
      </c>
      <c r="C144" s="1" t="s">
        <v>6400</v>
      </c>
      <c r="D144" t="s">
        <v>11</v>
      </c>
      <c r="E144" t="s">
        <v>8602</v>
      </c>
      <c r="F144" s="2">
        <v>44805.832129629627</v>
      </c>
      <c r="G144" s="3" t="s">
        <v>8603</v>
      </c>
      <c r="H144">
        <v>233</v>
      </c>
      <c r="I144">
        <v>37</v>
      </c>
    </row>
    <row r="145" spans="1:9" x14ac:dyDescent="0.35">
      <c r="A145" t="s">
        <v>9298</v>
      </c>
      <c r="B145" s="1" t="s">
        <v>6400</v>
      </c>
      <c r="C145" s="1" t="s">
        <v>6400</v>
      </c>
      <c r="D145" t="s">
        <v>11</v>
      </c>
      <c r="E145" t="s">
        <v>8604</v>
      </c>
      <c r="F145" s="2">
        <v>44805.887824074074</v>
      </c>
      <c r="G145" s="3" t="s">
        <v>8605</v>
      </c>
      <c r="H145">
        <v>938</v>
      </c>
      <c r="I145">
        <v>54</v>
      </c>
    </row>
    <row r="146" spans="1:9" x14ac:dyDescent="0.35">
      <c r="A146" t="s">
        <v>9299</v>
      </c>
      <c r="B146" s="1" t="s">
        <v>6400</v>
      </c>
      <c r="C146" s="1" t="s">
        <v>6400</v>
      </c>
      <c r="D146" t="s">
        <v>11</v>
      </c>
      <c r="E146" t="s">
        <v>8606</v>
      </c>
      <c r="F146" s="2">
        <v>44805.887824074074</v>
      </c>
      <c r="G146" s="3" t="s">
        <v>8607</v>
      </c>
      <c r="H146">
        <v>379</v>
      </c>
      <c r="I146">
        <v>48</v>
      </c>
    </row>
    <row r="147" spans="1:9" x14ac:dyDescent="0.35">
      <c r="A147" t="s">
        <v>9300</v>
      </c>
      <c r="B147" s="1" t="s">
        <v>6400</v>
      </c>
      <c r="C147" s="1" t="s">
        <v>6400</v>
      </c>
      <c r="D147" t="s">
        <v>11</v>
      </c>
      <c r="E147" t="s">
        <v>8608</v>
      </c>
      <c r="F147" s="2">
        <v>44805.984571759262</v>
      </c>
      <c r="G147" s="3" t="s">
        <v>8609</v>
      </c>
      <c r="H147">
        <v>597</v>
      </c>
      <c r="I147">
        <v>70</v>
      </c>
    </row>
    <row r="148" spans="1:9" x14ac:dyDescent="0.35">
      <c r="A148" t="s">
        <v>9301</v>
      </c>
      <c r="B148" s="1" t="s">
        <v>6400</v>
      </c>
      <c r="C148" s="1" t="s">
        <v>6400</v>
      </c>
      <c r="D148" t="s">
        <v>11</v>
      </c>
      <c r="E148" t="s">
        <v>8610</v>
      </c>
      <c r="F148" s="2">
        <v>44806.071180555555</v>
      </c>
      <c r="G148" s="3" t="s">
        <v>8611</v>
      </c>
      <c r="H148">
        <v>2464</v>
      </c>
      <c r="I148">
        <v>310</v>
      </c>
    </row>
    <row r="149" spans="1:9" x14ac:dyDescent="0.35">
      <c r="A149" t="s">
        <v>9302</v>
      </c>
      <c r="B149" s="1" t="s">
        <v>6400</v>
      </c>
      <c r="C149" s="1" t="s">
        <v>6400</v>
      </c>
      <c r="D149" t="s">
        <v>11</v>
      </c>
      <c r="E149" t="s">
        <v>8612</v>
      </c>
      <c r="F149" s="2">
        <v>44806.086018518516</v>
      </c>
      <c r="G149" s="3" t="s">
        <v>8613</v>
      </c>
      <c r="H149">
        <v>1875</v>
      </c>
      <c r="I149">
        <v>173</v>
      </c>
    </row>
    <row r="150" spans="1:9" x14ac:dyDescent="0.35">
      <c r="A150" t="s">
        <v>9303</v>
      </c>
      <c r="B150" s="1" t="s">
        <v>6400</v>
      </c>
      <c r="C150" s="1" t="s">
        <v>6400</v>
      </c>
      <c r="D150" t="s">
        <v>11</v>
      </c>
      <c r="E150" t="s">
        <v>8614</v>
      </c>
      <c r="F150" s="2">
        <v>44806.560208333336</v>
      </c>
      <c r="G150" s="3" t="s">
        <v>8615</v>
      </c>
      <c r="H150">
        <v>1003</v>
      </c>
      <c r="I150">
        <v>110</v>
      </c>
    </row>
    <row r="151" spans="1:9" x14ac:dyDescent="0.35">
      <c r="A151" t="s">
        <v>9304</v>
      </c>
      <c r="B151" s="1" t="s">
        <v>6400</v>
      </c>
      <c r="C151" s="1" t="s">
        <v>6400</v>
      </c>
      <c r="D151" t="s">
        <v>11</v>
      </c>
      <c r="E151" t="s">
        <v>8616</v>
      </c>
      <c r="F151" s="2">
        <v>44806.560219907406</v>
      </c>
      <c r="G151" s="3" t="s">
        <v>8617</v>
      </c>
      <c r="H151">
        <v>402</v>
      </c>
      <c r="I151">
        <v>63</v>
      </c>
    </row>
    <row r="152" spans="1:9" x14ac:dyDescent="0.35">
      <c r="A152" t="s">
        <v>9305</v>
      </c>
      <c r="B152" s="1" t="s">
        <v>6400</v>
      </c>
      <c r="C152" s="1" t="s">
        <v>4895</v>
      </c>
      <c r="D152" t="s">
        <v>146</v>
      </c>
      <c r="E152" t="s">
        <v>8618</v>
      </c>
      <c r="F152" s="2">
        <v>44806.716527777775</v>
      </c>
      <c r="G152" s="3" t="s">
        <v>8619</v>
      </c>
      <c r="H152">
        <v>6970</v>
      </c>
      <c r="I152">
        <v>148</v>
      </c>
    </row>
    <row r="153" spans="1:9" x14ac:dyDescent="0.35">
      <c r="A153" t="s">
        <v>9306</v>
      </c>
      <c r="B153" s="1" t="s">
        <v>6400</v>
      </c>
      <c r="C153" s="1" t="s">
        <v>6400</v>
      </c>
      <c r="D153" t="s">
        <v>11</v>
      </c>
      <c r="E153" t="s">
        <v>8620</v>
      </c>
      <c r="F153" s="2">
        <v>44806.782777777778</v>
      </c>
      <c r="G153" s="3" t="s">
        <v>8621</v>
      </c>
      <c r="H153">
        <v>3502</v>
      </c>
      <c r="I153">
        <v>243</v>
      </c>
    </row>
    <row r="154" spans="1:9" x14ac:dyDescent="0.35">
      <c r="A154" t="s">
        <v>9307</v>
      </c>
      <c r="B154" s="1" t="s">
        <v>6400</v>
      </c>
      <c r="C154" s="1" t="s">
        <v>6400</v>
      </c>
      <c r="D154" t="s">
        <v>11</v>
      </c>
      <c r="E154" s="3" t="s">
        <v>8622</v>
      </c>
      <c r="F154" s="2">
        <v>44806.782789351855</v>
      </c>
      <c r="G154" s="3" t="s">
        <v>8623</v>
      </c>
      <c r="H154">
        <v>271</v>
      </c>
      <c r="I154">
        <v>25</v>
      </c>
    </row>
    <row r="155" spans="1:9" x14ac:dyDescent="0.35">
      <c r="A155" t="s">
        <v>9308</v>
      </c>
      <c r="B155" s="1" t="s">
        <v>6400</v>
      </c>
      <c r="C155" s="1" t="s">
        <v>8624</v>
      </c>
      <c r="D155" t="s">
        <v>52</v>
      </c>
      <c r="E155" t="s">
        <v>8625</v>
      </c>
      <c r="F155" s="2">
        <v>44807.568437499998</v>
      </c>
      <c r="G155" s="3" t="s">
        <v>8626</v>
      </c>
      <c r="H155">
        <v>0</v>
      </c>
      <c r="I155">
        <v>60</v>
      </c>
    </row>
    <row r="156" spans="1:9" x14ac:dyDescent="0.35">
      <c r="A156" t="s">
        <v>9309</v>
      </c>
      <c r="B156" s="1" t="s">
        <v>6400</v>
      </c>
      <c r="C156" s="1" t="s">
        <v>6400</v>
      </c>
      <c r="D156" t="s">
        <v>11</v>
      </c>
      <c r="E156" t="s">
        <v>8627</v>
      </c>
      <c r="F156" s="2">
        <v>44807.752256944441</v>
      </c>
      <c r="G156" s="3" t="s">
        <v>8628</v>
      </c>
      <c r="H156">
        <v>1951</v>
      </c>
      <c r="I156">
        <v>112</v>
      </c>
    </row>
    <row r="157" spans="1:9" x14ac:dyDescent="0.35">
      <c r="A157" t="s">
        <v>9310</v>
      </c>
      <c r="B157" s="1" t="s">
        <v>6400</v>
      </c>
      <c r="C157" s="1" t="s">
        <v>6400</v>
      </c>
      <c r="D157" t="s">
        <v>11</v>
      </c>
      <c r="E157" s="3" t="s">
        <v>8629</v>
      </c>
      <c r="F157" s="2">
        <v>44807.76222222222</v>
      </c>
      <c r="G157" s="3" t="s">
        <v>8630</v>
      </c>
      <c r="H157">
        <v>492</v>
      </c>
      <c r="I157">
        <v>63</v>
      </c>
    </row>
    <row r="158" spans="1:9" x14ac:dyDescent="0.35">
      <c r="A158" t="s">
        <v>9311</v>
      </c>
      <c r="B158" s="1" t="s">
        <v>6400</v>
      </c>
      <c r="C158" s="1" t="s">
        <v>6400</v>
      </c>
      <c r="D158" t="s">
        <v>11</v>
      </c>
      <c r="E158" t="s">
        <v>8631</v>
      </c>
      <c r="F158" s="2">
        <v>44807.825277777774</v>
      </c>
      <c r="G158" s="3" t="s">
        <v>8632</v>
      </c>
      <c r="H158">
        <v>11432</v>
      </c>
      <c r="I158">
        <v>557</v>
      </c>
    </row>
    <row r="159" spans="1:9" x14ac:dyDescent="0.35">
      <c r="A159" t="s">
        <v>9312</v>
      </c>
      <c r="B159" s="1" t="s">
        <v>6400</v>
      </c>
      <c r="C159" s="1" t="s">
        <v>6400</v>
      </c>
      <c r="D159" t="s">
        <v>11</v>
      </c>
      <c r="E159" t="s">
        <v>8633</v>
      </c>
      <c r="F159" s="2">
        <v>44808.123541666668</v>
      </c>
      <c r="G159" s="3" t="s">
        <v>8634</v>
      </c>
      <c r="H159">
        <v>954</v>
      </c>
      <c r="I159">
        <v>98</v>
      </c>
    </row>
    <row r="160" spans="1:9" x14ac:dyDescent="0.35">
      <c r="A160" t="s">
        <v>9313</v>
      </c>
      <c r="B160" s="1" t="s">
        <v>6400</v>
      </c>
      <c r="C160" s="1" t="s">
        <v>6400</v>
      </c>
      <c r="D160" t="s">
        <v>11</v>
      </c>
      <c r="E160" t="s">
        <v>8635</v>
      </c>
      <c r="F160" s="2">
        <v>44809.529710648145</v>
      </c>
      <c r="G160" s="3" t="s">
        <v>8636</v>
      </c>
      <c r="H160">
        <v>840</v>
      </c>
      <c r="I160">
        <v>82</v>
      </c>
    </row>
    <row r="161" spans="1:9" x14ac:dyDescent="0.35">
      <c r="A161" t="s">
        <v>9314</v>
      </c>
      <c r="B161" s="1" t="s">
        <v>6400</v>
      </c>
      <c r="C161" s="1" t="s">
        <v>6400</v>
      </c>
      <c r="D161" t="s">
        <v>11</v>
      </c>
      <c r="E161" t="s">
        <v>8637</v>
      </c>
      <c r="F161" s="2">
        <v>44809.529722222222</v>
      </c>
      <c r="G161" s="3" t="s">
        <v>8638</v>
      </c>
      <c r="H161">
        <v>380</v>
      </c>
      <c r="I161">
        <v>41</v>
      </c>
    </row>
    <row r="162" spans="1:9" x14ac:dyDescent="0.35">
      <c r="A162" t="s">
        <v>9315</v>
      </c>
      <c r="B162" s="1" t="s">
        <v>6400</v>
      </c>
      <c r="C162" s="1" t="s">
        <v>1657</v>
      </c>
      <c r="D162" t="s">
        <v>9</v>
      </c>
      <c r="E162" t="s">
        <v>8639</v>
      </c>
      <c r="F162" s="2">
        <v>44809.555590277778</v>
      </c>
      <c r="G162" s="3" t="s">
        <v>8640</v>
      </c>
      <c r="H162">
        <v>1768</v>
      </c>
      <c r="I162">
        <v>106</v>
      </c>
    </row>
    <row r="163" spans="1:9" x14ac:dyDescent="0.35">
      <c r="A163" t="s">
        <v>9316</v>
      </c>
      <c r="B163" s="1" t="s">
        <v>6400</v>
      </c>
      <c r="C163" s="1" t="s">
        <v>6400</v>
      </c>
      <c r="D163" t="s">
        <v>11</v>
      </c>
      <c r="E163" t="s">
        <v>8641</v>
      </c>
      <c r="F163" s="2">
        <v>44809.672500000001</v>
      </c>
      <c r="G163" s="3" t="s">
        <v>8642</v>
      </c>
      <c r="H163">
        <v>404</v>
      </c>
      <c r="I163">
        <v>45</v>
      </c>
    </row>
    <row r="164" spans="1:9" x14ac:dyDescent="0.35">
      <c r="A164" t="s">
        <v>9317</v>
      </c>
      <c r="B164" s="1" t="s">
        <v>6400</v>
      </c>
      <c r="C164" s="1" t="s">
        <v>8643</v>
      </c>
      <c r="D164" t="s">
        <v>9</v>
      </c>
      <c r="E164" t="s">
        <v>8644</v>
      </c>
      <c r="F164" s="2">
        <v>44809.694791666669</v>
      </c>
      <c r="G164" s="3" t="s">
        <v>8645</v>
      </c>
      <c r="H164">
        <v>972</v>
      </c>
      <c r="I164">
        <v>64</v>
      </c>
    </row>
    <row r="165" spans="1:9" x14ac:dyDescent="0.35">
      <c r="A165" t="s">
        <v>9318</v>
      </c>
      <c r="B165" s="1" t="s">
        <v>6400</v>
      </c>
      <c r="C165" s="1" t="s">
        <v>8643</v>
      </c>
      <c r="D165" t="s">
        <v>9</v>
      </c>
      <c r="E165" t="s">
        <v>8646</v>
      </c>
      <c r="F165" s="2">
        <v>44809.694803240738</v>
      </c>
      <c r="G165" s="3" t="s">
        <v>8647</v>
      </c>
      <c r="H165">
        <v>423</v>
      </c>
      <c r="I165">
        <v>42</v>
      </c>
    </row>
    <row r="166" spans="1:9" x14ac:dyDescent="0.35">
      <c r="A166" t="s">
        <v>9319</v>
      </c>
      <c r="B166" s="1" t="s">
        <v>6400</v>
      </c>
      <c r="C166" s="1" t="s">
        <v>6400</v>
      </c>
      <c r="D166" t="s">
        <v>11</v>
      </c>
      <c r="E166" t="s">
        <v>8648</v>
      </c>
      <c r="F166" s="2">
        <v>44809.94327546296</v>
      </c>
      <c r="G166" s="3" t="s">
        <v>8649</v>
      </c>
      <c r="H166">
        <v>968</v>
      </c>
      <c r="I166">
        <v>77</v>
      </c>
    </row>
    <row r="167" spans="1:9" x14ac:dyDescent="0.35">
      <c r="A167" t="s">
        <v>9320</v>
      </c>
      <c r="B167" s="1" t="s">
        <v>6400</v>
      </c>
      <c r="C167" s="1" t="s">
        <v>6400</v>
      </c>
      <c r="D167" t="s">
        <v>11</v>
      </c>
      <c r="E167" t="s">
        <v>8650</v>
      </c>
      <c r="F167" s="2">
        <v>44809.943287037036</v>
      </c>
      <c r="G167" s="3" t="s">
        <v>8651</v>
      </c>
      <c r="H167">
        <v>239</v>
      </c>
      <c r="I167">
        <v>27</v>
      </c>
    </row>
    <row r="168" spans="1:9" x14ac:dyDescent="0.35">
      <c r="A168" t="s">
        <v>9321</v>
      </c>
      <c r="B168" s="1" t="s">
        <v>6400</v>
      </c>
      <c r="C168" s="1" t="s">
        <v>6400</v>
      </c>
      <c r="D168" t="s">
        <v>11</v>
      </c>
      <c r="E168" t="s">
        <v>8652</v>
      </c>
      <c r="F168" s="2">
        <v>44809.958749999998</v>
      </c>
      <c r="G168" s="3" t="s">
        <v>8653</v>
      </c>
      <c r="H168">
        <v>786</v>
      </c>
      <c r="I168">
        <v>90</v>
      </c>
    </row>
    <row r="169" spans="1:9" x14ac:dyDescent="0.35">
      <c r="A169" t="s">
        <v>9322</v>
      </c>
      <c r="B169" s="1" t="s">
        <v>6400</v>
      </c>
      <c r="C169" s="1" t="s">
        <v>6400</v>
      </c>
      <c r="D169" t="s">
        <v>11</v>
      </c>
      <c r="E169" t="s">
        <v>8654</v>
      </c>
      <c r="F169" s="2">
        <v>44809.958761574075</v>
      </c>
      <c r="G169" s="3" t="s">
        <v>8655</v>
      </c>
      <c r="H169">
        <v>303</v>
      </c>
      <c r="I169">
        <v>33</v>
      </c>
    </row>
    <row r="170" spans="1:9" x14ac:dyDescent="0.35">
      <c r="A170" t="s">
        <v>9323</v>
      </c>
      <c r="B170" s="1" t="s">
        <v>6400</v>
      </c>
      <c r="C170" s="1" t="s">
        <v>8656</v>
      </c>
      <c r="D170" t="s">
        <v>5635</v>
      </c>
      <c r="E170" t="s">
        <v>8657</v>
      </c>
      <c r="F170" s="2">
        <v>44810.494571759256</v>
      </c>
      <c r="G170" s="3" t="s">
        <v>8658</v>
      </c>
      <c r="H170">
        <v>0</v>
      </c>
      <c r="I170">
        <v>60</v>
      </c>
    </row>
    <row r="171" spans="1:9" x14ac:dyDescent="0.35">
      <c r="A171" t="s">
        <v>9324</v>
      </c>
      <c r="B171" s="1" t="s">
        <v>6400</v>
      </c>
      <c r="C171" s="1" t="s">
        <v>8659</v>
      </c>
      <c r="D171" t="s">
        <v>52</v>
      </c>
      <c r="E171" t="s">
        <v>8660</v>
      </c>
      <c r="F171" s="2">
        <v>44810.692002314812</v>
      </c>
      <c r="G171" s="3" t="s">
        <v>8661</v>
      </c>
      <c r="H171">
        <v>0</v>
      </c>
      <c r="I171">
        <v>22</v>
      </c>
    </row>
    <row r="172" spans="1:9" x14ac:dyDescent="0.35">
      <c r="A172" t="s">
        <v>9325</v>
      </c>
      <c r="B172" s="1" t="s">
        <v>6400</v>
      </c>
      <c r="C172" s="1" t="s">
        <v>6400</v>
      </c>
      <c r="D172" t="s">
        <v>11</v>
      </c>
      <c r="E172" t="s">
        <v>8662</v>
      </c>
      <c r="F172" s="2">
        <v>44810.715694444443</v>
      </c>
      <c r="G172" s="3" t="s">
        <v>8663</v>
      </c>
      <c r="H172">
        <v>770</v>
      </c>
      <c r="I172">
        <v>83</v>
      </c>
    </row>
    <row r="173" spans="1:9" x14ac:dyDescent="0.35">
      <c r="A173" t="s">
        <v>9326</v>
      </c>
      <c r="B173" s="1" t="s">
        <v>6400</v>
      </c>
      <c r="C173" s="1" t="s">
        <v>6400</v>
      </c>
      <c r="D173" t="s">
        <v>11</v>
      </c>
      <c r="E173" t="s">
        <v>8664</v>
      </c>
      <c r="F173" s="2">
        <v>44810.715891203705</v>
      </c>
      <c r="G173" s="3" t="s">
        <v>8665</v>
      </c>
      <c r="H173">
        <v>345</v>
      </c>
      <c r="I173">
        <v>53</v>
      </c>
    </row>
    <row r="174" spans="1:9" x14ac:dyDescent="0.35">
      <c r="A174" t="s">
        <v>9327</v>
      </c>
      <c r="B174" s="1" t="s">
        <v>6400</v>
      </c>
      <c r="C174" s="1" t="s">
        <v>6400</v>
      </c>
      <c r="D174" t="s">
        <v>11</v>
      </c>
      <c r="E174" t="s">
        <v>8666</v>
      </c>
      <c r="F174" s="2">
        <v>44810.715995370374</v>
      </c>
      <c r="G174" s="3" t="s">
        <v>8667</v>
      </c>
      <c r="H174">
        <v>696</v>
      </c>
      <c r="I174">
        <v>73</v>
      </c>
    </row>
    <row r="175" spans="1:9" x14ac:dyDescent="0.35">
      <c r="A175" t="s">
        <v>9328</v>
      </c>
      <c r="B175" s="1" t="s">
        <v>6400</v>
      </c>
      <c r="C175" s="1" t="s">
        <v>8353</v>
      </c>
      <c r="D175" t="s">
        <v>9</v>
      </c>
      <c r="E175" t="s">
        <v>8668</v>
      </c>
      <c r="F175" s="2">
        <v>44810.716296296298</v>
      </c>
      <c r="G175" s="3" t="s">
        <v>8669</v>
      </c>
      <c r="H175">
        <v>536</v>
      </c>
      <c r="I175">
        <v>68</v>
      </c>
    </row>
    <row r="176" spans="1:9" x14ac:dyDescent="0.35">
      <c r="A176" t="s">
        <v>9329</v>
      </c>
      <c r="B176" s="1" t="s">
        <v>6400</v>
      </c>
      <c r="C176" s="1" t="s">
        <v>6400</v>
      </c>
      <c r="D176" t="s">
        <v>11</v>
      </c>
      <c r="E176" t="s">
        <v>8670</v>
      </c>
      <c r="F176" s="2">
        <v>44810.725104166668</v>
      </c>
      <c r="G176" s="3" t="s">
        <v>8671</v>
      </c>
      <c r="H176">
        <v>427</v>
      </c>
      <c r="I176">
        <v>52</v>
      </c>
    </row>
    <row r="177" spans="1:9" x14ac:dyDescent="0.35">
      <c r="A177" t="s">
        <v>9330</v>
      </c>
      <c r="B177" s="1" t="s">
        <v>6400</v>
      </c>
      <c r="C177" s="1" t="s">
        <v>6400</v>
      </c>
      <c r="D177" t="s">
        <v>11</v>
      </c>
      <c r="E177" t="s">
        <v>8672</v>
      </c>
      <c r="F177" s="2">
        <v>44810.728148148148</v>
      </c>
      <c r="G177" s="3" t="s">
        <v>8673</v>
      </c>
      <c r="H177">
        <v>413</v>
      </c>
      <c r="I177">
        <v>56</v>
      </c>
    </row>
    <row r="178" spans="1:9" x14ac:dyDescent="0.35">
      <c r="A178" t="s">
        <v>9331</v>
      </c>
      <c r="B178" s="1" t="s">
        <v>6400</v>
      </c>
      <c r="C178" s="1" t="s">
        <v>6400</v>
      </c>
      <c r="D178" t="s">
        <v>11</v>
      </c>
      <c r="E178" t="s">
        <v>8674</v>
      </c>
      <c r="F178" s="2">
        <v>44810.753252314818</v>
      </c>
      <c r="G178" s="3" t="s">
        <v>8675</v>
      </c>
      <c r="H178">
        <v>421</v>
      </c>
      <c r="I178">
        <v>45</v>
      </c>
    </row>
    <row r="179" spans="1:9" x14ac:dyDescent="0.35">
      <c r="A179" t="s">
        <v>9332</v>
      </c>
      <c r="B179" s="1" t="s">
        <v>6400</v>
      </c>
      <c r="C179" s="1" t="s">
        <v>6400</v>
      </c>
      <c r="D179" t="s">
        <v>11</v>
      </c>
      <c r="E179" t="s">
        <v>8676</v>
      </c>
      <c r="F179" s="2">
        <v>44810.753460648149</v>
      </c>
      <c r="G179" s="3" t="s">
        <v>8677</v>
      </c>
      <c r="H179">
        <v>828</v>
      </c>
      <c r="I179">
        <v>78</v>
      </c>
    </row>
    <row r="180" spans="1:9" x14ac:dyDescent="0.35">
      <c r="A180" t="s">
        <v>9333</v>
      </c>
      <c r="B180" s="1" t="s">
        <v>6400</v>
      </c>
      <c r="C180" s="1" t="s">
        <v>8678</v>
      </c>
      <c r="D180" t="s">
        <v>9</v>
      </c>
      <c r="E180" t="s">
        <v>8679</v>
      </c>
      <c r="F180" s="2">
        <v>44810.805717592593</v>
      </c>
      <c r="G180" s="3" t="s">
        <v>8680</v>
      </c>
      <c r="H180">
        <v>6888</v>
      </c>
      <c r="I180">
        <v>452</v>
      </c>
    </row>
    <row r="181" spans="1:9" ht="101.5" x14ac:dyDescent="0.35">
      <c r="A181" t="s">
        <v>9334</v>
      </c>
      <c r="B181" s="1" t="s">
        <v>6400</v>
      </c>
      <c r="C181" s="1" t="s">
        <v>8681</v>
      </c>
      <c r="D181" t="s">
        <v>9</v>
      </c>
      <c r="E181" s="4" t="s">
        <v>8682</v>
      </c>
      <c r="F181" s="2">
        <v>44810.896053240744</v>
      </c>
      <c r="G181" s="3" t="s">
        <v>8683</v>
      </c>
      <c r="H181">
        <v>498</v>
      </c>
      <c r="I181">
        <v>49</v>
      </c>
    </row>
    <row r="182" spans="1:9" x14ac:dyDescent="0.35">
      <c r="A182" t="s">
        <v>9335</v>
      </c>
      <c r="B182" s="1" t="s">
        <v>6400</v>
      </c>
      <c r="C182" s="1" t="s">
        <v>6400</v>
      </c>
      <c r="D182" t="s">
        <v>11</v>
      </c>
      <c r="E182" t="s">
        <v>8684</v>
      </c>
      <c r="F182" s="2">
        <v>44811.575219907405</v>
      </c>
      <c r="G182" s="3" t="s">
        <v>8685</v>
      </c>
      <c r="H182">
        <v>874</v>
      </c>
      <c r="I182">
        <v>82</v>
      </c>
    </row>
    <row r="183" spans="1:9" x14ac:dyDescent="0.35">
      <c r="A183" t="s">
        <v>9336</v>
      </c>
      <c r="B183" s="1" t="s">
        <v>6400</v>
      </c>
      <c r="C183" s="1" t="s">
        <v>6400</v>
      </c>
      <c r="D183" t="s">
        <v>11</v>
      </c>
      <c r="E183" t="s">
        <v>8686</v>
      </c>
      <c r="F183" s="2">
        <v>44811.575370370374</v>
      </c>
      <c r="G183" s="3" t="s">
        <v>8687</v>
      </c>
      <c r="H183">
        <v>351</v>
      </c>
      <c r="I183">
        <v>43</v>
      </c>
    </row>
    <row r="184" spans="1:9" x14ac:dyDescent="0.35">
      <c r="A184" t="s">
        <v>9337</v>
      </c>
      <c r="B184" s="1" t="s">
        <v>6400</v>
      </c>
      <c r="C184" s="1" t="s">
        <v>6400</v>
      </c>
      <c r="D184" t="s">
        <v>11</v>
      </c>
      <c r="E184" t="s">
        <v>8688</v>
      </c>
      <c r="F184" s="2">
        <v>44811.656840277778</v>
      </c>
      <c r="G184" s="3" t="s">
        <v>8689</v>
      </c>
      <c r="H184">
        <v>35541</v>
      </c>
      <c r="I184">
        <v>2382</v>
      </c>
    </row>
    <row r="185" spans="1:9" ht="159.5" x14ac:dyDescent="0.35">
      <c r="A185" t="s">
        <v>9338</v>
      </c>
      <c r="B185" s="1" t="s">
        <v>6400</v>
      </c>
      <c r="C185" s="1" t="s">
        <v>6400</v>
      </c>
      <c r="D185" t="s">
        <v>11</v>
      </c>
      <c r="E185" s="4" t="s">
        <v>8690</v>
      </c>
      <c r="F185" s="2">
        <v>44811.656851851854</v>
      </c>
      <c r="G185" s="3" t="s">
        <v>8691</v>
      </c>
      <c r="H185">
        <v>4680</v>
      </c>
      <c r="I185">
        <v>298</v>
      </c>
    </row>
    <row r="186" spans="1:9" ht="174" x14ac:dyDescent="0.35">
      <c r="A186" t="s">
        <v>9339</v>
      </c>
      <c r="B186" s="1" t="s">
        <v>6400</v>
      </c>
      <c r="C186" s="1" t="s">
        <v>6400</v>
      </c>
      <c r="D186" t="s">
        <v>11</v>
      </c>
      <c r="E186" s="4" t="s">
        <v>8692</v>
      </c>
      <c r="F186" s="2">
        <v>44811.745833333334</v>
      </c>
      <c r="G186" s="3" t="s">
        <v>8693</v>
      </c>
      <c r="H186">
        <v>791</v>
      </c>
      <c r="I186">
        <v>124</v>
      </c>
    </row>
    <row r="187" spans="1:9" x14ac:dyDescent="0.35">
      <c r="A187" t="s">
        <v>9340</v>
      </c>
      <c r="B187" s="1" t="s">
        <v>6400</v>
      </c>
      <c r="C187" s="1" t="s">
        <v>8694</v>
      </c>
      <c r="D187" t="s">
        <v>9</v>
      </c>
      <c r="E187" t="s">
        <v>8695</v>
      </c>
      <c r="F187" s="2">
        <v>44811.824618055558</v>
      </c>
      <c r="G187" s="3" t="s">
        <v>8696</v>
      </c>
      <c r="H187">
        <v>1761</v>
      </c>
      <c r="I187">
        <v>159</v>
      </c>
    </row>
    <row r="188" spans="1:9" x14ac:dyDescent="0.35">
      <c r="A188" t="s">
        <v>9341</v>
      </c>
      <c r="B188" s="1" t="s">
        <v>6400</v>
      </c>
      <c r="C188" s="1" t="s">
        <v>5262</v>
      </c>
      <c r="D188" t="s">
        <v>9</v>
      </c>
      <c r="E188" t="s">
        <v>8697</v>
      </c>
      <c r="F188" s="2">
        <v>44811.906585648147</v>
      </c>
      <c r="G188" s="3" t="s">
        <v>8698</v>
      </c>
      <c r="H188">
        <v>3110</v>
      </c>
      <c r="I188">
        <v>247</v>
      </c>
    </row>
    <row r="189" spans="1:9" x14ac:dyDescent="0.35">
      <c r="A189" t="s">
        <v>9342</v>
      </c>
      <c r="B189" s="1" t="s">
        <v>6400</v>
      </c>
      <c r="C189" s="1" t="s">
        <v>6400</v>
      </c>
      <c r="D189" t="s">
        <v>11</v>
      </c>
      <c r="E189" t="s">
        <v>8699</v>
      </c>
      <c r="F189" s="2">
        <v>44811.908090277779</v>
      </c>
      <c r="G189" s="3" t="s">
        <v>8700</v>
      </c>
      <c r="H189">
        <v>910</v>
      </c>
      <c r="I189">
        <v>102</v>
      </c>
    </row>
    <row r="190" spans="1:9" x14ac:dyDescent="0.35">
      <c r="A190" t="s">
        <v>9343</v>
      </c>
      <c r="B190" s="1" t="s">
        <v>6400</v>
      </c>
      <c r="C190" s="1" t="s">
        <v>6400</v>
      </c>
      <c r="D190" t="s">
        <v>11</v>
      </c>
      <c r="E190" t="s">
        <v>8701</v>
      </c>
      <c r="F190" s="2">
        <v>44812.613136574073</v>
      </c>
      <c r="G190" s="3" t="s">
        <v>8702</v>
      </c>
      <c r="H190">
        <v>985</v>
      </c>
      <c r="I190">
        <v>104</v>
      </c>
    </row>
    <row r="191" spans="1:9" x14ac:dyDescent="0.35">
      <c r="A191" t="s">
        <v>9344</v>
      </c>
      <c r="B191" s="1" t="s">
        <v>6400</v>
      </c>
      <c r="C191" s="1" t="s">
        <v>6400</v>
      </c>
      <c r="D191" t="s">
        <v>11</v>
      </c>
      <c r="E191" t="s">
        <v>8703</v>
      </c>
      <c r="F191" s="2">
        <v>44812.61314814815</v>
      </c>
      <c r="G191" s="3" t="s">
        <v>8704</v>
      </c>
      <c r="H191">
        <v>233</v>
      </c>
      <c r="I191">
        <v>37</v>
      </c>
    </row>
    <row r="192" spans="1:9" x14ac:dyDescent="0.35">
      <c r="A192" t="s">
        <v>9345</v>
      </c>
      <c r="B192" s="1" t="s">
        <v>6400</v>
      </c>
      <c r="C192" s="1" t="s">
        <v>6400</v>
      </c>
      <c r="D192" t="s">
        <v>11</v>
      </c>
      <c r="E192" t="s">
        <v>8705</v>
      </c>
      <c r="F192" s="2">
        <v>44812.748495370368</v>
      </c>
      <c r="G192" s="3" t="s">
        <v>8706</v>
      </c>
      <c r="H192">
        <v>2442</v>
      </c>
      <c r="I192">
        <v>176</v>
      </c>
    </row>
    <row r="193" spans="1:9" x14ac:dyDescent="0.35">
      <c r="A193" t="s">
        <v>9346</v>
      </c>
      <c r="B193" s="1" t="s">
        <v>6400</v>
      </c>
      <c r="C193" s="1" t="s">
        <v>6400</v>
      </c>
      <c r="D193" t="s">
        <v>11</v>
      </c>
      <c r="E193" t="s">
        <v>8707</v>
      </c>
      <c r="F193" s="2">
        <v>44812.748506944445</v>
      </c>
      <c r="G193" s="3" t="s">
        <v>8708</v>
      </c>
      <c r="H193">
        <v>808</v>
      </c>
      <c r="I193">
        <v>47</v>
      </c>
    </row>
    <row r="194" spans="1:9" x14ac:dyDescent="0.35">
      <c r="A194" t="s">
        <v>9347</v>
      </c>
      <c r="B194" s="1" t="s">
        <v>6400</v>
      </c>
      <c r="C194" s="1" t="s">
        <v>6368</v>
      </c>
      <c r="D194" t="s">
        <v>9</v>
      </c>
      <c r="E194" t="s">
        <v>8709</v>
      </c>
      <c r="F194" s="2">
        <v>44812.941990740743</v>
      </c>
      <c r="G194" s="3" t="s">
        <v>8710</v>
      </c>
      <c r="H194">
        <v>294</v>
      </c>
      <c r="I194">
        <v>19</v>
      </c>
    </row>
    <row r="195" spans="1:9" x14ac:dyDescent="0.35">
      <c r="A195" t="s">
        <v>9348</v>
      </c>
      <c r="B195" s="1" t="s">
        <v>6400</v>
      </c>
      <c r="C195" s="1" t="s">
        <v>6400</v>
      </c>
      <c r="D195" t="s">
        <v>11</v>
      </c>
      <c r="E195" t="s">
        <v>8711</v>
      </c>
      <c r="F195" s="2">
        <v>44812.954513888886</v>
      </c>
      <c r="G195" s="3" t="s">
        <v>8712</v>
      </c>
      <c r="H195">
        <v>883</v>
      </c>
      <c r="I195">
        <v>143</v>
      </c>
    </row>
    <row r="196" spans="1:9" x14ac:dyDescent="0.35">
      <c r="A196" t="s">
        <v>9349</v>
      </c>
      <c r="B196" s="1" t="s">
        <v>6400</v>
      </c>
      <c r="C196" s="1" t="s">
        <v>8713</v>
      </c>
      <c r="D196" t="s">
        <v>9</v>
      </c>
      <c r="E196" t="s">
        <v>8714</v>
      </c>
      <c r="F196" s="2">
        <v>44813.045127314814</v>
      </c>
      <c r="G196" s="3" t="s">
        <v>8715</v>
      </c>
      <c r="H196">
        <v>317</v>
      </c>
      <c r="I196">
        <v>16</v>
      </c>
    </row>
    <row r="197" spans="1:9" x14ac:dyDescent="0.35">
      <c r="A197" t="s">
        <v>9350</v>
      </c>
      <c r="B197" s="1" t="s">
        <v>6400</v>
      </c>
      <c r="C197" s="1" t="s">
        <v>6400</v>
      </c>
      <c r="D197" t="s">
        <v>11</v>
      </c>
      <c r="E197" t="s">
        <v>8716</v>
      </c>
      <c r="F197" s="2">
        <v>44813.604097222225</v>
      </c>
      <c r="G197" s="3" t="s">
        <v>8717</v>
      </c>
      <c r="H197">
        <v>912</v>
      </c>
      <c r="I197">
        <v>107</v>
      </c>
    </row>
    <row r="198" spans="1:9" x14ac:dyDescent="0.35">
      <c r="A198" t="s">
        <v>9351</v>
      </c>
      <c r="B198" s="1" t="s">
        <v>6400</v>
      </c>
      <c r="C198" s="1" t="s">
        <v>6400</v>
      </c>
      <c r="D198" t="s">
        <v>11</v>
      </c>
      <c r="E198" t="s">
        <v>8718</v>
      </c>
      <c r="F198" s="2">
        <v>44813.691354166665</v>
      </c>
      <c r="G198" s="3" t="s">
        <v>8719</v>
      </c>
      <c r="H198">
        <v>839</v>
      </c>
      <c r="I198">
        <v>90</v>
      </c>
    </row>
    <row r="199" spans="1:9" x14ac:dyDescent="0.35">
      <c r="A199" t="s">
        <v>9352</v>
      </c>
      <c r="B199" s="1" t="s">
        <v>6400</v>
      </c>
      <c r="C199" s="1" t="s">
        <v>6400</v>
      </c>
      <c r="D199" t="s">
        <v>11</v>
      </c>
      <c r="E199" s="3" t="s">
        <v>8720</v>
      </c>
      <c r="F199" s="2">
        <v>44813.691388888888</v>
      </c>
      <c r="G199" s="3" t="s">
        <v>8721</v>
      </c>
      <c r="H199">
        <v>158</v>
      </c>
      <c r="I199">
        <v>25</v>
      </c>
    </row>
    <row r="200" spans="1:9" ht="130.5" x14ac:dyDescent="0.35">
      <c r="A200" t="s">
        <v>9353</v>
      </c>
      <c r="B200" s="1" t="s">
        <v>6400</v>
      </c>
      <c r="C200" s="1" t="s">
        <v>8578</v>
      </c>
      <c r="D200" t="s">
        <v>52</v>
      </c>
      <c r="E200" s="4" t="s">
        <v>8722</v>
      </c>
      <c r="F200" s="2">
        <v>44813.771678240744</v>
      </c>
      <c r="G200" s="3" t="s">
        <v>8723</v>
      </c>
      <c r="H200">
        <v>0</v>
      </c>
      <c r="I200">
        <v>90</v>
      </c>
    </row>
    <row r="201" spans="1:9" x14ac:dyDescent="0.35">
      <c r="A201" t="s">
        <v>9354</v>
      </c>
      <c r="B201" s="1" t="s">
        <v>6400</v>
      </c>
      <c r="C201" s="1" t="s">
        <v>6400</v>
      </c>
      <c r="D201" t="s">
        <v>11</v>
      </c>
      <c r="E201" t="s">
        <v>8724</v>
      </c>
      <c r="F201" s="2">
        <v>44813.82675925926</v>
      </c>
      <c r="G201" s="3" t="s">
        <v>8725</v>
      </c>
      <c r="H201">
        <v>2508</v>
      </c>
      <c r="I201">
        <v>254</v>
      </c>
    </row>
    <row r="202" spans="1:9" x14ac:dyDescent="0.35">
      <c r="A202" t="s">
        <v>9355</v>
      </c>
      <c r="B202" s="1" t="s">
        <v>6400</v>
      </c>
      <c r="C202" s="1" t="s">
        <v>6400</v>
      </c>
      <c r="D202" t="s">
        <v>11</v>
      </c>
      <c r="E202" t="s">
        <v>8726</v>
      </c>
      <c r="F202" s="2">
        <v>44813.82675925926</v>
      </c>
      <c r="G202" s="3" t="s">
        <v>8727</v>
      </c>
      <c r="H202">
        <v>544</v>
      </c>
      <c r="I202">
        <v>54</v>
      </c>
    </row>
    <row r="203" spans="1:9" x14ac:dyDescent="0.35">
      <c r="A203" t="s">
        <v>9356</v>
      </c>
      <c r="B203" s="1" t="s">
        <v>6400</v>
      </c>
      <c r="C203" s="1" t="s">
        <v>6400</v>
      </c>
      <c r="D203" t="s">
        <v>11</v>
      </c>
      <c r="E203" t="s">
        <v>8728</v>
      </c>
      <c r="F203" s="2">
        <v>44813.826770833337</v>
      </c>
      <c r="G203" s="3" t="s">
        <v>8729</v>
      </c>
      <c r="H203">
        <v>551</v>
      </c>
      <c r="I203">
        <v>74</v>
      </c>
    </row>
    <row r="204" spans="1:9" x14ac:dyDescent="0.35">
      <c r="A204" t="s">
        <v>9357</v>
      </c>
      <c r="B204" s="1" t="s">
        <v>6400</v>
      </c>
      <c r="C204" s="1" t="s">
        <v>6400</v>
      </c>
      <c r="D204" t="s">
        <v>11</v>
      </c>
      <c r="E204" t="s">
        <v>8730</v>
      </c>
      <c r="F204" s="2">
        <v>44813.858483796299</v>
      </c>
      <c r="G204" s="3" t="s">
        <v>8731</v>
      </c>
      <c r="H204">
        <v>605</v>
      </c>
      <c r="I204">
        <v>107</v>
      </c>
    </row>
    <row r="205" spans="1:9" x14ac:dyDescent="0.35">
      <c r="A205" t="s">
        <v>9358</v>
      </c>
      <c r="B205" s="1" t="s">
        <v>6400</v>
      </c>
      <c r="C205" s="1" t="s">
        <v>8732</v>
      </c>
      <c r="D205" t="s">
        <v>9</v>
      </c>
      <c r="E205" t="s">
        <v>8733</v>
      </c>
      <c r="F205" s="2">
        <v>44813.895462962966</v>
      </c>
      <c r="G205" s="3" t="s">
        <v>8734</v>
      </c>
      <c r="H205">
        <v>182</v>
      </c>
      <c r="I205">
        <v>19</v>
      </c>
    </row>
    <row r="206" spans="1:9" x14ac:dyDescent="0.35">
      <c r="A206" t="s">
        <v>9359</v>
      </c>
      <c r="B206" s="1" t="s">
        <v>6400</v>
      </c>
      <c r="C206" s="1" t="s">
        <v>8735</v>
      </c>
      <c r="D206" t="s">
        <v>9</v>
      </c>
      <c r="E206" s="13" t="s">
        <v>8352</v>
      </c>
      <c r="F206" s="2">
        <v>44813.895543981482</v>
      </c>
      <c r="G206" s="3" t="s">
        <v>8736</v>
      </c>
      <c r="H206">
        <v>182</v>
      </c>
      <c r="I206">
        <v>19</v>
      </c>
    </row>
    <row r="207" spans="1:9" x14ac:dyDescent="0.35">
      <c r="A207" t="s">
        <v>9360</v>
      </c>
      <c r="B207" s="1" t="s">
        <v>6400</v>
      </c>
      <c r="C207" s="1" t="s">
        <v>6400</v>
      </c>
      <c r="D207" t="s">
        <v>11</v>
      </c>
      <c r="E207" t="s">
        <v>8737</v>
      </c>
      <c r="F207" s="2">
        <v>44813.960821759261</v>
      </c>
      <c r="G207" s="3" t="s">
        <v>8738</v>
      </c>
      <c r="H207">
        <v>829</v>
      </c>
      <c r="I207">
        <v>103</v>
      </c>
    </row>
    <row r="208" spans="1:9" x14ac:dyDescent="0.35">
      <c r="A208" t="s">
        <v>9361</v>
      </c>
      <c r="B208" s="1" t="s">
        <v>6400</v>
      </c>
      <c r="C208" s="1" t="s">
        <v>6400</v>
      </c>
      <c r="D208" t="s">
        <v>11</v>
      </c>
      <c r="E208" t="s">
        <v>8739</v>
      </c>
      <c r="F208" s="2">
        <v>44814.669062499997</v>
      </c>
      <c r="G208" s="3" t="s">
        <v>8740</v>
      </c>
      <c r="H208">
        <v>1568</v>
      </c>
      <c r="I208">
        <v>196</v>
      </c>
    </row>
    <row r="209" spans="1:9" x14ac:dyDescent="0.35">
      <c r="A209" t="s">
        <v>9362</v>
      </c>
      <c r="B209" s="1" t="s">
        <v>6400</v>
      </c>
      <c r="C209" s="1" t="s">
        <v>6400</v>
      </c>
      <c r="D209" t="s">
        <v>11</v>
      </c>
      <c r="E209" s="3" t="s">
        <v>8741</v>
      </c>
      <c r="F209" s="2">
        <v>44814.669062499997</v>
      </c>
      <c r="G209" s="3" t="s">
        <v>8742</v>
      </c>
      <c r="H209">
        <v>320</v>
      </c>
      <c r="I209">
        <v>43</v>
      </c>
    </row>
    <row r="210" spans="1:9" x14ac:dyDescent="0.35">
      <c r="A210" t="s">
        <v>9363</v>
      </c>
      <c r="B210" s="1" t="s">
        <v>6400</v>
      </c>
      <c r="C210" s="1" t="s">
        <v>8</v>
      </c>
      <c r="D210" t="s">
        <v>9</v>
      </c>
      <c r="E210" t="s">
        <v>8743</v>
      </c>
      <c r="F210" s="2">
        <v>44814.931354166663</v>
      </c>
      <c r="G210" s="3" t="s">
        <v>8744</v>
      </c>
      <c r="H210">
        <v>529</v>
      </c>
      <c r="I210">
        <v>34</v>
      </c>
    </row>
    <row r="211" spans="1:9" x14ac:dyDescent="0.35">
      <c r="A211" t="s">
        <v>9364</v>
      </c>
      <c r="B211" s="1" t="s">
        <v>6400</v>
      </c>
      <c r="C211" s="1" t="s">
        <v>8747</v>
      </c>
      <c r="D211" t="s">
        <v>146</v>
      </c>
      <c r="E211" t="s">
        <v>8745</v>
      </c>
      <c r="F211" s="2">
        <v>44814.932997685188</v>
      </c>
      <c r="G211" s="3" t="s">
        <v>8746</v>
      </c>
      <c r="H211">
        <v>145</v>
      </c>
      <c r="I211">
        <v>11</v>
      </c>
    </row>
    <row r="212" spans="1:9" x14ac:dyDescent="0.35">
      <c r="A212" t="s">
        <v>9365</v>
      </c>
      <c r="B212" s="1" t="s">
        <v>6400</v>
      </c>
      <c r="C212" s="1" t="s">
        <v>8</v>
      </c>
      <c r="D212" t="s">
        <v>9</v>
      </c>
      <c r="E212" t="s">
        <v>8748</v>
      </c>
      <c r="F212" s="2">
        <v>44814.956423611111</v>
      </c>
      <c r="G212" s="3" t="s">
        <v>8749</v>
      </c>
      <c r="H212">
        <v>7019</v>
      </c>
      <c r="I212">
        <v>616</v>
      </c>
    </row>
    <row r="213" spans="1:9" x14ac:dyDescent="0.35">
      <c r="A213" t="s">
        <v>9366</v>
      </c>
      <c r="B213" s="1" t="s">
        <v>6400</v>
      </c>
      <c r="C213" s="1" t="s">
        <v>6400</v>
      </c>
      <c r="D213" t="s">
        <v>11</v>
      </c>
      <c r="E213" s="20" t="s">
        <v>8750</v>
      </c>
      <c r="F213" s="2">
        <v>44814.956423611111</v>
      </c>
      <c r="G213" s="3" t="s">
        <v>8751</v>
      </c>
      <c r="H213">
        <v>879</v>
      </c>
      <c r="I213">
        <v>93</v>
      </c>
    </row>
    <row r="214" spans="1:9" x14ac:dyDescent="0.35">
      <c r="A214" t="s">
        <v>9367</v>
      </c>
      <c r="B214" s="1" t="s">
        <v>6400</v>
      </c>
      <c r="C214" s="1" t="s">
        <v>2395</v>
      </c>
      <c r="D214" t="s">
        <v>9</v>
      </c>
      <c r="E214" t="s">
        <v>8752</v>
      </c>
      <c r="F214" s="2">
        <v>44816.511273148149</v>
      </c>
      <c r="G214" s="3" t="s">
        <v>8753</v>
      </c>
      <c r="H214">
        <v>125</v>
      </c>
      <c r="I214">
        <v>11</v>
      </c>
    </row>
    <row r="215" spans="1:9" x14ac:dyDescent="0.35">
      <c r="A215" t="s">
        <v>9368</v>
      </c>
      <c r="B215" s="1" t="s">
        <v>6400</v>
      </c>
      <c r="C215" s="1" t="s">
        <v>8754</v>
      </c>
      <c r="D215" t="s">
        <v>9</v>
      </c>
      <c r="E215" t="s">
        <v>8755</v>
      </c>
      <c r="F215" s="2">
        <v>44816.539027777777</v>
      </c>
      <c r="G215" s="3" t="s">
        <v>8756</v>
      </c>
      <c r="H215">
        <v>1480</v>
      </c>
      <c r="I215">
        <v>157</v>
      </c>
    </row>
    <row r="216" spans="1:9" x14ac:dyDescent="0.35">
      <c r="A216" t="s">
        <v>9369</v>
      </c>
      <c r="B216" s="1" t="s">
        <v>6400</v>
      </c>
      <c r="C216" s="1" t="s">
        <v>6400</v>
      </c>
      <c r="D216" t="s">
        <v>11</v>
      </c>
      <c r="E216" t="s">
        <v>8757</v>
      </c>
      <c r="F216" s="2">
        <v>44816.783437500002</v>
      </c>
      <c r="G216" s="3" t="s">
        <v>8758</v>
      </c>
      <c r="H216">
        <v>1176</v>
      </c>
      <c r="I216">
        <v>87</v>
      </c>
    </row>
    <row r="217" spans="1:9" x14ac:dyDescent="0.35">
      <c r="A217" t="s">
        <v>9370</v>
      </c>
      <c r="B217" s="1" t="s">
        <v>6400</v>
      </c>
      <c r="C217" s="1" t="s">
        <v>6400</v>
      </c>
      <c r="D217" t="s">
        <v>11</v>
      </c>
      <c r="E217" t="s">
        <v>8759</v>
      </c>
      <c r="F217" s="2">
        <v>44816.783437500002</v>
      </c>
      <c r="G217" s="3" t="s">
        <v>8760</v>
      </c>
      <c r="H217">
        <v>392</v>
      </c>
      <c r="I217">
        <v>41</v>
      </c>
    </row>
    <row r="218" spans="1:9" x14ac:dyDescent="0.35">
      <c r="A218" t="s">
        <v>9371</v>
      </c>
      <c r="B218" s="1" t="s">
        <v>6400</v>
      </c>
      <c r="C218" s="1" t="s">
        <v>8761</v>
      </c>
      <c r="D218" t="s">
        <v>9</v>
      </c>
      <c r="E218" t="s">
        <v>8762</v>
      </c>
      <c r="F218" s="2">
        <v>44817.014363425929</v>
      </c>
      <c r="G218" s="3" t="s">
        <v>8763</v>
      </c>
      <c r="H218">
        <v>2021</v>
      </c>
      <c r="I218">
        <v>169</v>
      </c>
    </row>
    <row r="219" spans="1:9" x14ac:dyDescent="0.35">
      <c r="A219" t="s">
        <v>9372</v>
      </c>
      <c r="B219" s="1" t="s">
        <v>6400</v>
      </c>
      <c r="C219" s="1" t="s">
        <v>6400</v>
      </c>
      <c r="D219" t="s">
        <v>11</v>
      </c>
      <c r="E219" t="s">
        <v>8764</v>
      </c>
      <c r="F219" s="2">
        <v>44817.014374999999</v>
      </c>
      <c r="G219" s="3" t="s">
        <v>8765</v>
      </c>
      <c r="H219">
        <v>480</v>
      </c>
      <c r="I219">
        <v>58</v>
      </c>
    </row>
    <row r="220" spans="1:9" x14ac:dyDescent="0.35">
      <c r="A220" t="s">
        <v>9373</v>
      </c>
      <c r="B220" s="1" t="s">
        <v>6400</v>
      </c>
      <c r="C220" s="1" t="s">
        <v>6400</v>
      </c>
      <c r="D220" t="s">
        <v>11</v>
      </c>
      <c r="E220" t="s">
        <v>8766</v>
      </c>
      <c r="F220" s="2">
        <v>44817.791516203702</v>
      </c>
      <c r="G220" s="3" t="s">
        <v>8767</v>
      </c>
      <c r="H220">
        <v>1810</v>
      </c>
      <c r="I220">
        <v>144</v>
      </c>
    </row>
    <row r="221" spans="1:9" x14ac:dyDescent="0.35">
      <c r="A221" t="s">
        <v>9374</v>
      </c>
      <c r="B221" s="1" t="s">
        <v>6400</v>
      </c>
      <c r="C221" s="1" t="s">
        <v>6400</v>
      </c>
      <c r="D221" t="s">
        <v>11</v>
      </c>
      <c r="E221" s="3" t="s">
        <v>8768</v>
      </c>
      <c r="F221" s="2">
        <v>44817.791527777779</v>
      </c>
      <c r="G221" s="3" t="s">
        <v>8769</v>
      </c>
      <c r="H221">
        <v>288</v>
      </c>
      <c r="I221">
        <v>47</v>
      </c>
    </row>
    <row r="222" spans="1:9" x14ac:dyDescent="0.35">
      <c r="A222" t="s">
        <v>9375</v>
      </c>
      <c r="B222" s="1" t="s">
        <v>6400</v>
      </c>
      <c r="C222" s="1" t="s">
        <v>5262</v>
      </c>
      <c r="D222" t="s">
        <v>9</v>
      </c>
      <c r="E222" t="s">
        <v>8770</v>
      </c>
      <c r="F222" s="2">
        <v>44818.430555555555</v>
      </c>
      <c r="G222" s="3" t="s">
        <v>8771</v>
      </c>
      <c r="H222">
        <v>9039</v>
      </c>
      <c r="I222">
        <v>563</v>
      </c>
    </row>
    <row r="223" spans="1:9" x14ac:dyDescent="0.35">
      <c r="A223" t="s">
        <v>9376</v>
      </c>
      <c r="B223" s="1" t="s">
        <v>6400</v>
      </c>
      <c r="C223" s="1" t="s">
        <v>5262</v>
      </c>
      <c r="D223" t="s">
        <v>9</v>
      </c>
      <c r="E223" t="s">
        <v>8772</v>
      </c>
      <c r="F223" s="2">
        <v>44818.430555555555</v>
      </c>
      <c r="G223" s="3" t="s">
        <v>8773</v>
      </c>
      <c r="H223">
        <v>2479</v>
      </c>
      <c r="I223">
        <v>209</v>
      </c>
    </row>
    <row r="224" spans="1:9" x14ac:dyDescent="0.35">
      <c r="A224" t="s">
        <v>9377</v>
      </c>
      <c r="B224" s="1" t="s">
        <v>6400</v>
      </c>
      <c r="C224" s="1" t="s">
        <v>6400</v>
      </c>
      <c r="D224" t="s">
        <v>11</v>
      </c>
      <c r="E224" t="s">
        <v>8774</v>
      </c>
      <c r="F224" s="2">
        <v>44818.495324074072</v>
      </c>
      <c r="G224" s="3" t="s">
        <v>8775</v>
      </c>
      <c r="H224">
        <v>649</v>
      </c>
      <c r="I224">
        <v>80</v>
      </c>
    </row>
    <row r="225" spans="1:9" x14ac:dyDescent="0.35">
      <c r="A225" t="s">
        <v>9378</v>
      </c>
      <c r="B225" s="1" t="s">
        <v>6400</v>
      </c>
      <c r="C225" s="1" t="s">
        <v>6400</v>
      </c>
      <c r="D225" t="s">
        <v>11</v>
      </c>
      <c r="E225" t="s">
        <v>8776</v>
      </c>
      <c r="F225" s="2">
        <v>44818.495335648149</v>
      </c>
      <c r="G225" s="3" t="s">
        <v>8777</v>
      </c>
      <c r="H225">
        <v>185</v>
      </c>
      <c r="I225">
        <v>31</v>
      </c>
    </row>
    <row r="226" spans="1:9" x14ac:dyDescent="0.35">
      <c r="A226" t="s">
        <v>9379</v>
      </c>
      <c r="B226" s="1" t="s">
        <v>6400</v>
      </c>
      <c r="C226" s="1" t="s">
        <v>6400</v>
      </c>
      <c r="D226" t="s">
        <v>11</v>
      </c>
      <c r="E226" t="s">
        <v>8778</v>
      </c>
      <c r="F226" s="2">
        <v>44819.679606481484</v>
      </c>
      <c r="G226" s="3" t="s">
        <v>8779</v>
      </c>
      <c r="H226">
        <v>1011</v>
      </c>
      <c r="I226">
        <v>97</v>
      </c>
    </row>
    <row r="227" spans="1:9" x14ac:dyDescent="0.35">
      <c r="A227" t="s">
        <v>9380</v>
      </c>
      <c r="B227" s="1" t="s">
        <v>6400</v>
      </c>
      <c r="C227" s="1" t="s">
        <v>6400</v>
      </c>
      <c r="D227" t="s">
        <v>11</v>
      </c>
      <c r="E227" t="s">
        <v>8780</v>
      </c>
      <c r="F227" s="2">
        <v>44819.754629629628</v>
      </c>
      <c r="G227" s="3" t="s">
        <v>8781</v>
      </c>
      <c r="H227">
        <v>794</v>
      </c>
      <c r="I227">
        <v>73</v>
      </c>
    </row>
    <row r="228" spans="1:9" x14ac:dyDescent="0.35">
      <c r="A228" t="s">
        <v>9381</v>
      </c>
      <c r="B228" s="1" t="s">
        <v>6400</v>
      </c>
      <c r="C228" s="1" t="s">
        <v>6400</v>
      </c>
      <c r="D228" t="s">
        <v>11</v>
      </c>
      <c r="E228" t="s">
        <v>8782</v>
      </c>
      <c r="F228" s="2">
        <v>44819.754629629628</v>
      </c>
      <c r="G228" s="3" t="s">
        <v>8783</v>
      </c>
      <c r="H228">
        <v>419</v>
      </c>
      <c r="I228">
        <v>47</v>
      </c>
    </row>
    <row r="229" spans="1:9" x14ac:dyDescent="0.35">
      <c r="A229" t="s">
        <v>9382</v>
      </c>
      <c r="B229" s="1" t="s">
        <v>6400</v>
      </c>
      <c r="C229" s="1" t="s">
        <v>6400</v>
      </c>
      <c r="D229" t="s">
        <v>11</v>
      </c>
      <c r="E229" t="s">
        <v>8784</v>
      </c>
      <c r="F229" s="2">
        <v>44819.754641203705</v>
      </c>
      <c r="G229" s="3" t="s">
        <v>8785</v>
      </c>
      <c r="H229">
        <v>379</v>
      </c>
      <c r="I229">
        <v>41</v>
      </c>
    </row>
    <row r="230" spans="1:9" x14ac:dyDescent="0.35">
      <c r="A230" t="s">
        <v>9383</v>
      </c>
      <c r="B230" s="1" t="s">
        <v>6400</v>
      </c>
      <c r="C230" s="1" t="s">
        <v>6400</v>
      </c>
      <c r="D230" t="s">
        <v>11</v>
      </c>
      <c r="E230" t="s">
        <v>8786</v>
      </c>
      <c r="F230" s="2">
        <v>44819.911805555559</v>
      </c>
      <c r="G230" s="3" t="s">
        <v>8787</v>
      </c>
      <c r="H230">
        <v>611</v>
      </c>
      <c r="I230">
        <v>112</v>
      </c>
    </row>
    <row r="231" spans="1:9" x14ac:dyDescent="0.35">
      <c r="A231" t="s">
        <v>9384</v>
      </c>
      <c r="B231" s="1" t="s">
        <v>6400</v>
      </c>
      <c r="C231" s="1" t="s">
        <v>6400</v>
      </c>
      <c r="D231" t="s">
        <v>11</v>
      </c>
      <c r="E231" t="s">
        <v>8788</v>
      </c>
      <c r="F231" s="2">
        <v>44820.596585648149</v>
      </c>
      <c r="G231" s="3" t="s">
        <v>8789</v>
      </c>
      <c r="H231">
        <v>1317</v>
      </c>
      <c r="I231">
        <v>160</v>
      </c>
    </row>
    <row r="232" spans="1:9" x14ac:dyDescent="0.35">
      <c r="A232" t="s">
        <v>9385</v>
      </c>
      <c r="B232" s="1" t="s">
        <v>6400</v>
      </c>
      <c r="C232" s="1" t="s">
        <v>6400</v>
      </c>
      <c r="D232" t="s">
        <v>11</v>
      </c>
      <c r="E232" t="s">
        <v>8790</v>
      </c>
      <c r="F232" s="2">
        <v>44820.596597222226</v>
      </c>
      <c r="G232" s="3" t="s">
        <v>8791</v>
      </c>
      <c r="H232">
        <v>256</v>
      </c>
      <c r="I232">
        <v>41</v>
      </c>
    </row>
    <row r="233" spans="1:9" x14ac:dyDescent="0.35">
      <c r="A233" t="s">
        <v>9386</v>
      </c>
      <c r="B233" s="1" t="s">
        <v>6400</v>
      </c>
      <c r="C233" s="1" t="s">
        <v>6315</v>
      </c>
      <c r="D233" t="s">
        <v>5635</v>
      </c>
      <c r="E233" t="s">
        <v>8792</v>
      </c>
      <c r="F233" s="2">
        <v>44820.66474537037</v>
      </c>
      <c r="G233" s="3" t="s">
        <v>8793</v>
      </c>
      <c r="H233">
        <v>0</v>
      </c>
      <c r="I233">
        <v>42</v>
      </c>
    </row>
    <row r="234" spans="1:9" x14ac:dyDescent="0.35">
      <c r="A234" t="s">
        <v>9387</v>
      </c>
      <c r="B234" s="1" t="s">
        <v>6400</v>
      </c>
      <c r="C234" s="1" t="s">
        <v>8578</v>
      </c>
      <c r="D234" t="s">
        <v>52</v>
      </c>
      <c r="E234" t="s">
        <v>8794</v>
      </c>
      <c r="F234" s="2">
        <v>44820.664814814816</v>
      </c>
      <c r="G234" s="3" t="s">
        <v>8795</v>
      </c>
      <c r="H234">
        <v>0</v>
      </c>
      <c r="I234">
        <v>37</v>
      </c>
    </row>
    <row r="235" spans="1:9" x14ac:dyDescent="0.35">
      <c r="A235" t="s">
        <v>9388</v>
      </c>
      <c r="B235" s="1" t="s">
        <v>6400</v>
      </c>
      <c r="C235" s="1" t="s">
        <v>8796</v>
      </c>
      <c r="D235" t="s">
        <v>9</v>
      </c>
      <c r="E235" t="s">
        <v>8797</v>
      </c>
      <c r="F235" s="2">
        <v>44820.825960648152</v>
      </c>
      <c r="G235" s="3" t="s">
        <v>8798</v>
      </c>
      <c r="H235">
        <v>811</v>
      </c>
      <c r="I235">
        <v>63</v>
      </c>
    </row>
    <row r="236" spans="1:9" x14ac:dyDescent="0.35">
      <c r="A236" t="s">
        <v>9389</v>
      </c>
      <c r="B236" s="1" t="s">
        <v>6400</v>
      </c>
      <c r="C236" s="1" t="s">
        <v>6400</v>
      </c>
      <c r="D236" t="s">
        <v>11</v>
      </c>
      <c r="E236" s="3" t="s">
        <v>8799</v>
      </c>
      <c r="F236" s="2">
        <v>44820.825972222221</v>
      </c>
      <c r="G236" s="3" t="s">
        <v>8800</v>
      </c>
      <c r="H236">
        <v>137</v>
      </c>
      <c r="I236">
        <v>19</v>
      </c>
    </row>
    <row r="237" spans="1:9" x14ac:dyDescent="0.35">
      <c r="A237" t="s">
        <v>9390</v>
      </c>
      <c r="B237" s="1" t="s">
        <v>6400</v>
      </c>
      <c r="C237" s="1" t="s">
        <v>8801</v>
      </c>
      <c r="D237" t="s">
        <v>146</v>
      </c>
      <c r="E237" t="s">
        <v>8802</v>
      </c>
      <c r="F237" s="2">
        <v>44820.856724537036</v>
      </c>
      <c r="G237" s="3" t="s">
        <v>8803</v>
      </c>
      <c r="H237">
        <v>188</v>
      </c>
      <c r="I237">
        <v>13</v>
      </c>
    </row>
    <row r="238" spans="1:9" x14ac:dyDescent="0.35">
      <c r="A238" t="s">
        <v>9391</v>
      </c>
      <c r="B238" s="1" t="s">
        <v>6400</v>
      </c>
      <c r="C238" s="1" t="s">
        <v>6400</v>
      </c>
      <c r="D238" t="s">
        <v>11</v>
      </c>
      <c r="E238" t="s">
        <v>8804</v>
      </c>
      <c r="F238" s="2">
        <v>44820.926874999997</v>
      </c>
      <c r="G238" s="3" t="s">
        <v>8805</v>
      </c>
      <c r="H238">
        <v>427</v>
      </c>
      <c r="I238">
        <v>73</v>
      </c>
    </row>
    <row r="239" spans="1:9" x14ac:dyDescent="0.35">
      <c r="A239" t="s">
        <v>9392</v>
      </c>
      <c r="B239" s="1" t="s">
        <v>6400</v>
      </c>
      <c r="C239" s="1" t="s">
        <v>6400</v>
      </c>
      <c r="D239" t="s">
        <v>11</v>
      </c>
      <c r="E239" t="s">
        <v>8806</v>
      </c>
      <c r="F239" s="2">
        <v>44821.072106481479</v>
      </c>
      <c r="G239" s="3" t="s">
        <v>8807</v>
      </c>
      <c r="H239">
        <v>1079</v>
      </c>
      <c r="I239">
        <v>101</v>
      </c>
    </row>
    <row r="240" spans="1:9" x14ac:dyDescent="0.35">
      <c r="A240" t="s">
        <v>9393</v>
      </c>
      <c r="B240" s="1" t="s">
        <v>6400</v>
      </c>
      <c r="C240" s="1" t="s">
        <v>6400</v>
      </c>
      <c r="D240" t="s">
        <v>11</v>
      </c>
      <c r="E240" t="s">
        <v>8808</v>
      </c>
      <c r="F240" s="2">
        <v>44821.072106481479</v>
      </c>
      <c r="G240" s="3" t="s">
        <v>8809</v>
      </c>
      <c r="H240">
        <v>379</v>
      </c>
      <c r="I240">
        <v>48</v>
      </c>
    </row>
    <row r="241" spans="1:9" x14ac:dyDescent="0.35">
      <c r="A241" t="s">
        <v>9394</v>
      </c>
      <c r="B241" s="1" t="s">
        <v>6400</v>
      </c>
      <c r="C241" s="1" t="s">
        <v>8810</v>
      </c>
      <c r="D241" t="s">
        <v>52</v>
      </c>
      <c r="E241" t="s">
        <v>8811</v>
      </c>
      <c r="F241" s="2">
        <v>44821.635671296295</v>
      </c>
      <c r="G241" s="3" t="s">
        <v>8812</v>
      </c>
      <c r="H241">
        <v>0</v>
      </c>
      <c r="I241">
        <v>175</v>
      </c>
    </row>
    <row r="242" spans="1:9" x14ac:dyDescent="0.35">
      <c r="A242" t="s">
        <v>9395</v>
      </c>
      <c r="B242" s="1" t="s">
        <v>6400</v>
      </c>
      <c r="C242" s="1" t="s">
        <v>6400</v>
      </c>
      <c r="D242" t="s">
        <v>11</v>
      </c>
      <c r="E242" t="s">
        <v>8813</v>
      </c>
      <c r="F242" s="2">
        <v>44821.694826388892</v>
      </c>
      <c r="G242" s="3" t="s">
        <v>8814</v>
      </c>
      <c r="H242">
        <v>475</v>
      </c>
      <c r="I242">
        <v>56</v>
      </c>
    </row>
    <row r="243" spans="1:9" x14ac:dyDescent="0.35">
      <c r="A243" t="s">
        <v>9396</v>
      </c>
      <c r="B243" s="1" t="s">
        <v>6400</v>
      </c>
      <c r="C243" s="1" t="s">
        <v>8815</v>
      </c>
      <c r="D243" t="s">
        <v>9</v>
      </c>
      <c r="E243" t="s">
        <v>8816</v>
      </c>
      <c r="F243" s="2">
        <v>44821.763402777775</v>
      </c>
      <c r="G243" s="3" t="s">
        <v>8817</v>
      </c>
      <c r="H243">
        <v>480</v>
      </c>
      <c r="I243">
        <v>36</v>
      </c>
    </row>
    <row r="244" spans="1:9" x14ac:dyDescent="0.35">
      <c r="A244" t="s">
        <v>9397</v>
      </c>
      <c r="B244" s="1" t="s">
        <v>6400</v>
      </c>
      <c r="C244" s="1" t="s">
        <v>8369</v>
      </c>
      <c r="D244" t="s">
        <v>5635</v>
      </c>
      <c r="E244" s="19" t="s">
        <v>8818</v>
      </c>
      <c r="F244" s="2">
        <v>44822.600902777776</v>
      </c>
      <c r="G244" s="3" t="s">
        <v>8819</v>
      </c>
      <c r="H244">
        <v>0</v>
      </c>
      <c r="I244">
        <v>42</v>
      </c>
    </row>
    <row r="245" spans="1:9" x14ac:dyDescent="0.35">
      <c r="A245" t="s">
        <v>9398</v>
      </c>
      <c r="B245" s="1" t="s">
        <v>6400</v>
      </c>
      <c r="C245" s="1" t="s">
        <v>6400</v>
      </c>
      <c r="D245" t="s">
        <v>11</v>
      </c>
      <c r="E245" t="s">
        <v>8820</v>
      </c>
      <c r="F245" s="2">
        <v>44823.557916666665</v>
      </c>
      <c r="G245" s="3" t="s">
        <v>8821</v>
      </c>
      <c r="H245">
        <v>383</v>
      </c>
      <c r="I245">
        <v>47</v>
      </c>
    </row>
    <row r="246" spans="1:9" x14ac:dyDescent="0.35">
      <c r="A246" t="s">
        <v>9399</v>
      </c>
      <c r="B246" s="1" t="s">
        <v>6400</v>
      </c>
      <c r="C246" s="1" t="s">
        <v>6400</v>
      </c>
      <c r="D246" t="s">
        <v>11</v>
      </c>
      <c r="E246" t="s">
        <v>8822</v>
      </c>
      <c r="F246" s="2">
        <v>44823.557916666665</v>
      </c>
      <c r="G246" s="3" t="s">
        <v>8823</v>
      </c>
      <c r="H246">
        <v>148</v>
      </c>
      <c r="I246">
        <v>16</v>
      </c>
    </row>
    <row r="247" spans="1:9" x14ac:dyDescent="0.35">
      <c r="A247" t="s">
        <v>9400</v>
      </c>
      <c r="B247" s="1" t="s">
        <v>6400</v>
      </c>
      <c r="C247" s="1" t="s">
        <v>6400</v>
      </c>
      <c r="D247" t="s">
        <v>11</v>
      </c>
      <c r="E247" t="s">
        <v>8824</v>
      </c>
      <c r="F247" s="2">
        <v>44823.558668981481</v>
      </c>
      <c r="G247" s="3" t="s">
        <v>8825</v>
      </c>
      <c r="H247">
        <v>330</v>
      </c>
      <c r="I247">
        <v>43</v>
      </c>
    </row>
    <row r="248" spans="1:9" x14ac:dyDescent="0.35">
      <c r="A248" t="s">
        <v>9401</v>
      </c>
      <c r="B248" s="1" t="s">
        <v>6400</v>
      </c>
      <c r="C248" s="1" t="s">
        <v>6400</v>
      </c>
      <c r="D248" t="s">
        <v>11</v>
      </c>
      <c r="E248" t="s">
        <v>8826</v>
      </c>
      <c r="F248" s="2">
        <v>44823.558668981481</v>
      </c>
      <c r="G248" s="3" t="s">
        <v>8827</v>
      </c>
      <c r="H248">
        <v>153</v>
      </c>
      <c r="I248">
        <v>17</v>
      </c>
    </row>
    <row r="249" spans="1:9" x14ac:dyDescent="0.35">
      <c r="A249" t="s">
        <v>9402</v>
      </c>
      <c r="B249" s="1" t="s">
        <v>6400</v>
      </c>
      <c r="C249" s="1" t="s">
        <v>6400</v>
      </c>
      <c r="D249" t="s">
        <v>11</v>
      </c>
      <c r="E249" t="s">
        <v>8828</v>
      </c>
      <c r="F249" s="2">
        <v>44823.559039351851</v>
      </c>
      <c r="G249" s="3" t="s">
        <v>8829</v>
      </c>
      <c r="H249">
        <v>345</v>
      </c>
      <c r="I249">
        <v>63</v>
      </c>
    </row>
    <row r="250" spans="1:9" x14ac:dyDescent="0.35">
      <c r="A250" t="s">
        <v>9403</v>
      </c>
      <c r="B250" s="1" t="s">
        <v>6400</v>
      </c>
      <c r="C250" s="1" t="s">
        <v>6400</v>
      </c>
      <c r="D250" t="s">
        <v>11</v>
      </c>
      <c r="E250" t="s">
        <v>8830</v>
      </c>
      <c r="F250" s="2">
        <v>44823.565243055556</v>
      </c>
      <c r="G250" s="3" t="s">
        <v>8831</v>
      </c>
      <c r="H250">
        <v>453</v>
      </c>
      <c r="I250">
        <v>38</v>
      </c>
    </row>
    <row r="251" spans="1:9" x14ac:dyDescent="0.35">
      <c r="A251" t="s">
        <v>9404</v>
      </c>
      <c r="B251" s="1" t="s">
        <v>6400</v>
      </c>
      <c r="C251" s="1" t="s">
        <v>6400</v>
      </c>
      <c r="D251" t="s">
        <v>11</v>
      </c>
      <c r="E251" t="s">
        <v>8832</v>
      </c>
      <c r="F251" s="2">
        <v>44823.565254629626</v>
      </c>
      <c r="G251" s="3" t="s">
        <v>8833</v>
      </c>
      <c r="H251">
        <v>136</v>
      </c>
      <c r="I251">
        <v>22</v>
      </c>
    </row>
    <row r="252" spans="1:9" x14ac:dyDescent="0.35">
      <c r="A252" t="s">
        <v>9405</v>
      </c>
      <c r="B252" s="1" t="s">
        <v>6400</v>
      </c>
      <c r="C252" s="1" t="s">
        <v>8369</v>
      </c>
      <c r="D252" t="s">
        <v>9</v>
      </c>
      <c r="E252" t="s">
        <v>8834</v>
      </c>
      <c r="F252" s="2">
        <v>44823.565578703703</v>
      </c>
      <c r="G252" s="3" t="s">
        <v>8835</v>
      </c>
      <c r="H252">
        <v>224</v>
      </c>
      <c r="I252">
        <v>38</v>
      </c>
    </row>
    <row r="253" spans="1:9" x14ac:dyDescent="0.35">
      <c r="A253" t="s">
        <v>9406</v>
      </c>
      <c r="B253" s="1" t="s">
        <v>6400</v>
      </c>
      <c r="C253" s="1" t="s">
        <v>6400</v>
      </c>
      <c r="D253" t="s">
        <v>11</v>
      </c>
      <c r="E253" t="s">
        <v>8836</v>
      </c>
      <c r="F253" s="2">
        <v>44823.588449074072</v>
      </c>
      <c r="G253" s="3" t="s">
        <v>8837</v>
      </c>
      <c r="H253">
        <v>262</v>
      </c>
      <c r="I253">
        <v>42</v>
      </c>
    </row>
    <row r="254" spans="1:9" x14ac:dyDescent="0.35">
      <c r="A254" t="s">
        <v>9407</v>
      </c>
      <c r="B254" s="1" t="s">
        <v>6400</v>
      </c>
      <c r="C254" s="1" t="s">
        <v>6400</v>
      </c>
      <c r="D254" t="s">
        <v>11</v>
      </c>
      <c r="E254" t="s">
        <v>8838</v>
      </c>
      <c r="F254" s="2">
        <v>44823.605219907404</v>
      </c>
      <c r="G254" s="3" t="s">
        <v>8839</v>
      </c>
      <c r="H254">
        <v>290</v>
      </c>
      <c r="I254">
        <v>37</v>
      </c>
    </row>
    <row r="255" spans="1:9" x14ac:dyDescent="0.35">
      <c r="A255" t="s">
        <v>9408</v>
      </c>
      <c r="B255" s="1" t="s">
        <v>6400</v>
      </c>
      <c r="C255" s="1" t="s">
        <v>6400</v>
      </c>
      <c r="D255" t="s">
        <v>11</v>
      </c>
      <c r="E255" t="s">
        <v>8840</v>
      </c>
      <c r="F255" s="2">
        <v>44823.621851851851</v>
      </c>
      <c r="G255" s="3" t="s">
        <v>8841</v>
      </c>
      <c r="H255">
        <v>551</v>
      </c>
      <c r="I255">
        <v>64</v>
      </c>
    </row>
    <row r="256" spans="1:9" x14ac:dyDescent="0.35">
      <c r="A256" t="s">
        <v>9409</v>
      </c>
      <c r="B256" s="1" t="s">
        <v>6400</v>
      </c>
      <c r="C256" s="1" t="s">
        <v>6400</v>
      </c>
      <c r="D256" t="s">
        <v>11</v>
      </c>
      <c r="E256" t="s">
        <v>8842</v>
      </c>
      <c r="F256" s="2">
        <v>44823.621851851851</v>
      </c>
      <c r="G256" s="3" t="s">
        <v>8843</v>
      </c>
      <c r="H256">
        <v>191</v>
      </c>
      <c r="I256">
        <v>22</v>
      </c>
    </row>
    <row r="257" spans="1:9" x14ac:dyDescent="0.35">
      <c r="A257" t="s">
        <v>9410</v>
      </c>
      <c r="B257" s="1" t="s">
        <v>6400</v>
      </c>
      <c r="C257" s="1" t="s">
        <v>8844</v>
      </c>
      <c r="D257" t="s">
        <v>9</v>
      </c>
      <c r="E257" t="s">
        <v>8845</v>
      </c>
      <c r="F257" s="2">
        <v>44823.622141203705</v>
      </c>
      <c r="G257" s="3" t="s">
        <v>8846</v>
      </c>
      <c r="H257">
        <v>189</v>
      </c>
      <c r="I257">
        <v>30</v>
      </c>
    </row>
    <row r="258" spans="1:9" x14ac:dyDescent="0.35">
      <c r="A258" t="s">
        <v>9411</v>
      </c>
      <c r="B258" s="1" t="s">
        <v>6400</v>
      </c>
      <c r="C258" s="1" t="s">
        <v>6400</v>
      </c>
      <c r="D258" t="s">
        <v>11</v>
      </c>
      <c r="E258" t="s">
        <v>8847</v>
      </c>
      <c r="F258" s="2">
        <v>44823.907314814816</v>
      </c>
      <c r="G258" s="3" t="s">
        <v>8848</v>
      </c>
      <c r="H258">
        <v>3486</v>
      </c>
      <c r="I258">
        <v>242</v>
      </c>
    </row>
    <row r="259" spans="1:9" x14ac:dyDescent="0.35">
      <c r="A259" t="s">
        <v>9412</v>
      </c>
      <c r="B259" s="1" t="s">
        <v>6400</v>
      </c>
      <c r="C259" s="1" t="s">
        <v>6400</v>
      </c>
      <c r="D259" t="s">
        <v>11</v>
      </c>
      <c r="E259" t="s">
        <v>8849</v>
      </c>
      <c r="F259" s="2">
        <v>44823.907314814816</v>
      </c>
      <c r="G259" s="3" t="s">
        <v>8850</v>
      </c>
      <c r="H259">
        <v>765</v>
      </c>
      <c r="I259">
        <v>65</v>
      </c>
    </row>
    <row r="260" spans="1:9" x14ac:dyDescent="0.35">
      <c r="A260" t="s">
        <v>9413</v>
      </c>
      <c r="B260" s="1" t="s">
        <v>6400</v>
      </c>
      <c r="C260" s="1" t="s">
        <v>6400</v>
      </c>
      <c r="D260" t="s">
        <v>11</v>
      </c>
      <c r="E260" t="s">
        <v>8851</v>
      </c>
      <c r="F260" s="2">
        <v>44824.077731481484</v>
      </c>
      <c r="G260" s="3" t="s">
        <v>8852</v>
      </c>
      <c r="H260">
        <v>1308</v>
      </c>
      <c r="I260">
        <v>65</v>
      </c>
    </row>
    <row r="261" spans="1:9" x14ac:dyDescent="0.35">
      <c r="A261" t="s">
        <v>9414</v>
      </c>
      <c r="B261" s="1" t="s">
        <v>6400</v>
      </c>
      <c r="C261" s="1" t="s">
        <v>6400</v>
      </c>
      <c r="D261" t="s">
        <v>11</v>
      </c>
      <c r="E261" t="s">
        <v>8853</v>
      </c>
      <c r="F261" s="2">
        <v>44824.077743055554</v>
      </c>
      <c r="G261" s="3" t="s">
        <v>8854</v>
      </c>
      <c r="H261">
        <v>431</v>
      </c>
      <c r="I261">
        <v>23</v>
      </c>
    </row>
    <row r="262" spans="1:9" x14ac:dyDescent="0.35">
      <c r="A262" t="s">
        <v>9415</v>
      </c>
      <c r="B262" s="1" t="s">
        <v>6400</v>
      </c>
      <c r="C262" s="1" t="s">
        <v>6371</v>
      </c>
      <c r="D262" t="s">
        <v>146</v>
      </c>
      <c r="E262" t="s">
        <v>8855</v>
      </c>
      <c r="F262" s="2">
        <v>44824.108969907407</v>
      </c>
      <c r="G262" s="3" t="s">
        <v>8856</v>
      </c>
      <c r="H262">
        <v>162</v>
      </c>
      <c r="I262">
        <v>10</v>
      </c>
    </row>
    <row r="263" spans="1:9" x14ac:dyDescent="0.35">
      <c r="A263" t="s">
        <v>9416</v>
      </c>
      <c r="B263" s="1" t="s">
        <v>6400</v>
      </c>
      <c r="C263" s="1" t="s">
        <v>6400</v>
      </c>
      <c r="D263" t="s">
        <v>11</v>
      </c>
      <c r="E263" t="s">
        <v>8857</v>
      </c>
      <c r="F263" s="2">
        <v>44824.963842592595</v>
      </c>
      <c r="G263" s="3" t="s">
        <v>8858</v>
      </c>
      <c r="H263">
        <v>196</v>
      </c>
      <c r="I263">
        <v>29</v>
      </c>
    </row>
    <row r="264" spans="1:9" x14ac:dyDescent="0.35">
      <c r="A264" t="s">
        <v>9417</v>
      </c>
      <c r="B264" s="1" t="s">
        <v>6400</v>
      </c>
      <c r="C264" s="1" t="s">
        <v>6400</v>
      </c>
      <c r="D264" t="s">
        <v>11</v>
      </c>
      <c r="E264" t="s">
        <v>8859</v>
      </c>
      <c r="F264" s="2">
        <v>44824.964918981481</v>
      </c>
      <c r="G264" s="3" t="s">
        <v>8860</v>
      </c>
      <c r="H264">
        <v>255</v>
      </c>
      <c r="I264">
        <v>37</v>
      </c>
    </row>
    <row r="265" spans="1:9" x14ac:dyDescent="0.35">
      <c r="A265" t="s">
        <v>9418</v>
      </c>
      <c r="B265" s="1" t="s">
        <v>6400</v>
      </c>
      <c r="C265" s="1" t="s">
        <v>6400</v>
      </c>
      <c r="D265" t="s">
        <v>11</v>
      </c>
      <c r="E265" t="s">
        <v>8861</v>
      </c>
      <c r="F265" s="2">
        <v>44824.967870370368</v>
      </c>
      <c r="G265" s="3" t="s">
        <v>8862</v>
      </c>
      <c r="H265">
        <v>289</v>
      </c>
      <c r="I265">
        <v>36</v>
      </c>
    </row>
    <row r="266" spans="1:9" x14ac:dyDescent="0.35">
      <c r="A266" t="s">
        <v>9419</v>
      </c>
      <c r="B266" s="1" t="s">
        <v>6400</v>
      </c>
      <c r="C266" s="1" t="s">
        <v>6400</v>
      </c>
      <c r="D266" t="s">
        <v>11</v>
      </c>
      <c r="E266" t="s">
        <v>8863</v>
      </c>
      <c r="F266" s="2">
        <v>44824.972187500003</v>
      </c>
      <c r="G266" s="3" t="s">
        <v>8864</v>
      </c>
      <c r="H266">
        <v>178</v>
      </c>
      <c r="I266">
        <v>27</v>
      </c>
    </row>
    <row r="267" spans="1:9" x14ac:dyDescent="0.35">
      <c r="A267" t="s">
        <v>9420</v>
      </c>
      <c r="B267" s="1" t="s">
        <v>6400</v>
      </c>
      <c r="C267" s="1" t="s">
        <v>6400</v>
      </c>
      <c r="D267" t="s">
        <v>11</v>
      </c>
      <c r="E267" t="s">
        <v>8865</v>
      </c>
      <c r="F267" s="2">
        <v>44824.972731481481</v>
      </c>
      <c r="G267" s="3" t="s">
        <v>8866</v>
      </c>
      <c r="H267">
        <v>239</v>
      </c>
      <c r="I267">
        <v>33</v>
      </c>
    </row>
    <row r="268" spans="1:9" x14ac:dyDescent="0.35">
      <c r="A268" t="s">
        <v>9421</v>
      </c>
      <c r="B268" s="1" t="s">
        <v>6400</v>
      </c>
      <c r="C268" s="1" t="s">
        <v>6400</v>
      </c>
      <c r="D268" t="s">
        <v>11</v>
      </c>
      <c r="E268" t="s">
        <v>8867</v>
      </c>
      <c r="F268" s="2">
        <v>44824.97383101852</v>
      </c>
      <c r="G268" s="3" t="s">
        <v>8868</v>
      </c>
      <c r="H268">
        <v>247</v>
      </c>
      <c r="I268">
        <v>35</v>
      </c>
    </row>
    <row r="269" spans="1:9" x14ac:dyDescent="0.35">
      <c r="A269" t="s">
        <v>9422</v>
      </c>
      <c r="B269" s="1" t="s">
        <v>6400</v>
      </c>
      <c r="C269" s="1" t="s">
        <v>6400</v>
      </c>
      <c r="D269" t="s">
        <v>11</v>
      </c>
      <c r="E269" t="s">
        <v>8869</v>
      </c>
      <c r="F269" s="2">
        <v>44824.976493055554</v>
      </c>
      <c r="G269" s="3" t="s">
        <v>8870</v>
      </c>
      <c r="H269">
        <v>343</v>
      </c>
      <c r="I269">
        <v>45</v>
      </c>
    </row>
    <row r="270" spans="1:9" x14ac:dyDescent="0.35">
      <c r="A270" t="s">
        <v>9423</v>
      </c>
      <c r="B270" s="1" t="s">
        <v>6400</v>
      </c>
      <c r="C270" s="1" t="s">
        <v>6400</v>
      </c>
      <c r="D270" t="s">
        <v>11</v>
      </c>
      <c r="E270" t="s">
        <v>8871</v>
      </c>
      <c r="F270" s="2">
        <v>44824.97724537037</v>
      </c>
      <c r="G270" s="3" t="s">
        <v>8872</v>
      </c>
      <c r="H270">
        <v>284</v>
      </c>
      <c r="I270">
        <v>45</v>
      </c>
    </row>
    <row r="271" spans="1:9" x14ac:dyDescent="0.35">
      <c r="A271" t="s">
        <v>9424</v>
      </c>
      <c r="B271" s="1" t="s">
        <v>6400</v>
      </c>
      <c r="C271" s="1" t="s">
        <v>6400</v>
      </c>
      <c r="D271" t="s">
        <v>11</v>
      </c>
      <c r="E271" t="s">
        <v>8873</v>
      </c>
      <c r="F271" s="2">
        <v>44824.978078703702</v>
      </c>
      <c r="G271" s="3" t="s">
        <v>8874</v>
      </c>
      <c r="H271">
        <v>1091</v>
      </c>
      <c r="I271">
        <v>97</v>
      </c>
    </row>
    <row r="272" spans="1:9" x14ac:dyDescent="0.35">
      <c r="A272" t="s">
        <v>9425</v>
      </c>
      <c r="B272" s="1" t="s">
        <v>6400</v>
      </c>
      <c r="C272" s="1" t="s">
        <v>6400</v>
      </c>
      <c r="D272" t="s">
        <v>11</v>
      </c>
      <c r="E272" t="s">
        <v>8875</v>
      </c>
      <c r="F272" s="2">
        <v>44824.989351851851</v>
      </c>
      <c r="G272" s="3" t="s">
        <v>8876</v>
      </c>
      <c r="H272">
        <v>885</v>
      </c>
      <c r="I272">
        <v>95</v>
      </c>
    </row>
    <row r="273" spans="1:9" x14ac:dyDescent="0.35">
      <c r="A273" t="s">
        <v>9426</v>
      </c>
      <c r="B273" s="1" t="s">
        <v>6400</v>
      </c>
      <c r="C273" s="1" t="s">
        <v>6400</v>
      </c>
      <c r="D273" t="s">
        <v>11</v>
      </c>
      <c r="E273" t="s">
        <v>8877</v>
      </c>
      <c r="F273" s="2">
        <v>44824.989363425928</v>
      </c>
      <c r="G273" s="3" t="s">
        <v>8878</v>
      </c>
      <c r="H273">
        <v>315</v>
      </c>
      <c r="I273">
        <v>48</v>
      </c>
    </row>
    <row r="274" spans="1:9" x14ac:dyDescent="0.35">
      <c r="A274" t="s">
        <v>9427</v>
      </c>
      <c r="B274" s="1" t="s">
        <v>6400</v>
      </c>
      <c r="C274" s="1" t="s">
        <v>6400</v>
      </c>
      <c r="D274" t="s">
        <v>11</v>
      </c>
      <c r="E274" t="s">
        <v>8879</v>
      </c>
      <c r="F274" s="2">
        <v>44825.561516203707</v>
      </c>
      <c r="G274" s="3" t="s">
        <v>8880</v>
      </c>
      <c r="H274">
        <v>556</v>
      </c>
      <c r="I274">
        <v>70</v>
      </c>
    </row>
    <row r="275" spans="1:9" x14ac:dyDescent="0.35">
      <c r="A275" t="s">
        <v>9428</v>
      </c>
      <c r="B275" s="1" t="s">
        <v>6400</v>
      </c>
      <c r="C275" s="1" t="s">
        <v>6400</v>
      </c>
      <c r="D275" t="s">
        <v>11</v>
      </c>
      <c r="E275" t="s">
        <v>8881</v>
      </c>
      <c r="F275" s="2">
        <v>44825.632476851853</v>
      </c>
      <c r="G275" s="3" t="s">
        <v>8882</v>
      </c>
      <c r="H275">
        <v>424</v>
      </c>
      <c r="I275">
        <v>49</v>
      </c>
    </row>
    <row r="276" spans="1:9" x14ac:dyDescent="0.35">
      <c r="A276" t="s">
        <v>9429</v>
      </c>
      <c r="B276" s="1" t="s">
        <v>6400</v>
      </c>
      <c r="C276" s="1" t="s">
        <v>8578</v>
      </c>
      <c r="D276" t="s">
        <v>52</v>
      </c>
      <c r="E276" t="s">
        <v>8883</v>
      </c>
      <c r="F276" s="2">
        <v>44825.884375000001</v>
      </c>
      <c r="G276" s="3" t="s">
        <v>8884</v>
      </c>
      <c r="H276">
        <v>0</v>
      </c>
      <c r="I276">
        <v>47</v>
      </c>
    </row>
    <row r="277" spans="1:9" x14ac:dyDescent="0.35">
      <c r="A277" t="s">
        <v>9430</v>
      </c>
      <c r="B277" s="1" t="s">
        <v>6400</v>
      </c>
      <c r="C277" s="1" t="s">
        <v>8369</v>
      </c>
      <c r="D277" t="s">
        <v>52</v>
      </c>
      <c r="E277" t="s">
        <v>8885</v>
      </c>
      <c r="F277" s="2">
        <v>44825.884953703702</v>
      </c>
      <c r="G277" s="3" t="s">
        <v>8886</v>
      </c>
      <c r="H277">
        <v>0</v>
      </c>
      <c r="I277">
        <v>40</v>
      </c>
    </row>
    <row r="278" spans="1:9" x14ac:dyDescent="0.35">
      <c r="A278" t="s">
        <v>9431</v>
      </c>
      <c r="B278" s="1" t="s">
        <v>6400</v>
      </c>
      <c r="C278" s="1" t="s">
        <v>6400</v>
      </c>
      <c r="D278" t="s">
        <v>11</v>
      </c>
      <c r="E278" t="s">
        <v>8887</v>
      </c>
      <c r="F278" s="2">
        <v>44825.979583333334</v>
      </c>
      <c r="G278" s="3" t="s">
        <v>8888</v>
      </c>
      <c r="H278">
        <v>403</v>
      </c>
      <c r="I278">
        <v>46</v>
      </c>
    </row>
    <row r="279" spans="1:9" x14ac:dyDescent="0.35">
      <c r="A279" t="s">
        <v>9432</v>
      </c>
      <c r="B279" s="1" t="s">
        <v>6400</v>
      </c>
      <c r="C279" s="1" t="s">
        <v>6400</v>
      </c>
      <c r="D279" t="s">
        <v>11</v>
      </c>
      <c r="E279" t="s">
        <v>8889</v>
      </c>
      <c r="F279" s="2">
        <v>44825.980173611111</v>
      </c>
      <c r="G279" s="3" t="s">
        <v>8890</v>
      </c>
      <c r="H279">
        <v>665</v>
      </c>
      <c r="I279">
        <v>54</v>
      </c>
    </row>
    <row r="280" spans="1:9" x14ac:dyDescent="0.35">
      <c r="A280" t="s">
        <v>9433</v>
      </c>
      <c r="B280" s="1" t="s">
        <v>6400</v>
      </c>
      <c r="C280" s="1" t="s">
        <v>6400</v>
      </c>
      <c r="D280" t="s">
        <v>11</v>
      </c>
      <c r="E280" t="s">
        <v>8891</v>
      </c>
      <c r="F280" s="2">
        <v>44825.980173611111</v>
      </c>
      <c r="G280" s="3" t="s">
        <v>8892</v>
      </c>
      <c r="H280">
        <v>181</v>
      </c>
      <c r="I280">
        <v>26</v>
      </c>
    </row>
    <row r="281" spans="1:9" x14ac:dyDescent="0.35">
      <c r="A281" t="s">
        <v>9434</v>
      </c>
      <c r="B281" s="1" t="s">
        <v>6400</v>
      </c>
      <c r="C281" s="1" t="s">
        <v>8353</v>
      </c>
      <c r="D281" t="s">
        <v>9</v>
      </c>
      <c r="E281" t="s">
        <v>8893</v>
      </c>
      <c r="F281" s="2">
        <v>44826.659884259258</v>
      </c>
      <c r="G281" s="3" t="s">
        <v>8894</v>
      </c>
      <c r="H281">
        <v>326</v>
      </c>
      <c r="I281">
        <v>51</v>
      </c>
    </row>
    <row r="282" spans="1:9" x14ac:dyDescent="0.35">
      <c r="A282" t="s">
        <v>9435</v>
      </c>
      <c r="B282" s="1" t="s">
        <v>6400</v>
      </c>
      <c r="C282" s="1" t="s">
        <v>6400</v>
      </c>
      <c r="D282" t="s">
        <v>11</v>
      </c>
      <c r="E282" t="s">
        <v>8895</v>
      </c>
      <c r="F282" s="2">
        <v>44826.941805555558</v>
      </c>
      <c r="G282" s="3" t="s">
        <v>8896</v>
      </c>
      <c r="H282">
        <v>2213</v>
      </c>
      <c r="I282">
        <v>247</v>
      </c>
    </row>
    <row r="283" spans="1:9" x14ac:dyDescent="0.35">
      <c r="A283" t="s">
        <v>9436</v>
      </c>
      <c r="B283" s="1" t="s">
        <v>6400</v>
      </c>
      <c r="C283" s="1" t="s">
        <v>6400</v>
      </c>
      <c r="D283" t="s">
        <v>11</v>
      </c>
      <c r="E283" t="s">
        <v>8897</v>
      </c>
      <c r="F283" s="2">
        <v>44826.941817129627</v>
      </c>
      <c r="G283" s="3" t="s">
        <v>8898</v>
      </c>
      <c r="H283">
        <v>374</v>
      </c>
      <c r="I283">
        <v>49</v>
      </c>
    </row>
    <row r="284" spans="1:9" x14ac:dyDescent="0.35">
      <c r="A284" t="s">
        <v>9437</v>
      </c>
      <c r="B284" s="1" t="s">
        <v>6400</v>
      </c>
      <c r="C284" s="1" t="s">
        <v>6400</v>
      </c>
      <c r="D284" t="s">
        <v>11</v>
      </c>
      <c r="E284" t="s">
        <v>8899</v>
      </c>
      <c r="F284" s="2">
        <v>44826.991678240738</v>
      </c>
      <c r="G284" s="3" t="s">
        <v>8900</v>
      </c>
      <c r="H284">
        <v>879</v>
      </c>
      <c r="I284">
        <v>89</v>
      </c>
    </row>
    <row r="285" spans="1:9" x14ac:dyDescent="0.35">
      <c r="A285" t="s">
        <v>9438</v>
      </c>
      <c r="B285" s="1" t="s">
        <v>6400</v>
      </c>
      <c r="C285" s="1" t="s">
        <v>6400</v>
      </c>
      <c r="D285" t="s">
        <v>11</v>
      </c>
      <c r="E285" s="3" t="s">
        <v>8901</v>
      </c>
      <c r="F285" s="2">
        <v>44826.991701388892</v>
      </c>
      <c r="G285" s="3" t="s">
        <v>8902</v>
      </c>
      <c r="H285">
        <v>112</v>
      </c>
      <c r="I285">
        <v>12</v>
      </c>
    </row>
    <row r="286" spans="1:9" x14ac:dyDescent="0.35">
      <c r="A286" t="s">
        <v>9439</v>
      </c>
      <c r="B286" s="1" t="s">
        <v>6400</v>
      </c>
      <c r="C286" s="1" t="s">
        <v>6400</v>
      </c>
      <c r="D286" t="s">
        <v>11</v>
      </c>
      <c r="E286" t="s">
        <v>8903</v>
      </c>
      <c r="F286" s="2">
        <v>44826.991944444446</v>
      </c>
      <c r="G286" s="3" t="s">
        <v>8904</v>
      </c>
      <c r="H286">
        <v>877</v>
      </c>
      <c r="I286">
        <v>102</v>
      </c>
    </row>
    <row r="287" spans="1:9" x14ac:dyDescent="0.35">
      <c r="A287" t="s">
        <v>9440</v>
      </c>
      <c r="B287" s="1" t="s">
        <v>6400</v>
      </c>
      <c r="C287" s="1" t="s">
        <v>8713</v>
      </c>
      <c r="D287" t="s">
        <v>9</v>
      </c>
      <c r="E287" t="s">
        <v>8905</v>
      </c>
      <c r="F287" s="2">
        <v>44827.774421296293</v>
      </c>
      <c r="G287" s="3" t="s">
        <v>8906</v>
      </c>
      <c r="H287">
        <v>2073</v>
      </c>
      <c r="I287">
        <v>85</v>
      </c>
    </row>
    <row r="288" spans="1:9" x14ac:dyDescent="0.35">
      <c r="A288" t="s">
        <v>9441</v>
      </c>
      <c r="B288" s="1" t="s">
        <v>6400</v>
      </c>
      <c r="C288" s="1" t="s">
        <v>6400</v>
      </c>
      <c r="D288" t="s">
        <v>11</v>
      </c>
      <c r="E288" t="s">
        <v>8907</v>
      </c>
      <c r="F288" s="2">
        <v>44827.942569444444</v>
      </c>
      <c r="G288" s="3" t="s">
        <v>8908</v>
      </c>
      <c r="H288">
        <v>895</v>
      </c>
      <c r="I288">
        <v>117</v>
      </c>
    </row>
    <row r="289" spans="1:9" x14ac:dyDescent="0.35">
      <c r="A289" t="s">
        <v>9442</v>
      </c>
      <c r="B289" s="1" t="s">
        <v>6400</v>
      </c>
      <c r="C289" s="1" t="s">
        <v>6400</v>
      </c>
      <c r="D289" t="s">
        <v>11</v>
      </c>
      <c r="E289" t="s">
        <v>8909</v>
      </c>
      <c r="F289" s="2">
        <v>44827.942569444444</v>
      </c>
      <c r="G289" s="3" t="s">
        <v>8910</v>
      </c>
      <c r="H289">
        <v>268</v>
      </c>
      <c r="I289">
        <v>50</v>
      </c>
    </row>
    <row r="290" spans="1:9" x14ac:dyDescent="0.35">
      <c r="A290" t="s">
        <v>9443</v>
      </c>
      <c r="B290" s="1" t="s">
        <v>6400</v>
      </c>
      <c r="C290" s="1" t="s">
        <v>6400</v>
      </c>
      <c r="D290" t="s">
        <v>11</v>
      </c>
      <c r="E290" t="s">
        <v>8911</v>
      </c>
      <c r="F290" s="2">
        <v>44827.950185185182</v>
      </c>
      <c r="G290" s="3" t="s">
        <v>8912</v>
      </c>
      <c r="H290">
        <v>1619</v>
      </c>
      <c r="I290">
        <v>120</v>
      </c>
    </row>
    <row r="291" spans="1:9" x14ac:dyDescent="0.35">
      <c r="A291" t="s">
        <v>9444</v>
      </c>
      <c r="B291" s="1" t="s">
        <v>6400</v>
      </c>
      <c r="C291" s="1" t="s">
        <v>4219</v>
      </c>
      <c r="D291" t="s">
        <v>9</v>
      </c>
      <c r="E291" t="s">
        <v>8913</v>
      </c>
      <c r="F291" s="2">
        <v>44827.950196759259</v>
      </c>
      <c r="G291" s="3" t="s">
        <v>8914</v>
      </c>
      <c r="H291">
        <v>308</v>
      </c>
      <c r="I291">
        <v>33</v>
      </c>
    </row>
    <row r="292" spans="1:9" x14ac:dyDescent="0.35">
      <c r="A292" t="s">
        <v>9445</v>
      </c>
      <c r="B292" s="1" t="s">
        <v>6400</v>
      </c>
      <c r="C292" s="1" t="s">
        <v>8915</v>
      </c>
      <c r="D292" t="s">
        <v>146</v>
      </c>
      <c r="E292" t="s">
        <v>8916</v>
      </c>
      <c r="F292" s="2">
        <v>44827.953449074077</v>
      </c>
      <c r="G292" s="3" t="s">
        <v>8917</v>
      </c>
      <c r="H292">
        <v>69</v>
      </c>
      <c r="I292">
        <v>5</v>
      </c>
    </row>
    <row r="293" spans="1:9" x14ac:dyDescent="0.35">
      <c r="A293" t="s">
        <v>9446</v>
      </c>
      <c r="B293" s="1" t="s">
        <v>6400</v>
      </c>
      <c r="C293" s="1" t="s">
        <v>8624</v>
      </c>
      <c r="D293" t="s">
        <v>146</v>
      </c>
      <c r="E293" t="s">
        <v>8918</v>
      </c>
      <c r="F293" s="2">
        <v>44827.960810185185</v>
      </c>
      <c r="G293" s="3" t="s">
        <v>8919</v>
      </c>
      <c r="H293">
        <v>51</v>
      </c>
      <c r="I293">
        <v>1</v>
      </c>
    </row>
    <row r="294" spans="1:9" x14ac:dyDescent="0.35">
      <c r="A294" t="s">
        <v>9447</v>
      </c>
      <c r="B294" s="1" t="s">
        <v>6400</v>
      </c>
      <c r="C294" s="1" t="s">
        <v>6400</v>
      </c>
      <c r="D294" t="s">
        <v>11</v>
      </c>
      <c r="E294" t="s">
        <v>8920</v>
      </c>
      <c r="F294" s="2">
        <v>44828.582604166666</v>
      </c>
      <c r="G294" s="3" t="s">
        <v>8921</v>
      </c>
      <c r="H294">
        <v>659</v>
      </c>
      <c r="I294">
        <v>78</v>
      </c>
    </row>
    <row r="295" spans="1:9" x14ac:dyDescent="0.35">
      <c r="A295" t="s">
        <v>9448</v>
      </c>
      <c r="B295" s="1" t="s">
        <v>6400</v>
      </c>
      <c r="C295" s="1" t="s">
        <v>6400</v>
      </c>
      <c r="D295" t="s">
        <v>11</v>
      </c>
      <c r="E295" t="s">
        <v>8922</v>
      </c>
      <c r="F295" s="2">
        <v>44828.59375</v>
      </c>
      <c r="G295" s="3" t="s">
        <v>8923</v>
      </c>
      <c r="H295">
        <v>361</v>
      </c>
      <c r="I295">
        <v>54</v>
      </c>
    </row>
    <row r="296" spans="1:9" x14ac:dyDescent="0.35">
      <c r="A296" t="s">
        <v>9449</v>
      </c>
      <c r="B296" s="1" t="s">
        <v>6400</v>
      </c>
      <c r="C296" s="1" t="s">
        <v>6400</v>
      </c>
      <c r="D296" t="s">
        <v>11</v>
      </c>
      <c r="E296" t="s">
        <v>8924</v>
      </c>
      <c r="F296" s="2">
        <v>44828.631585648145</v>
      </c>
      <c r="G296" s="3" t="s">
        <v>8925</v>
      </c>
      <c r="H296">
        <v>525</v>
      </c>
      <c r="I296">
        <v>53</v>
      </c>
    </row>
    <row r="297" spans="1:9" x14ac:dyDescent="0.35">
      <c r="A297" t="s">
        <v>9450</v>
      </c>
      <c r="B297" s="1" t="s">
        <v>6400</v>
      </c>
      <c r="C297" s="1" t="s">
        <v>6400</v>
      </c>
      <c r="D297" t="s">
        <v>11</v>
      </c>
      <c r="E297" t="s">
        <v>8926</v>
      </c>
      <c r="F297" s="2">
        <v>44828.631597222222</v>
      </c>
      <c r="G297" s="3" t="s">
        <v>8927</v>
      </c>
      <c r="H297">
        <v>137</v>
      </c>
      <c r="I297">
        <v>25</v>
      </c>
    </row>
    <row r="298" spans="1:9" x14ac:dyDescent="0.35">
      <c r="A298" t="s">
        <v>9451</v>
      </c>
      <c r="B298" s="1" t="s">
        <v>6400</v>
      </c>
      <c r="C298" s="1" t="s">
        <v>8578</v>
      </c>
      <c r="D298" t="s">
        <v>52</v>
      </c>
      <c r="E298" t="s">
        <v>8928</v>
      </c>
      <c r="F298" s="2">
        <v>44828.698993055557</v>
      </c>
      <c r="G298" s="3" t="s">
        <v>8929</v>
      </c>
      <c r="H298">
        <v>0</v>
      </c>
      <c r="I298">
        <v>55</v>
      </c>
    </row>
    <row r="299" spans="1:9" x14ac:dyDescent="0.35">
      <c r="A299" t="s">
        <v>9452</v>
      </c>
      <c r="B299" s="1" t="s">
        <v>6400</v>
      </c>
      <c r="C299" s="1" t="s">
        <v>8930</v>
      </c>
      <c r="D299" t="s">
        <v>9</v>
      </c>
      <c r="E299" t="s">
        <v>8931</v>
      </c>
      <c r="F299" s="2">
        <v>44828.718356481484</v>
      </c>
      <c r="G299" s="3" t="s">
        <v>8932</v>
      </c>
      <c r="H299">
        <v>1301</v>
      </c>
      <c r="I299">
        <v>127</v>
      </c>
    </row>
    <row r="300" spans="1:9" x14ac:dyDescent="0.35">
      <c r="A300" t="s">
        <v>9453</v>
      </c>
      <c r="B300" s="1" t="s">
        <v>6400</v>
      </c>
      <c r="C300" s="1" t="s">
        <v>6400</v>
      </c>
      <c r="D300" t="s">
        <v>11</v>
      </c>
      <c r="E300" t="s">
        <v>8933</v>
      </c>
      <c r="F300" s="2">
        <v>44828.859085648146</v>
      </c>
      <c r="G300" s="3" t="s">
        <v>8934</v>
      </c>
      <c r="H300">
        <v>617</v>
      </c>
      <c r="I300">
        <v>96</v>
      </c>
    </row>
    <row r="301" spans="1:9" x14ac:dyDescent="0.35">
      <c r="A301" t="s">
        <v>9454</v>
      </c>
      <c r="B301" s="1" t="s">
        <v>6400</v>
      </c>
      <c r="C301" s="1" t="s">
        <v>8385</v>
      </c>
      <c r="D301" t="s">
        <v>52</v>
      </c>
      <c r="E301" t="s">
        <v>8935</v>
      </c>
      <c r="F301" s="2">
        <v>44828.86645833333</v>
      </c>
      <c r="G301" s="3" t="s">
        <v>8936</v>
      </c>
      <c r="H301">
        <v>0</v>
      </c>
      <c r="I301">
        <v>28</v>
      </c>
    </row>
    <row r="302" spans="1:9" x14ac:dyDescent="0.35">
      <c r="A302" t="s">
        <v>9455</v>
      </c>
      <c r="B302" s="1" t="s">
        <v>6400</v>
      </c>
      <c r="C302" s="1" t="s">
        <v>6400</v>
      </c>
      <c r="D302" t="s">
        <v>11</v>
      </c>
      <c r="E302" t="s">
        <v>8937</v>
      </c>
      <c r="F302" s="2">
        <v>44828.875694444447</v>
      </c>
      <c r="G302" s="3" t="s">
        <v>8938</v>
      </c>
      <c r="H302">
        <v>1699</v>
      </c>
      <c r="I302">
        <v>175</v>
      </c>
    </row>
    <row r="303" spans="1:9" x14ac:dyDescent="0.35">
      <c r="A303" t="s">
        <v>9456</v>
      </c>
      <c r="B303" s="1" t="s">
        <v>6400</v>
      </c>
      <c r="C303" s="1" t="s">
        <v>6400</v>
      </c>
      <c r="D303" t="s">
        <v>11</v>
      </c>
      <c r="E303" t="s">
        <v>8939</v>
      </c>
      <c r="F303" s="2">
        <v>44828.89335648148</v>
      </c>
      <c r="G303" s="3" t="s">
        <v>8940</v>
      </c>
      <c r="H303">
        <v>1789</v>
      </c>
      <c r="I303">
        <v>182</v>
      </c>
    </row>
    <row r="304" spans="1:9" x14ac:dyDescent="0.35">
      <c r="A304" t="s">
        <v>9457</v>
      </c>
      <c r="B304" s="1" t="s">
        <v>6400</v>
      </c>
      <c r="C304" s="1" t="s">
        <v>6400</v>
      </c>
      <c r="D304" t="s">
        <v>11</v>
      </c>
      <c r="E304" t="s">
        <v>8941</v>
      </c>
      <c r="F304" s="2">
        <v>44828.89335648148</v>
      </c>
      <c r="G304" s="3" t="s">
        <v>8942</v>
      </c>
      <c r="H304">
        <v>336</v>
      </c>
      <c r="I304">
        <v>35</v>
      </c>
    </row>
    <row r="305" spans="1:9" x14ac:dyDescent="0.35">
      <c r="A305" t="s">
        <v>9458</v>
      </c>
      <c r="B305" s="1" t="s">
        <v>6400</v>
      </c>
      <c r="C305" s="1" t="s">
        <v>6400</v>
      </c>
      <c r="D305" t="s">
        <v>11</v>
      </c>
      <c r="E305" t="s">
        <v>8943</v>
      </c>
      <c r="F305" s="2">
        <v>44828.899687500001</v>
      </c>
      <c r="G305" s="3" t="s">
        <v>8944</v>
      </c>
      <c r="H305">
        <v>3903</v>
      </c>
      <c r="I305">
        <v>436</v>
      </c>
    </row>
    <row r="306" spans="1:9" x14ac:dyDescent="0.35">
      <c r="A306" t="s">
        <v>9459</v>
      </c>
      <c r="B306" s="1" t="s">
        <v>6400</v>
      </c>
      <c r="C306" s="1" t="s">
        <v>6400</v>
      </c>
      <c r="D306" t="s">
        <v>11</v>
      </c>
      <c r="E306" t="s">
        <v>8945</v>
      </c>
      <c r="F306" s="2">
        <v>44828.905671296299</v>
      </c>
      <c r="G306" s="3" t="s">
        <v>8946</v>
      </c>
      <c r="H306">
        <v>749</v>
      </c>
      <c r="I306">
        <v>68</v>
      </c>
    </row>
    <row r="307" spans="1:9" x14ac:dyDescent="0.35">
      <c r="A307" t="s">
        <v>9460</v>
      </c>
      <c r="B307" s="1" t="s">
        <v>6400</v>
      </c>
      <c r="C307" s="1" t="s">
        <v>6400</v>
      </c>
      <c r="D307" t="s">
        <v>11</v>
      </c>
      <c r="E307" t="s">
        <v>8947</v>
      </c>
      <c r="F307" s="2">
        <v>44828.905671296299</v>
      </c>
      <c r="G307" s="3" t="s">
        <v>8948</v>
      </c>
      <c r="H307">
        <v>237</v>
      </c>
      <c r="I307">
        <v>20</v>
      </c>
    </row>
    <row r="308" spans="1:9" x14ac:dyDescent="0.35">
      <c r="A308" t="s">
        <v>9461</v>
      </c>
      <c r="B308" s="1" t="s">
        <v>6400</v>
      </c>
      <c r="C308" s="1" t="s">
        <v>6400</v>
      </c>
      <c r="D308" t="s">
        <v>11</v>
      </c>
      <c r="E308" t="s">
        <v>8949</v>
      </c>
      <c r="F308" s="2">
        <v>44828.912002314813</v>
      </c>
      <c r="G308" s="3" t="s">
        <v>8950</v>
      </c>
      <c r="H308">
        <v>406</v>
      </c>
      <c r="I308">
        <v>42</v>
      </c>
    </row>
    <row r="309" spans="1:9" x14ac:dyDescent="0.35">
      <c r="A309" t="s">
        <v>9462</v>
      </c>
      <c r="B309" s="1" t="s">
        <v>6400</v>
      </c>
      <c r="C309" s="1" t="s">
        <v>6400</v>
      </c>
      <c r="D309" t="s">
        <v>11</v>
      </c>
      <c r="E309" t="s">
        <v>8951</v>
      </c>
      <c r="F309" s="2">
        <v>44828.917164351849</v>
      </c>
      <c r="G309" s="3" t="s">
        <v>8952</v>
      </c>
      <c r="H309">
        <v>2146</v>
      </c>
      <c r="I309">
        <v>126</v>
      </c>
    </row>
    <row r="310" spans="1:9" x14ac:dyDescent="0.35">
      <c r="A310" t="s">
        <v>9463</v>
      </c>
      <c r="B310" s="1" t="s">
        <v>6400</v>
      </c>
      <c r="C310" s="1" t="s">
        <v>6400</v>
      </c>
      <c r="D310" t="s">
        <v>11</v>
      </c>
      <c r="E310" t="s">
        <v>8953</v>
      </c>
      <c r="F310" s="2">
        <v>44828.917164351849</v>
      </c>
      <c r="G310" s="3" t="s">
        <v>8954</v>
      </c>
      <c r="H310">
        <v>287</v>
      </c>
      <c r="I310">
        <v>27</v>
      </c>
    </row>
    <row r="311" spans="1:9" x14ac:dyDescent="0.35">
      <c r="A311" t="s">
        <v>9464</v>
      </c>
      <c r="B311" s="1" t="s">
        <v>6400</v>
      </c>
      <c r="C311" s="1" t="s">
        <v>6400</v>
      </c>
      <c r="D311" t="s">
        <v>11</v>
      </c>
      <c r="E311" t="s">
        <v>8955</v>
      </c>
      <c r="F311" s="2">
        <v>44828.921111111114</v>
      </c>
      <c r="G311" s="3" t="s">
        <v>8956</v>
      </c>
      <c r="H311">
        <v>1346</v>
      </c>
      <c r="I311">
        <v>116</v>
      </c>
    </row>
    <row r="312" spans="1:9" x14ac:dyDescent="0.35">
      <c r="A312" t="s">
        <v>9465</v>
      </c>
      <c r="B312" s="1" t="s">
        <v>6400</v>
      </c>
      <c r="C312" s="1" t="s">
        <v>6400</v>
      </c>
      <c r="D312" t="s">
        <v>11</v>
      </c>
      <c r="E312" t="s">
        <v>8957</v>
      </c>
      <c r="F312" s="2">
        <v>44828.921111111114</v>
      </c>
      <c r="G312" s="3" t="s">
        <v>8958</v>
      </c>
      <c r="H312">
        <v>399</v>
      </c>
      <c r="I312">
        <v>46</v>
      </c>
    </row>
    <row r="313" spans="1:9" x14ac:dyDescent="0.35">
      <c r="A313" t="s">
        <v>9466</v>
      </c>
      <c r="B313" s="1" t="s">
        <v>6400</v>
      </c>
      <c r="C313" s="1" t="s">
        <v>6400</v>
      </c>
      <c r="D313" t="s">
        <v>11</v>
      </c>
      <c r="E313" t="s">
        <v>8959</v>
      </c>
      <c r="F313" s="2">
        <v>44828.9221412037</v>
      </c>
      <c r="G313" s="3" t="s">
        <v>8960</v>
      </c>
      <c r="H313">
        <v>547</v>
      </c>
      <c r="I313">
        <v>80</v>
      </c>
    </row>
    <row r="314" spans="1:9" x14ac:dyDescent="0.35">
      <c r="A314" t="s">
        <v>9467</v>
      </c>
      <c r="B314" s="1" t="s">
        <v>6400</v>
      </c>
      <c r="C314" s="1" t="s">
        <v>6400</v>
      </c>
      <c r="D314" t="s">
        <v>11</v>
      </c>
      <c r="E314" t="s">
        <v>8961</v>
      </c>
      <c r="F314" s="2">
        <v>44828.927002314813</v>
      </c>
      <c r="G314" s="3" t="s">
        <v>8962</v>
      </c>
      <c r="H314">
        <v>1181</v>
      </c>
      <c r="I314">
        <v>143</v>
      </c>
    </row>
    <row r="315" spans="1:9" x14ac:dyDescent="0.35">
      <c r="A315" t="s">
        <v>9468</v>
      </c>
      <c r="B315" s="1" t="s">
        <v>6400</v>
      </c>
      <c r="C315" s="1" t="s">
        <v>6400</v>
      </c>
      <c r="D315" t="s">
        <v>11</v>
      </c>
      <c r="E315" t="s">
        <v>8963</v>
      </c>
      <c r="F315" s="2">
        <v>44828.940428240741</v>
      </c>
      <c r="G315" s="3" t="s">
        <v>8964</v>
      </c>
      <c r="H315">
        <v>1485</v>
      </c>
      <c r="I315">
        <v>125</v>
      </c>
    </row>
    <row r="316" spans="1:9" x14ac:dyDescent="0.35">
      <c r="A316" t="s">
        <v>9469</v>
      </c>
      <c r="B316" s="1" t="s">
        <v>6400</v>
      </c>
      <c r="C316" s="1" t="s">
        <v>6400</v>
      </c>
      <c r="D316" t="s">
        <v>11</v>
      </c>
      <c r="E316" t="s">
        <v>8965</v>
      </c>
      <c r="F316" s="2">
        <v>44828.940428240741</v>
      </c>
      <c r="G316" s="3" t="s">
        <v>8966</v>
      </c>
      <c r="H316">
        <v>392</v>
      </c>
      <c r="I316">
        <v>32</v>
      </c>
    </row>
    <row r="317" spans="1:9" x14ac:dyDescent="0.35">
      <c r="A317" t="s">
        <v>9470</v>
      </c>
      <c r="B317" s="1" t="s">
        <v>6400</v>
      </c>
      <c r="C317" s="1" t="s">
        <v>6400</v>
      </c>
      <c r="D317" t="s">
        <v>11</v>
      </c>
      <c r="E317" t="s">
        <v>8967</v>
      </c>
      <c r="F317" s="2">
        <v>44828.941655092596</v>
      </c>
      <c r="G317" s="3" t="s">
        <v>8968</v>
      </c>
      <c r="H317">
        <v>823</v>
      </c>
      <c r="I317">
        <v>87</v>
      </c>
    </row>
    <row r="318" spans="1:9" x14ac:dyDescent="0.35">
      <c r="A318" t="s">
        <v>9471</v>
      </c>
      <c r="B318" s="1" t="s">
        <v>6400</v>
      </c>
      <c r="C318" s="1" t="s">
        <v>6400</v>
      </c>
      <c r="D318" t="s">
        <v>11</v>
      </c>
      <c r="E318" t="s">
        <v>8969</v>
      </c>
      <c r="F318" s="2">
        <v>44828.951342592591</v>
      </c>
      <c r="G318" s="3" t="s">
        <v>8970</v>
      </c>
      <c r="H318">
        <v>399</v>
      </c>
      <c r="I318">
        <v>45</v>
      </c>
    </row>
    <row r="319" spans="1:9" x14ac:dyDescent="0.35">
      <c r="A319" t="s">
        <v>9472</v>
      </c>
      <c r="B319" s="1" t="s">
        <v>6400</v>
      </c>
      <c r="C319" s="1" t="s">
        <v>6400</v>
      </c>
      <c r="D319" t="s">
        <v>11</v>
      </c>
      <c r="E319" t="s">
        <v>8971</v>
      </c>
      <c r="F319" s="2">
        <v>44828.958958333336</v>
      </c>
      <c r="G319" s="3" t="s">
        <v>8972</v>
      </c>
      <c r="H319">
        <v>979</v>
      </c>
      <c r="I319">
        <v>124</v>
      </c>
    </row>
    <row r="320" spans="1:9" x14ac:dyDescent="0.35">
      <c r="A320" t="s">
        <v>9473</v>
      </c>
      <c r="B320" s="1" t="s">
        <v>6400</v>
      </c>
      <c r="C320" s="1" t="s">
        <v>6400</v>
      </c>
      <c r="D320" t="s">
        <v>11</v>
      </c>
      <c r="E320" t="s">
        <v>8973</v>
      </c>
      <c r="F320" s="2">
        <v>44828.962638888886</v>
      </c>
      <c r="G320" s="3" t="s">
        <v>8974</v>
      </c>
      <c r="H320">
        <v>594</v>
      </c>
      <c r="I320">
        <v>61</v>
      </c>
    </row>
    <row r="321" spans="1:9" x14ac:dyDescent="0.35">
      <c r="A321" t="s">
        <v>9474</v>
      </c>
      <c r="B321" s="1" t="s">
        <v>6400</v>
      </c>
      <c r="C321" s="1" t="s">
        <v>6400</v>
      </c>
      <c r="D321" t="s">
        <v>11</v>
      </c>
      <c r="E321" t="s">
        <v>8975</v>
      </c>
      <c r="F321" s="2">
        <v>44828.962650462963</v>
      </c>
      <c r="G321" s="3" t="s">
        <v>8976</v>
      </c>
      <c r="H321">
        <v>192</v>
      </c>
      <c r="I321">
        <v>27</v>
      </c>
    </row>
    <row r="322" spans="1:9" x14ac:dyDescent="0.35">
      <c r="A322" t="s">
        <v>9475</v>
      </c>
      <c r="B322" s="1" t="s">
        <v>6400</v>
      </c>
      <c r="C322" s="1" t="s">
        <v>6400</v>
      </c>
      <c r="D322" t="s">
        <v>11</v>
      </c>
      <c r="E322" t="s">
        <v>8977</v>
      </c>
      <c r="F322" s="2">
        <v>44828.964699074073</v>
      </c>
      <c r="G322" s="3" t="s">
        <v>8978</v>
      </c>
      <c r="H322">
        <v>544</v>
      </c>
      <c r="I322">
        <v>77</v>
      </c>
    </row>
    <row r="323" spans="1:9" x14ac:dyDescent="0.35">
      <c r="A323" t="s">
        <v>9476</v>
      </c>
      <c r="B323" s="1" t="s">
        <v>6400</v>
      </c>
      <c r="C323" s="1" t="s">
        <v>6400</v>
      </c>
      <c r="D323" t="s">
        <v>11</v>
      </c>
      <c r="E323" t="s">
        <v>8979</v>
      </c>
      <c r="F323" s="2">
        <v>44828.968935185185</v>
      </c>
      <c r="G323" s="3" t="s">
        <v>8980</v>
      </c>
      <c r="H323">
        <v>895</v>
      </c>
      <c r="I323">
        <v>106</v>
      </c>
    </row>
    <row r="324" spans="1:9" x14ac:dyDescent="0.35">
      <c r="A324" t="s">
        <v>9477</v>
      </c>
      <c r="B324" s="1" t="s">
        <v>6400</v>
      </c>
      <c r="C324" s="1" t="s">
        <v>6400</v>
      </c>
      <c r="D324" t="s">
        <v>11</v>
      </c>
      <c r="E324" t="s">
        <v>8981</v>
      </c>
      <c r="F324" s="2">
        <v>44828.968946759262</v>
      </c>
      <c r="G324" s="3" t="s">
        <v>8982</v>
      </c>
      <c r="H324">
        <v>429</v>
      </c>
      <c r="I324">
        <v>44</v>
      </c>
    </row>
    <row r="325" spans="1:9" x14ac:dyDescent="0.35">
      <c r="A325" t="s">
        <v>9478</v>
      </c>
      <c r="B325" s="1" t="s">
        <v>6400</v>
      </c>
      <c r="C325" s="1" t="s">
        <v>6400</v>
      </c>
      <c r="D325" t="s">
        <v>11</v>
      </c>
      <c r="E325" t="s">
        <v>8983</v>
      </c>
      <c r="F325" s="2">
        <v>44828.982731481483</v>
      </c>
      <c r="G325" s="3" t="s">
        <v>8984</v>
      </c>
      <c r="H325">
        <v>942</v>
      </c>
      <c r="I325">
        <v>101</v>
      </c>
    </row>
    <row r="326" spans="1:9" x14ac:dyDescent="0.35">
      <c r="A326" t="s">
        <v>9479</v>
      </c>
      <c r="B326" s="1" t="s">
        <v>6400</v>
      </c>
      <c r="C326" s="1" t="s">
        <v>8369</v>
      </c>
      <c r="D326" t="s">
        <v>9</v>
      </c>
      <c r="E326" t="s">
        <v>8985</v>
      </c>
      <c r="F326" s="2">
        <v>44828.982743055552</v>
      </c>
      <c r="G326" s="3" t="s">
        <v>8986</v>
      </c>
      <c r="H326">
        <v>206</v>
      </c>
      <c r="I326">
        <v>25</v>
      </c>
    </row>
    <row r="327" spans="1:9" x14ac:dyDescent="0.35">
      <c r="A327" t="s">
        <v>9480</v>
      </c>
      <c r="B327" s="1" t="s">
        <v>6400</v>
      </c>
      <c r="C327" s="1" t="s">
        <v>6400</v>
      </c>
      <c r="D327" t="s">
        <v>11</v>
      </c>
      <c r="E327" t="s">
        <v>8987</v>
      </c>
      <c r="F327" s="2">
        <v>44828.985844907409</v>
      </c>
      <c r="G327" s="3" t="s">
        <v>8988</v>
      </c>
      <c r="H327">
        <v>864</v>
      </c>
      <c r="I327">
        <v>64</v>
      </c>
    </row>
    <row r="328" spans="1:9" x14ac:dyDescent="0.35">
      <c r="A328" t="s">
        <v>9481</v>
      </c>
      <c r="B328" s="1" t="s">
        <v>6400</v>
      </c>
      <c r="C328" s="1" t="s">
        <v>6400</v>
      </c>
      <c r="D328" t="s">
        <v>11</v>
      </c>
      <c r="E328" t="s">
        <v>8989</v>
      </c>
      <c r="F328" s="2">
        <v>44828.985856481479</v>
      </c>
      <c r="G328" s="3" t="s">
        <v>8990</v>
      </c>
      <c r="H328">
        <v>407</v>
      </c>
      <c r="I328">
        <v>37</v>
      </c>
    </row>
    <row r="329" spans="1:9" x14ac:dyDescent="0.35">
      <c r="A329" t="s">
        <v>9482</v>
      </c>
      <c r="B329" s="1" t="s">
        <v>6400</v>
      </c>
      <c r="C329" s="1" t="s">
        <v>6400</v>
      </c>
      <c r="D329" t="s">
        <v>11</v>
      </c>
      <c r="E329" t="s">
        <v>8991</v>
      </c>
      <c r="F329" s="2">
        <v>44829.882118055553</v>
      </c>
      <c r="G329" s="3" t="s">
        <v>8992</v>
      </c>
      <c r="H329">
        <v>1171</v>
      </c>
      <c r="I329">
        <v>65</v>
      </c>
    </row>
    <row r="330" spans="1:9" x14ac:dyDescent="0.35">
      <c r="A330" t="s">
        <v>9483</v>
      </c>
      <c r="B330" s="1" t="s">
        <v>6400</v>
      </c>
      <c r="C330" s="1" t="s">
        <v>6400</v>
      </c>
      <c r="D330" t="s">
        <v>11</v>
      </c>
      <c r="E330" t="s">
        <v>8993</v>
      </c>
      <c r="F330" s="2">
        <v>44829.88212962963</v>
      </c>
      <c r="G330" s="3" t="s">
        <v>8994</v>
      </c>
      <c r="H330">
        <v>618</v>
      </c>
      <c r="I330">
        <v>56</v>
      </c>
    </row>
    <row r="331" spans="1:9" x14ac:dyDescent="0.35">
      <c r="A331" t="s">
        <v>9484</v>
      </c>
      <c r="B331" s="1" t="s">
        <v>6400</v>
      </c>
      <c r="C331" s="1" t="s">
        <v>8624</v>
      </c>
      <c r="D331" t="s">
        <v>52</v>
      </c>
      <c r="E331" t="s">
        <v>8995</v>
      </c>
      <c r="F331" s="2">
        <v>44830.576377314814</v>
      </c>
      <c r="G331" s="3" t="s">
        <v>8996</v>
      </c>
      <c r="H331">
        <v>0</v>
      </c>
      <c r="I331">
        <v>58</v>
      </c>
    </row>
    <row r="332" spans="1:9" x14ac:dyDescent="0.35">
      <c r="A332" t="s">
        <v>9485</v>
      </c>
      <c r="B332" s="1" t="s">
        <v>6400</v>
      </c>
      <c r="C332" s="1" t="s">
        <v>6400</v>
      </c>
      <c r="D332" t="s">
        <v>11</v>
      </c>
      <c r="E332" t="s">
        <v>8997</v>
      </c>
      <c r="F332" s="2">
        <v>44830.962245370371</v>
      </c>
      <c r="G332" s="3" t="s">
        <v>8998</v>
      </c>
      <c r="H332">
        <v>531</v>
      </c>
      <c r="I332">
        <v>71</v>
      </c>
    </row>
    <row r="333" spans="1:9" x14ac:dyDescent="0.35">
      <c r="A333" t="s">
        <v>9486</v>
      </c>
      <c r="B333" s="1" t="s">
        <v>6400</v>
      </c>
      <c r="C333" s="1" t="s">
        <v>6400</v>
      </c>
      <c r="D333" t="s">
        <v>11</v>
      </c>
      <c r="E333" t="s">
        <v>8999</v>
      </c>
      <c r="F333" s="2">
        <v>44830.962256944447</v>
      </c>
      <c r="G333" s="3" t="s">
        <v>9000</v>
      </c>
      <c r="H333">
        <v>228</v>
      </c>
      <c r="I333">
        <v>37</v>
      </c>
    </row>
    <row r="334" spans="1:9" x14ac:dyDescent="0.35">
      <c r="A334" t="s">
        <v>9487</v>
      </c>
      <c r="B334" s="1" t="s">
        <v>6400</v>
      </c>
      <c r="C334" s="1" t="s">
        <v>6400</v>
      </c>
      <c r="D334" t="s">
        <v>11</v>
      </c>
      <c r="E334" t="s">
        <v>9001</v>
      </c>
      <c r="F334" s="2">
        <v>44831.609722222223</v>
      </c>
      <c r="G334" s="3" t="s">
        <v>9002</v>
      </c>
      <c r="H334">
        <v>948</v>
      </c>
      <c r="I334">
        <v>103</v>
      </c>
    </row>
    <row r="335" spans="1:9" x14ac:dyDescent="0.35">
      <c r="A335" t="s">
        <v>9488</v>
      </c>
      <c r="B335" s="1" t="s">
        <v>6400</v>
      </c>
      <c r="C335" s="1" t="s">
        <v>6400</v>
      </c>
      <c r="D335" t="s">
        <v>11</v>
      </c>
      <c r="E335" t="s">
        <v>9003</v>
      </c>
      <c r="F335" s="2">
        <v>44831.609733796293</v>
      </c>
      <c r="G335" s="3" t="s">
        <v>9004</v>
      </c>
      <c r="H335">
        <v>275</v>
      </c>
      <c r="I335">
        <v>42</v>
      </c>
    </row>
    <row r="336" spans="1:9" x14ac:dyDescent="0.35">
      <c r="A336" t="s">
        <v>9489</v>
      </c>
      <c r="B336" s="1" t="s">
        <v>6400</v>
      </c>
      <c r="C336" s="1" t="s">
        <v>6400</v>
      </c>
      <c r="D336" t="s">
        <v>11</v>
      </c>
      <c r="E336" t="s">
        <v>9005</v>
      </c>
      <c r="F336" s="2">
        <v>44831.867013888892</v>
      </c>
      <c r="G336" s="3" t="s">
        <v>9006</v>
      </c>
      <c r="H336">
        <v>1522</v>
      </c>
      <c r="I336">
        <v>152</v>
      </c>
    </row>
    <row r="337" spans="1:9" x14ac:dyDescent="0.35">
      <c r="A337" t="s">
        <v>9490</v>
      </c>
      <c r="B337" s="1" t="s">
        <v>6400</v>
      </c>
      <c r="C337" s="1" t="s">
        <v>6400</v>
      </c>
      <c r="D337" t="s">
        <v>11</v>
      </c>
      <c r="E337" t="s">
        <v>9007</v>
      </c>
      <c r="F337" s="2">
        <v>44831.867025462961</v>
      </c>
      <c r="G337" s="3" t="s">
        <v>9008</v>
      </c>
      <c r="H337">
        <v>366</v>
      </c>
      <c r="I337">
        <v>49</v>
      </c>
    </row>
    <row r="338" spans="1:9" x14ac:dyDescent="0.35">
      <c r="A338" t="s">
        <v>9491</v>
      </c>
      <c r="B338" s="1" t="s">
        <v>6400</v>
      </c>
      <c r="C338" s="1" t="s">
        <v>6400</v>
      </c>
      <c r="D338" t="s">
        <v>11</v>
      </c>
      <c r="E338" t="s">
        <v>9009</v>
      </c>
      <c r="F338" s="2">
        <v>44831.946643518517</v>
      </c>
      <c r="G338" s="3" t="s">
        <v>9010</v>
      </c>
      <c r="H338">
        <v>550</v>
      </c>
      <c r="I338">
        <v>52</v>
      </c>
    </row>
    <row r="339" spans="1:9" ht="116" x14ac:dyDescent="0.35">
      <c r="A339" t="s">
        <v>9492</v>
      </c>
      <c r="B339" s="1" t="s">
        <v>6400</v>
      </c>
      <c r="C339" s="1" t="s">
        <v>6320</v>
      </c>
      <c r="D339" t="s">
        <v>9</v>
      </c>
      <c r="E339" s="4" t="s">
        <v>9011</v>
      </c>
      <c r="F339" s="2">
        <v>44831.956365740742</v>
      </c>
      <c r="G339" s="3" t="s">
        <v>9012</v>
      </c>
      <c r="H339">
        <v>201</v>
      </c>
      <c r="I339">
        <v>16</v>
      </c>
    </row>
    <row r="340" spans="1:9" ht="159.5" x14ac:dyDescent="0.35">
      <c r="A340" t="s">
        <v>9493</v>
      </c>
      <c r="B340" s="1" t="s">
        <v>6400</v>
      </c>
      <c r="C340" s="1" t="s">
        <v>9013</v>
      </c>
      <c r="D340" t="s">
        <v>9</v>
      </c>
      <c r="E340" s="4" t="s">
        <v>9014</v>
      </c>
      <c r="F340" s="2">
        <v>44832.003032407411</v>
      </c>
      <c r="G340" s="3" t="s">
        <v>9015</v>
      </c>
      <c r="H340">
        <v>173</v>
      </c>
      <c r="I340">
        <v>20</v>
      </c>
    </row>
    <row r="341" spans="1:9" x14ac:dyDescent="0.35">
      <c r="A341" t="s">
        <v>9494</v>
      </c>
      <c r="B341" s="1" t="s">
        <v>6400</v>
      </c>
      <c r="C341" s="1" t="s">
        <v>6400</v>
      </c>
      <c r="D341" t="s">
        <v>11</v>
      </c>
      <c r="E341" t="s">
        <v>9016</v>
      </c>
      <c r="F341" s="2">
        <v>44832.007569444446</v>
      </c>
      <c r="G341" s="3" t="s">
        <v>9017</v>
      </c>
      <c r="H341">
        <v>327</v>
      </c>
      <c r="I341">
        <v>37</v>
      </c>
    </row>
    <row r="342" spans="1:9" x14ac:dyDescent="0.35">
      <c r="A342" t="s">
        <v>9495</v>
      </c>
      <c r="B342" s="1" t="s">
        <v>6400</v>
      </c>
      <c r="C342" s="1" t="s">
        <v>6400</v>
      </c>
      <c r="D342" t="s">
        <v>11</v>
      </c>
      <c r="E342" t="s">
        <v>9018</v>
      </c>
      <c r="F342" s="2">
        <v>44832.009479166663</v>
      </c>
      <c r="G342" s="3" t="s">
        <v>9019</v>
      </c>
      <c r="H342">
        <v>278</v>
      </c>
      <c r="I342">
        <v>36</v>
      </c>
    </row>
    <row r="343" spans="1:9" x14ac:dyDescent="0.35">
      <c r="A343" t="s">
        <v>9496</v>
      </c>
      <c r="B343" s="1" t="s">
        <v>6400</v>
      </c>
      <c r="C343" s="1" t="s">
        <v>6400</v>
      </c>
      <c r="D343" t="s">
        <v>11</v>
      </c>
      <c r="E343" t="s">
        <v>9020</v>
      </c>
      <c r="F343" s="2">
        <v>44832.010648148149</v>
      </c>
      <c r="G343" s="3" t="s">
        <v>9021</v>
      </c>
      <c r="H343">
        <v>1674</v>
      </c>
      <c r="I343">
        <v>135</v>
      </c>
    </row>
    <row r="344" spans="1:9" x14ac:dyDescent="0.35">
      <c r="A344" t="s">
        <v>9497</v>
      </c>
      <c r="B344" s="1" t="s">
        <v>6400</v>
      </c>
      <c r="C344" s="1" t="s">
        <v>6400</v>
      </c>
      <c r="D344" t="s">
        <v>11</v>
      </c>
      <c r="E344" t="s">
        <v>9022</v>
      </c>
      <c r="F344" s="2">
        <v>44832.010648148149</v>
      </c>
      <c r="G344" s="3" t="s">
        <v>9023</v>
      </c>
      <c r="H344">
        <v>422</v>
      </c>
      <c r="I344">
        <v>43</v>
      </c>
    </row>
    <row r="345" spans="1:9" x14ac:dyDescent="0.35">
      <c r="A345" t="s">
        <v>9498</v>
      </c>
      <c r="B345" s="1" t="s">
        <v>6400</v>
      </c>
      <c r="C345" s="1" t="s">
        <v>6400</v>
      </c>
      <c r="D345" t="s">
        <v>11</v>
      </c>
      <c r="E345" t="s">
        <v>9024</v>
      </c>
      <c r="F345" s="2">
        <v>44832.014849537038</v>
      </c>
      <c r="G345" s="3" t="s">
        <v>9025</v>
      </c>
      <c r="H345">
        <v>432</v>
      </c>
      <c r="I345">
        <v>49</v>
      </c>
    </row>
    <row r="346" spans="1:9" x14ac:dyDescent="0.35">
      <c r="A346" t="s">
        <v>9499</v>
      </c>
      <c r="B346" s="1" t="s">
        <v>6400</v>
      </c>
      <c r="C346" s="1" t="s">
        <v>6400</v>
      </c>
      <c r="D346" t="s">
        <v>11</v>
      </c>
      <c r="E346" t="s">
        <v>9026</v>
      </c>
      <c r="F346" s="2">
        <v>44832.014861111114</v>
      </c>
      <c r="G346" s="3" t="s">
        <v>9027</v>
      </c>
      <c r="H346">
        <v>171</v>
      </c>
      <c r="I346">
        <v>30</v>
      </c>
    </row>
    <row r="347" spans="1:9" x14ac:dyDescent="0.35">
      <c r="A347" t="s">
        <v>9500</v>
      </c>
      <c r="B347" s="1" t="s">
        <v>6400</v>
      </c>
      <c r="C347" s="1" t="s">
        <v>6400</v>
      </c>
      <c r="D347" t="s">
        <v>11</v>
      </c>
      <c r="E347" t="s">
        <v>9028</v>
      </c>
      <c r="F347" s="2">
        <v>44832.016284722224</v>
      </c>
      <c r="G347" s="3" t="s">
        <v>9029</v>
      </c>
      <c r="H347">
        <v>283</v>
      </c>
      <c r="I347">
        <v>31</v>
      </c>
    </row>
    <row r="348" spans="1:9" x14ac:dyDescent="0.35">
      <c r="A348" t="s">
        <v>9501</v>
      </c>
      <c r="B348" s="1" t="s">
        <v>6400</v>
      </c>
      <c r="C348" s="1" t="s">
        <v>8353</v>
      </c>
      <c r="D348" t="s">
        <v>9</v>
      </c>
      <c r="E348" t="s">
        <v>9030</v>
      </c>
      <c r="F348" s="2">
        <v>44832.019074074073</v>
      </c>
      <c r="G348" s="3" t="s">
        <v>9031</v>
      </c>
      <c r="H348">
        <v>177</v>
      </c>
      <c r="I348">
        <v>27</v>
      </c>
    </row>
    <row r="349" spans="1:9" x14ac:dyDescent="0.35">
      <c r="A349" t="s">
        <v>9502</v>
      </c>
      <c r="B349" s="1" t="s">
        <v>6400</v>
      </c>
      <c r="C349" s="1" t="s">
        <v>6400</v>
      </c>
      <c r="D349" t="s">
        <v>11</v>
      </c>
      <c r="E349" t="s">
        <v>9032</v>
      </c>
      <c r="F349" s="2">
        <v>44832.020775462966</v>
      </c>
      <c r="G349" s="3" t="s">
        <v>9033</v>
      </c>
      <c r="H349">
        <v>934</v>
      </c>
      <c r="I349">
        <v>92</v>
      </c>
    </row>
    <row r="350" spans="1:9" x14ac:dyDescent="0.35">
      <c r="A350" t="s">
        <v>9503</v>
      </c>
      <c r="B350" s="1" t="s">
        <v>6400</v>
      </c>
      <c r="C350" s="1" t="s">
        <v>6400</v>
      </c>
      <c r="D350" t="s">
        <v>11</v>
      </c>
      <c r="E350" t="s">
        <v>9034</v>
      </c>
      <c r="F350" s="2">
        <v>44832.025706018518</v>
      </c>
      <c r="G350" s="3" t="s">
        <v>9035</v>
      </c>
      <c r="H350">
        <v>246</v>
      </c>
      <c r="I350">
        <v>28</v>
      </c>
    </row>
    <row r="351" spans="1:9" x14ac:dyDescent="0.35">
      <c r="A351" t="s">
        <v>9504</v>
      </c>
      <c r="B351" s="1" t="s">
        <v>6400</v>
      </c>
      <c r="C351" s="1" t="s">
        <v>6400</v>
      </c>
      <c r="D351" t="s">
        <v>11</v>
      </c>
      <c r="E351" t="s">
        <v>9036</v>
      </c>
      <c r="F351" s="2">
        <v>44832.025706018518</v>
      </c>
      <c r="G351" s="3" t="s">
        <v>9037</v>
      </c>
      <c r="H351">
        <v>151</v>
      </c>
      <c r="I351">
        <v>23</v>
      </c>
    </row>
    <row r="352" spans="1:9" x14ac:dyDescent="0.35">
      <c r="A352" t="s">
        <v>9505</v>
      </c>
      <c r="B352" s="1" t="s">
        <v>6400</v>
      </c>
      <c r="C352" s="1" t="s">
        <v>6400</v>
      </c>
      <c r="D352" t="s">
        <v>11</v>
      </c>
      <c r="E352" t="s">
        <v>9038</v>
      </c>
      <c r="F352" s="2">
        <v>44832.033472222225</v>
      </c>
      <c r="G352" s="3" t="s">
        <v>9039</v>
      </c>
      <c r="H352">
        <v>237</v>
      </c>
      <c r="I352">
        <v>31</v>
      </c>
    </row>
    <row r="353" spans="1:9" x14ac:dyDescent="0.35">
      <c r="A353" t="s">
        <v>9506</v>
      </c>
      <c r="B353" s="1" t="s">
        <v>6400</v>
      </c>
      <c r="C353" s="1" t="s">
        <v>6400</v>
      </c>
      <c r="D353" t="s">
        <v>11</v>
      </c>
      <c r="E353" t="s">
        <v>9040</v>
      </c>
      <c r="F353" s="2">
        <v>44832.033472222225</v>
      </c>
      <c r="G353" s="3" t="s">
        <v>9041</v>
      </c>
      <c r="H353">
        <v>112</v>
      </c>
      <c r="I353">
        <v>25</v>
      </c>
    </row>
    <row r="354" spans="1:9" x14ac:dyDescent="0.35">
      <c r="A354" t="s">
        <v>9507</v>
      </c>
      <c r="B354" s="1" t="s">
        <v>6400</v>
      </c>
      <c r="C354" s="1" t="s">
        <v>6400</v>
      </c>
      <c r="D354" t="s">
        <v>11</v>
      </c>
      <c r="E354" t="s">
        <v>9042</v>
      </c>
      <c r="F354" s="2">
        <v>44832.040451388886</v>
      </c>
      <c r="G354" s="3" t="s">
        <v>9043</v>
      </c>
      <c r="H354">
        <v>596</v>
      </c>
      <c r="I354">
        <v>71</v>
      </c>
    </row>
    <row r="355" spans="1:9" x14ac:dyDescent="0.35">
      <c r="A355" t="s">
        <v>9508</v>
      </c>
      <c r="B355" s="1" t="s">
        <v>6400</v>
      </c>
      <c r="C355" s="1" t="s">
        <v>6400</v>
      </c>
      <c r="D355" t="s">
        <v>11</v>
      </c>
      <c r="E355" t="s">
        <v>9044</v>
      </c>
      <c r="F355" s="2">
        <v>44832.040462962963</v>
      </c>
      <c r="G355" s="3" t="s">
        <v>9045</v>
      </c>
      <c r="H355">
        <v>186</v>
      </c>
      <c r="I355">
        <v>24</v>
      </c>
    </row>
    <row r="356" spans="1:9" x14ac:dyDescent="0.35">
      <c r="A356" t="s">
        <v>9509</v>
      </c>
      <c r="B356" s="1" t="s">
        <v>6400</v>
      </c>
      <c r="C356" s="1" t="s">
        <v>6400</v>
      </c>
      <c r="D356" t="s">
        <v>11</v>
      </c>
      <c r="E356" t="s">
        <v>9046</v>
      </c>
      <c r="F356" s="2">
        <v>44832.044039351851</v>
      </c>
      <c r="G356" s="3" t="s">
        <v>9047</v>
      </c>
      <c r="H356">
        <v>241</v>
      </c>
      <c r="I356">
        <v>26</v>
      </c>
    </row>
    <row r="357" spans="1:9" x14ac:dyDescent="0.35">
      <c r="A357" t="s">
        <v>9510</v>
      </c>
      <c r="B357" s="1" t="s">
        <v>6400</v>
      </c>
      <c r="C357" s="1" t="s">
        <v>6400</v>
      </c>
      <c r="D357" t="s">
        <v>11</v>
      </c>
      <c r="E357" t="s">
        <v>9048</v>
      </c>
      <c r="F357" s="2">
        <v>44832.04760416667</v>
      </c>
      <c r="G357" s="3" t="s">
        <v>9049</v>
      </c>
      <c r="H357">
        <v>223</v>
      </c>
      <c r="I357">
        <v>30</v>
      </c>
    </row>
    <row r="358" spans="1:9" x14ac:dyDescent="0.35">
      <c r="A358" t="s">
        <v>9511</v>
      </c>
      <c r="B358" s="1" t="s">
        <v>6400</v>
      </c>
      <c r="C358" s="1" t="s">
        <v>6400</v>
      </c>
      <c r="D358" t="s">
        <v>11</v>
      </c>
      <c r="E358" t="s">
        <v>9050</v>
      </c>
      <c r="F358" s="2">
        <v>44832.049085648148</v>
      </c>
      <c r="G358" s="3" t="s">
        <v>9051</v>
      </c>
      <c r="H358">
        <v>387</v>
      </c>
      <c r="I358">
        <v>55</v>
      </c>
    </row>
    <row r="359" spans="1:9" x14ac:dyDescent="0.35">
      <c r="A359" t="s">
        <v>9512</v>
      </c>
      <c r="B359" s="1" t="s">
        <v>6400</v>
      </c>
      <c r="C359" s="1" t="s">
        <v>6400</v>
      </c>
      <c r="D359" t="s">
        <v>11</v>
      </c>
      <c r="E359" t="s">
        <v>9052</v>
      </c>
      <c r="F359" s="2">
        <v>44832.049097222225</v>
      </c>
      <c r="G359" s="3" t="s">
        <v>9053</v>
      </c>
      <c r="H359">
        <v>156</v>
      </c>
      <c r="I359">
        <v>21</v>
      </c>
    </row>
    <row r="360" spans="1:9" x14ac:dyDescent="0.35">
      <c r="A360" t="s">
        <v>9513</v>
      </c>
      <c r="B360" s="1" t="s">
        <v>6400</v>
      </c>
      <c r="C360" s="1" t="s">
        <v>8369</v>
      </c>
      <c r="D360" t="s">
        <v>9</v>
      </c>
      <c r="E360" t="s">
        <v>9054</v>
      </c>
      <c r="F360" s="2">
        <v>44832.500671296293</v>
      </c>
      <c r="G360" s="3" t="s">
        <v>9055</v>
      </c>
      <c r="H360">
        <v>997</v>
      </c>
      <c r="I360">
        <v>62</v>
      </c>
    </row>
    <row r="361" spans="1:9" x14ac:dyDescent="0.35">
      <c r="A361" t="s">
        <v>9514</v>
      </c>
      <c r="B361" s="1" t="s">
        <v>6400</v>
      </c>
      <c r="C361" s="1" t="s">
        <v>9056</v>
      </c>
      <c r="D361" t="s">
        <v>5635</v>
      </c>
      <c r="E361" t="s">
        <v>9057</v>
      </c>
      <c r="F361" s="2">
        <v>44832.696226851855</v>
      </c>
      <c r="G361" s="3" t="s">
        <v>9058</v>
      </c>
      <c r="H361">
        <v>0</v>
      </c>
      <c r="I361">
        <v>26</v>
      </c>
    </row>
    <row r="362" spans="1:9" x14ac:dyDescent="0.35">
      <c r="A362" t="s">
        <v>9515</v>
      </c>
      <c r="B362" s="1" t="s">
        <v>6400</v>
      </c>
      <c r="C362" s="1" t="s">
        <v>9059</v>
      </c>
      <c r="D362" t="s">
        <v>52</v>
      </c>
      <c r="E362" s="3" t="s">
        <v>9060</v>
      </c>
      <c r="F362" s="2">
        <v>44832.943530092591</v>
      </c>
      <c r="G362" s="3" t="s">
        <v>9061</v>
      </c>
      <c r="H362">
        <v>0</v>
      </c>
      <c r="I362">
        <v>17</v>
      </c>
    </row>
    <row r="363" spans="1:9" x14ac:dyDescent="0.35">
      <c r="A363" t="s">
        <v>9516</v>
      </c>
      <c r="B363" s="1" t="s">
        <v>6400</v>
      </c>
      <c r="C363" s="1" t="s">
        <v>6400</v>
      </c>
      <c r="D363" t="s">
        <v>11</v>
      </c>
      <c r="E363" t="s">
        <v>9062</v>
      </c>
      <c r="F363" s="2">
        <v>44832.945231481484</v>
      </c>
      <c r="G363" s="3" t="s">
        <v>9063</v>
      </c>
      <c r="H363">
        <v>213</v>
      </c>
      <c r="I363">
        <v>21</v>
      </c>
    </row>
    <row r="364" spans="1:9" x14ac:dyDescent="0.35">
      <c r="A364" t="s">
        <v>9517</v>
      </c>
      <c r="B364" s="1" t="s">
        <v>6400</v>
      </c>
      <c r="C364" s="1" t="s">
        <v>6400</v>
      </c>
      <c r="D364" t="s">
        <v>11</v>
      </c>
      <c r="E364" t="s">
        <v>9064</v>
      </c>
      <c r="F364" s="2">
        <v>44832.948888888888</v>
      </c>
      <c r="G364" s="3" t="s">
        <v>9065</v>
      </c>
      <c r="H364">
        <v>827</v>
      </c>
      <c r="I364">
        <v>58</v>
      </c>
    </row>
    <row r="365" spans="1:9" x14ac:dyDescent="0.35">
      <c r="A365" t="s">
        <v>9518</v>
      </c>
      <c r="B365" s="1" t="s">
        <v>6400</v>
      </c>
      <c r="C365" s="1" t="s">
        <v>6400</v>
      </c>
      <c r="D365" t="s">
        <v>11</v>
      </c>
      <c r="E365" t="s">
        <v>9066</v>
      </c>
      <c r="F365" s="2">
        <v>44832.948900462965</v>
      </c>
      <c r="G365" s="3" t="s">
        <v>9067</v>
      </c>
      <c r="H365">
        <v>197</v>
      </c>
      <c r="I365">
        <v>23</v>
      </c>
    </row>
    <row r="366" spans="1:9" x14ac:dyDescent="0.35">
      <c r="A366" t="s">
        <v>9519</v>
      </c>
      <c r="B366" s="1" t="s">
        <v>6400</v>
      </c>
      <c r="C366" s="1" t="s">
        <v>6400</v>
      </c>
      <c r="D366" t="s">
        <v>11</v>
      </c>
      <c r="E366" t="s">
        <v>9068</v>
      </c>
      <c r="F366" s="2">
        <v>44832.951064814813</v>
      </c>
      <c r="G366" s="3" t="s">
        <v>9069</v>
      </c>
      <c r="H366">
        <v>322</v>
      </c>
      <c r="I366">
        <v>35</v>
      </c>
    </row>
    <row r="367" spans="1:9" x14ac:dyDescent="0.35">
      <c r="A367" t="s">
        <v>9520</v>
      </c>
      <c r="B367" s="1" t="s">
        <v>6400</v>
      </c>
      <c r="C367" s="1" t="s">
        <v>6400</v>
      </c>
      <c r="D367" t="s">
        <v>11</v>
      </c>
      <c r="E367" t="s">
        <v>9070</v>
      </c>
      <c r="F367" s="2">
        <v>44832.951643518521</v>
      </c>
      <c r="G367" s="3" t="s">
        <v>9071</v>
      </c>
      <c r="H367">
        <v>348</v>
      </c>
      <c r="I367">
        <v>35</v>
      </c>
    </row>
    <row r="368" spans="1:9" x14ac:dyDescent="0.35">
      <c r="A368" t="s">
        <v>9521</v>
      </c>
      <c r="B368" s="1" t="s">
        <v>6400</v>
      </c>
      <c r="C368" s="1" t="s">
        <v>6400</v>
      </c>
      <c r="D368" t="s">
        <v>11</v>
      </c>
      <c r="E368" t="s">
        <v>9072</v>
      </c>
      <c r="F368" s="2">
        <v>44832.953634259262</v>
      </c>
      <c r="G368" s="3" t="s">
        <v>9073</v>
      </c>
      <c r="H368">
        <v>253</v>
      </c>
      <c r="I368">
        <v>35</v>
      </c>
    </row>
    <row r="369" spans="1:9" x14ac:dyDescent="0.35">
      <c r="A369" t="s">
        <v>9522</v>
      </c>
      <c r="B369" s="1" t="s">
        <v>6400</v>
      </c>
      <c r="C369" s="1" t="s">
        <v>6400</v>
      </c>
      <c r="D369" t="s">
        <v>11</v>
      </c>
      <c r="E369" t="s">
        <v>9074</v>
      </c>
      <c r="F369" s="2">
        <v>44832.959826388891</v>
      </c>
      <c r="G369" s="3" t="s">
        <v>9075</v>
      </c>
      <c r="H369">
        <v>288</v>
      </c>
      <c r="I369">
        <v>31</v>
      </c>
    </row>
    <row r="370" spans="1:9" x14ac:dyDescent="0.35">
      <c r="A370" t="s">
        <v>9523</v>
      </c>
      <c r="B370" s="1" t="s">
        <v>6400</v>
      </c>
      <c r="C370" s="1" t="s">
        <v>6400</v>
      </c>
      <c r="D370" t="s">
        <v>11</v>
      </c>
      <c r="E370" t="s">
        <v>9076</v>
      </c>
      <c r="F370" s="2">
        <v>44832.965405092589</v>
      </c>
      <c r="G370" s="3" t="s">
        <v>9077</v>
      </c>
      <c r="H370">
        <v>259</v>
      </c>
      <c r="I370">
        <v>25</v>
      </c>
    </row>
    <row r="371" spans="1:9" x14ac:dyDescent="0.35">
      <c r="A371" t="s">
        <v>9524</v>
      </c>
      <c r="B371" s="1" t="s">
        <v>6400</v>
      </c>
      <c r="C371" s="1" t="s">
        <v>6400</v>
      </c>
      <c r="D371" t="s">
        <v>11</v>
      </c>
      <c r="E371" t="s">
        <v>9078</v>
      </c>
      <c r="F371" s="2">
        <v>44832.969074074077</v>
      </c>
      <c r="G371" s="3" t="s">
        <v>9079</v>
      </c>
      <c r="H371">
        <v>251</v>
      </c>
      <c r="I371">
        <v>38</v>
      </c>
    </row>
    <row r="372" spans="1:9" x14ac:dyDescent="0.35">
      <c r="A372" t="s">
        <v>9525</v>
      </c>
      <c r="B372" s="1" t="s">
        <v>6400</v>
      </c>
      <c r="C372" s="1" t="s">
        <v>6400</v>
      </c>
      <c r="D372" t="s">
        <v>11</v>
      </c>
      <c r="E372" t="s">
        <v>9080</v>
      </c>
      <c r="F372" s="2">
        <v>44832.96947916667</v>
      </c>
      <c r="G372" s="3" t="s">
        <v>9081</v>
      </c>
      <c r="H372">
        <v>1107</v>
      </c>
      <c r="I372">
        <v>112</v>
      </c>
    </row>
    <row r="373" spans="1:9" x14ac:dyDescent="0.35">
      <c r="A373" t="s">
        <v>9526</v>
      </c>
      <c r="B373" s="1" t="s">
        <v>6400</v>
      </c>
      <c r="C373" s="1" t="s">
        <v>6400</v>
      </c>
      <c r="D373" t="s">
        <v>11</v>
      </c>
      <c r="E373" t="s">
        <v>9082</v>
      </c>
      <c r="F373" s="2">
        <v>44832.96947916667</v>
      </c>
      <c r="G373" s="3" t="s">
        <v>9083</v>
      </c>
      <c r="H373">
        <v>352</v>
      </c>
      <c r="I373">
        <v>39</v>
      </c>
    </row>
    <row r="374" spans="1:9" x14ac:dyDescent="0.35">
      <c r="A374" t="s">
        <v>9527</v>
      </c>
      <c r="B374" s="1" t="s">
        <v>6400</v>
      </c>
      <c r="C374" s="1" t="s">
        <v>6400</v>
      </c>
      <c r="D374" t="s">
        <v>11</v>
      </c>
      <c r="E374" t="s">
        <v>9084</v>
      </c>
      <c r="F374" s="2">
        <v>44832.971250000002</v>
      </c>
      <c r="G374" s="3" t="s">
        <v>9085</v>
      </c>
      <c r="H374">
        <v>397</v>
      </c>
      <c r="I374">
        <v>44</v>
      </c>
    </row>
    <row r="375" spans="1:9" x14ac:dyDescent="0.35">
      <c r="A375" t="s">
        <v>9528</v>
      </c>
      <c r="B375" s="1" t="s">
        <v>6400</v>
      </c>
      <c r="C375" s="1" t="s">
        <v>6400</v>
      </c>
      <c r="D375" t="s">
        <v>11</v>
      </c>
      <c r="E375" t="s">
        <v>9086</v>
      </c>
      <c r="F375" s="2">
        <v>44832.971261574072</v>
      </c>
      <c r="G375" s="3" t="s">
        <v>9087</v>
      </c>
      <c r="H375">
        <v>176</v>
      </c>
      <c r="I375">
        <v>24</v>
      </c>
    </row>
    <row r="376" spans="1:9" x14ac:dyDescent="0.35">
      <c r="A376" t="s">
        <v>9529</v>
      </c>
      <c r="B376" s="1" t="s">
        <v>6400</v>
      </c>
      <c r="C376" s="1" t="s">
        <v>6400</v>
      </c>
      <c r="D376" t="s">
        <v>11</v>
      </c>
      <c r="E376" t="s">
        <v>9088</v>
      </c>
      <c r="F376" s="2">
        <v>44832.973368055558</v>
      </c>
      <c r="G376" s="3" t="s">
        <v>9089</v>
      </c>
      <c r="H376">
        <v>674</v>
      </c>
      <c r="I376">
        <v>57</v>
      </c>
    </row>
    <row r="377" spans="1:9" x14ac:dyDescent="0.35">
      <c r="A377" t="s">
        <v>9530</v>
      </c>
      <c r="B377" s="1" t="s">
        <v>6400</v>
      </c>
      <c r="C377" s="1" t="s">
        <v>6400</v>
      </c>
      <c r="D377" t="s">
        <v>11</v>
      </c>
      <c r="E377" t="s">
        <v>9090</v>
      </c>
      <c r="F377" s="2">
        <v>44832.973379629628</v>
      </c>
      <c r="G377" s="3" t="s">
        <v>9091</v>
      </c>
      <c r="H377">
        <v>217</v>
      </c>
      <c r="I377">
        <v>29</v>
      </c>
    </row>
    <row r="378" spans="1:9" x14ac:dyDescent="0.35">
      <c r="A378" t="s">
        <v>9531</v>
      </c>
      <c r="B378" s="1" t="s">
        <v>6400</v>
      </c>
      <c r="C378" s="1" t="s">
        <v>6400</v>
      </c>
      <c r="D378" t="s">
        <v>11</v>
      </c>
      <c r="E378" t="s">
        <v>9092</v>
      </c>
      <c r="F378" s="2">
        <v>44832.975636574076</v>
      </c>
      <c r="G378" s="3" t="s">
        <v>9093</v>
      </c>
      <c r="H378">
        <v>363</v>
      </c>
      <c r="I378">
        <v>38</v>
      </c>
    </row>
    <row r="379" spans="1:9" x14ac:dyDescent="0.35">
      <c r="A379" t="s">
        <v>9532</v>
      </c>
      <c r="B379" s="1" t="s">
        <v>6400</v>
      </c>
      <c r="C379" s="1" t="s">
        <v>6400</v>
      </c>
      <c r="D379" t="s">
        <v>11</v>
      </c>
      <c r="E379" t="s">
        <v>9094</v>
      </c>
      <c r="F379" s="2">
        <v>44832.989085648151</v>
      </c>
      <c r="G379" s="3" t="s">
        <v>9095</v>
      </c>
      <c r="H379">
        <v>595</v>
      </c>
      <c r="I379">
        <v>60</v>
      </c>
    </row>
    <row r="380" spans="1:9" x14ac:dyDescent="0.35">
      <c r="A380" t="s">
        <v>9533</v>
      </c>
      <c r="B380" s="1" t="s">
        <v>6400</v>
      </c>
      <c r="C380" s="1" t="s">
        <v>6400</v>
      </c>
      <c r="D380" t="s">
        <v>11</v>
      </c>
      <c r="E380" t="s">
        <v>9096</v>
      </c>
      <c r="F380" s="2">
        <v>44832.989085648151</v>
      </c>
      <c r="G380" s="3" t="s">
        <v>9097</v>
      </c>
      <c r="H380">
        <v>227</v>
      </c>
      <c r="I380">
        <v>29</v>
      </c>
    </row>
    <row r="381" spans="1:9" x14ac:dyDescent="0.35">
      <c r="A381" t="s">
        <v>9534</v>
      </c>
      <c r="B381" s="1" t="s">
        <v>6400</v>
      </c>
      <c r="C381" s="1" t="s">
        <v>9098</v>
      </c>
      <c r="D381" t="s">
        <v>9</v>
      </c>
      <c r="E381" t="s">
        <v>9099</v>
      </c>
      <c r="F381" s="2">
        <v>44833.845879629633</v>
      </c>
      <c r="G381" s="3" t="s">
        <v>9100</v>
      </c>
      <c r="H381">
        <v>1564</v>
      </c>
      <c r="I381">
        <v>103</v>
      </c>
    </row>
    <row r="382" spans="1:9" x14ac:dyDescent="0.35">
      <c r="A382" t="s">
        <v>9535</v>
      </c>
      <c r="B382" s="1" t="s">
        <v>6400</v>
      </c>
      <c r="C382" s="1" t="s">
        <v>6400</v>
      </c>
      <c r="D382" t="s">
        <v>11</v>
      </c>
      <c r="E382" t="s">
        <v>9101</v>
      </c>
      <c r="F382" s="2">
        <v>44834.022905092592</v>
      </c>
      <c r="G382" s="3" t="s">
        <v>9102</v>
      </c>
      <c r="H382">
        <v>940</v>
      </c>
      <c r="I382">
        <v>66</v>
      </c>
    </row>
    <row r="383" spans="1:9" x14ac:dyDescent="0.35">
      <c r="A383" t="s">
        <v>9536</v>
      </c>
      <c r="B383" s="1" t="s">
        <v>6400</v>
      </c>
      <c r="C383" s="1" t="s">
        <v>6400</v>
      </c>
      <c r="D383" t="s">
        <v>11</v>
      </c>
      <c r="E383" t="s">
        <v>9103</v>
      </c>
      <c r="F383" s="2">
        <v>44834.022916666669</v>
      </c>
      <c r="G383" s="3" t="s">
        <v>9104</v>
      </c>
      <c r="H383">
        <v>365</v>
      </c>
      <c r="I383">
        <v>37</v>
      </c>
    </row>
    <row r="384" spans="1:9" x14ac:dyDescent="0.35">
      <c r="A384" t="s">
        <v>9537</v>
      </c>
      <c r="B384" s="1" t="s">
        <v>6400</v>
      </c>
      <c r="C384" s="1" t="s">
        <v>6400</v>
      </c>
      <c r="D384" t="s">
        <v>11</v>
      </c>
      <c r="E384" t="s">
        <v>9105</v>
      </c>
      <c r="F384" s="2">
        <v>44834.086909722224</v>
      </c>
      <c r="G384" s="3" t="s">
        <v>9106</v>
      </c>
      <c r="H384">
        <v>1451</v>
      </c>
      <c r="I384">
        <v>138</v>
      </c>
    </row>
    <row r="385" spans="1:9" x14ac:dyDescent="0.35">
      <c r="A385" t="s">
        <v>9538</v>
      </c>
      <c r="B385" s="1" t="s">
        <v>6400</v>
      </c>
      <c r="C385" s="1" t="s">
        <v>6400</v>
      </c>
      <c r="D385" t="s">
        <v>11</v>
      </c>
      <c r="E385" t="s">
        <v>9107</v>
      </c>
      <c r="F385" s="2">
        <v>44834.099490740744</v>
      </c>
      <c r="G385" s="3" t="s">
        <v>9108</v>
      </c>
      <c r="H385">
        <v>1029</v>
      </c>
      <c r="I385">
        <v>85</v>
      </c>
    </row>
    <row r="386" spans="1:9" x14ac:dyDescent="0.35">
      <c r="A386" t="s">
        <v>9539</v>
      </c>
      <c r="B386" s="1" t="s">
        <v>6400</v>
      </c>
      <c r="C386" s="1" t="s">
        <v>6400</v>
      </c>
      <c r="D386" t="s">
        <v>11</v>
      </c>
      <c r="E386" t="s">
        <v>9109</v>
      </c>
      <c r="F386" s="2">
        <v>44834.099490740744</v>
      </c>
      <c r="G386" s="3" t="s">
        <v>9110</v>
      </c>
      <c r="H386">
        <v>347</v>
      </c>
      <c r="I386">
        <v>40</v>
      </c>
    </row>
    <row r="387" spans="1:9" x14ac:dyDescent="0.35">
      <c r="A387" t="s">
        <v>9540</v>
      </c>
      <c r="B387" s="1" t="s">
        <v>6400</v>
      </c>
      <c r="C387" s="1" t="s">
        <v>6400</v>
      </c>
      <c r="D387" t="s">
        <v>11</v>
      </c>
      <c r="E387" t="s">
        <v>9111</v>
      </c>
      <c r="F387" s="2">
        <v>44834.106215277781</v>
      </c>
      <c r="G387" s="3" t="s">
        <v>9112</v>
      </c>
      <c r="H387">
        <v>1437</v>
      </c>
      <c r="I387">
        <v>160</v>
      </c>
    </row>
    <row r="388" spans="1:9" x14ac:dyDescent="0.35">
      <c r="A388" t="s">
        <v>9541</v>
      </c>
      <c r="B388" s="1" t="s">
        <v>6400</v>
      </c>
      <c r="C388" s="1" t="s">
        <v>6400</v>
      </c>
      <c r="D388" t="s">
        <v>11</v>
      </c>
      <c r="E388" t="s">
        <v>9113</v>
      </c>
      <c r="F388" s="2">
        <v>44834.108298611114</v>
      </c>
      <c r="G388" s="3" t="s">
        <v>9114</v>
      </c>
      <c r="H388">
        <v>1038</v>
      </c>
      <c r="I388">
        <v>85</v>
      </c>
    </row>
    <row r="389" spans="1:9" x14ac:dyDescent="0.35">
      <c r="A389" t="s">
        <v>9542</v>
      </c>
      <c r="B389" s="1" t="s">
        <v>6400</v>
      </c>
      <c r="C389" s="1" t="s">
        <v>6400</v>
      </c>
      <c r="D389" t="s">
        <v>11</v>
      </c>
      <c r="E389" t="s">
        <v>9115</v>
      </c>
      <c r="F389" s="2">
        <v>44834.108298611114</v>
      </c>
      <c r="G389" s="3" t="s">
        <v>9116</v>
      </c>
      <c r="H389">
        <v>440</v>
      </c>
      <c r="I389">
        <v>47</v>
      </c>
    </row>
    <row r="390" spans="1:9" x14ac:dyDescent="0.35">
      <c r="A390" t="s">
        <v>9543</v>
      </c>
      <c r="B390" s="1" t="s">
        <v>6400</v>
      </c>
      <c r="C390" s="1" t="s">
        <v>6400</v>
      </c>
      <c r="D390" t="s">
        <v>11</v>
      </c>
      <c r="E390" t="s">
        <v>9117</v>
      </c>
      <c r="F390" s="2">
        <v>44834.123680555553</v>
      </c>
      <c r="G390" s="3" t="s">
        <v>9118</v>
      </c>
      <c r="H390">
        <v>1517</v>
      </c>
      <c r="I390">
        <v>86</v>
      </c>
    </row>
    <row r="391" spans="1:9" x14ac:dyDescent="0.35">
      <c r="A391" t="s">
        <v>9544</v>
      </c>
      <c r="B391" s="1" t="s">
        <v>6400</v>
      </c>
      <c r="C391" s="1" t="s">
        <v>6400</v>
      </c>
      <c r="D391" t="s">
        <v>11</v>
      </c>
      <c r="E391" t="s">
        <v>9119</v>
      </c>
      <c r="F391" s="2">
        <v>44834.123692129629</v>
      </c>
      <c r="G391" s="3" t="s">
        <v>9120</v>
      </c>
      <c r="H391">
        <v>479</v>
      </c>
      <c r="I391">
        <v>37</v>
      </c>
    </row>
    <row r="392" spans="1:9" x14ac:dyDescent="0.35">
      <c r="A392" t="s">
        <v>9545</v>
      </c>
      <c r="B392" s="1" t="s">
        <v>6400</v>
      </c>
      <c r="C392" s="1" t="s">
        <v>6400</v>
      </c>
      <c r="D392" t="s">
        <v>11</v>
      </c>
      <c r="E392" t="s">
        <v>9121</v>
      </c>
      <c r="F392" s="2">
        <v>44834.126516203702</v>
      </c>
      <c r="G392" s="3" t="s">
        <v>9122</v>
      </c>
      <c r="H392">
        <v>895</v>
      </c>
      <c r="I392">
        <v>52</v>
      </c>
    </row>
    <row r="393" spans="1:9" x14ac:dyDescent="0.35">
      <c r="A393" t="s">
        <v>9546</v>
      </c>
      <c r="B393" s="1" t="s">
        <v>6400</v>
      </c>
      <c r="C393" s="1" t="s">
        <v>6400</v>
      </c>
      <c r="D393" t="s">
        <v>11</v>
      </c>
      <c r="E393" t="s">
        <v>9123</v>
      </c>
      <c r="F393" s="2">
        <v>44834.126527777778</v>
      </c>
      <c r="G393" s="3" t="s">
        <v>9124</v>
      </c>
      <c r="H393">
        <v>403</v>
      </c>
      <c r="I393">
        <v>35</v>
      </c>
    </row>
    <row r="394" spans="1:9" x14ac:dyDescent="0.35">
      <c r="A394" t="s">
        <v>9547</v>
      </c>
      <c r="B394" s="1" t="s">
        <v>6400</v>
      </c>
      <c r="C394" s="1" t="s">
        <v>6400</v>
      </c>
      <c r="D394" t="s">
        <v>11</v>
      </c>
      <c r="E394" t="s">
        <v>9125</v>
      </c>
      <c r="F394" s="2">
        <v>44834.132199074076</v>
      </c>
      <c r="G394" s="3" t="s">
        <v>9126</v>
      </c>
      <c r="H394">
        <v>1115</v>
      </c>
      <c r="I394">
        <v>133</v>
      </c>
    </row>
    <row r="395" spans="1:9" x14ac:dyDescent="0.35">
      <c r="A395" t="s">
        <v>9548</v>
      </c>
      <c r="B395" s="1" t="s">
        <v>6400</v>
      </c>
      <c r="C395" s="1" t="s">
        <v>6400</v>
      </c>
      <c r="D395" t="s">
        <v>11</v>
      </c>
      <c r="E395" t="s">
        <v>9127</v>
      </c>
      <c r="F395" s="2">
        <v>44834.144745370373</v>
      </c>
      <c r="G395" s="3" t="s">
        <v>9128</v>
      </c>
      <c r="H395">
        <v>589</v>
      </c>
      <c r="I395">
        <v>49</v>
      </c>
    </row>
    <row r="396" spans="1:9" x14ac:dyDescent="0.35">
      <c r="A396" t="s">
        <v>9549</v>
      </c>
      <c r="B396" s="1" t="s">
        <v>6400</v>
      </c>
      <c r="C396" s="1" t="s">
        <v>6400</v>
      </c>
      <c r="D396" t="s">
        <v>11</v>
      </c>
      <c r="E396" t="s">
        <v>9129</v>
      </c>
      <c r="F396" s="2">
        <v>44834.144756944443</v>
      </c>
      <c r="G396" s="3" t="s">
        <v>9130</v>
      </c>
      <c r="H396">
        <v>356</v>
      </c>
      <c r="I396">
        <v>34</v>
      </c>
    </row>
    <row r="397" spans="1:9" x14ac:dyDescent="0.35">
      <c r="A397" t="s">
        <v>9550</v>
      </c>
      <c r="B397" s="1" t="s">
        <v>6400</v>
      </c>
      <c r="C397" s="1" t="s">
        <v>6400</v>
      </c>
      <c r="D397" t="s">
        <v>11</v>
      </c>
      <c r="E397" t="s">
        <v>9131</v>
      </c>
      <c r="F397" s="2">
        <v>44834.147847222222</v>
      </c>
      <c r="G397" s="3" t="s">
        <v>9132</v>
      </c>
      <c r="H397">
        <v>2798</v>
      </c>
      <c r="I397">
        <v>1045</v>
      </c>
    </row>
    <row r="398" spans="1:9" x14ac:dyDescent="0.35">
      <c r="A398" t="s">
        <v>9551</v>
      </c>
      <c r="B398" s="1" t="s">
        <v>6400</v>
      </c>
      <c r="C398" s="1" t="s">
        <v>6400</v>
      </c>
      <c r="D398" t="s">
        <v>11</v>
      </c>
      <c r="E398" t="s">
        <v>9133</v>
      </c>
      <c r="F398" s="2">
        <v>44834.147858796299</v>
      </c>
      <c r="G398" s="3" t="s">
        <v>9134</v>
      </c>
      <c r="H398">
        <v>611</v>
      </c>
      <c r="I398">
        <v>95</v>
      </c>
    </row>
    <row r="399" spans="1:9" x14ac:dyDescent="0.35">
      <c r="A399" t="s">
        <v>9552</v>
      </c>
      <c r="B399" s="1" t="s">
        <v>6400</v>
      </c>
      <c r="C399" s="1" t="s">
        <v>6400</v>
      </c>
      <c r="D399" t="s">
        <v>11</v>
      </c>
      <c r="E399" t="s">
        <v>9135</v>
      </c>
      <c r="F399" s="2">
        <v>44834.158865740741</v>
      </c>
      <c r="G399" s="3" t="s">
        <v>9136</v>
      </c>
      <c r="H399">
        <v>2681</v>
      </c>
      <c r="I399">
        <v>164</v>
      </c>
    </row>
    <row r="400" spans="1:9" x14ac:dyDescent="0.35">
      <c r="A400" t="s">
        <v>9553</v>
      </c>
      <c r="B400" s="1" t="s">
        <v>6400</v>
      </c>
      <c r="C400" s="1" t="s">
        <v>6400</v>
      </c>
      <c r="D400" t="s">
        <v>11</v>
      </c>
      <c r="E400" t="s">
        <v>9137</v>
      </c>
      <c r="F400" s="2">
        <v>44834.158877314818</v>
      </c>
      <c r="G400" s="3" t="s">
        <v>9138</v>
      </c>
      <c r="H400">
        <v>507</v>
      </c>
      <c r="I400">
        <v>50</v>
      </c>
    </row>
    <row r="401" spans="1:9" x14ac:dyDescent="0.35">
      <c r="A401" t="s">
        <v>9554</v>
      </c>
      <c r="B401" s="1" t="s">
        <v>6400</v>
      </c>
      <c r="C401" s="1" t="s">
        <v>6400</v>
      </c>
      <c r="D401" t="s">
        <v>11</v>
      </c>
      <c r="E401" t="s">
        <v>9139</v>
      </c>
      <c r="F401" s="2">
        <v>44834.178460648145</v>
      </c>
      <c r="G401" s="3" t="s">
        <v>9140</v>
      </c>
      <c r="H401">
        <v>871</v>
      </c>
      <c r="I401">
        <v>92</v>
      </c>
    </row>
    <row r="402" spans="1:9" x14ac:dyDescent="0.35">
      <c r="A402" t="s">
        <v>9555</v>
      </c>
      <c r="B402" s="1" t="s">
        <v>6400</v>
      </c>
      <c r="C402" s="1" t="s">
        <v>6400</v>
      </c>
      <c r="D402" t="s">
        <v>11</v>
      </c>
      <c r="E402" t="s">
        <v>9141</v>
      </c>
      <c r="F402" s="2">
        <v>44834.185914351852</v>
      </c>
      <c r="G402" s="3" t="s">
        <v>9142</v>
      </c>
      <c r="H402">
        <v>547</v>
      </c>
      <c r="I402">
        <v>50</v>
      </c>
    </row>
    <row r="403" spans="1:9" x14ac:dyDescent="0.35">
      <c r="A403" t="s">
        <v>9556</v>
      </c>
      <c r="B403" s="1" t="s">
        <v>6400</v>
      </c>
      <c r="C403" s="1" t="s">
        <v>8369</v>
      </c>
      <c r="D403" t="s">
        <v>9</v>
      </c>
      <c r="E403" t="s">
        <v>9143</v>
      </c>
      <c r="F403" s="2">
        <v>44834.186689814815</v>
      </c>
      <c r="G403" s="3" t="s">
        <v>9144</v>
      </c>
      <c r="H403">
        <v>739</v>
      </c>
      <c r="I403">
        <v>59</v>
      </c>
    </row>
    <row r="404" spans="1:9" x14ac:dyDescent="0.35">
      <c r="A404" t="s">
        <v>9557</v>
      </c>
      <c r="B404" s="1" t="s">
        <v>6400</v>
      </c>
      <c r="C404" s="1" t="s">
        <v>6400</v>
      </c>
      <c r="D404" t="s">
        <v>11</v>
      </c>
      <c r="E404" t="s">
        <v>9145</v>
      </c>
      <c r="F404" s="2">
        <v>44834.203680555554</v>
      </c>
      <c r="G404" s="3" t="s">
        <v>9146</v>
      </c>
      <c r="H404">
        <v>1638</v>
      </c>
      <c r="I404">
        <v>130</v>
      </c>
    </row>
    <row r="405" spans="1:9" x14ac:dyDescent="0.35">
      <c r="A405" t="s">
        <v>9558</v>
      </c>
      <c r="B405" s="1" t="s">
        <v>6400</v>
      </c>
      <c r="C405" s="1" t="s">
        <v>6400</v>
      </c>
      <c r="D405" t="s">
        <v>11</v>
      </c>
      <c r="E405" t="s">
        <v>9147</v>
      </c>
      <c r="F405" s="2">
        <v>44834.203692129631</v>
      </c>
      <c r="G405" s="3" t="s">
        <v>9148</v>
      </c>
      <c r="H405">
        <v>796</v>
      </c>
      <c r="I405">
        <v>57</v>
      </c>
    </row>
    <row r="406" spans="1:9" x14ac:dyDescent="0.35">
      <c r="A406" t="s">
        <v>9559</v>
      </c>
      <c r="B406" s="1" t="s">
        <v>6400</v>
      </c>
      <c r="C406" s="1" t="s">
        <v>9098</v>
      </c>
      <c r="D406" t="s">
        <v>9</v>
      </c>
      <c r="E406" t="s">
        <v>9149</v>
      </c>
      <c r="F406" s="2">
        <v>44834.218240740738</v>
      </c>
      <c r="G406" s="3" t="s">
        <v>9150</v>
      </c>
      <c r="H406">
        <v>5591</v>
      </c>
      <c r="I406">
        <v>148</v>
      </c>
    </row>
    <row r="407" spans="1:9" x14ac:dyDescent="0.35">
      <c r="A407" t="s">
        <v>9560</v>
      </c>
      <c r="B407" s="1" t="s">
        <v>6400</v>
      </c>
      <c r="C407" s="1" t="s">
        <v>6400</v>
      </c>
      <c r="D407" t="s">
        <v>11</v>
      </c>
      <c r="E407" t="s">
        <v>9151</v>
      </c>
      <c r="F407" s="2">
        <v>44834.218252314815</v>
      </c>
      <c r="G407" s="3" t="s">
        <v>9152</v>
      </c>
      <c r="H407">
        <v>1423</v>
      </c>
      <c r="I407">
        <v>57</v>
      </c>
    </row>
    <row r="408" spans="1:9" x14ac:dyDescent="0.35">
      <c r="A408" t="s">
        <v>9561</v>
      </c>
      <c r="B408" s="1" t="s">
        <v>6400</v>
      </c>
      <c r="C408" s="1" t="s">
        <v>6400</v>
      </c>
      <c r="D408" t="s">
        <v>11</v>
      </c>
      <c r="E408" t="s">
        <v>9153</v>
      </c>
      <c r="F408" s="2">
        <v>44836.119942129626</v>
      </c>
      <c r="G408" s="3" t="s">
        <v>9154</v>
      </c>
      <c r="H408">
        <v>2603</v>
      </c>
      <c r="I408">
        <v>198</v>
      </c>
    </row>
  </sheetData>
  <phoneticPr fontId="13" type="noConversion"/>
  <conditionalFormatting sqref="G1:G408">
    <cfRule type="duplicateValues" dxfId="0" priority="22"/>
  </conditionalFormatting>
  <dataValidations count="2">
    <dataValidation allowBlank="1" showInputMessage="1" showErrorMessage="1" promptTitle="Vertex 1 Name" prompt="Enter the name of the edge's first vertex." sqref="B2:B408" xr:uid="{0007061C-5A01-4BF8-9FFF-D08ACD98081D}"/>
    <dataValidation allowBlank="1" showInputMessage="1" showErrorMessage="1" promptTitle="Vertex 2 Name" prompt="Enter the name of the edge's second vertex." sqref="C2:C408" xr:uid="{BA33C5C4-FA3E-4FAB-8169-8F1B0D0C8018}"/>
  </dataValidations>
  <hyperlinks>
    <hyperlink ref="E54" r:id="rId1" xr:uid="{39569A15-08A1-4AB5-BD5F-548181222355}"/>
    <hyperlink ref="E66" r:id="rId2" xr:uid="{8E9372DF-641D-4968-9C9A-568AFD867D15}"/>
    <hyperlink ref="E59" display="https://t.co/tSrMKyMBTM_x000a__x000a_Informações enganosas sobre a pandemia, a integridade do processo eleitoral e a situação atual do país. Esse é o resumo da participação de Bolsonaro no JN. Falta compromisso com a saúde, com o povo, mas principalmente com a verdad" xr:uid="{A9F0AA67-13AF-4F5E-AC52-C805747179E0}"/>
    <hyperlink ref="G134" r:id="rId3" xr:uid="{4540B062-C914-4E22-BCA3-0D3B293ED5BF}"/>
    <hyperlink ref="E213" r:id="rId4" xr:uid="{231880CF-DE53-49DA-9216-40F50DEAECEA}"/>
    <hyperlink ref="E154" r:id="rId5" xr:uid="{3B105B6D-31B5-4380-BD0B-FF942546F20F}"/>
    <hyperlink ref="E157" r:id="rId6" xr:uid="{16D6F1CA-1A33-481F-8EAA-08003EC040FC}"/>
    <hyperlink ref="E199" r:id="rId7" xr:uid="{0BB632CD-2FDB-418E-89DF-299C4801B56E}"/>
    <hyperlink ref="E209" r:id="rId8" xr:uid="{22299B99-96C2-4D13-A147-4C13DDC35F08}"/>
    <hyperlink ref="E285" r:id="rId9" xr:uid="{503CE688-0B9A-4BC8-82C4-4ACDB8D3D974}"/>
    <hyperlink ref="E362" r:id="rId10" xr:uid="{97846637-BD44-41AC-B0B2-09E3ACD0DAD6}"/>
    <hyperlink ref="E221" r:id="rId11" xr:uid="{CB4169B8-B5B9-4DE1-9F76-439FD5A15173}"/>
    <hyperlink ref="E236" r:id="rId12" xr:uid="{91144536-39BB-4CB6-8E34-C4642BB6DAAE}"/>
    <hyperlink ref="G262" r:id="rId13" xr:uid="{EDF5A7F1-A579-484D-BFDD-8FCACF662DF8}"/>
  </hyperlinks>
  <pageMargins left="0.511811024" right="0.511811024" top="0.78740157499999996" bottom="0.78740157499999996" header="0.31496062000000002" footer="0.31496062000000002"/>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ciro22</vt:lpstr>
      <vt:lpstr>bolsonaro22</vt:lpstr>
      <vt:lpstr>lula22</vt:lpstr>
      <vt:lpstr>tebet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Ramos Monteiro de Souza</dc:creator>
  <cp:lastModifiedBy>Raphael Ramos Monteiro de Souza</cp:lastModifiedBy>
  <dcterms:created xsi:type="dcterms:W3CDTF">2023-09-21T01:00:04Z</dcterms:created>
  <dcterms:modified xsi:type="dcterms:W3CDTF">2023-09-21T04:13:05Z</dcterms:modified>
</cp:coreProperties>
</file>