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10" yWindow="2720" windowWidth="6720" windowHeight="4210"/>
  </bookViews>
  <sheets>
    <sheet name="T3201_DepensesRecettes" sheetId="4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X59" i="4" l="1"/>
  <c r="BI28" i="4" l="1"/>
  <c r="BJ28" i="4" s="1"/>
  <c r="BI29" i="4"/>
  <c r="BJ29" i="4" s="1"/>
  <c r="BI31" i="4"/>
  <c r="BJ31" i="4" s="1"/>
  <c r="BI32" i="4"/>
  <c r="BJ32" i="4" s="1"/>
  <c r="BI33" i="4"/>
  <c r="BJ33" i="4" s="1"/>
  <c r="BI34" i="4"/>
  <c r="BJ34" i="4" s="1"/>
  <c r="BI35" i="4"/>
  <c r="BJ35" i="4" s="1"/>
  <c r="BI37" i="4"/>
  <c r="BJ37" i="4" s="1"/>
  <c r="BI38" i="4"/>
  <c r="BJ38" i="4" s="1"/>
  <c r="BI39" i="4"/>
  <c r="BJ39" i="4" s="1"/>
  <c r="BI41" i="4"/>
  <c r="BJ41" i="4" s="1"/>
  <c r="BI42" i="4"/>
  <c r="BJ42" i="4" s="1"/>
  <c r="BI43" i="4"/>
  <c r="BJ43" i="4" s="1"/>
  <c r="BI44" i="4"/>
  <c r="BJ44" i="4"/>
  <c r="BI45" i="4"/>
  <c r="BJ45" i="4"/>
  <c r="BI46" i="4"/>
  <c r="BJ46" i="4"/>
  <c r="BI47" i="4"/>
  <c r="BJ47" i="4"/>
  <c r="BI48" i="4"/>
  <c r="BJ48" i="4"/>
  <c r="BI49" i="4"/>
  <c r="BJ49" i="4" s="1"/>
  <c r="BI50" i="4"/>
  <c r="BJ50" i="4" s="1"/>
  <c r="BI51" i="4"/>
  <c r="BJ51" i="4"/>
  <c r="BI52" i="4"/>
  <c r="BJ52" i="4" s="1"/>
  <c r="BI55" i="4"/>
  <c r="BJ55" i="4" s="1"/>
  <c r="BI56" i="4"/>
  <c r="BJ56" i="4" s="1"/>
  <c r="BI10" i="4" l="1"/>
  <c r="BJ10" i="4" s="1"/>
  <c r="BI11" i="4"/>
  <c r="BJ11" i="4" s="1"/>
  <c r="BI19" i="4"/>
  <c r="BJ19" i="4" s="1"/>
  <c r="BI20" i="4"/>
  <c r="BJ20" i="4" s="1"/>
  <c r="BI21" i="4"/>
  <c r="BJ21" i="4" s="1"/>
  <c r="BI24" i="4"/>
  <c r="BJ24" i="4" s="1"/>
  <c r="BI25" i="4"/>
  <c r="BJ25" i="4" s="1"/>
  <c r="BE58" i="4"/>
  <c r="BF58" i="4" s="1"/>
  <c r="BF28" i="4"/>
  <c r="BF29" i="4"/>
  <c r="BF36" i="4"/>
  <c r="BF49" i="4"/>
  <c r="BE54" i="4"/>
  <c r="BF54" i="4" s="1"/>
  <c r="BE49" i="4"/>
  <c r="BE40" i="4"/>
  <c r="BF40" i="4" s="1"/>
  <c r="BE36" i="4"/>
  <c r="BE30" i="4"/>
  <c r="BF30" i="4" s="1"/>
  <c r="BF15" i="4"/>
  <c r="BE27" i="4"/>
  <c r="BF27" i="4" s="1"/>
  <c r="BE23" i="4"/>
  <c r="BF23" i="4" s="1"/>
  <c r="BE15" i="4"/>
  <c r="BE5" i="4"/>
  <c r="BF5" i="4" s="1"/>
  <c r="BI57" i="4" l="1"/>
  <c r="BJ57" i="4" s="1"/>
  <c r="BI13" i="4" l="1"/>
  <c r="BJ13" i="4" s="1"/>
  <c r="BH6" i="4" l="1"/>
  <c r="BI6" i="4" s="1"/>
  <c r="BJ6" i="4" s="1"/>
  <c r="BH17" i="4" l="1"/>
  <c r="BI17" i="4" s="1"/>
  <c r="BJ17" i="4" s="1"/>
  <c r="BH36" i="4" l="1"/>
  <c r="BI36" i="4" s="1"/>
  <c r="BJ36" i="4" s="1"/>
  <c r="BH9" i="4"/>
  <c r="BI9" i="4" s="1"/>
  <c r="BJ9" i="4" s="1"/>
  <c r="BH7" i="4" l="1"/>
  <c r="BL18" i="4"/>
  <c r="BH16" i="4"/>
  <c r="BI16" i="4" l="1"/>
  <c r="BJ16" i="4" s="1"/>
  <c r="BI7" i="4"/>
  <c r="BJ7" i="4" s="1"/>
  <c r="BH5" i="4"/>
  <c r="BI5" i="4" l="1"/>
  <c r="BJ5" i="4" s="1"/>
  <c r="BH30" i="4"/>
  <c r="BI30" i="4" l="1"/>
  <c r="BJ30" i="4" s="1"/>
  <c r="BH18" i="4" l="1"/>
  <c r="BM18" i="4"/>
  <c r="BM16" i="4" s="1"/>
  <c r="BI18" i="4" l="1"/>
  <c r="BJ18" i="4" s="1"/>
  <c r="BH15" i="4"/>
  <c r="BI15" i="4" l="1"/>
  <c r="BJ15" i="4" s="1"/>
  <c r="BH40" i="4"/>
  <c r="BI40" i="4" l="1"/>
  <c r="BJ40" i="4" s="1"/>
  <c r="BH54" i="4"/>
  <c r="BI54" i="4" l="1"/>
  <c r="BJ54" i="4" s="1"/>
  <c r="BH23" i="4" l="1"/>
  <c r="BI23" i="4" l="1"/>
  <c r="BJ23" i="4" s="1"/>
  <c r="BH27" i="4"/>
  <c r="BN53" i="4" l="1"/>
  <c r="BO53" i="4" s="1"/>
  <c r="BP53" i="4" s="1"/>
  <c r="BI27" i="4"/>
  <c r="BJ27" i="4" s="1"/>
  <c r="BH58" i="4"/>
  <c r="BH59" i="4" l="1"/>
  <c r="BI58" i="4"/>
  <c r="BJ58" i="4" s="1"/>
</calcChain>
</file>

<file path=xl/sharedStrings.xml><?xml version="1.0" encoding="utf-8"?>
<sst xmlns="http://schemas.openxmlformats.org/spreadsheetml/2006/main" count="84" uniqueCount="69">
  <si>
    <t>DEPENSES PUBLIQUES THREE-ME</t>
  </si>
  <si>
    <t>CHARGE DE LA DETTE</t>
  </si>
  <si>
    <t xml:space="preserve">DEPENSES </t>
  </si>
  <si>
    <t>Dépenses de fonctionnement</t>
  </si>
  <si>
    <t>Consommations intermédiaires  (P2)</t>
  </si>
  <si>
    <t>Rémunération des salariés (D1)</t>
  </si>
  <si>
    <t xml:space="preserve"> dont : Cotisations sociales imputées (D122)</t>
  </si>
  <si>
    <t>Impôts sur la production  (D29)</t>
  </si>
  <si>
    <t>Revenus de la propriété autres que les intérêts  (D4 hors D41)</t>
  </si>
  <si>
    <t>Impôts courants sur le revenu et le patrimoine  (D5)</t>
  </si>
  <si>
    <t xml:space="preserve"> </t>
  </si>
  <si>
    <t>Intérêts (D41)</t>
  </si>
  <si>
    <t>Prestations et autres transferts</t>
  </si>
  <si>
    <t>Prestations sociales autres que transferts sociaux en nature  (D62)</t>
  </si>
  <si>
    <t>Transferts sociaux en nature de biens et services marchands  (D63 - partie)</t>
  </si>
  <si>
    <t>Subventions  (D3)</t>
  </si>
  <si>
    <t>Autres transferts courants  (D7 hors D73)</t>
  </si>
  <si>
    <t>Acquisitions nettes d'actifs non financiers</t>
  </si>
  <si>
    <t>Formation brute de capital fixe  (P51)</t>
  </si>
  <si>
    <t>Autres acquisitions nettes d'actifs non financiers  (P52, P53, K2)</t>
  </si>
  <si>
    <t>Total des dépenses</t>
  </si>
  <si>
    <t>RECETTES</t>
  </si>
  <si>
    <t>Recettes de production</t>
  </si>
  <si>
    <t>Production des branches marchandes et ventes résiduelles  (P11)</t>
  </si>
  <si>
    <t>Production pour emploi final propre  (P12)</t>
  </si>
  <si>
    <t>Paiements partiels des ménages  (P13 - partie)</t>
  </si>
  <si>
    <t>Autres subventions sur la production  (D39)</t>
  </si>
  <si>
    <t>Revenus de la propriété</t>
  </si>
  <si>
    <t>Intérêts  (D41)</t>
  </si>
  <si>
    <t>Impôts et cotisations sociales</t>
  </si>
  <si>
    <t>Impôts sur la production et les importations  (D2)</t>
  </si>
  <si>
    <t>Impôts en capital  (D91)</t>
  </si>
  <si>
    <t>Transferts de recettes fiscales  (D733)</t>
  </si>
  <si>
    <t>Cotisations sociales (D61)</t>
  </si>
  <si>
    <t xml:space="preserve"> dont : Cotisations sociales imputées (D612)</t>
  </si>
  <si>
    <t>Impôts et cotisations dus non recouvrables nets  (D995)</t>
  </si>
  <si>
    <t>Autres transferts</t>
  </si>
  <si>
    <t>Transferts courants entre administrations publiques  (D73 hors D733)</t>
  </si>
  <si>
    <t>Transferts en capital  (D9 hors D91, D995)</t>
  </si>
  <si>
    <t>Total des recettes</t>
  </si>
  <si>
    <t>SUBVENTIONS</t>
  </si>
  <si>
    <t>Capacité (+) ou besoin (-) de financement</t>
  </si>
  <si>
    <t>Milliards d'euros</t>
  </si>
  <si>
    <t>Coût du Travail</t>
  </si>
  <si>
    <t>Coût des Consommations Intérmédiaires</t>
  </si>
  <si>
    <t>PRESTATIONS SOCIALES</t>
  </si>
  <si>
    <t>INVESTISSEMENTS</t>
  </si>
  <si>
    <t>3.201 Dépenses et recettes des administrations publiques (S13) (*)</t>
  </si>
  <si>
    <t xml:space="preserve">Transferts courants entre administrations publiques  (D73) </t>
  </si>
  <si>
    <t>Transferts en capital  (D9 hors D995)</t>
  </si>
  <si>
    <t>SOLDES</t>
  </si>
  <si>
    <t>Epargne brute</t>
  </si>
  <si>
    <t>Source: Comptes nationaux - Base 2005, Insee</t>
  </si>
  <si>
    <t xml:space="preserve">(*) Les intérêts (D41), les transferts courants entre administrations (D73 hors D733) et les transferts en capital (D9 hors D91 et D995) sont consolidés des transferts internes aux sous-secteurs.  </t>
  </si>
  <si>
    <t>Verif 2006</t>
  </si>
  <si>
    <t>THREEME</t>
  </si>
  <si>
    <t>DEPENSES GOUVERNENTALES G</t>
  </si>
  <si>
    <t>GAP</t>
  </si>
  <si>
    <t>GAP%</t>
  </si>
  <si>
    <t>Agriculture</t>
  </si>
  <si>
    <t>Other</t>
  </si>
  <si>
    <t>Europ Agri source INSEE</t>
  </si>
  <si>
    <t>We assume all the agri sub are from Europe</t>
  </si>
  <si>
    <t>Interet+location</t>
  </si>
  <si>
    <t>Calibration share self employed</t>
  </si>
  <si>
    <t>INC_GOV_OTH_net</t>
  </si>
  <si>
    <t>REC</t>
  </si>
  <si>
    <t>DEP</t>
  </si>
  <si>
    <t>REC_NET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</si>
</sst>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0.0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b/>
      <sz val="10"/>
      <color rgb="FFFF0000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6" fillId="0" borderId="0" xfId="0" applyFont="1"/>
    <xf numFmtId="0" fontId="3" fillId="0" borderId="0" xfId="2"/>
    <xf numFmtId="164" fontId="3" fillId="0" borderId="0" xfId="2" applyNumberFormat="1"/>
    <xf numFmtId="0" fontId="4" fillId="0" borderId="0" xfId="2" applyFont="1"/>
    <xf numFmtId="164" fontId="3" fillId="0" borderId="0" xfId="2" applyNumberFormat="1" applyAlignment="1">
      <alignment horizontal="right"/>
    </xf>
    <xf numFmtId="164" fontId="4" fillId="0" borderId="0" xfId="2" applyNumberFormat="1" applyFont="1"/>
    <xf numFmtId="0" fontId="3" fillId="0" borderId="0" xfId="2"/>
    <xf numFmtId="164" fontId="3" fillId="0" borderId="0" xfId="2" applyNumberFormat="1" applyAlignment="1">
      <alignment horizontal="right"/>
    </xf>
    <xf numFmtId="0" fontId="2" fillId="0" borderId="0" xfId="0" applyNumberFormat="1" applyFont="1"/>
    <xf numFmtId="164" fontId="3" fillId="0" borderId="0" xfId="2" applyNumberFormat="1" applyFont="1" applyAlignment="1">
      <alignment horizontal="right"/>
    </xf>
    <xf numFmtId="0" fontId="7" fillId="0" borderId="0" xfId="2" applyFont="1"/>
    <xf numFmtId="0" fontId="11" fillId="0" borderId="0" xfId="2" applyFont="1"/>
    <xf numFmtId="164" fontId="7" fillId="0" borderId="0" xfId="2" applyNumberFormat="1" applyFont="1" applyAlignment="1">
      <alignment horizontal="right"/>
    </xf>
    <xf numFmtId="164" fontId="9" fillId="0" borderId="0" xfId="2" applyNumberFormat="1" applyFont="1"/>
    <xf numFmtId="164" fontId="9" fillId="0" borderId="0" xfId="2" applyNumberFormat="1" applyFont="1" applyAlignment="1">
      <alignment horizontal="right"/>
    </xf>
    <xf numFmtId="164" fontId="8" fillId="0" borderId="0" xfId="2" applyNumberFormat="1" applyFont="1"/>
    <xf numFmtId="164" fontId="8" fillId="0" borderId="0" xfId="2" applyNumberFormat="1" applyFont="1" applyAlignment="1">
      <alignment horizontal="right"/>
    </xf>
    <xf numFmtId="0" fontId="9" fillId="0" borderId="0" xfId="2" applyFont="1"/>
    <xf numFmtId="0" fontId="12" fillId="0" borderId="0" xfId="0" applyFont="1"/>
    <xf numFmtId="0" fontId="8" fillId="0" borderId="0" xfId="2" applyFont="1"/>
    <xf numFmtId="0" fontId="13" fillId="0" borderId="0" xfId="0" applyFont="1"/>
    <xf numFmtId="0" fontId="7" fillId="0" borderId="0" xfId="2" applyNumberFormat="1" applyFont="1"/>
    <xf numFmtId="0" fontId="11" fillId="0" borderId="0" xfId="2" applyNumberFormat="1" applyFont="1"/>
    <xf numFmtId="0" fontId="7" fillId="0" borderId="0" xfId="2" applyNumberFormat="1" applyFont="1" applyAlignment="1">
      <alignment horizontal="right"/>
    </xf>
    <xf numFmtId="0" fontId="9" fillId="0" borderId="0" xfId="2" applyNumberFormat="1" applyFont="1" applyAlignment="1">
      <alignment horizontal="right"/>
    </xf>
    <xf numFmtId="0" fontId="8" fillId="0" borderId="0" xfId="2" applyNumberFormat="1" applyFont="1" applyAlignment="1">
      <alignment horizontal="right"/>
    </xf>
    <xf numFmtId="0" fontId="13" fillId="0" borderId="0" xfId="0" applyNumberFormat="1" applyFont="1"/>
    <xf numFmtId="0" fontId="10" fillId="0" borderId="0" xfId="2" applyFont="1"/>
    <xf numFmtId="164" fontId="10" fillId="0" borderId="0" xfId="2" applyNumberFormat="1" applyFont="1"/>
    <xf numFmtId="164" fontId="10" fillId="0" borderId="0" xfId="2" applyNumberFormat="1" applyFont="1" applyAlignment="1">
      <alignment horizontal="right"/>
    </xf>
    <xf numFmtId="0" fontId="14" fillId="0" borderId="0" xfId="0" applyNumberFormat="1" applyFont="1"/>
    <xf numFmtId="0" fontId="14" fillId="0" borderId="0" xfId="0" applyFont="1"/>
    <xf numFmtId="0" fontId="13" fillId="0" borderId="0" xfId="0" applyFont="1" applyAlignment="1">
      <alignment horizontal="right"/>
    </xf>
    <xf numFmtId="165" fontId="7" fillId="0" borderId="0" xfId="4" applyNumberFormat="1" applyFont="1" applyAlignment="1">
      <alignment horizontal="right"/>
    </xf>
    <xf numFmtId="0" fontId="13" fillId="0" borderId="0" xfId="0" applyFont="1" applyFill="1"/>
    <xf numFmtId="164" fontId="6" fillId="0" borderId="0" xfId="0" applyNumberFormat="1" applyFont="1"/>
    <xf numFmtId="10" fontId="0" fillId="0" borderId="0" xfId="4" applyNumberFormat="1" applyFont="1"/>
    <xf numFmtId="164" fontId="6" fillId="2" borderId="0" xfId="0" applyNumberFormat="1" applyFont="1" applyFill="1"/>
    <xf numFmtId="164" fontId="3" fillId="2" borderId="0" xfId="2" applyNumberFormat="1" applyFont="1" applyFill="1" applyAlignment="1">
      <alignment horizontal="right"/>
    </xf>
    <xf numFmtId="165" fontId="3" fillId="2" borderId="0" xfId="4" applyNumberFormat="1" applyFont="1" applyFill="1" applyAlignment="1">
      <alignment horizontal="right"/>
    </xf>
    <xf numFmtId="0" fontId="6" fillId="2" borderId="0" xfId="0" applyFont="1" applyFill="1"/>
    <xf numFmtId="0" fontId="15" fillId="0" borderId="0" xfId="1" applyNumberFormat="1" applyFont="1" applyFill="1"/>
    <xf numFmtId="166" fontId="0" fillId="0" borderId="0" xfId="4" applyNumberFormat="1" applyFont="1"/>
    <xf numFmtId="164" fontId="3" fillId="3" borderId="0" xfId="2" applyNumberFormat="1" applyFill="1" applyAlignment="1">
      <alignment horizontal="right"/>
    </xf>
    <xf numFmtId="164" fontId="13" fillId="0" borderId="0" xfId="0" applyNumberFormat="1" applyFont="1"/>
  </cellXfs>
  <cellStyles count="5">
    <cellStyle name="Normal" xfId="0" builtinId="0"/>
    <cellStyle name="Normal 2" xfId="2"/>
    <cellStyle name="Normal 3" xfId="1"/>
    <cellStyle name="Normal 4" xfId="3"/>
    <cellStyle name="Pourcentag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data_calibration_S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Hypotheses"/>
      <sheetName val="Supply_Use_dom"/>
      <sheetName val="Supply_Use_foreign"/>
      <sheetName val="OTH_VARIABLE"/>
      <sheetName val="INV_MAT"/>
      <sheetName val="Adjustment"/>
      <sheetName val="ELAS_wage"/>
      <sheetName val="ELAS_L1_KLEM"/>
      <sheetName val="ELAS_L2_NRJ"/>
      <sheetName val="ELAS_L2_TRANSPORT"/>
      <sheetName val="ELAS_TRANSP_MARGIN"/>
      <sheetName val="ELAS_L3_IMP_DOM"/>
      <sheetName val="ELAS_EXPORT"/>
      <sheetName val="ELAS_OTHER"/>
      <sheetName val="ELAS_INVEST"/>
      <sheetName val="Household"/>
      <sheetName val="Household_Hybrid_BUIL"/>
      <sheetName val="Household_Hybrid_AUTO"/>
      <sheetName val="Household_Hybrid_TRANSITION"/>
      <sheetName val="exo_realistic_1"/>
      <sheetName val="exo_realistic_Hybrid"/>
      <sheetName val="Demography"/>
      <sheetName val="Donnees_energie"/>
      <sheetName val="EnergyIndus"/>
      <sheetName val="GHG_Emissions"/>
    </sheetNames>
    <sheetDataSet>
      <sheetData sheetId="0" refreshError="1"/>
      <sheetData sheetId="1">
        <row r="6">
          <cell r="AW6">
            <v>1363.2428862531669</v>
          </cell>
          <cell r="BB6">
            <v>-2922</v>
          </cell>
        </row>
        <row r="25">
          <cell r="CO25">
            <v>330712</v>
          </cell>
        </row>
        <row r="30">
          <cell r="X30">
            <v>376742</v>
          </cell>
          <cell r="AX30">
            <v>93289.512205472027</v>
          </cell>
          <cell r="AY30">
            <v>8867.4482925649936</v>
          </cell>
          <cell r="AZ30">
            <v>14368.989718113715</v>
          </cell>
          <cell r="BA30">
            <v>42770.146251836319</v>
          </cell>
          <cell r="BB30">
            <v>-11982</v>
          </cell>
          <cell r="BV30">
            <v>79227.479989632135</v>
          </cell>
          <cell r="CO30">
            <v>434867.87980492075</v>
          </cell>
        </row>
        <row r="33">
          <cell r="X33">
            <v>194410.53041006328</v>
          </cell>
        </row>
        <row r="35">
          <cell r="X35">
            <v>48214.469589936722</v>
          </cell>
          <cell r="AP35">
            <v>246049.83801819116</v>
          </cell>
        </row>
        <row r="36">
          <cell r="AP36">
            <v>41719.999999999985</v>
          </cell>
        </row>
        <row r="37">
          <cell r="X37">
            <v>7632</v>
          </cell>
          <cell r="AP37">
            <v>75354.999999999985</v>
          </cell>
        </row>
        <row r="38">
          <cell r="E38">
            <v>-7340.9999999999991</v>
          </cell>
          <cell r="AP38">
            <v>-23010.000000000004</v>
          </cell>
        </row>
        <row r="39">
          <cell r="X39">
            <v>60601</v>
          </cell>
        </row>
      </sheetData>
      <sheetData sheetId="2">
        <row r="6">
          <cell r="L6">
            <v>421.75711375584433</v>
          </cell>
        </row>
        <row r="30">
          <cell r="M30">
            <v>26316.833197613294</v>
          </cell>
          <cell r="N30">
            <v>2543.2063043499265</v>
          </cell>
          <cell r="O30">
            <v>12185.669005234649</v>
          </cell>
          <cell r="P30">
            <v>4399.1950248153225</v>
          </cell>
          <cell r="AK30">
            <v>12318.520010367871</v>
          </cell>
          <cell r="BD30">
            <v>11435.120195079222</v>
          </cell>
        </row>
      </sheetData>
      <sheetData sheetId="3">
        <row r="4">
          <cell r="D4">
            <v>3023.1619818089248</v>
          </cell>
        </row>
        <row r="5">
          <cell r="D5">
            <v>4387</v>
          </cell>
        </row>
        <row r="6">
          <cell r="D6">
            <v>7235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4">
          <cell r="D64">
            <v>97526.999999999985</v>
          </cell>
        </row>
        <row r="65">
          <cell r="D65">
            <v>23545.000000000007</v>
          </cell>
        </row>
        <row r="66">
          <cell r="D66">
            <v>355013</v>
          </cell>
        </row>
        <row r="70">
          <cell r="D70">
            <v>140011</v>
          </cell>
        </row>
        <row r="71">
          <cell r="D71">
            <v>17526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H5">
            <v>0.99189533402801899</v>
          </cell>
        </row>
      </sheetData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4"/>
  <sheetViews>
    <sheetView tabSelected="1" workbookViewId="0">
      <pane xSplit="2" ySplit="3" topLeftCell="AU44" activePane="bottomRight" state="frozen"/>
      <selection pane="topRight" activeCell="C1" sqref="C1"/>
      <selection pane="bottomLeft" activeCell="A4" sqref="A4"/>
      <selection pane="bottomRight" activeCell="BJ6" sqref="BJ6"/>
    </sheetView>
  </sheetViews>
  <sheetFormatPr baseColWidth="10" defaultColWidth="9.08984375" defaultRowHeight="14.5" outlineLevelCol="1" x14ac:dyDescent="0.35"/>
  <cols>
    <col min="2" max="2" width="64" customWidth="1"/>
    <col min="51" max="56" width="9.08984375" hidden="1" customWidth="1" outlineLevel="1"/>
    <col min="57" max="57" width="9.08984375" style="12" collapsed="1"/>
    <col min="58" max="58" width="9.08984375" style="12"/>
    <col min="60" max="60" width="9.90625" bestFit="1" customWidth="1"/>
    <col min="61" max="61" width="9.08984375" style="1"/>
    <col min="64" max="64" width="19.453125" customWidth="1"/>
    <col min="65" max="65" width="15.453125" bestFit="1" customWidth="1"/>
    <col min="66" max="66" width="10.90625" customWidth="1"/>
    <col min="67" max="71" width="11" customWidth="1"/>
  </cols>
  <sheetData>
    <row r="1" spans="1:84" x14ac:dyDescent="0.35">
      <c r="A1" s="7" t="s">
        <v>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25"/>
      <c r="BF1" s="25"/>
      <c r="BG1" s="5"/>
      <c r="BH1" s="5" t="s">
        <v>55</v>
      </c>
      <c r="BI1" s="14"/>
      <c r="BJ1" s="10"/>
      <c r="BK1" s="5"/>
      <c r="BL1" s="5"/>
      <c r="BM1" s="5"/>
      <c r="BN1" s="5"/>
      <c r="BO1" s="5"/>
      <c r="BP1" s="10"/>
      <c r="BQ1" s="10"/>
      <c r="BR1" s="10"/>
      <c r="BS1" s="10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</row>
    <row r="3" spans="1:84" ht="15" x14ac:dyDescent="0.25">
      <c r="A3" s="5"/>
      <c r="B3" s="5" t="s">
        <v>10</v>
      </c>
      <c r="C3" s="7">
        <v>1959</v>
      </c>
      <c r="D3" s="7">
        <v>1960</v>
      </c>
      <c r="E3" s="7">
        <v>1961</v>
      </c>
      <c r="F3" s="7">
        <v>1962</v>
      </c>
      <c r="G3" s="7">
        <v>1963</v>
      </c>
      <c r="H3" s="7">
        <v>1964</v>
      </c>
      <c r="I3" s="7">
        <v>1965</v>
      </c>
      <c r="J3" s="7">
        <v>1966</v>
      </c>
      <c r="K3" s="7">
        <v>1967</v>
      </c>
      <c r="L3" s="7">
        <v>1968</v>
      </c>
      <c r="M3" s="7">
        <v>1969</v>
      </c>
      <c r="N3" s="7">
        <v>1970</v>
      </c>
      <c r="O3" s="7">
        <v>1971</v>
      </c>
      <c r="P3" s="7">
        <v>1972</v>
      </c>
      <c r="Q3" s="7">
        <v>1973</v>
      </c>
      <c r="R3" s="7">
        <v>1974</v>
      </c>
      <c r="S3" s="7">
        <v>1975</v>
      </c>
      <c r="T3" s="7">
        <v>1976</v>
      </c>
      <c r="U3" s="7">
        <v>1977</v>
      </c>
      <c r="V3" s="7">
        <v>1978</v>
      </c>
      <c r="W3" s="7">
        <v>1979</v>
      </c>
      <c r="X3" s="7">
        <v>1980</v>
      </c>
      <c r="Y3" s="7">
        <v>1981</v>
      </c>
      <c r="Z3" s="7">
        <v>1982</v>
      </c>
      <c r="AA3" s="7">
        <v>1983</v>
      </c>
      <c r="AB3" s="7">
        <v>1984</v>
      </c>
      <c r="AC3" s="7">
        <v>1985</v>
      </c>
      <c r="AD3" s="7">
        <v>1986</v>
      </c>
      <c r="AE3" s="7">
        <v>1987</v>
      </c>
      <c r="AF3" s="7">
        <v>1988</v>
      </c>
      <c r="AG3" s="7">
        <v>1989</v>
      </c>
      <c r="AH3" s="7">
        <v>1990</v>
      </c>
      <c r="AI3" s="7">
        <v>1991</v>
      </c>
      <c r="AJ3" s="7">
        <v>1992</v>
      </c>
      <c r="AK3" s="7">
        <v>1993</v>
      </c>
      <c r="AL3" s="7">
        <v>1994</v>
      </c>
      <c r="AM3" s="7">
        <v>1995</v>
      </c>
      <c r="AN3" s="7">
        <v>1996</v>
      </c>
      <c r="AO3" s="7">
        <v>1997</v>
      </c>
      <c r="AP3" s="7">
        <v>1998</v>
      </c>
      <c r="AQ3" s="7">
        <v>1999</v>
      </c>
      <c r="AR3" s="7">
        <v>2000</v>
      </c>
      <c r="AS3" s="7">
        <v>2001</v>
      </c>
      <c r="AT3" s="7">
        <v>2002</v>
      </c>
      <c r="AU3" s="7">
        <v>2003</v>
      </c>
      <c r="AV3" s="7">
        <v>2004</v>
      </c>
      <c r="AW3" s="7">
        <v>2005</v>
      </c>
      <c r="AX3" s="7">
        <v>2006</v>
      </c>
      <c r="AY3" s="7">
        <v>2007</v>
      </c>
      <c r="AZ3" s="7">
        <v>2008</v>
      </c>
      <c r="BA3" s="7">
        <v>2009</v>
      </c>
      <c r="BB3" s="7">
        <v>2010</v>
      </c>
      <c r="BC3" s="7">
        <v>2011</v>
      </c>
      <c r="BD3" s="7">
        <v>2012</v>
      </c>
      <c r="BE3" s="26" t="s">
        <v>54</v>
      </c>
      <c r="BF3" s="26"/>
      <c r="BG3" s="7"/>
      <c r="BH3" s="7"/>
      <c r="BI3" s="15" t="s">
        <v>57</v>
      </c>
      <c r="BJ3" s="15" t="s">
        <v>58</v>
      </c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84" ht="15" x14ac:dyDescent="0.25">
      <c r="A4" s="5"/>
      <c r="B4" s="9" t="s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27"/>
      <c r="BF4" s="27"/>
      <c r="BG4" s="8"/>
      <c r="BH4" s="8"/>
      <c r="BI4" s="16"/>
      <c r="BJ4" s="11"/>
      <c r="BT4" s="8"/>
      <c r="BU4" s="8"/>
      <c r="BV4" s="8"/>
      <c r="BW4" s="8" t="s">
        <v>0</v>
      </c>
      <c r="BX4" s="8"/>
      <c r="BY4" s="8"/>
      <c r="BZ4" s="8"/>
      <c r="CA4" s="8"/>
      <c r="CB4" s="8"/>
      <c r="CC4" s="8"/>
      <c r="CD4" s="8"/>
      <c r="CE4" s="8"/>
      <c r="CF4" s="8"/>
    </row>
    <row r="5" spans="1:84" x14ac:dyDescent="0.35">
      <c r="A5" s="5"/>
      <c r="B5" s="6" t="s">
        <v>3</v>
      </c>
      <c r="C5" s="8">
        <v>6.3422999999999998</v>
      </c>
      <c r="D5" s="8">
        <v>6.6772999999999998</v>
      </c>
      <c r="E5" s="8">
        <v>7.4140999999999995</v>
      </c>
      <c r="F5" s="8">
        <v>8.4209999999999994</v>
      </c>
      <c r="G5" s="8">
        <v>9.6285000000000007</v>
      </c>
      <c r="H5" s="8">
        <v>10.6365</v>
      </c>
      <c r="I5" s="8">
        <v>11.4427</v>
      </c>
      <c r="J5" s="8">
        <v>12.314900000000002</v>
      </c>
      <c r="K5" s="8">
        <v>13.440100000000001</v>
      </c>
      <c r="L5" s="8">
        <v>15.320699999999999</v>
      </c>
      <c r="M5" s="8">
        <v>17.388999999999999</v>
      </c>
      <c r="N5" s="8">
        <v>19.546699999999998</v>
      </c>
      <c r="O5" s="8">
        <v>22.344099999999997</v>
      </c>
      <c r="P5" s="8">
        <v>24.959100000000003</v>
      </c>
      <c r="Q5" s="8">
        <v>28.238600000000002</v>
      </c>
      <c r="R5" s="8">
        <v>33.391500000000001</v>
      </c>
      <c r="S5" s="8">
        <v>40.915999999999997</v>
      </c>
      <c r="T5" s="8">
        <v>47.882100000000001</v>
      </c>
      <c r="U5" s="8">
        <v>54.271100000000004</v>
      </c>
      <c r="V5" s="8">
        <v>63.166599999999995</v>
      </c>
      <c r="W5" s="8">
        <v>71.3322</v>
      </c>
      <c r="X5" s="8">
        <v>83.181899999999999</v>
      </c>
      <c r="Y5" s="8">
        <v>96.365799999999993</v>
      </c>
      <c r="Z5" s="8">
        <v>113.48850000000002</v>
      </c>
      <c r="AA5" s="8">
        <v>126.57739999999998</v>
      </c>
      <c r="AB5" s="8">
        <v>138.23970000000003</v>
      </c>
      <c r="AC5" s="8">
        <v>147.12510000000003</v>
      </c>
      <c r="AD5" s="8">
        <v>155.16019999999997</v>
      </c>
      <c r="AE5" s="8">
        <v>161.8818</v>
      </c>
      <c r="AF5" s="8">
        <v>170.21260000000001</v>
      </c>
      <c r="AG5" s="8">
        <v>177.45849999999999</v>
      </c>
      <c r="AH5" s="8">
        <v>187.35109999999997</v>
      </c>
      <c r="AI5" s="8">
        <v>198.10130000000001</v>
      </c>
      <c r="AJ5" s="8">
        <v>209.57119999999998</v>
      </c>
      <c r="AK5" s="8">
        <v>222.86549999999997</v>
      </c>
      <c r="AL5" s="8">
        <v>225.58779999999999</v>
      </c>
      <c r="AM5" s="8">
        <v>235.31810000000002</v>
      </c>
      <c r="AN5" s="8">
        <v>244.8535</v>
      </c>
      <c r="AO5" s="8">
        <v>251.47499999999999</v>
      </c>
      <c r="AP5" s="8">
        <v>252.84960000000001</v>
      </c>
      <c r="AQ5" s="8">
        <v>261.53450000000004</v>
      </c>
      <c r="AR5" s="8">
        <v>272.8535</v>
      </c>
      <c r="AS5" s="8">
        <v>279.3811</v>
      </c>
      <c r="AT5" s="8">
        <v>294.17569999999995</v>
      </c>
      <c r="AU5" s="8">
        <v>304.12259999999998</v>
      </c>
      <c r="AV5" s="8">
        <v>313.90930000000003</v>
      </c>
      <c r="AW5" s="8">
        <v>324.78579999999999</v>
      </c>
      <c r="AX5" s="8">
        <v>333.73599999999993</v>
      </c>
      <c r="AY5" s="8">
        <v>344.15706</v>
      </c>
      <c r="AZ5" s="8">
        <v>353.45100000000002</v>
      </c>
      <c r="BA5" s="8">
        <v>368.137</v>
      </c>
      <c r="BB5" s="8">
        <v>380.95100000000002</v>
      </c>
      <c r="BC5" s="8">
        <v>381.96400000000006</v>
      </c>
      <c r="BD5" s="8">
        <v>391.56299999999999</v>
      </c>
      <c r="BE5" s="27">
        <f>SUM(AX6:AX7,AX9:AX11)</f>
        <v>333.73599999999993</v>
      </c>
      <c r="BF5" s="27">
        <f>BE5-AX5</f>
        <v>0</v>
      </c>
      <c r="BG5" s="8"/>
      <c r="BH5" s="8">
        <f>SUM(BH6:BH11)</f>
        <v>341.803</v>
      </c>
      <c r="BI5" s="16">
        <f>BH5-AX5</f>
        <v>8.0670000000000641</v>
      </c>
      <c r="BJ5" s="37">
        <f>BI5/BH5</f>
        <v>2.3601314207306736E-2</v>
      </c>
      <c r="BT5" s="8"/>
      <c r="BU5" s="8"/>
      <c r="BV5" s="8"/>
      <c r="BW5" s="8" t="s">
        <v>43</v>
      </c>
      <c r="BY5" s="8"/>
      <c r="BZ5" s="8"/>
      <c r="CA5" s="8"/>
      <c r="CB5" s="8"/>
      <c r="CC5" s="8"/>
      <c r="CD5" s="8"/>
      <c r="CE5" s="8"/>
      <c r="CF5" s="8"/>
    </row>
    <row r="6" spans="1:84" x14ac:dyDescent="0.35">
      <c r="A6" s="5"/>
      <c r="B6" s="19" t="s">
        <v>4</v>
      </c>
      <c r="C6" s="20">
        <v>2.2502</v>
      </c>
      <c r="D6" s="20">
        <v>2.3035999999999999</v>
      </c>
      <c r="E6" s="20">
        <v>2.5663</v>
      </c>
      <c r="F6" s="20">
        <v>2.8781999999999996</v>
      </c>
      <c r="G6" s="20">
        <v>3.2610999999999999</v>
      </c>
      <c r="H6" s="20">
        <v>3.6494</v>
      </c>
      <c r="I6" s="20">
        <v>4.0019999999999998</v>
      </c>
      <c r="J6" s="20">
        <v>4.3369</v>
      </c>
      <c r="K6" s="20">
        <v>4.8123000000000005</v>
      </c>
      <c r="L6" s="20">
        <v>5.2153999999999998</v>
      </c>
      <c r="M6" s="20">
        <v>5.9095000000000004</v>
      </c>
      <c r="N6" s="20">
        <v>6.5833000000000004</v>
      </c>
      <c r="O6" s="20">
        <v>7.5392000000000001</v>
      </c>
      <c r="P6" s="20">
        <v>8.3931000000000004</v>
      </c>
      <c r="Q6" s="20">
        <v>9.4848999999999997</v>
      </c>
      <c r="R6" s="20">
        <v>10.7898</v>
      </c>
      <c r="S6" s="20">
        <v>13.1899</v>
      </c>
      <c r="T6" s="20">
        <v>15.008100000000001</v>
      </c>
      <c r="U6" s="20">
        <v>16.083500000000001</v>
      </c>
      <c r="V6" s="20">
        <v>18.847200000000001</v>
      </c>
      <c r="W6" s="20">
        <v>20.956400000000002</v>
      </c>
      <c r="X6" s="20">
        <v>24.803099999999997</v>
      </c>
      <c r="Y6" s="20">
        <v>28.8079</v>
      </c>
      <c r="Z6" s="20">
        <v>33.908300000000004</v>
      </c>
      <c r="AA6" s="20">
        <v>37.854900000000001</v>
      </c>
      <c r="AB6" s="20">
        <v>41.018800000000006</v>
      </c>
      <c r="AC6" s="20">
        <v>44.296199999999999</v>
      </c>
      <c r="AD6" s="20">
        <v>45.801199999999994</v>
      </c>
      <c r="AE6" s="20">
        <v>49.521300000000004</v>
      </c>
      <c r="AF6" s="20">
        <v>53.515999999999998</v>
      </c>
      <c r="AG6" s="20">
        <v>54.799699999999994</v>
      </c>
      <c r="AH6" s="20">
        <v>57.802099999999996</v>
      </c>
      <c r="AI6" s="20">
        <v>61.672499999999999</v>
      </c>
      <c r="AJ6" s="20">
        <v>64.7102</v>
      </c>
      <c r="AK6" s="20">
        <v>70.003699999999995</v>
      </c>
      <c r="AL6" s="20">
        <v>66.649500000000003</v>
      </c>
      <c r="AM6" s="20">
        <v>68.229600000000005</v>
      </c>
      <c r="AN6" s="20">
        <v>70.785899999999998</v>
      </c>
      <c r="AO6" s="20">
        <v>73.529300000000006</v>
      </c>
      <c r="AP6" s="20">
        <v>69.558899999999994</v>
      </c>
      <c r="AQ6" s="20">
        <v>71.362100000000012</v>
      </c>
      <c r="AR6" s="20">
        <v>75.468299999999999</v>
      </c>
      <c r="AS6" s="20">
        <v>74.903100000000009</v>
      </c>
      <c r="AT6" s="20">
        <v>80.313399999999987</v>
      </c>
      <c r="AU6" s="20">
        <v>82.507499999999993</v>
      </c>
      <c r="AV6" s="20">
        <v>86.960700000000003</v>
      </c>
      <c r="AW6" s="20">
        <v>90.553899999999999</v>
      </c>
      <c r="AX6" s="20">
        <v>92.691999999999993</v>
      </c>
      <c r="AY6" s="20">
        <v>94.842649999999992</v>
      </c>
      <c r="AZ6" s="20">
        <v>97.7</v>
      </c>
      <c r="BA6" s="20">
        <v>104.76300000000001</v>
      </c>
      <c r="BB6" s="20">
        <v>112.036</v>
      </c>
      <c r="BC6" s="20">
        <v>109.553</v>
      </c>
      <c r="BD6" s="20">
        <v>114.012</v>
      </c>
      <c r="BE6" s="27"/>
      <c r="BF6" s="27"/>
      <c r="BG6" s="8"/>
      <c r="BH6" s="20">
        <f>([1]Supply_Use_dom!$BV$30+[1]Supply_Use_foreign!$AK$30)/1000</f>
        <v>91.546000000000006</v>
      </c>
      <c r="BI6" s="16">
        <f t="shared" ref="BI6:BI27" si="0">BH6-AX6</f>
        <v>-1.1459999999999866</v>
      </c>
      <c r="BJ6" s="37">
        <f t="shared" ref="BJ6:BJ27" si="1">BI6/BH6</f>
        <v>-1.2518296812531257E-2</v>
      </c>
      <c r="BT6" s="8"/>
      <c r="BU6" s="8"/>
      <c r="BV6" s="8"/>
      <c r="BW6" s="8" t="s">
        <v>44</v>
      </c>
      <c r="BY6" s="8"/>
      <c r="BZ6" s="8"/>
      <c r="CA6" s="8"/>
      <c r="CB6" s="8"/>
      <c r="CC6" s="8"/>
      <c r="CD6" s="8"/>
      <c r="CE6" s="8"/>
      <c r="CF6" s="8"/>
    </row>
    <row r="7" spans="1:84" x14ac:dyDescent="0.35">
      <c r="A7" s="5"/>
      <c r="B7" s="19" t="s">
        <v>5</v>
      </c>
      <c r="C7" s="20">
        <v>3.9765000000000001</v>
      </c>
      <c r="D7" s="20">
        <v>4.2545000000000002</v>
      </c>
      <c r="E7" s="20">
        <v>4.7233999999999998</v>
      </c>
      <c r="F7" s="20">
        <v>5.4009</v>
      </c>
      <c r="G7" s="20">
        <v>6.2080000000000002</v>
      </c>
      <c r="H7" s="20">
        <v>6.8117000000000001</v>
      </c>
      <c r="I7" s="20">
        <v>7.2411000000000003</v>
      </c>
      <c r="J7" s="20">
        <v>7.7587000000000002</v>
      </c>
      <c r="K7" s="20">
        <v>8.3877000000000006</v>
      </c>
      <c r="L7" s="20">
        <v>9.8202999999999996</v>
      </c>
      <c r="M7" s="20">
        <v>11.187899999999999</v>
      </c>
      <c r="N7" s="20">
        <v>12.649299999999998</v>
      </c>
      <c r="O7" s="20">
        <v>14.4078</v>
      </c>
      <c r="P7" s="20">
        <v>16.124600000000001</v>
      </c>
      <c r="Q7" s="20">
        <v>18.263500000000001</v>
      </c>
      <c r="R7" s="20">
        <v>22.0336</v>
      </c>
      <c r="S7" s="20">
        <v>26.979800000000001</v>
      </c>
      <c r="T7" s="20">
        <v>31.997700000000002</v>
      </c>
      <c r="U7" s="20">
        <v>37.125500000000002</v>
      </c>
      <c r="V7" s="20">
        <v>43.0914</v>
      </c>
      <c r="W7" s="20">
        <v>48.956699999999998</v>
      </c>
      <c r="X7" s="20">
        <v>56.624400000000001</v>
      </c>
      <c r="Y7" s="20">
        <v>65.531499999999994</v>
      </c>
      <c r="Z7" s="20">
        <v>77.1922</v>
      </c>
      <c r="AA7" s="20">
        <v>85.969399999999993</v>
      </c>
      <c r="AB7" s="20">
        <v>93.9011</v>
      </c>
      <c r="AC7" s="20">
        <v>100.396</v>
      </c>
      <c r="AD7" s="20">
        <v>106.8424</v>
      </c>
      <c r="AE7" s="20">
        <v>109.73410000000001</v>
      </c>
      <c r="AF7" s="20">
        <v>113.9512</v>
      </c>
      <c r="AG7" s="20">
        <v>119.5543</v>
      </c>
      <c r="AH7" s="20">
        <v>126.193</v>
      </c>
      <c r="AI7" s="20">
        <v>132.7834</v>
      </c>
      <c r="AJ7" s="20">
        <v>140.89949999999999</v>
      </c>
      <c r="AK7" s="20">
        <v>148.68950000000001</v>
      </c>
      <c r="AL7" s="20">
        <v>154.2756</v>
      </c>
      <c r="AM7" s="20">
        <v>161.58799999999999</v>
      </c>
      <c r="AN7" s="20">
        <v>168.2509</v>
      </c>
      <c r="AO7" s="20">
        <v>172.19910000000002</v>
      </c>
      <c r="AP7" s="20">
        <v>177.53700000000001</v>
      </c>
      <c r="AQ7" s="20">
        <v>184.3545</v>
      </c>
      <c r="AR7" s="20">
        <v>191.32479999999998</v>
      </c>
      <c r="AS7" s="20">
        <v>198.14879999999999</v>
      </c>
      <c r="AT7" s="20">
        <v>207.3776</v>
      </c>
      <c r="AU7" s="20">
        <v>214.5103</v>
      </c>
      <c r="AV7" s="20">
        <v>219.5641</v>
      </c>
      <c r="AW7" s="20">
        <v>227.00779999999997</v>
      </c>
      <c r="AX7" s="20">
        <v>233.21299999999999</v>
      </c>
      <c r="AY7" s="20">
        <v>240.87621999999999</v>
      </c>
      <c r="AZ7" s="20">
        <v>246.97900000000001</v>
      </c>
      <c r="BA7" s="20">
        <v>254.15700000000001</v>
      </c>
      <c r="BB7" s="20">
        <v>259.42200000000003</v>
      </c>
      <c r="BC7" s="20">
        <v>262.73200000000003</v>
      </c>
      <c r="BD7" s="20">
        <v>267.70499999999998</v>
      </c>
      <c r="BE7" s="27"/>
      <c r="BF7" s="27"/>
      <c r="BG7" s="8"/>
      <c r="BH7" s="20">
        <f>([1]Supply_Use_dom!$X$33+[1]Supply_Use_dom!$X$35)/1000</f>
        <v>242.625</v>
      </c>
      <c r="BI7" s="16">
        <f>BH7-AX7</f>
        <v>9.4120000000000061</v>
      </c>
      <c r="BJ7" s="37">
        <f t="shared" si="1"/>
        <v>3.8792375064399816E-2</v>
      </c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22" customFormat="1" x14ac:dyDescent="0.35">
      <c r="A8" s="21"/>
      <c r="B8" s="17" t="s">
        <v>6</v>
      </c>
      <c r="C8" s="18">
        <v>0.60589999999999999</v>
      </c>
      <c r="D8" s="18">
        <v>0.64779999999999993</v>
      </c>
      <c r="E8" s="18">
        <v>0.71889999999999998</v>
      </c>
      <c r="F8" s="18">
        <v>0.82540000000000002</v>
      </c>
      <c r="G8" s="18">
        <v>0.97110000000000007</v>
      </c>
      <c r="H8" s="18">
        <v>1.0931</v>
      </c>
      <c r="I8" s="18">
        <v>1.2384000000000002</v>
      </c>
      <c r="J8" s="18">
        <v>1.3285</v>
      </c>
      <c r="K8" s="18">
        <v>1.4002999999999999</v>
      </c>
      <c r="L8" s="18">
        <v>1.4621999999999999</v>
      </c>
      <c r="M8" s="18">
        <v>1.6293</v>
      </c>
      <c r="N8" s="18">
        <v>1.7890999999999999</v>
      </c>
      <c r="O8" s="18">
        <v>1.9987999999999999</v>
      </c>
      <c r="P8" s="18">
        <v>2.2533000000000003</v>
      </c>
      <c r="Q8" s="18">
        <v>2.5156999999999998</v>
      </c>
      <c r="R8" s="18">
        <v>2.9556</v>
      </c>
      <c r="S8" s="18">
        <v>3.59</v>
      </c>
      <c r="T8" s="18">
        <v>4.3247999999999998</v>
      </c>
      <c r="U8" s="18">
        <v>4.8552</v>
      </c>
      <c r="V8" s="18">
        <v>5.8357999999999999</v>
      </c>
      <c r="W8" s="18">
        <v>6.4352999999999998</v>
      </c>
      <c r="X8" s="18">
        <v>7.4508999999999999</v>
      </c>
      <c r="Y8" s="18">
        <v>8.5917999999999992</v>
      </c>
      <c r="Z8" s="18">
        <v>10.083299999999999</v>
      </c>
      <c r="AA8" s="18">
        <v>10.914100000000001</v>
      </c>
      <c r="AB8" s="18">
        <v>11.924100000000001</v>
      </c>
      <c r="AC8" s="18">
        <v>12.861700000000001</v>
      </c>
      <c r="AD8" s="18">
        <v>14.0067</v>
      </c>
      <c r="AE8" s="18">
        <v>14.372999999999999</v>
      </c>
      <c r="AF8" s="18">
        <v>15.0291</v>
      </c>
      <c r="AG8" s="18">
        <v>15.1663</v>
      </c>
      <c r="AH8" s="18">
        <v>15.9177</v>
      </c>
      <c r="AI8" s="18">
        <v>16.839400000000001</v>
      </c>
      <c r="AJ8" s="18">
        <v>18.0793</v>
      </c>
      <c r="AK8" s="18">
        <v>19.207599999999999</v>
      </c>
      <c r="AL8" s="18">
        <v>19.9559</v>
      </c>
      <c r="AM8" s="18">
        <v>20.761599999999998</v>
      </c>
      <c r="AN8" s="18">
        <v>22.4605</v>
      </c>
      <c r="AO8" s="18">
        <v>23.295300000000001</v>
      </c>
      <c r="AP8" s="18">
        <v>23.947900000000001</v>
      </c>
      <c r="AQ8" s="18">
        <v>24.806000000000001</v>
      </c>
      <c r="AR8" s="18">
        <v>25.898299999999999</v>
      </c>
      <c r="AS8" s="18">
        <v>26.6371</v>
      </c>
      <c r="AT8" s="18">
        <v>27.831599999999998</v>
      </c>
      <c r="AU8" s="18">
        <v>29.295500000000001</v>
      </c>
      <c r="AV8" s="18">
        <v>30.032700000000002</v>
      </c>
      <c r="AW8" s="18">
        <v>31.076799999999999</v>
      </c>
      <c r="AX8" s="18">
        <v>31.792999999999999</v>
      </c>
      <c r="AY8" s="18">
        <v>33.52704</v>
      </c>
      <c r="AZ8" s="18">
        <v>34.902000000000001</v>
      </c>
      <c r="BA8" s="18">
        <v>36.585000000000001</v>
      </c>
      <c r="BB8" s="18">
        <v>37.587000000000003</v>
      </c>
      <c r="BC8" s="18">
        <v>39.122999999999998</v>
      </c>
      <c r="BD8" s="18">
        <v>40.625</v>
      </c>
      <c r="BE8" s="28"/>
      <c r="BF8" s="27"/>
      <c r="BG8" s="18"/>
      <c r="BH8" s="20"/>
      <c r="BI8" s="16"/>
      <c r="BJ8" s="37"/>
      <c r="BT8" s="18"/>
      <c r="BU8" s="18"/>
      <c r="BV8" s="18"/>
      <c r="BW8" s="18" t="s">
        <v>46</v>
      </c>
      <c r="BY8" s="18"/>
      <c r="BZ8" s="18"/>
      <c r="CA8" s="18"/>
      <c r="CB8" s="18"/>
      <c r="CC8" s="18"/>
      <c r="CD8" s="18"/>
      <c r="CE8" s="18"/>
      <c r="CF8" s="18"/>
    </row>
    <row r="9" spans="1:84" x14ac:dyDescent="0.35">
      <c r="A9" s="5"/>
      <c r="B9" s="19" t="s">
        <v>7</v>
      </c>
      <c r="C9" s="20">
        <v>0.11559999999999999</v>
      </c>
      <c r="D9" s="20">
        <v>0.1192</v>
      </c>
      <c r="E9" s="20">
        <v>0.12440000000000001</v>
      </c>
      <c r="F9" s="20">
        <v>0.1419</v>
      </c>
      <c r="G9" s="20">
        <v>0.15940000000000001</v>
      </c>
      <c r="H9" s="20">
        <v>0.1754</v>
      </c>
      <c r="I9" s="20">
        <v>0.1996</v>
      </c>
      <c r="J9" s="20">
        <v>0.21930000000000002</v>
      </c>
      <c r="K9" s="20">
        <v>0.24010000000000001</v>
      </c>
      <c r="L9" s="20">
        <v>0.28499999999999998</v>
      </c>
      <c r="M9" s="20">
        <v>0.29160000000000003</v>
      </c>
      <c r="N9" s="20">
        <v>0.31410000000000005</v>
      </c>
      <c r="O9" s="20">
        <v>0.39710000000000001</v>
      </c>
      <c r="P9" s="20">
        <v>0.44139999999999996</v>
      </c>
      <c r="Q9" s="20">
        <v>0.49019999999999997</v>
      </c>
      <c r="R9" s="20">
        <v>0.56810000000000005</v>
      </c>
      <c r="S9" s="20">
        <v>0.74629999999999996</v>
      </c>
      <c r="T9" s="20">
        <v>0.87629999999999997</v>
      </c>
      <c r="U9" s="20">
        <v>1.0608</v>
      </c>
      <c r="V9" s="20">
        <v>1.175</v>
      </c>
      <c r="W9" s="20">
        <v>1.3651</v>
      </c>
      <c r="X9" s="20">
        <v>1.6755</v>
      </c>
      <c r="Y9" s="20">
        <v>1.9176</v>
      </c>
      <c r="Z9" s="20">
        <v>2.2744</v>
      </c>
      <c r="AA9" s="20">
        <v>2.6283000000000003</v>
      </c>
      <c r="AB9" s="20">
        <v>3.1739999999999999</v>
      </c>
      <c r="AC9" s="20">
        <v>2.27</v>
      </c>
      <c r="AD9" s="20">
        <v>2.3696999999999999</v>
      </c>
      <c r="AE9" s="20">
        <v>2.5074999999999998</v>
      </c>
      <c r="AF9" s="20">
        <v>2.6364999999999998</v>
      </c>
      <c r="AG9" s="20">
        <v>2.9825999999999997</v>
      </c>
      <c r="AH9" s="20">
        <v>3.238</v>
      </c>
      <c r="AI9" s="20">
        <v>3.5293999999999999</v>
      </c>
      <c r="AJ9" s="20">
        <v>3.8515000000000001</v>
      </c>
      <c r="AK9" s="20">
        <v>4.0853000000000002</v>
      </c>
      <c r="AL9" s="20">
        <v>4.5567000000000002</v>
      </c>
      <c r="AM9" s="20">
        <v>5.3914999999999997</v>
      </c>
      <c r="AN9" s="20">
        <v>5.7317</v>
      </c>
      <c r="AO9" s="20">
        <v>5.5810000000000004</v>
      </c>
      <c r="AP9" s="20">
        <v>5.5593999999999992</v>
      </c>
      <c r="AQ9" s="20">
        <v>5.6753999999999998</v>
      </c>
      <c r="AR9" s="20">
        <v>5.8871000000000002</v>
      </c>
      <c r="AS9" s="20">
        <v>6.0481999999999996</v>
      </c>
      <c r="AT9" s="20">
        <v>6.3193000000000001</v>
      </c>
      <c r="AU9" s="20">
        <v>6.9714</v>
      </c>
      <c r="AV9" s="20">
        <v>7.2519999999999998</v>
      </c>
      <c r="AW9" s="20">
        <v>7.0590999999999999</v>
      </c>
      <c r="AX9" s="20">
        <v>7.6180000000000003</v>
      </c>
      <c r="AY9" s="20">
        <v>8.2081900000000001</v>
      </c>
      <c r="AZ9" s="20">
        <v>8.5389999999999997</v>
      </c>
      <c r="BA9" s="20">
        <v>8.9879999999999995</v>
      </c>
      <c r="BB9" s="20">
        <v>9.2810000000000006</v>
      </c>
      <c r="BC9" s="20">
        <v>9.4510000000000005</v>
      </c>
      <c r="BD9" s="20">
        <v>9.6140000000000008</v>
      </c>
      <c r="BE9" s="27"/>
      <c r="BF9" s="27"/>
      <c r="BG9" s="8"/>
      <c r="BH9" s="20">
        <f>[1]Supply_Use_dom!$X$37/1000</f>
        <v>7.6319999999999997</v>
      </c>
      <c r="BI9" s="16">
        <f t="shared" si="0"/>
        <v>1.3999999999999346E-2</v>
      </c>
      <c r="BJ9" s="37">
        <f t="shared" si="1"/>
        <v>1.8343815513625979E-3</v>
      </c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</row>
    <row r="10" spans="1:84" x14ac:dyDescent="0.35">
      <c r="A10" s="5"/>
      <c r="B10" s="19" t="s">
        <v>8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5.0599999999995759E-2</v>
      </c>
      <c r="AP10" s="20">
        <v>5.3300000000000125E-2</v>
      </c>
      <c r="AQ10" s="20">
        <v>3.949999999999676E-2</v>
      </c>
      <c r="AR10" s="20">
        <v>5.6300000000000239E-2</v>
      </c>
      <c r="AS10" s="20">
        <v>7.3000000000000398E-2</v>
      </c>
      <c r="AT10" s="20">
        <v>7.3400000000006571E-2</v>
      </c>
      <c r="AU10" s="20">
        <v>8.7399999999995259E-2</v>
      </c>
      <c r="AV10" s="20">
        <v>8.4499999999998465E-2</v>
      </c>
      <c r="AW10" s="20">
        <v>9.2999999999996419E-2</v>
      </c>
      <c r="AX10" s="20">
        <v>9.9000000000000005E-2</v>
      </c>
      <c r="AY10" s="20">
        <v>0.10299999999999999</v>
      </c>
      <c r="AZ10" s="20">
        <v>0.11700000000000001</v>
      </c>
      <c r="BA10" s="20">
        <v>0.121</v>
      </c>
      <c r="BB10" s="20">
        <v>0.122</v>
      </c>
      <c r="BC10" s="20">
        <v>0.128</v>
      </c>
      <c r="BD10" s="20">
        <v>0.13200000000000001</v>
      </c>
      <c r="BE10" s="27"/>
      <c r="BF10" s="27"/>
      <c r="BG10" s="8"/>
      <c r="BH10" s="20">
        <v>0</v>
      </c>
      <c r="BI10" s="16">
        <f t="shared" si="0"/>
        <v>-9.9000000000000005E-2</v>
      </c>
      <c r="BJ10" s="37" t="e">
        <f t="shared" si="1"/>
        <v>#DIV/0!</v>
      </c>
      <c r="BT10" s="8"/>
      <c r="BU10" s="8"/>
      <c r="BV10" s="8"/>
      <c r="BW10" s="8" t="s">
        <v>1</v>
      </c>
      <c r="BY10" s="8"/>
      <c r="BZ10" s="8"/>
      <c r="CA10" s="8"/>
      <c r="CB10" s="8"/>
      <c r="CC10" s="8"/>
      <c r="CD10" s="8"/>
      <c r="CE10" s="8"/>
      <c r="CF10" s="8"/>
    </row>
    <row r="11" spans="1:84" x14ac:dyDescent="0.35">
      <c r="A11" s="5"/>
      <c r="B11" s="19" t="s">
        <v>9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1.2999999999999999E-3</v>
      </c>
      <c r="V11" s="20">
        <v>5.2999999999999999E-2</v>
      </c>
      <c r="W11" s="20">
        <v>5.3999999999999999E-2</v>
      </c>
      <c r="X11" s="20">
        <v>7.8900000000000012E-2</v>
      </c>
      <c r="Y11" s="20">
        <v>0.10879999999999999</v>
      </c>
      <c r="Z11" s="20">
        <v>0.11359999999999999</v>
      </c>
      <c r="AA11" s="20">
        <v>0.12479999999999999</v>
      </c>
      <c r="AB11" s="20">
        <v>0.14580000000000001</v>
      </c>
      <c r="AC11" s="20">
        <v>0.16290000000000002</v>
      </c>
      <c r="AD11" s="20">
        <v>0.1469</v>
      </c>
      <c r="AE11" s="20">
        <v>0.11890000000000001</v>
      </c>
      <c r="AF11" s="20">
        <v>0.10890000000000001</v>
      </c>
      <c r="AG11" s="20">
        <v>0.12190000000000001</v>
      </c>
      <c r="AH11" s="20">
        <v>0.11799999999999999</v>
      </c>
      <c r="AI11" s="20">
        <v>0.11600000000000001</v>
      </c>
      <c r="AJ11" s="20">
        <v>0.11</v>
      </c>
      <c r="AK11" s="20">
        <v>8.6999999999999994E-2</v>
      </c>
      <c r="AL11" s="20">
        <v>0.106</v>
      </c>
      <c r="AM11" s="20">
        <v>0.109</v>
      </c>
      <c r="AN11" s="20">
        <v>8.5000000000000006E-2</v>
      </c>
      <c r="AO11" s="20">
        <v>0.115</v>
      </c>
      <c r="AP11" s="20">
        <v>0.14099999999999999</v>
      </c>
      <c r="AQ11" s="20">
        <v>0.10299999999999999</v>
      </c>
      <c r="AR11" s="20">
        <v>0.11700000000000001</v>
      </c>
      <c r="AS11" s="20">
        <v>0.20799999999999999</v>
      </c>
      <c r="AT11" s="20">
        <v>9.1999999999999998E-2</v>
      </c>
      <c r="AU11" s="20">
        <v>4.5999999999999999E-2</v>
      </c>
      <c r="AV11" s="20">
        <v>4.8000000000000001E-2</v>
      </c>
      <c r="AW11" s="20">
        <v>7.1999999999999995E-2</v>
      </c>
      <c r="AX11" s="20">
        <v>0.114</v>
      </c>
      <c r="AY11" s="20">
        <v>0.127</v>
      </c>
      <c r="AZ11" s="20">
        <v>0.11600000000000001</v>
      </c>
      <c r="BA11" s="20">
        <v>0.108</v>
      </c>
      <c r="BB11" s="20">
        <v>0.09</v>
      </c>
      <c r="BC11" s="20">
        <v>0.1</v>
      </c>
      <c r="BD11" s="20">
        <v>0.1</v>
      </c>
      <c r="BE11" s="27"/>
      <c r="BF11" s="27"/>
      <c r="BG11" s="8"/>
      <c r="BH11" s="20">
        <v>0</v>
      </c>
      <c r="BI11" s="16">
        <f t="shared" si="0"/>
        <v>-0.114</v>
      </c>
      <c r="BJ11" s="37" t="e">
        <f t="shared" si="1"/>
        <v>#DIV/0!</v>
      </c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</row>
    <row r="12" spans="1:84" ht="15" x14ac:dyDescent="0.25">
      <c r="A12" s="5"/>
      <c r="B12" s="6" t="s">
        <v>10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27"/>
      <c r="BF12" s="16"/>
      <c r="BG12" s="8"/>
      <c r="BH12" s="8"/>
      <c r="BI12" s="16"/>
      <c r="BJ12" s="37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</row>
    <row r="13" spans="1:84" x14ac:dyDescent="0.35">
      <c r="A13" s="5"/>
      <c r="B13" s="6" t="s">
        <v>11</v>
      </c>
      <c r="C13" s="8">
        <v>0.51819999999999999</v>
      </c>
      <c r="D13" s="8">
        <v>0.52308789473684214</v>
      </c>
      <c r="E13" s="8">
        <v>0.53477578947368432</v>
      </c>
      <c r="F13" s="8">
        <v>0.60816368421052636</v>
      </c>
      <c r="G13" s="8">
        <v>0.5737515789473685</v>
      </c>
      <c r="H13" s="8">
        <v>0.53133947368421075</v>
      </c>
      <c r="I13" s="8">
        <v>0.59372736842105289</v>
      </c>
      <c r="J13" s="8">
        <v>0.57651526315789492</v>
      </c>
      <c r="K13" s="8">
        <v>0.80680315789473711</v>
      </c>
      <c r="L13" s="8">
        <v>0.95959105263157918</v>
      </c>
      <c r="M13" s="8">
        <v>1.0791789473684215</v>
      </c>
      <c r="N13" s="8">
        <v>1.0116668421052637</v>
      </c>
      <c r="O13" s="8">
        <v>0.93925473684210581</v>
      </c>
      <c r="P13" s="8">
        <v>0.80794263157894775</v>
      </c>
      <c r="Q13" s="8">
        <v>0.85343052631579008</v>
      </c>
      <c r="R13" s="8">
        <v>1.1459184210526319</v>
      </c>
      <c r="S13" s="8">
        <v>2.0115063157894739</v>
      </c>
      <c r="T13" s="8">
        <v>2.1127942105263164</v>
      </c>
      <c r="U13" s="8">
        <v>2.7554821052631588</v>
      </c>
      <c r="V13" s="8">
        <v>3.5298700000000007</v>
      </c>
      <c r="W13" s="8">
        <v>4.4276999999999997</v>
      </c>
      <c r="X13" s="8">
        <v>5.3747800000000003</v>
      </c>
      <c r="Y13" s="8">
        <v>8.4663900000000005</v>
      </c>
      <c r="Z13" s="8">
        <v>10.008870000000002</v>
      </c>
      <c r="AA13" s="8">
        <v>14.058060000000001</v>
      </c>
      <c r="AB13" s="8">
        <v>16.121030000000001</v>
      </c>
      <c r="AC13" s="8">
        <v>18.722299999999997</v>
      </c>
      <c r="AD13" s="8">
        <v>20.397569999999998</v>
      </c>
      <c r="AE13" s="8">
        <v>20.712530000000005</v>
      </c>
      <c r="AF13" s="8">
        <v>21.51173</v>
      </c>
      <c r="AG13" s="8">
        <v>23.958810000000003</v>
      </c>
      <c r="AH13" s="8">
        <v>27.397569999999998</v>
      </c>
      <c r="AI13" s="8">
        <v>29.805369999999996</v>
      </c>
      <c r="AJ13" s="8">
        <v>32.87675999999999</v>
      </c>
      <c r="AK13" s="8">
        <v>36.241049999999994</v>
      </c>
      <c r="AL13" s="8">
        <v>38.384980000000006</v>
      </c>
      <c r="AM13" s="8">
        <v>41.104699999999994</v>
      </c>
      <c r="AN13" s="8">
        <v>43.829799999999999</v>
      </c>
      <c r="AO13" s="8">
        <v>43.633900000000004</v>
      </c>
      <c r="AP13" s="8">
        <v>43.732800000000005</v>
      </c>
      <c r="AQ13" s="8">
        <v>40.892000000000003</v>
      </c>
      <c r="AR13" s="8">
        <v>41.453699999999998</v>
      </c>
      <c r="AS13" s="8">
        <v>45.142000000000003</v>
      </c>
      <c r="AT13" s="8">
        <v>45.560899999999997</v>
      </c>
      <c r="AU13" s="8">
        <v>44.788400000000003</v>
      </c>
      <c r="AV13" s="8">
        <v>45.830400000000004</v>
      </c>
      <c r="AW13" s="8">
        <v>46.414199999999994</v>
      </c>
      <c r="AX13" s="8">
        <v>46.672000000000004</v>
      </c>
      <c r="AY13" s="8">
        <v>51.028910000000003</v>
      </c>
      <c r="AZ13" s="8">
        <v>56.608999999999995</v>
      </c>
      <c r="BA13" s="8">
        <v>45.756999999999998</v>
      </c>
      <c r="BB13" s="8">
        <v>46.954999999999998</v>
      </c>
      <c r="BC13" s="8">
        <v>52.606999999999999</v>
      </c>
      <c r="BD13" s="8">
        <v>52.068999999999996</v>
      </c>
      <c r="BE13" s="27"/>
      <c r="BF13" s="27"/>
      <c r="BG13" s="8"/>
      <c r="BH13" s="47">
        <v>46.672000000000004</v>
      </c>
      <c r="BI13" s="16">
        <f t="shared" si="0"/>
        <v>0</v>
      </c>
      <c r="BJ13" s="37">
        <f t="shared" si="1"/>
        <v>0</v>
      </c>
      <c r="BT13" s="8"/>
      <c r="BU13" s="8"/>
      <c r="BV13" s="8"/>
      <c r="BW13" s="8" t="s">
        <v>40</v>
      </c>
      <c r="BY13" s="8"/>
      <c r="BZ13" s="8"/>
      <c r="CA13" s="8"/>
      <c r="CB13" s="8"/>
      <c r="CC13" s="8"/>
      <c r="CD13" s="8"/>
      <c r="CE13" s="8"/>
      <c r="CF13" s="8"/>
    </row>
    <row r="14" spans="1:84" ht="15" x14ac:dyDescent="0.25">
      <c r="A14" s="5"/>
      <c r="B14" s="6" t="s">
        <v>10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27"/>
      <c r="BF14" s="27"/>
      <c r="BG14" s="8"/>
      <c r="BH14" s="8"/>
      <c r="BI14" s="16"/>
      <c r="BJ14" s="37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</row>
    <row r="15" spans="1:84" ht="15" x14ac:dyDescent="0.25">
      <c r="A15" s="5"/>
      <c r="B15" s="6" t="s">
        <v>12</v>
      </c>
      <c r="C15" s="8">
        <v>7.1237000000000013</v>
      </c>
      <c r="D15" s="8">
        <v>7.8312629142023855</v>
      </c>
      <c r="E15" s="8">
        <v>8.8548795759794015</v>
      </c>
      <c r="F15" s="8">
        <v>10.261497033928613</v>
      </c>
      <c r="G15" s="8">
        <v>11.74605753111317</v>
      </c>
      <c r="H15" s="8">
        <v>13.162230420854696</v>
      </c>
      <c r="I15" s="8">
        <v>14.583547532605706</v>
      </c>
      <c r="J15" s="8">
        <v>16.034020422347233</v>
      </c>
      <c r="K15" s="8">
        <v>17.640289596618501</v>
      </c>
      <c r="L15" s="8">
        <v>20.14896134398963</v>
      </c>
      <c r="M15" s="8">
        <v>22.81621514856672</v>
      </c>
      <c r="N15" s="8">
        <v>24.688384714972837</v>
      </c>
      <c r="O15" s="8">
        <v>26.877196524442105</v>
      </c>
      <c r="P15" s="8">
        <v>29.925096287552599</v>
      </c>
      <c r="Q15" s="8">
        <v>34.90892933381339</v>
      </c>
      <c r="R15" s="8">
        <v>41.058794867052285</v>
      </c>
      <c r="S15" s="8">
        <v>52.276187809974509</v>
      </c>
      <c r="T15" s="8">
        <v>61.738730115573034</v>
      </c>
      <c r="U15" s="8">
        <v>68.653053434249998</v>
      </c>
      <c r="V15" s="8">
        <v>76.045130000000015</v>
      </c>
      <c r="W15" s="8">
        <v>87.640370000000004</v>
      </c>
      <c r="X15" s="8">
        <v>100.69066000000001</v>
      </c>
      <c r="Y15" s="8">
        <v>121.33299000000001</v>
      </c>
      <c r="Z15" s="8">
        <v>143.11359999999996</v>
      </c>
      <c r="AA15" s="8">
        <v>159.71994999999998</v>
      </c>
      <c r="AB15" s="8">
        <v>179.83112999999997</v>
      </c>
      <c r="AC15" s="8">
        <v>195.39149999999998</v>
      </c>
      <c r="AD15" s="8">
        <v>208.56809000000004</v>
      </c>
      <c r="AE15" s="8">
        <v>217.1781</v>
      </c>
      <c r="AF15" s="8">
        <v>231.33799999999999</v>
      </c>
      <c r="AG15" s="8">
        <v>242.48704999999998</v>
      </c>
      <c r="AH15" s="8">
        <v>260.19059000000004</v>
      </c>
      <c r="AI15" s="8">
        <v>274.81949000000003</v>
      </c>
      <c r="AJ15" s="8">
        <v>292.80588</v>
      </c>
      <c r="AK15" s="8">
        <v>316.56576000000001</v>
      </c>
      <c r="AL15" s="8">
        <v>322.06740000000002</v>
      </c>
      <c r="AM15" s="8">
        <v>334.12909999999994</v>
      </c>
      <c r="AN15" s="8">
        <v>339.86689999999999</v>
      </c>
      <c r="AO15" s="8">
        <v>354.17350000000005</v>
      </c>
      <c r="AP15" s="8">
        <v>360.38729999999998</v>
      </c>
      <c r="AQ15" s="8">
        <v>374.2127000000001</v>
      </c>
      <c r="AR15" s="8">
        <v>383.5576999999999</v>
      </c>
      <c r="AS15" s="8">
        <v>400.76600000000002</v>
      </c>
      <c r="AT15" s="8">
        <v>427.75380000000001</v>
      </c>
      <c r="AU15" s="8">
        <v>448.81479999999993</v>
      </c>
      <c r="AV15" s="8">
        <v>468.60360000000003</v>
      </c>
      <c r="AW15" s="8">
        <v>490.12720000000002</v>
      </c>
      <c r="AX15" s="8">
        <v>512.05417</v>
      </c>
      <c r="AY15" s="8">
        <v>532.88454999999999</v>
      </c>
      <c r="AZ15" s="8">
        <v>554.33900000000006</v>
      </c>
      <c r="BA15" s="8">
        <v>588.86500000000001</v>
      </c>
      <c r="BB15" s="8">
        <v>605.29099999999994</v>
      </c>
      <c r="BC15" s="8">
        <v>619.66100000000006</v>
      </c>
      <c r="BD15" s="8">
        <v>643.29199999999992</v>
      </c>
      <c r="BE15" s="27">
        <f>SUM(AX16:AX21)</f>
        <v>512.05417</v>
      </c>
      <c r="BF15" s="27">
        <f t="shared" ref="BF15:BF54" si="2">BE15-AX15</f>
        <v>0</v>
      </c>
      <c r="BG15" s="8"/>
      <c r="BH15" s="8">
        <f>SUM(BH16:BH21)</f>
        <v>499.71999999999997</v>
      </c>
      <c r="BI15" s="16">
        <f t="shared" si="0"/>
        <v>-12.334170000000029</v>
      </c>
      <c r="BJ15" s="37">
        <f t="shared" si="1"/>
        <v>-2.4682162010726066E-2</v>
      </c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</row>
    <row r="16" spans="1:84" s="24" customFormat="1" x14ac:dyDescent="0.35">
      <c r="A16" s="23"/>
      <c r="B16" s="19" t="s">
        <v>13</v>
      </c>
      <c r="C16" s="20">
        <v>4.1493000000000002</v>
      </c>
      <c r="D16" s="20">
        <v>4.5460000000000003</v>
      </c>
      <c r="E16" s="20">
        <v>5.1056000000000008</v>
      </c>
      <c r="F16" s="20">
        <v>6.1118000000000006</v>
      </c>
      <c r="G16" s="20">
        <v>7.2666000000000004</v>
      </c>
      <c r="H16" s="20">
        <v>8.2020999999999997</v>
      </c>
      <c r="I16" s="20">
        <v>9.0017000000000014</v>
      </c>
      <c r="J16" s="20">
        <v>9.7813999999999997</v>
      </c>
      <c r="K16" s="20">
        <v>10.692299999999999</v>
      </c>
      <c r="L16" s="20">
        <v>12.161200000000001</v>
      </c>
      <c r="M16" s="20">
        <v>13.776399999999999</v>
      </c>
      <c r="N16" s="20">
        <v>15.1342</v>
      </c>
      <c r="O16" s="20">
        <v>16.8581</v>
      </c>
      <c r="P16" s="20">
        <v>19.036000000000001</v>
      </c>
      <c r="Q16" s="20">
        <v>21.9756</v>
      </c>
      <c r="R16" s="20">
        <v>25.981300000000001</v>
      </c>
      <c r="S16" s="20">
        <v>32.762599999999999</v>
      </c>
      <c r="T16" s="20">
        <v>37.766100000000002</v>
      </c>
      <c r="U16" s="20">
        <v>43.531999999999996</v>
      </c>
      <c r="V16" s="20">
        <v>51.3123</v>
      </c>
      <c r="W16" s="20">
        <v>58.778599999999997</v>
      </c>
      <c r="X16" s="20">
        <v>68.1126</v>
      </c>
      <c r="Y16" s="20">
        <v>81.2196</v>
      </c>
      <c r="Z16" s="20">
        <v>96.832499999999996</v>
      </c>
      <c r="AA16" s="20">
        <v>108.3342</v>
      </c>
      <c r="AB16" s="20">
        <v>119.0749</v>
      </c>
      <c r="AC16" s="20">
        <v>129.17359999999999</v>
      </c>
      <c r="AD16" s="20">
        <v>137.34220000000002</v>
      </c>
      <c r="AE16" s="20">
        <v>142.07400000000001</v>
      </c>
      <c r="AF16" s="20">
        <v>150.92750000000001</v>
      </c>
      <c r="AG16" s="20">
        <v>159.7004</v>
      </c>
      <c r="AH16" s="20">
        <v>169.7637</v>
      </c>
      <c r="AI16" s="20">
        <v>180.68429999999998</v>
      </c>
      <c r="AJ16" s="20">
        <v>191.61160000000001</v>
      </c>
      <c r="AK16" s="20">
        <v>202.3159</v>
      </c>
      <c r="AL16" s="20">
        <v>208.4331</v>
      </c>
      <c r="AM16" s="20">
        <v>214.93360000000001</v>
      </c>
      <c r="AN16" s="20">
        <v>221.97049999999999</v>
      </c>
      <c r="AO16" s="20">
        <v>230.07509999999999</v>
      </c>
      <c r="AP16" s="20">
        <v>235.35210000000001</v>
      </c>
      <c r="AQ16" s="20">
        <v>242.4211</v>
      </c>
      <c r="AR16" s="20">
        <v>247.99429999999998</v>
      </c>
      <c r="AS16" s="20">
        <v>256.47449999999998</v>
      </c>
      <c r="AT16" s="20">
        <v>269.85890000000001</v>
      </c>
      <c r="AU16" s="20">
        <v>280.86619999999999</v>
      </c>
      <c r="AV16" s="20">
        <v>293.36599999999999</v>
      </c>
      <c r="AW16" s="20">
        <v>306.4409</v>
      </c>
      <c r="AX16" s="20">
        <v>320.09899999999999</v>
      </c>
      <c r="AY16" s="20">
        <v>333.07756000000001</v>
      </c>
      <c r="AZ16" s="20">
        <v>344.78199999999998</v>
      </c>
      <c r="BA16" s="20">
        <v>365.49400000000003</v>
      </c>
      <c r="BB16" s="20">
        <v>377.67200000000003</v>
      </c>
      <c r="BC16" s="20">
        <v>388.72899999999998</v>
      </c>
      <c r="BD16" s="20">
        <v>403.51900000000001</v>
      </c>
      <c r="BE16" s="29"/>
      <c r="BF16" s="27"/>
      <c r="BG16" s="20"/>
      <c r="BH16" s="20">
        <f>([1]OTH_VARIABLE!$D$5+[1]Household!$D$66)/1000</f>
        <v>359.4</v>
      </c>
      <c r="BI16" s="16">
        <f t="shared" si="0"/>
        <v>39.300999999999988</v>
      </c>
      <c r="BJ16" s="37">
        <f t="shared" si="1"/>
        <v>0.10935169727323314</v>
      </c>
      <c r="BL16" s="4" t="s">
        <v>40</v>
      </c>
      <c r="BM16" s="4">
        <f>BM18+BL18</f>
        <v>34.991999999999997</v>
      </c>
      <c r="BN16" s="4"/>
      <c r="BO16" s="4"/>
      <c r="BP16" s="4"/>
      <c r="BQ16" s="4"/>
      <c r="BR16" s="4"/>
      <c r="BS16" s="4"/>
      <c r="BT16" s="20"/>
      <c r="BU16" s="20"/>
      <c r="BV16" s="20"/>
      <c r="BW16" s="20" t="s">
        <v>45</v>
      </c>
      <c r="BY16" s="20"/>
      <c r="BZ16" s="20"/>
      <c r="CA16" s="20"/>
      <c r="CB16" s="20"/>
      <c r="CC16" s="20"/>
      <c r="CD16" s="20"/>
      <c r="CE16" s="20"/>
      <c r="CF16" s="20"/>
    </row>
    <row r="17" spans="1:76" s="24" customFormat="1" x14ac:dyDescent="0.35">
      <c r="A17" s="23"/>
      <c r="B17" s="19" t="s">
        <v>14</v>
      </c>
      <c r="C17" s="20">
        <v>0.7117</v>
      </c>
      <c r="D17" s="20">
        <v>0.7828629142023853</v>
      </c>
      <c r="E17" s="20">
        <v>0.89987957597939916</v>
      </c>
      <c r="F17" s="20">
        <v>1.0315970339286114</v>
      </c>
      <c r="G17" s="20">
        <v>1.22095753111317</v>
      </c>
      <c r="H17" s="20">
        <v>1.403630420854697</v>
      </c>
      <c r="I17" s="20">
        <v>1.5633475326057062</v>
      </c>
      <c r="J17" s="20">
        <v>1.7384204223472333</v>
      </c>
      <c r="K17" s="20">
        <v>1.9334895966185015</v>
      </c>
      <c r="L17" s="20">
        <v>2.1630613439896273</v>
      </c>
      <c r="M17" s="20">
        <v>2.59611514856672</v>
      </c>
      <c r="N17" s="20">
        <v>3.0318847149728363</v>
      </c>
      <c r="O17" s="20">
        <v>3.540096524442101</v>
      </c>
      <c r="P17" s="20">
        <v>4.0253962875526001</v>
      </c>
      <c r="Q17" s="20">
        <v>4.784929333813392</v>
      </c>
      <c r="R17" s="20">
        <v>5.793794867052279</v>
      </c>
      <c r="S17" s="20">
        <v>7.3584878099745126</v>
      </c>
      <c r="T17" s="20">
        <v>8.7035301155730362</v>
      </c>
      <c r="U17" s="20">
        <v>10.065153434250007</v>
      </c>
      <c r="V17" s="20">
        <v>11.224899999999995</v>
      </c>
      <c r="W17" s="20">
        <v>12.90280000000001</v>
      </c>
      <c r="X17" s="20">
        <v>15.156699999999992</v>
      </c>
      <c r="Y17" s="20">
        <v>18.622</v>
      </c>
      <c r="Z17" s="20">
        <v>21.641199999999991</v>
      </c>
      <c r="AA17" s="20">
        <v>24.133100000000002</v>
      </c>
      <c r="AB17" s="20">
        <v>27.461799999999975</v>
      </c>
      <c r="AC17" s="20">
        <v>31.013799999999978</v>
      </c>
      <c r="AD17" s="20">
        <v>34.035500000000006</v>
      </c>
      <c r="AE17" s="20">
        <v>35.581500000000013</v>
      </c>
      <c r="AF17" s="20">
        <v>39.276899999999983</v>
      </c>
      <c r="AG17" s="20">
        <v>41.885200000000012</v>
      </c>
      <c r="AH17" s="20">
        <v>44.336600000000011</v>
      </c>
      <c r="AI17" s="20">
        <v>47.42949999999999</v>
      </c>
      <c r="AJ17" s="20">
        <v>49.920400000000008</v>
      </c>
      <c r="AK17" s="20">
        <v>53.318400000000025</v>
      </c>
      <c r="AL17" s="20">
        <v>54.871799999999979</v>
      </c>
      <c r="AM17" s="20">
        <v>57.473099999999995</v>
      </c>
      <c r="AN17" s="20">
        <v>59.651300000000006</v>
      </c>
      <c r="AO17" s="20">
        <v>62.146900000000024</v>
      </c>
      <c r="AP17" s="20">
        <v>64.869900000000001</v>
      </c>
      <c r="AQ17" s="20">
        <v>67.147400000000047</v>
      </c>
      <c r="AR17" s="20">
        <v>71.448999999999984</v>
      </c>
      <c r="AS17" s="20">
        <v>76.03330000000004</v>
      </c>
      <c r="AT17" s="20">
        <v>81.700199999999995</v>
      </c>
      <c r="AU17" s="20">
        <v>87.6</v>
      </c>
      <c r="AV17" s="20">
        <v>92.334900000000061</v>
      </c>
      <c r="AW17" s="20">
        <v>96.021200000000022</v>
      </c>
      <c r="AX17" s="20">
        <v>100.91800000000001</v>
      </c>
      <c r="AY17" s="20">
        <v>105.54875</v>
      </c>
      <c r="AZ17" s="20">
        <v>109.84700000000001</v>
      </c>
      <c r="BA17" s="20">
        <v>114.529</v>
      </c>
      <c r="BB17" s="20">
        <v>117.94499999999999</v>
      </c>
      <c r="BC17" s="20">
        <v>122.03100000000001</v>
      </c>
      <c r="BD17" s="20">
        <v>125.149</v>
      </c>
      <c r="BE17" s="30"/>
      <c r="BF17" s="27"/>
      <c r="BH17" s="38">
        <f>([1]Supply_Use_dom!$CO$30+[1]Supply_Use_foreign!$BD$30-[1]Supply_Use_dom!$CO$25)/1000</f>
        <v>115.59099999999999</v>
      </c>
      <c r="BI17" s="16">
        <f t="shared" si="0"/>
        <v>14.672999999999988</v>
      </c>
      <c r="BJ17" s="37">
        <f t="shared" si="1"/>
        <v>0.12693894853405532</v>
      </c>
      <c r="BL17" s="4" t="s">
        <v>59</v>
      </c>
      <c r="BM17" s="4" t="s">
        <v>60</v>
      </c>
      <c r="BN17" s="4" t="s">
        <v>61</v>
      </c>
      <c r="BP17" s="4" t="s">
        <v>62</v>
      </c>
      <c r="BW17" s="36" t="s">
        <v>56</v>
      </c>
      <c r="BX17" s="24">
        <v>446.303</v>
      </c>
    </row>
    <row r="18" spans="1:76" s="24" customFormat="1" x14ac:dyDescent="0.35">
      <c r="A18" s="23"/>
      <c r="B18" s="19" t="s">
        <v>15</v>
      </c>
      <c r="C18" s="20">
        <v>0.73770000000000002</v>
      </c>
      <c r="D18" s="20">
        <v>0.84410000000000007</v>
      </c>
      <c r="E18" s="20">
        <v>1.0951</v>
      </c>
      <c r="F18" s="20">
        <v>1.2969000000000002</v>
      </c>
      <c r="G18" s="20">
        <v>1.4504000000000001</v>
      </c>
      <c r="H18" s="20">
        <v>1.4935</v>
      </c>
      <c r="I18" s="20">
        <v>1.6973</v>
      </c>
      <c r="J18" s="20">
        <v>1.8697000000000001</v>
      </c>
      <c r="K18" s="20">
        <v>1.9969000000000001</v>
      </c>
      <c r="L18" s="20">
        <v>2.6046</v>
      </c>
      <c r="M18" s="20">
        <v>2.6795999999999998</v>
      </c>
      <c r="N18" s="20">
        <v>2.5089999999999999</v>
      </c>
      <c r="O18" s="20">
        <v>2.3119000000000001</v>
      </c>
      <c r="P18" s="20">
        <v>2.6345000000000001</v>
      </c>
      <c r="Q18" s="20">
        <v>3.2536</v>
      </c>
      <c r="R18" s="20">
        <v>3.5840999999999998</v>
      </c>
      <c r="S18" s="20">
        <v>4.6779999999999999</v>
      </c>
      <c r="T18" s="20">
        <v>5.5448999999999993</v>
      </c>
      <c r="U18" s="20">
        <v>6.4968999999999992</v>
      </c>
      <c r="V18" s="20">
        <v>6.8952999999999998</v>
      </c>
      <c r="W18" s="20">
        <v>7.9245000000000001</v>
      </c>
      <c r="X18" s="20">
        <v>8.8187000000000015</v>
      </c>
      <c r="Y18" s="20">
        <v>10.763399999999999</v>
      </c>
      <c r="Z18" s="20">
        <v>12.5921</v>
      </c>
      <c r="AA18" s="20">
        <v>14.073499999999999</v>
      </c>
      <c r="AB18" s="20">
        <v>18.099400000000003</v>
      </c>
      <c r="AC18" s="20">
        <v>18.220400000000001</v>
      </c>
      <c r="AD18" s="20">
        <v>20.113299999999999</v>
      </c>
      <c r="AE18" s="20">
        <v>19.999500000000001</v>
      </c>
      <c r="AF18" s="20">
        <v>18.040700000000001</v>
      </c>
      <c r="AG18" s="20">
        <v>17.6052</v>
      </c>
      <c r="AH18" s="20">
        <v>17.9465</v>
      </c>
      <c r="AI18" s="20">
        <v>17.9695</v>
      </c>
      <c r="AJ18" s="20">
        <v>17.9833</v>
      </c>
      <c r="AK18" s="20">
        <v>18.9206</v>
      </c>
      <c r="AL18" s="20">
        <v>18.43</v>
      </c>
      <c r="AM18" s="20">
        <v>18.5929</v>
      </c>
      <c r="AN18" s="20">
        <v>19.1356</v>
      </c>
      <c r="AO18" s="20">
        <v>18.893099999999997</v>
      </c>
      <c r="AP18" s="20">
        <v>19.333099999999998</v>
      </c>
      <c r="AQ18" s="20">
        <v>20.472300000000001</v>
      </c>
      <c r="AR18" s="20">
        <v>20.9129</v>
      </c>
      <c r="AS18" s="20">
        <v>22.874099999999999</v>
      </c>
      <c r="AT18" s="20">
        <v>25.548200000000001</v>
      </c>
      <c r="AU18" s="20">
        <v>25.353900000000003</v>
      </c>
      <c r="AV18" s="20">
        <v>24.373099999999997</v>
      </c>
      <c r="AW18" s="20">
        <v>24.063400000000001</v>
      </c>
      <c r="AX18" s="20">
        <v>25.307970000000001</v>
      </c>
      <c r="AY18" s="20">
        <v>26.77657</v>
      </c>
      <c r="AZ18" s="20">
        <v>27.001999999999999</v>
      </c>
      <c r="BA18" s="20">
        <v>31.31</v>
      </c>
      <c r="BB18" s="20">
        <v>32.338000000000001</v>
      </c>
      <c r="BC18" s="20">
        <v>29.504000000000001</v>
      </c>
      <c r="BD18" s="20">
        <v>30.506</v>
      </c>
      <c r="BE18" s="30"/>
      <c r="BF18" s="27"/>
      <c r="BH18" s="20">
        <f>-([1]Supply_Use_dom!$AP$38+[1]Supply_Use_dom!$BB$30)/1000-BL18</f>
        <v>24.728999999999999</v>
      </c>
      <c r="BI18" s="16">
        <f t="shared" si="0"/>
        <v>-0.57897000000000176</v>
      </c>
      <c r="BJ18" s="37">
        <f t="shared" si="1"/>
        <v>-2.3412592502729659E-2</v>
      </c>
      <c r="BL18" s="4">
        <f>-([1]Supply_Use_dom!$BB$6+[1]Supply_Use_dom!$E$38)/1000</f>
        <v>10.263</v>
      </c>
      <c r="BM18" s="4">
        <f>-([1]Supply_Use_dom!$AP$38+[1]Supply_Use_dom!$BB$30)/1000-BL18</f>
        <v>24.728999999999999</v>
      </c>
      <c r="BN18" s="4">
        <v>11.2</v>
      </c>
    </row>
    <row r="19" spans="1:76" s="24" customFormat="1" x14ac:dyDescent="0.35">
      <c r="A19" s="23"/>
      <c r="B19" s="19" t="s">
        <v>48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3.5999999999999997E-4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30"/>
      <c r="BF19" s="27"/>
      <c r="BG19" s="48"/>
      <c r="BI19" s="16">
        <f t="shared" si="0"/>
        <v>0</v>
      </c>
      <c r="BJ19" s="37" t="e">
        <f t="shared" si="1"/>
        <v>#DIV/0!</v>
      </c>
    </row>
    <row r="20" spans="1:76" s="24" customFormat="1" x14ac:dyDescent="0.35">
      <c r="A20" s="23"/>
      <c r="B20" s="19" t="s">
        <v>16</v>
      </c>
      <c r="C20" s="20">
        <v>0.5948</v>
      </c>
      <c r="D20" s="20">
        <v>0.71350000000000002</v>
      </c>
      <c r="E20" s="20">
        <v>0.79010000000000002</v>
      </c>
      <c r="F20" s="20">
        <v>0.76260000000000006</v>
      </c>
      <c r="G20" s="20">
        <v>0.69110000000000005</v>
      </c>
      <c r="H20" s="20">
        <v>0.81670000000000009</v>
      </c>
      <c r="I20" s="20">
        <v>0.94059999999999999</v>
      </c>
      <c r="J20" s="20">
        <v>0.95650000000000002</v>
      </c>
      <c r="K20" s="20">
        <v>1.0588</v>
      </c>
      <c r="L20" s="20">
        <v>1.2403000000000002</v>
      </c>
      <c r="M20" s="20">
        <v>1.4814000000000001</v>
      </c>
      <c r="N20" s="20">
        <v>1.7543000000000002</v>
      </c>
      <c r="O20" s="20">
        <v>2.012</v>
      </c>
      <c r="P20" s="20">
        <v>1.7385999999999999</v>
      </c>
      <c r="Q20" s="20">
        <v>1.9939</v>
      </c>
      <c r="R20" s="20">
        <v>2.2321</v>
      </c>
      <c r="S20" s="20">
        <v>2.8266</v>
      </c>
      <c r="T20" s="20">
        <v>3.1509999999999998</v>
      </c>
      <c r="U20" s="20">
        <v>3.4710999999999999</v>
      </c>
      <c r="V20" s="20">
        <v>4.2175999999999982</v>
      </c>
      <c r="W20" s="20">
        <v>4.8445</v>
      </c>
      <c r="X20" s="20">
        <v>5.267700000000012</v>
      </c>
      <c r="Y20" s="20">
        <v>6.51</v>
      </c>
      <c r="Z20" s="20">
        <v>8.0448000000000022</v>
      </c>
      <c r="AA20" s="20">
        <v>9.1741999999999972</v>
      </c>
      <c r="AB20" s="20">
        <v>10.352</v>
      </c>
      <c r="AC20" s="20">
        <v>11.989699999999997</v>
      </c>
      <c r="AD20" s="20">
        <v>11.561100000000005</v>
      </c>
      <c r="AE20" s="20">
        <v>12.447099999999992</v>
      </c>
      <c r="AF20" s="20">
        <v>14.954899999999995</v>
      </c>
      <c r="AG20" s="20">
        <v>15.263299999999989</v>
      </c>
      <c r="AH20" s="20">
        <v>17.002800000000018</v>
      </c>
      <c r="AI20" s="20">
        <v>19.96220000000001</v>
      </c>
      <c r="AJ20" s="20">
        <v>22.715600000000006</v>
      </c>
      <c r="AK20" s="20">
        <v>24.602899999999995</v>
      </c>
      <c r="AL20" s="20">
        <v>26.246500000000001</v>
      </c>
      <c r="AM20" s="20">
        <v>26.253499999999999</v>
      </c>
      <c r="AN20" s="20">
        <v>28.063500000000001</v>
      </c>
      <c r="AO20" s="20">
        <v>27.890400000000025</v>
      </c>
      <c r="AP20" s="20">
        <v>30.266199999999984</v>
      </c>
      <c r="AQ20" s="20">
        <v>30.466600000000007</v>
      </c>
      <c r="AR20" s="20">
        <v>32.870199999999983</v>
      </c>
      <c r="AS20" s="20">
        <v>34.279899999999991</v>
      </c>
      <c r="AT20" s="20">
        <v>38.972899999999967</v>
      </c>
      <c r="AU20" s="20">
        <v>43.688000000000002</v>
      </c>
      <c r="AV20" s="20">
        <v>45.999199999999981</v>
      </c>
      <c r="AW20" s="20">
        <v>50.132700000000014</v>
      </c>
      <c r="AX20" s="20">
        <v>51.37</v>
      </c>
      <c r="AY20" s="20">
        <v>53.316540000000003</v>
      </c>
      <c r="AZ20" s="20">
        <v>57.034999999999997</v>
      </c>
      <c r="BA20" s="20">
        <v>63.225999999999999</v>
      </c>
      <c r="BB20" s="20">
        <v>63.46</v>
      </c>
      <c r="BC20" s="20">
        <v>64.921000000000006</v>
      </c>
      <c r="BD20" s="20">
        <v>66.709999999999994</v>
      </c>
      <c r="BE20" s="30"/>
      <c r="BF20" s="27"/>
      <c r="BI20" s="16">
        <f t="shared" si="0"/>
        <v>-51.37</v>
      </c>
      <c r="BJ20" s="37" t="e">
        <f t="shared" si="1"/>
        <v>#DIV/0!</v>
      </c>
    </row>
    <row r="21" spans="1:76" s="24" customFormat="1" x14ac:dyDescent="0.35">
      <c r="A21" s="23"/>
      <c r="B21" s="19" t="s">
        <v>49</v>
      </c>
      <c r="C21" s="20">
        <v>0.93020000000000003</v>
      </c>
      <c r="D21" s="20">
        <v>0.94479999999999997</v>
      </c>
      <c r="E21" s="20">
        <v>0.96420000000000006</v>
      </c>
      <c r="F21" s="20">
        <v>1.0586</v>
      </c>
      <c r="G21" s="20">
        <v>1.117</v>
      </c>
      <c r="H21" s="20">
        <v>1.2463000000000002</v>
      </c>
      <c r="I21" s="20">
        <v>1.3805999999999998</v>
      </c>
      <c r="J21" s="20">
        <v>1.6880000000000002</v>
      </c>
      <c r="K21" s="20">
        <v>1.9588000000000003</v>
      </c>
      <c r="L21" s="20">
        <v>1.9798000000000002</v>
      </c>
      <c r="M21" s="20">
        <v>2.2827000000000002</v>
      </c>
      <c r="N21" s="20">
        <v>2.2589999999999999</v>
      </c>
      <c r="O21" s="20">
        <v>2.1551</v>
      </c>
      <c r="P21" s="20">
        <v>2.4906000000000001</v>
      </c>
      <c r="Q21" s="20">
        <v>2.9009</v>
      </c>
      <c r="R21" s="20">
        <v>3.4674999999999998</v>
      </c>
      <c r="S21" s="20">
        <v>4.6505000000000001</v>
      </c>
      <c r="T21" s="20">
        <v>6.5731999999999999</v>
      </c>
      <c r="U21" s="20">
        <v>5.0878999999999994</v>
      </c>
      <c r="V21" s="20">
        <v>2.3950299999999998</v>
      </c>
      <c r="W21" s="20">
        <v>3.1899700000000006</v>
      </c>
      <c r="X21" s="20">
        <v>3.3349600000000006</v>
      </c>
      <c r="Y21" s="20">
        <v>4.2179900000000012</v>
      </c>
      <c r="Z21" s="20">
        <v>4.0029999999999992</v>
      </c>
      <c r="AA21" s="20">
        <v>4.00495</v>
      </c>
      <c r="AB21" s="20">
        <v>4.8430300000000006</v>
      </c>
      <c r="AC21" s="20">
        <v>4.9940000000000015</v>
      </c>
      <c r="AD21" s="20">
        <v>5.5159899999999995</v>
      </c>
      <c r="AE21" s="20">
        <v>7.0760000000000005</v>
      </c>
      <c r="AF21" s="20">
        <v>8.1379999999999981</v>
      </c>
      <c r="AG21" s="20">
        <v>8.0329500000000014</v>
      </c>
      <c r="AH21" s="20">
        <v>11.140990000000002</v>
      </c>
      <c r="AI21" s="20">
        <v>8.7739900000000031</v>
      </c>
      <c r="AJ21" s="20">
        <v>10.574980000000002</v>
      </c>
      <c r="AK21" s="20">
        <v>17.407960000000003</v>
      </c>
      <c r="AL21" s="20">
        <v>14.085999999999999</v>
      </c>
      <c r="AM21" s="20">
        <v>16.876000000000001</v>
      </c>
      <c r="AN21" s="20">
        <v>11.045999999999999</v>
      </c>
      <c r="AO21" s="20">
        <v>15.167999999999992</v>
      </c>
      <c r="AP21" s="20">
        <v>10.566000000000003</v>
      </c>
      <c r="AQ21" s="20">
        <v>13.705300000000001</v>
      </c>
      <c r="AR21" s="20">
        <v>10.331300000000006</v>
      </c>
      <c r="AS21" s="20">
        <v>11.104200000000002</v>
      </c>
      <c r="AT21" s="20">
        <v>11.673599999999997</v>
      </c>
      <c r="AU21" s="20">
        <v>11.306699999999999</v>
      </c>
      <c r="AV21" s="20">
        <v>12.5304</v>
      </c>
      <c r="AW21" s="20">
        <v>13.469000000000008</v>
      </c>
      <c r="AX21" s="20">
        <v>14.3592</v>
      </c>
      <c r="AY21" s="20">
        <v>14.164769999999997</v>
      </c>
      <c r="AZ21" s="20">
        <v>15.673000000000002</v>
      </c>
      <c r="BA21" s="20">
        <v>14.305999999999999</v>
      </c>
      <c r="BB21" s="20">
        <v>13.875999999999999</v>
      </c>
      <c r="BC21" s="20">
        <v>14.475999999999999</v>
      </c>
      <c r="BD21" s="20">
        <v>17.408000000000001</v>
      </c>
      <c r="BE21" s="30"/>
      <c r="BF21" s="27"/>
      <c r="BI21" s="16">
        <f t="shared" si="0"/>
        <v>-14.3592</v>
      </c>
      <c r="BJ21" s="37" t="e">
        <f t="shared" si="1"/>
        <v>#DIV/0!</v>
      </c>
    </row>
    <row r="22" spans="1:76" x14ac:dyDescent="0.35">
      <c r="A22" s="5"/>
      <c r="B22" s="6" t="s">
        <v>10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F22" s="27"/>
      <c r="BI22" s="16"/>
      <c r="BJ22" s="37"/>
    </row>
    <row r="23" spans="1:76" x14ac:dyDescent="0.35">
      <c r="A23" s="5"/>
      <c r="B23" s="6" t="s">
        <v>17</v>
      </c>
      <c r="C23" s="8">
        <v>1.2418</v>
      </c>
      <c r="D23" s="8">
        <v>1.4201000000000001</v>
      </c>
      <c r="E23" s="8">
        <v>1.6677000000000002</v>
      </c>
      <c r="F23" s="8">
        <v>2.0417000000000001</v>
      </c>
      <c r="G23" s="8">
        <v>2.4382999999999999</v>
      </c>
      <c r="H23" s="8">
        <v>2.9038000000000004</v>
      </c>
      <c r="I23" s="8">
        <v>3.3010000000000002</v>
      </c>
      <c r="J23" s="8">
        <v>3.4970999999999997</v>
      </c>
      <c r="K23" s="8">
        <v>3.8767</v>
      </c>
      <c r="L23" s="8">
        <v>4.4316000000000004</v>
      </c>
      <c r="M23" s="8">
        <v>4.5766</v>
      </c>
      <c r="N23" s="8">
        <v>5.0695000000000006</v>
      </c>
      <c r="O23" s="8">
        <v>5.4857999999999993</v>
      </c>
      <c r="P23" s="8">
        <v>6.1558999999999999</v>
      </c>
      <c r="Q23" s="8">
        <v>6.4892000000000003</v>
      </c>
      <c r="R23" s="8">
        <v>7.5893999999999995</v>
      </c>
      <c r="S23" s="8">
        <v>9.551499999999999</v>
      </c>
      <c r="T23" s="8">
        <v>10.661399999999999</v>
      </c>
      <c r="U23" s="8">
        <v>10.2197</v>
      </c>
      <c r="V23" s="8">
        <v>11.082800000000001</v>
      </c>
      <c r="W23" s="8">
        <v>12.8825</v>
      </c>
      <c r="X23" s="8">
        <v>15.1425</v>
      </c>
      <c r="Y23" s="8">
        <v>17.185500000000001</v>
      </c>
      <c r="Z23" s="8">
        <v>20.488600000000002</v>
      </c>
      <c r="AA23" s="8">
        <v>20.885499999999997</v>
      </c>
      <c r="AB23" s="8">
        <v>21.820699999999999</v>
      </c>
      <c r="AC23" s="8">
        <v>25.020999999999997</v>
      </c>
      <c r="AD23" s="8">
        <v>26.608499999999999</v>
      </c>
      <c r="AE23" s="8">
        <v>26.742000000000001</v>
      </c>
      <c r="AF23" s="8">
        <v>32.027200000000001</v>
      </c>
      <c r="AG23" s="8">
        <v>35.296999999999997</v>
      </c>
      <c r="AH23" s="8">
        <v>37.150999999999996</v>
      </c>
      <c r="AI23" s="8">
        <v>40.274999999999999</v>
      </c>
      <c r="AJ23" s="8">
        <v>40.905499999999996</v>
      </c>
      <c r="AK23" s="8">
        <v>37.575800000000001</v>
      </c>
      <c r="AL23" s="8">
        <v>40.014800000000001</v>
      </c>
      <c r="AM23" s="8">
        <v>40.054000000000002</v>
      </c>
      <c r="AN23" s="8">
        <v>39.956699999999998</v>
      </c>
      <c r="AO23" s="8">
        <v>36.050999999999995</v>
      </c>
      <c r="AP23" s="8">
        <v>40.040799999999997</v>
      </c>
      <c r="AQ23" s="8">
        <v>42.406399999999998</v>
      </c>
      <c r="AR23" s="8">
        <v>46.253999999999998</v>
      </c>
      <c r="AS23" s="8">
        <v>47.360100000000003</v>
      </c>
      <c r="AT23" s="8">
        <v>48.316899999999997</v>
      </c>
      <c r="AU23" s="8">
        <v>50.230499999999999</v>
      </c>
      <c r="AV23" s="8">
        <v>53.425400000000003</v>
      </c>
      <c r="AW23" s="8">
        <v>59.024000000000001</v>
      </c>
      <c r="AX23" s="8">
        <v>60.103999999999999</v>
      </c>
      <c r="AY23" s="8">
        <v>64.548279999999991</v>
      </c>
      <c r="AZ23" s="8">
        <v>65.626000000000005</v>
      </c>
      <c r="BA23" s="8">
        <v>67.826000000000008</v>
      </c>
      <c r="BB23" s="8">
        <v>62.405000000000001</v>
      </c>
      <c r="BC23" s="8">
        <v>64.277000000000001</v>
      </c>
      <c r="BD23" s="8">
        <v>64.233000000000004</v>
      </c>
      <c r="BE23" s="12">
        <f>SUM(AX24:AX25)</f>
        <v>60.103999999999999</v>
      </c>
      <c r="BF23" s="27">
        <f t="shared" si="2"/>
        <v>0</v>
      </c>
      <c r="BH23" s="13">
        <f>[1]Supply_Use_dom!$X$39/1000</f>
        <v>60.600999999999999</v>
      </c>
      <c r="BI23" s="16">
        <f t="shared" si="0"/>
        <v>0.49699999999999989</v>
      </c>
      <c r="BJ23" s="37">
        <f t="shared" si="1"/>
        <v>8.2011847989307083E-3</v>
      </c>
      <c r="BW23" t="s">
        <v>20</v>
      </c>
      <c r="BX23">
        <v>1301.7233985182497</v>
      </c>
    </row>
    <row r="24" spans="1:76" s="24" customFormat="1" x14ac:dyDescent="0.35">
      <c r="A24" s="23"/>
      <c r="B24" s="19" t="s">
        <v>18</v>
      </c>
      <c r="C24" s="20">
        <v>1.2134</v>
      </c>
      <c r="D24" s="20">
        <v>1.3597000000000001</v>
      </c>
      <c r="E24" s="20">
        <v>1.6080000000000001</v>
      </c>
      <c r="F24" s="20">
        <v>1.9627999999999999</v>
      </c>
      <c r="G24" s="20">
        <v>2.3348</v>
      </c>
      <c r="H24" s="20">
        <v>2.7764000000000002</v>
      </c>
      <c r="I24" s="20">
        <v>3.1677</v>
      </c>
      <c r="J24" s="20">
        <v>3.3045999999999998</v>
      </c>
      <c r="K24" s="20">
        <v>3.6819999999999999</v>
      </c>
      <c r="L24" s="20">
        <v>3.8239000000000001</v>
      </c>
      <c r="M24" s="20">
        <v>4.1696999999999997</v>
      </c>
      <c r="N24" s="20">
        <v>4.6731000000000007</v>
      </c>
      <c r="O24" s="20">
        <v>4.9836999999999998</v>
      </c>
      <c r="P24" s="20">
        <v>5.3544</v>
      </c>
      <c r="Q24" s="20">
        <v>6.0552999999999999</v>
      </c>
      <c r="R24" s="20">
        <v>7.2126999999999999</v>
      </c>
      <c r="S24" s="20">
        <v>8.8448999999999991</v>
      </c>
      <c r="T24" s="20">
        <v>10.159799999999999</v>
      </c>
      <c r="U24" s="20">
        <v>10.087899999999999</v>
      </c>
      <c r="V24" s="20">
        <v>10.611700000000001</v>
      </c>
      <c r="W24" s="20">
        <v>12.055899999999999</v>
      </c>
      <c r="X24" s="20">
        <v>14.1676</v>
      </c>
      <c r="Y24" s="20">
        <v>16.228100000000001</v>
      </c>
      <c r="Z24" s="20">
        <v>19.216000000000001</v>
      </c>
      <c r="AA24" s="20">
        <v>19.705299999999998</v>
      </c>
      <c r="AB24" s="20">
        <v>20.9132</v>
      </c>
      <c r="AC24" s="20">
        <v>23.476099999999999</v>
      </c>
      <c r="AD24" s="20">
        <v>24.935400000000001</v>
      </c>
      <c r="AE24" s="20">
        <v>26.6219</v>
      </c>
      <c r="AF24" s="20">
        <v>31.084700000000002</v>
      </c>
      <c r="AG24" s="20">
        <v>33.623199999999997</v>
      </c>
      <c r="AH24" s="20">
        <v>35.361899999999999</v>
      </c>
      <c r="AI24" s="20">
        <v>38.637699999999995</v>
      </c>
      <c r="AJ24" s="20">
        <v>39.867699999999999</v>
      </c>
      <c r="AK24" s="20">
        <v>38.827199999999998</v>
      </c>
      <c r="AL24" s="20">
        <v>39.276800000000001</v>
      </c>
      <c r="AM24" s="20">
        <v>37.901900000000005</v>
      </c>
      <c r="AN24" s="20">
        <v>38.4407</v>
      </c>
      <c r="AO24" s="20">
        <v>36.417099999999998</v>
      </c>
      <c r="AP24" s="20">
        <v>37.1417</v>
      </c>
      <c r="AQ24" s="20">
        <v>39.905999999999999</v>
      </c>
      <c r="AR24" s="20">
        <v>44.409099999999995</v>
      </c>
      <c r="AS24" s="20">
        <v>44.895400000000002</v>
      </c>
      <c r="AT24" s="20">
        <v>44.574599999999997</v>
      </c>
      <c r="AU24" s="20">
        <v>47.932699999999997</v>
      </c>
      <c r="AV24" s="20">
        <v>51.089800000000004</v>
      </c>
      <c r="AW24" s="20">
        <v>56.236800000000002</v>
      </c>
      <c r="AX24" s="20">
        <v>57.561</v>
      </c>
      <c r="AY24" s="20">
        <v>61.490949999999998</v>
      </c>
      <c r="AZ24" s="20">
        <v>62.698</v>
      </c>
      <c r="BA24" s="20">
        <v>64.355000000000004</v>
      </c>
      <c r="BB24" s="20">
        <v>60.405000000000001</v>
      </c>
      <c r="BC24" s="20">
        <v>62.701999999999998</v>
      </c>
      <c r="BD24" s="20">
        <v>63.741</v>
      </c>
      <c r="BE24" s="30"/>
      <c r="BF24" s="29"/>
      <c r="BH24" s="48"/>
      <c r="BI24" s="16">
        <f t="shared" si="0"/>
        <v>-57.561</v>
      </c>
      <c r="BJ24" s="37" t="e">
        <f t="shared" si="1"/>
        <v>#DIV/0!</v>
      </c>
    </row>
    <row r="25" spans="1:76" s="24" customFormat="1" x14ac:dyDescent="0.35">
      <c r="A25" s="23"/>
      <c r="B25" s="19" t="s">
        <v>19</v>
      </c>
      <c r="C25" s="20">
        <v>2.8399999999999995E-2</v>
      </c>
      <c r="D25" s="20">
        <v>6.0399999999999995E-2</v>
      </c>
      <c r="E25" s="20">
        <v>5.9700000000000003E-2</v>
      </c>
      <c r="F25" s="20">
        <v>7.8899999999999998E-2</v>
      </c>
      <c r="G25" s="20">
        <v>0.10349999999999999</v>
      </c>
      <c r="H25" s="20">
        <v>0.12740000000000001</v>
      </c>
      <c r="I25" s="20">
        <v>0.1333</v>
      </c>
      <c r="J25" s="20">
        <v>0.1925</v>
      </c>
      <c r="K25" s="20">
        <v>0.19469999999999998</v>
      </c>
      <c r="L25" s="20">
        <v>0.60770000000000002</v>
      </c>
      <c r="M25" s="20">
        <v>0.40690000000000004</v>
      </c>
      <c r="N25" s="20">
        <v>0.39639999999999997</v>
      </c>
      <c r="O25" s="20">
        <v>0.50209999999999999</v>
      </c>
      <c r="P25" s="20">
        <v>0.80149999999999999</v>
      </c>
      <c r="Q25" s="20">
        <v>0.43390000000000001</v>
      </c>
      <c r="R25" s="20">
        <v>0.37670000000000003</v>
      </c>
      <c r="S25" s="20">
        <v>0.70660000000000001</v>
      </c>
      <c r="T25" s="20">
        <v>0.50159999999999993</v>
      </c>
      <c r="U25" s="20">
        <v>0.13179999999999997</v>
      </c>
      <c r="V25" s="20">
        <v>0.47109999999999996</v>
      </c>
      <c r="W25" s="20">
        <v>0.8266</v>
      </c>
      <c r="X25" s="20">
        <v>0.97489999999999988</v>
      </c>
      <c r="Y25" s="20">
        <v>0.95740000000000003</v>
      </c>
      <c r="Z25" s="20">
        <v>1.2726</v>
      </c>
      <c r="AA25" s="20">
        <v>1.1802000000000001</v>
      </c>
      <c r="AB25" s="20">
        <v>0.90749999999999997</v>
      </c>
      <c r="AC25" s="20">
        <v>1.5448999999999999</v>
      </c>
      <c r="AD25" s="20">
        <v>1.6730999999999998</v>
      </c>
      <c r="AE25" s="20">
        <v>0.12009999999999998</v>
      </c>
      <c r="AF25" s="20">
        <v>0.9425</v>
      </c>
      <c r="AG25" s="20">
        <v>1.6738000000000002</v>
      </c>
      <c r="AH25" s="20">
        <v>1.7890999999999999</v>
      </c>
      <c r="AI25" s="20">
        <v>1.6373000000000002</v>
      </c>
      <c r="AJ25" s="20">
        <v>1.0377999999999998</v>
      </c>
      <c r="AK25" s="20">
        <v>-1.2514000000000001</v>
      </c>
      <c r="AL25" s="20">
        <v>0.73799999999999999</v>
      </c>
      <c r="AM25" s="20">
        <v>2.1520999999999999</v>
      </c>
      <c r="AN25" s="20">
        <v>1.516</v>
      </c>
      <c r="AO25" s="20">
        <v>-0.36610000000000009</v>
      </c>
      <c r="AP25" s="20">
        <v>2.8990999999999998</v>
      </c>
      <c r="AQ25" s="20">
        <v>2.5004</v>
      </c>
      <c r="AR25" s="20">
        <v>1.8449</v>
      </c>
      <c r="AS25" s="20">
        <v>2.4647000000000001</v>
      </c>
      <c r="AT25" s="20">
        <v>3.7423000000000002</v>
      </c>
      <c r="AU25" s="20">
        <v>2.2978000000000001</v>
      </c>
      <c r="AV25" s="20">
        <v>2.3355999999999995</v>
      </c>
      <c r="AW25" s="20">
        <v>2.7871999999999999</v>
      </c>
      <c r="AX25" s="20">
        <v>2.5430000000000001</v>
      </c>
      <c r="AY25" s="20">
        <v>3.0573299999999999</v>
      </c>
      <c r="AZ25" s="20">
        <v>2.9279999999999999</v>
      </c>
      <c r="BA25" s="20">
        <v>3.4710000000000001</v>
      </c>
      <c r="BB25" s="20">
        <v>2</v>
      </c>
      <c r="BC25" s="20">
        <v>1.575</v>
      </c>
      <c r="BD25" s="20">
        <v>0.49199999999999999</v>
      </c>
      <c r="BE25" s="30"/>
      <c r="BF25" s="29"/>
      <c r="BI25" s="16">
        <f t="shared" si="0"/>
        <v>-2.5430000000000001</v>
      </c>
      <c r="BJ25" s="37" t="e">
        <f t="shared" si="1"/>
        <v>#DIV/0!</v>
      </c>
    </row>
    <row r="26" spans="1:76" x14ac:dyDescent="0.35">
      <c r="A26" s="5"/>
      <c r="B26" s="6" t="s">
        <v>10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F26" s="27"/>
      <c r="BI26" s="16"/>
      <c r="BJ26" s="37"/>
    </row>
    <row r="27" spans="1:76" x14ac:dyDescent="0.35">
      <c r="A27" s="5"/>
      <c r="B27" s="6" t="s">
        <v>20</v>
      </c>
      <c r="C27" s="8">
        <v>15.226000000000001</v>
      </c>
      <c r="D27" s="8">
        <v>16.451750808939227</v>
      </c>
      <c r="E27" s="8">
        <v>18.471455365453085</v>
      </c>
      <c r="F27" s="8">
        <v>21.332360718139135</v>
      </c>
      <c r="G27" s="8">
        <v>24.38660911006054</v>
      </c>
      <c r="H27" s="8">
        <v>27.233869894538909</v>
      </c>
      <c r="I27" s="8">
        <v>29.92097490102676</v>
      </c>
      <c r="J27" s="8">
        <v>32.422535685505125</v>
      </c>
      <c r="K27" s="8">
        <v>35.763892754513243</v>
      </c>
      <c r="L27" s="8">
        <v>40.860852396621212</v>
      </c>
      <c r="M27" s="8">
        <v>45.860994095935141</v>
      </c>
      <c r="N27" s="8">
        <v>50.316251557078097</v>
      </c>
      <c r="O27" s="8">
        <v>55.646351261284209</v>
      </c>
      <c r="P27" s="8">
        <v>61.848038919131554</v>
      </c>
      <c r="Q27" s="8">
        <v>70.490159860129182</v>
      </c>
      <c r="R27" s="8">
        <v>83.185613288104918</v>
      </c>
      <c r="S27" s="8">
        <v>104.75519412576398</v>
      </c>
      <c r="T27" s="8">
        <v>122.39502432609935</v>
      </c>
      <c r="U27" s="8">
        <v>135.89933553951315</v>
      </c>
      <c r="V27" s="8">
        <v>153.8244</v>
      </c>
      <c r="W27" s="8">
        <v>176.28277</v>
      </c>
      <c r="X27" s="8">
        <v>204.38984000000002</v>
      </c>
      <c r="Y27" s="8">
        <v>243.35068000000001</v>
      </c>
      <c r="Z27" s="8">
        <v>287.09956999999997</v>
      </c>
      <c r="AA27" s="8">
        <v>321.24090999999999</v>
      </c>
      <c r="AB27" s="8">
        <v>356.01256000000001</v>
      </c>
      <c r="AC27" s="8">
        <v>386.25990000000002</v>
      </c>
      <c r="AD27" s="8">
        <v>410.73435999999998</v>
      </c>
      <c r="AE27" s="8">
        <v>426.51443</v>
      </c>
      <c r="AF27" s="8">
        <v>455.08952999999997</v>
      </c>
      <c r="AG27" s="8">
        <v>479.20136000000002</v>
      </c>
      <c r="AH27" s="8">
        <v>512.09025999999994</v>
      </c>
      <c r="AI27" s="8">
        <v>543.00116000000003</v>
      </c>
      <c r="AJ27" s="8">
        <v>576.15933999999993</v>
      </c>
      <c r="AK27" s="8">
        <v>613.24810999999988</v>
      </c>
      <c r="AL27" s="8">
        <v>626.05498</v>
      </c>
      <c r="AM27" s="8">
        <v>650.60589999999991</v>
      </c>
      <c r="AN27" s="8">
        <v>668.50689999999986</v>
      </c>
      <c r="AO27" s="8">
        <v>685.3334000000001</v>
      </c>
      <c r="AP27" s="8">
        <v>697.01049999999998</v>
      </c>
      <c r="AQ27" s="8">
        <v>719.04560000000004</v>
      </c>
      <c r="AR27" s="8">
        <v>744.11889999999983</v>
      </c>
      <c r="AS27" s="8">
        <v>772.64919999999995</v>
      </c>
      <c r="AT27" s="8">
        <v>815.80729999999994</v>
      </c>
      <c r="AU27" s="8">
        <v>847.95629999999994</v>
      </c>
      <c r="AV27" s="8">
        <v>881.76869999999997</v>
      </c>
      <c r="AW27" s="8">
        <v>920.35119999999995</v>
      </c>
      <c r="AX27" s="8">
        <v>952.56617000000006</v>
      </c>
      <c r="AY27" s="8">
        <v>992.61879999999996</v>
      </c>
      <c r="AZ27" s="8">
        <v>1030.0250000000001</v>
      </c>
      <c r="BA27" s="8">
        <v>1070.585</v>
      </c>
      <c r="BB27" s="8">
        <v>1095.6019999999999</v>
      </c>
      <c r="BC27" s="8">
        <v>1118.509</v>
      </c>
      <c r="BD27" s="8">
        <v>1151.1569999999999</v>
      </c>
      <c r="BE27" s="12">
        <f>AX5+AX13+AX15+AX23</f>
        <v>952.56617000000006</v>
      </c>
      <c r="BF27" s="27">
        <f t="shared" si="2"/>
        <v>0</v>
      </c>
      <c r="BH27" s="39">
        <f>SUM(BH5,BH13,BH15,BH23)</f>
        <v>948.79599999999994</v>
      </c>
      <c r="BI27" s="16">
        <f t="shared" si="0"/>
        <v>-3.770170000000121</v>
      </c>
      <c r="BJ27" s="37">
        <f t="shared" si="1"/>
        <v>-3.9736360608604183E-3</v>
      </c>
    </row>
    <row r="28" spans="1:76" x14ac:dyDescent="0.35">
      <c r="A28" s="5"/>
      <c r="B28" s="6" t="s">
        <v>10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F28" s="27">
        <f t="shared" si="2"/>
        <v>0</v>
      </c>
      <c r="BI28" s="16">
        <f t="shared" ref="BI28:BI56" si="3">BH28-AX28</f>
        <v>0</v>
      </c>
      <c r="BJ28" s="37" t="e">
        <f t="shared" ref="BJ28:BJ56" si="4">BI28/BH28</f>
        <v>#DIV/0!</v>
      </c>
    </row>
    <row r="29" spans="1:76" x14ac:dyDescent="0.35">
      <c r="A29" s="5"/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F29" s="27">
        <f t="shared" si="2"/>
        <v>0</v>
      </c>
      <c r="BI29" s="16">
        <f t="shared" si="3"/>
        <v>0</v>
      </c>
      <c r="BJ29" s="37" t="e">
        <f t="shared" si="4"/>
        <v>#DIV/0!</v>
      </c>
    </row>
    <row r="30" spans="1:76" x14ac:dyDescent="0.35">
      <c r="A30" s="5"/>
      <c r="B30" s="6" t="s">
        <v>22</v>
      </c>
      <c r="C30" s="8">
        <v>1.0019999999999998</v>
      </c>
      <c r="D30" s="8">
        <v>1.0049629142023853</v>
      </c>
      <c r="E30" s="8">
        <v>1.1313795759793985</v>
      </c>
      <c r="F30" s="8">
        <v>1.2754970339286107</v>
      </c>
      <c r="G30" s="8">
        <v>1.4398575311131681</v>
      </c>
      <c r="H30" s="8">
        <v>1.5293304208546978</v>
      </c>
      <c r="I30" s="8">
        <v>1.6406475326057059</v>
      </c>
      <c r="J30" s="8">
        <v>1.6865204223472343</v>
      </c>
      <c r="K30" s="8">
        <v>1.8452895966185021</v>
      </c>
      <c r="L30" s="8">
        <v>2.420361343989629</v>
      </c>
      <c r="M30" s="8">
        <v>2.4959151485667217</v>
      </c>
      <c r="N30" s="8">
        <v>2.7036847149728356</v>
      </c>
      <c r="O30" s="8">
        <v>3.3162965244421008</v>
      </c>
      <c r="P30" s="8">
        <v>3.8634962875525996</v>
      </c>
      <c r="Q30" s="8">
        <v>3.7086293338133918</v>
      </c>
      <c r="R30" s="8">
        <v>4.6035948670522728</v>
      </c>
      <c r="S30" s="8">
        <v>5.9889878099745069</v>
      </c>
      <c r="T30" s="8">
        <v>7.3318301155730436</v>
      </c>
      <c r="U30" s="8">
        <v>8.3159534342500088</v>
      </c>
      <c r="V30" s="8">
        <v>9.6473999999999993</v>
      </c>
      <c r="W30" s="8">
        <v>10.774800000000001</v>
      </c>
      <c r="X30" s="8">
        <v>13.138100000000001</v>
      </c>
      <c r="Y30" s="8">
        <v>14.6785</v>
      </c>
      <c r="Z30" s="8">
        <v>17.2</v>
      </c>
      <c r="AA30" s="8">
        <v>19.183400000000002</v>
      </c>
      <c r="AB30" s="8">
        <v>21.429500000000001</v>
      </c>
      <c r="AC30" s="8">
        <v>23.1328</v>
      </c>
      <c r="AD30" s="8">
        <v>24.640899999999998</v>
      </c>
      <c r="AE30" s="8">
        <v>25.677899999999998</v>
      </c>
      <c r="AF30" s="8">
        <v>27.3185</v>
      </c>
      <c r="AG30" s="8">
        <v>28.283300000000004</v>
      </c>
      <c r="AH30" s="8">
        <v>29.6935</v>
      </c>
      <c r="AI30" s="8">
        <v>32.142600000000002</v>
      </c>
      <c r="AJ30" s="8">
        <v>33.628799999999998</v>
      </c>
      <c r="AK30" s="8">
        <v>35.954300000000003</v>
      </c>
      <c r="AL30" s="8">
        <v>35.792499999999997</v>
      </c>
      <c r="AM30" s="8">
        <v>38.087199999999996</v>
      </c>
      <c r="AN30" s="8">
        <v>41.697800000000001</v>
      </c>
      <c r="AO30" s="8">
        <v>43.455100000000002</v>
      </c>
      <c r="AP30" s="8">
        <v>44.3279</v>
      </c>
      <c r="AQ30" s="8">
        <v>45.091000000000001</v>
      </c>
      <c r="AR30" s="8">
        <v>48.335300000000004</v>
      </c>
      <c r="AS30" s="8">
        <v>50.129200000000004</v>
      </c>
      <c r="AT30" s="8">
        <v>51.632599999999996</v>
      </c>
      <c r="AU30" s="8">
        <v>51.929500000000004</v>
      </c>
      <c r="AV30" s="8">
        <v>54.171400000000006</v>
      </c>
      <c r="AW30" s="8">
        <v>56.354300000000002</v>
      </c>
      <c r="AX30" s="8">
        <v>59.890999999999998</v>
      </c>
      <c r="AY30" s="8">
        <v>63.132999999999996</v>
      </c>
      <c r="AZ30" s="8">
        <v>65.587999999999994</v>
      </c>
      <c r="BA30" s="8">
        <v>68.158000000000001</v>
      </c>
      <c r="BB30" s="8">
        <v>71.02</v>
      </c>
      <c r="BC30" s="8">
        <v>71.429000000000002</v>
      </c>
      <c r="BD30" s="8">
        <v>72.632000000000005</v>
      </c>
      <c r="BE30" s="2">
        <f>SUM(AX31:AX34)</f>
        <v>59.890999999999998</v>
      </c>
      <c r="BF30" s="27">
        <f t="shared" si="2"/>
        <v>0</v>
      </c>
      <c r="BH30">
        <f>[1]Supply_Use_dom!$X$30/1000-BH5</f>
        <v>34.939000000000021</v>
      </c>
      <c r="BI30" s="16">
        <f t="shared" si="3"/>
        <v>-24.951999999999977</v>
      </c>
      <c r="BJ30" s="37">
        <f t="shared" si="4"/>
        <v>-0.71415896276367274</v>
      </c>
    </row>
    <row r="31" spans="1:76" s="24" customFormat="1" x14ac:dyDescent="0.35">
      <c r="A31" s="23"/>
      <c r="B31" s="19" t="s">
        <v>23</v>
      </c>
      <c r="C31" s="20">
        <v>0.86420000000000008</v>
      </c>
      <c r="D31" s="20">
        <v>0.9113</v>
      </c>
      <c r="E31" s="20">
        <v>1.0096000000000001</v>
      </c>
      <c r="F31" s="20">
        <v>1.151</v>
      </c>
      <c r="G31" s="20">
        <v>1.3140999999999998</v>
      </c>
      <c r="H31" s="20">
        <v>1.4527000000000001</v>
      </c>
      <c r="I31" s="20">
        <v>1.5648</v>
      </c>
      <c r="J31" s="20">
        <v>1.6862999999999999</v>
      </c>
      <c r="K31" s="20">
        <v>1.8384</v>
      </c>
      <c r="L31" s="20">
        <v>2.0966</v>
      </c>
      <c r="M31" s="20">
        <v>2.3713000000000002</v>
      </c>
      <c r="N31" s="20">
        <v>2.6538000000000004</v>
      </c>
      <c r="O31" s="20">
        <v>3.0375000000000001</v>
      </c>
      <c r="P31" s="20">
        <v>3.4072</v>
      </c>
      <c r="Q31" s="20">
        <v>3.8351999999999999</v>
      </c>
      <c r="R31" s="20">
        <v>4.5903999999999998</v>
      </c>
      <c r="S31" s="20">
        <v>5.6196000000000002</v>
      </c>
      <c r="T31" s="20">
        <v>6.6231999999999998</v>
      </c>
      <c r="U31" s="20">
        <v>7.5416999999999996</v>
      </c>
      <c r="V31" s="20">
        <v>8.8028999999999993</v>
      </c>
      <c r="W31" s="20">
        <v>9.7965</v>
      </c>
      <c r="X31" s="20">
        <v>11.987200000000001</v>
      </c>
      <c r="Y31" s="20">
        <v>13.365600000000001</v>
      </c>
      <c r="Z31" s="20">
        <v>15.6631</v>
      </c>
      <c r="AA31" s="20">
        <v>17.449200000000001</v>
      </c>
      <c r="AB31" s="20">
        <v>19.406400000000001</v>
      </c>
      <c r="AC31" s="20">
        <v>20.9878</v>
      </c>
      <c r="AD31" s="20">
        <v>21.8447</v>
      </c>
      <c r="AE31" s="20">
        <v>22.8445</v>
      </c>
      <c r="AF31" s="20">
        <v>24.3355</v>
      </c>
      <c r="AG31" s="20">
        <v>25.133200000000002</v>
      </c>
      <c r="AH31" s="20">
        <v>26.380700000000001</v>
      </c>
      <c r="AI31" s="20">
        <v>28.6297</v>
      </c>
      <c r="AJ31" s="20">
        <v>30.049099999999999</v>
      </c>
      <c r="AK31" s="20">
        <v>31.049700000000001</v>
      </c>
      <c r="AL31" s="20">
        <v>30.651</v>
      </c>
      <c r="AM31" s="20">
        <v>32.409199999999998</v>
      </c>
      <c r="AN31" s="20">
        <v>35.390099999999997</v>
      </c>
      <c r="AO31" s="20">
        <v>37.098599999999998</v>
      </c>
      <c r="AP31" s="20">
        <v>37.375500000000002</v>
      </c>
      <c r="AQ31" s="20">
        <v>38.207599999999999</v>
      </c>
      <c r="AR31" s="20">
        <v>39.307199999999995</v>
      </c>
      <c r="AS31" s="20">
        <v>40.835800000000006</v>
      </c>
      <c r="AT31" s="20">
        <v>41.901400000000002</v>
      </c>
      <c r="AU31" s="20">
        <v>42.530699999999996</v>
      </c>
      <c r="AV31" s="20">
        <v>44.646300000000004</v>
      </c>
      <c r="AW31" s="20">
        <v>46.509800000000006</v>
      </c>
      <c r="AX31" s="20">
        <v>47.991</v>
      </c>
      <c r="AY31" s="20">
        <v>50.524000000000001</v>
      </c>
      <c r="AZ31" s="20">
        <v>52.902000000000001</v>
      </c>
      <c r="BA31" s="20">
        <v>55.284999999999997</v>
      </c>
      <c r="BB31" s="20">
        <v>57.298999999999999</v>
      </c>
      <c r="BC31" s="20">
        <v>58.030999999999999</v>
      </c>
      <c r="BD31" s="20">
        <v>59.015999999999998</v>
      </c>
      <c r="BE31" s="30"/>
      <c r="BF31" s="27"/>
      <c r="BI31" s="16">
        <f t="shared" si="3"/>
        <v>-47.991</v>
      </c>
      <c r="BJ31" s="37" t="e">
        <f t="shared" si="4"/>
        <v>#DIV/0!</v>
      </c>
    </row>
    <row r="32" spans="1:76" s="24" customFormat="1" x14ac:dyDescent="0.35">
      <c r="A32" s="23"/>
      <c r="B32" s="19" t="s">
        <v>24</v>
      </c>
      <c r="C32" s="20">
        <v>1.06E-2</v>
      </c>
      <c r="D32" s="20">
        <v>1.12E-2</v>
      </c>
      <c r="E32" s="20">
        <v>1.24E-2</v>
      </c>
      <c r="F32" s="20">
        <v>1.41E-2</v>
      </c>
      <c r="G32" s="20">
        <v>1.61E-2</v>
      </c>
      <c r="H32" s="20">
        <v>1.78E-2</v>
      </c>
      <c r="I32" s="20">
        <v>1.9199999999999998E-2</v>
      </c>
      <c r="J32" s="20">
        <v>2.07E-2</v>
      </c>
      <c r="K32" s="20">
        <v>2.2600000000000002E-2</v>
      </c>
      <c r="L32" s="20">
        <v>2.58E-2</v>
      </c>
      <c r="M32" s="20">
        <v>2.92E-2</v>
      </c>
      <c r="N32" s="20">
        <v>3.27E-2</v>
      </c>
      <c r="O32" s="20">
        <v>3.7399999999999996E-2</v>
      </c>
      <c r="P32" s="20">
        <v>4.2000000000000003E-2</v>
      </c>
      <c r="Q32" s="20">
        <v>4.7299999999999995E-2</v>
      </c>
      <c r="R32" s="20">
        <v>5.6600000000000004E-2</v>
      </c>
      <c r="S32" s="20">
        <v>6.93E-2</v>
      </c>
      <c r="T32" s="20">
        <v>8.1700000000000009E-2</v>
      </c>
      <c r="U32" s="20">
        <v>9.2999999999999999E-2</v>
      </c>
      <c r="V32" s="20">
        <v>0.1085</v>
      </c>
      <c r="W32" s="20">
        <v>0.1263</v>
      </c>
      <c r="X32" s="20">
        <v>0.1729</v>
      </c>
      <c r="Y32" s="20">
        <v>0.19989999999999999</v>
      </c>
      <c r="Z32" s="20">
        <v>0.26189999999999997</v>
      </c>
      <c r="AA32" s="20">
        <v>0.29719999999999996</v>
      </c>
      <c r="AB32" s="20">
        <v>0.33710000000000001</v>
      </c>
      <c r="AC32" s="20">
        <v>0.34799999999999998</v>
      </c>
      <c r="AD32" s="20">
        <v>0.34820000000000001</v>
      </c>
      <c r="AE32" s="20">
        <v>0.33439999999999998</v>
      </c>
      <c r="AF32" s="20">
        <v>0.35799999999999998</v>
      </c>
      <c r="AG32" s="20">
        <v>0.37310000000000004</v>
      </c>
      <c r="AH32" s="20">
        <v>0.4148</v>
      </c>
      <c r="AI32" s="20">
        <v>0.45389999999999997</v>
      </c>
      <c r="AJ32" s="20">
        <v>0.4677</v>
      </c>
      <c r="AK32" s="20">
        <v>0.43419999999999997</v>
      </c>
      <c r="AL32" s="20">
        <v>0.45119999999999999</v>
      </c>
      <c r="AM32" s="20">
        <v>0.55000000000000004</v>
      </c>
      <c r="AN32" s="20">
        <v>0.70829999999999993</v>
      </c>
      <c r="AO32" s="20">
        <v>0.8377</v>
      </c>
      <c r="AP32" s="20">
        <v>1.0158</v>
      </c>
      <c r="AQ32" s="20">
        <v>1.2490000000000001</v>
      </c>
      <c r="AR32" s="20">
        <v>1.2197</v>
      </c>
      <c r="AS32" s="20">
        <v>1.3574999999999999</v>
      </c>
      <c r="AT32" s="20">
        <v>1.3323</v>
      </c>
      <c r="AU32" s="20">
        <v>1.2507000000000001</v>
      </c>
      <c r="AV32" s="20">
        <v>1.3411999999999999</v>
      </c>
      <c r="AW32" s="20">
        <v>1.4652000000000001</v>
      </c>
      <c r="AX32" s="20">
        <v>1.5580000000000001</v>
      </c>
      <c r="AY32" s="20">
        <v>1.66</v>
      </c>
      <c r="AZ32" s="20">
        <v>1.7649999999999999</v>
      </c>
      <c r="BA32" s="20">
        <v>1.6839999999999999</v>
      </c>
      <c r="BB32" s="20">
        <v>1.6</v>
      </c>
      <c r="BC32" s="20">
        <v>1.409</v>
      </c>
      <c r="BD32" s="20">
        <v>1.401</v>
      </c>
      <c r="BE32" s="30"/>
      <c r="BF32" s="27"/>
      <c r="BI32" s="16">
        <f t="shared" si="3"/>
        <v>-1.5580000000000001</v>
      </c>
      <c r="BJ32" s="37" t="e">
        <f t="shared" si="4"/>
        <v>#DIV/0!</v>
      </c>
    </row>
    <row r="33" spans="1:65" s="24" customFormat="1" x14ac:dyDescent="0.35">
      <c r="A33" s="23"/>
      <c r="B33" s="19" t="s">
        <v>25</v>
      </c>
      <c r="C33" s="20">
        <v>0.12719999999999976</v>
      </c>
      <c r="D33" s="20">
        <v>8.2462914202385162E-2</v>
      </c>
      <c r="E33" s="20">
        <v>0.10937957597939851</v>
      </c>
      <c r="F33" s="20">
        <v>0.11039703392861067</v>
      </c>
      <c r="G33" s="20">
        <v>0.10965753111316823</v>
      </c>
      <c r="H33" s="20">
        <v>5.8830420854697696E-2</v>
      </c>
      <c r="I33" s="20">
        <v>5.6647532605705875E-2</v>
      </c>
      <c r="J33" s="20">
        <v>-2.0479577652765535E-2</v>
      </c>
      <c r="K33" s="20">
        <v>-1.5710403381497873E-2</v>
      </c>
      <c r="L33" s="20">
        <v>0.29796134398962915</v>
      </c>
      <c r="M33" s="20">
        <v>9.5415148566721619E-2</v>
      </c>
      <c r="N33" s="20">
        <v>1.7184714972835025E-2</v>
      </c>
      <c r="O33" s="20">
        <v>0.2413965244421008</v>
      </c>
      <c r="P33" s="20">
        <v>0.41429628755259973</v>
      </c>
      <c r="Q33" s="20">
        <v>-0.17387066618660807</v>
      </c>
      <c r="R33" s="20">
        <v>-4.3405132947727409E-2</v>
      </c>
      <c r="S33" s="20">
        <v>0.30008780997450657</v>
      </c>
      <c r="T33" s="20">
        <v>0.62693011557304423</v>
      </c>
      <c r="U33" s="20">
        <v>0.68125343425001006</v>
      </c>
      <c r="V33" s="20">
        <v>0.73599999999999999</v>
      </c>
      <c r="W33" s="20">
        <v>0.85199999999999998</v>
      </c>
      <c r="X33" s="20">
        <v>0.97799999999999998</v>
      </c>
      <c r="Y33" s="20">
        <v>1.113</v>
      </c>
      <c r="Z33" s="20">
        <v>1.2749999999999999</v>
      </c>
      <c r="AA33" s="20">
        <v>1.4370000000000001</v>
      </c>
      <c r="AB33" s="20">
        <v>1.6859999999999999</v>
      </c>
      <c r="AC33" s="20">
        <v>1.7969999999999999</v>
      </c>
      <c r="AD33" s="20">
        <v>2.448</v>
      </c>
      <c r="AE33" s="20">
        <v>2.4990000000000001</v>
      </c>
      <c r="AF33" s="20">
        <v>2.625</v>
      </c>
      <c r="AG33" s="20">
        <v>2.7770000000000001</v>
      </c>
      <c r="AH33" s="20">
        <v>2.8980000000000001</v>
      </c>
      <c r="AI33" s="20">
        <v>3.0590000000000002</v>
      </c>
      <c r="AJ33" s="20">
        <v>3.1120000000000001</v>
      </c>
      <c r="AK33" s="20">
        <v>3.2090000000000001</v>
      </c>
      <c r="AL33" s="20">
        <v>3.41</v>
      </c>
      <c r="AM33" s="20">
        <v>3.6360000000000001</v>
      </c>
      <c r="AN33" s="20">
        <v>4.1760000000000002</v>
      </c>
      <c r="AO33" s="20">
        <v>4.4989999999999997</v>
      </c>
      <c r="AP33" s="20">
        <v>4.774</v>
      </c>
      <c r="AQ33" s="20">
        <v>4.1520000000000001</v>
      </c>
      <c r="AR33" s="20">
        <v>5.0780000000000003</v>
      </c>
      <c r="AS33" s="20">
        <v>5.242</v>
      </c>
      <c r="AT33" s="20">
        <v>5.524</v>
      </c>
      <c r="AU33" s="20">
        <v>5.282</v>
      </c>
      <c r="AV33" s="20">
        <v>5.9109999999999996</v>
      </c>
      <c r="AW33" s="20">
        <v>6.4039999999999999</v>
      </c>
      <c r="AX33" s="20">
        <v>7.2889999999999997</v>
      </c>
      <c r="AY33" s="20">
        <v>7.6920000000000002</v>
      </c>
      <c r="AZ33" s="20">
        <v>7.8360000000000003</v>
      </c>
      <c r="BA33" s="20">
        <v>8.0869999999999997</v>
      </c>
      <c r="BB33" s="20">
        <v>8.6370000000000005</v>
      </c>
      <c r="BC33" s="20">
        <v>8.8580000000000005</v>
      </c>
      <c r="BD33" s="20">
        <v>9.1129999999999995</v>
      </c>
      <c r="BE33" s="30"/>
      <c r="BF33" s="27"/>
      <c r="BI33" s="16">
        <f t="shared" si="3"/>
        <v>-7.2889999999999997</v>
      </c>
      <c r="BJ33" s="37" t="e">
        <f t="shared" si="4"/>
        <v>#DIV/0!</v>
      </c>
    </row>
    <row r="34" spans="1:65" s="24" customFormat="1" x14ac:dyDescent="0.35">
      <c r="A34" s="23"/>
      <c r="B34" s="19" t="s">
        <v>26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1.2614000000000001</v>
      </c>
      <c r="AL34" s="20">
        <v>1.2803</v>
      </c>
      <c r="AM34" s="20">
        <v>1.492</v>
      </c>
      <c r="AN34" s="20">
        <v>1.4234</v>
      </c>
      <c r="AO34" s="20">
        <v>1.0198</v>
      </c>
      <c r="AP34" s="20">
        <v>1.1625999999999999</v>
      </c>
      <c r="AQ34" s="20">
        <v>1.4824000000000002</v>
      </c>
      <c r="AR34" s="20">
        <v>2.7303999999999999</v>
      </c>
      <c r="AS34" s="20">
        <v>2.6939000000000002</v>
      </c>
      <c r="AT34" s="20">
        <v>2.8749000000000002</v>
      </c>
      <c r="AU34" s="20">
        <v>2.8660999999999999</v>
      </c>
      <c r="AV34" s="20">
        <v>2.2728999999999999</v>
      </c>
      <c r="AW34" s="20">
        <v>1.9753000000000001</v>
      </c>
      <c r="AX34" s="20">
        <v>3.0529999999999999</v>
      </c>
      <c r="AY34" s="20">
        <v>3.2570000000000001</v>
      </c>
      <c r="AZ34" s="20">
        <v>3.085</v>
      </c>
      <c r="BA34" s="20">
        <v>3.1019999999999999</v>
      </c>
      <c r="BB34" s="20">
        <v>3.484</v>
      </c>
      <c r="BC34" s="20">
        <v>3.1309999999999998</v>
      </c>
      <c r="BD34" s="20">
        <v>3.1019999999999999</v>
      </c>
      <c r="BE34" s="30"/>
      <c r="BF34" s="27"/>
      <c r="BI34" s="16">
        <f t="shared" si="3"/>
        <v>-3.0529999999999999</v>
      </c>
      <c r="BJ34" s="37" t="e">
        <f t="shared" si="4"/>
        <v>#DIV/0!</v>
      </c>
    </row>
    <row r="35" spans="1:65" x14ac:dyDescent="0.35">
      <c r="A35" s="5"/>
      <c r="B35" s="6" t="s">
        <v>10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F35" s="27"/>
      <c r="BI35" s="16">
        <f t="shared" si="3"/>
        <v>0</v>
      </c>
      <c r="BJ35" s="37" t="e">
        <f t="shared" si="4"/>
        <v>#DIV/0!</v>
      </c>
    </row>
    <row r="36" spans="1:65" x14ac:dyDescent="0.35">
      <c r="A36" s="5"/>
      <c r="B36" s="6" t="s">
        <v>27</v>
      </c>
      <c r="C36" s="8">
        <v>0.4209</v>
      </c>
      <c r="D36" s="8">
        <v>0.43828789473684215</v>
      </c>
      <c r="E36" s="8">
        <v>0.51057578947368421</v>
      </c>
      <c r="F36" s="8">
        <v>0.59356368421052641</v>
      </c>
      <c r="G36" s="8">
        <v>0.69505157894736858</v>
      </c>
      <c r="H36" s="8">
        <v>0.65463947368421072</v>
      </c>
      <c r="I36" s="8">
        <v>0.73362736842105292</v>
      </c>
      <c r="J36" s="8">
        <v>0.7339152631578949</v>
      </c>
      <c r="K36" s="8">
        <v>0.85000315789473713</v>
      </c>
      <c r="L36" s="8">
        <v>0.90389105263157932</v>
      </c>
      <c r="M36" s="8">
        <v>1.2136789473684213</v>
      </c>
      <c r="N36" s="8">
        <v>1.6096668421052636</v>
      </c>
      <c r="O36" s="8">
        <v>1.7088547368421056</v>
      </c>
      <c r="P36" s="8">
        <v>1.7242426315789476</v>
      </c>
      <c r="Q36" s="8">
        <v>2.0560305263157903</v>
      </c>
      <c r="R36" s="8">
        <v>2.8186184210526322</v>
      </c>
      <c r="S36" s="8">
        <v>3.0056063157894739</v>
      </c>
      <c r="T36" s="8">
        <v>2.7185942105263163</v>
      </c>
      <c r="U36" s="8">
        <v>3.1474821052631587</v>
      </c>
      <c r="V36" s="8">
        <v>3.358070000000001</v>
      </c>
      <c r="W36" s="8">
        <v>3.3279999999999998</v>
      </c>
      <c r="X36" s="8">
        <v>4.0701800000000006</v>
      </c>
      <c r="Y36" s="8">
        <v>5.9740900000000012</v>
      </c>
      <c r="Z36" s="8">
        <v>7.386070000000001</v>
      </c>
      <c r="AA36" s="8">
        <v>8.7152599999999989</v>
      </c>
      <c r="AB36" s="8">
        <v>8.7371300000000005</v>
      </c>
      <c r="AC36" s="8">
        <v>10.755699999999997</v>
      </c>
      <c r="AD36" s="8">
        <v>11.897969999999997</v>
      </c>
      <c r="AE36" s="8">
        <v>10.748030000000002</v>
      </c>
      <c r="AF36" s="8">
        <v>9.9725299999999972</v>
      </c>
      <c r="AG36" s="8">
        <v>11.456810000000004</v>
      </c>
      <c r="AH36" s="8">
        <v>12.678069999999996</v>
      </c>
      <c r="AI36" s="8">
        <v>14.861469999999997</v>
      </c>
      <c r="AJ36" s="8">
        <v>14.730959999999994</v>
      </c>
      <c r="AK36" s="8">
        <v>14.509749999999993</v>
      </c>
      <c r="AL36" s="8">
        <v>13.383280000000006</v>
      </c>
      <c r="AM36" s="8">
        <v>14.887699999999999</v>
      </c>
      <c r="AN36" s="8">
        <v>11.9626</v>
      </c>
      <c r="AO36" s="8">
        <v>10.2149</v>
      </c>
      <c r="AP36" s="8">
        <v>10.8005</v>
      </c>
      <c r="AQ36" s="8">
        <v>9.6391000000000009</v>
      </c>
      <c r="AR36" s="8">
        <v>9.8981000000000012</v>
      </c>
      <c r="AS36" s="8">
        <v>13.348600000000001</v>
      </c>
      <c r="AT36" s="8">
        <v>11.947700000000001</v>
      </c>
      <c r="AU36" s="8">
        <v>9.1757999999999988</v>
      </c>
      <c r="AV36" s="8">
        <v>9.3778999999999986</v>
      </c>
      <c r="AW36" s="8">
        <v>10.495799999999999</v>
      </c>
      <c r="AX36" s="8">
        <v>12.731999999999999</v>
      </c>
      <c r="AY36" s="8">
        <v>15.677800000000001</v>
      </c>
      <c r="AZ36" s="8">
        <v>18.003999999999998</v>
      </c>
      <c r="BA36" s="8">
        <v>15.551</v>
      </c>
      <c r="BB36" s="8">
        <v>14.986000000000001</v>
      </c>
      <c r="BC36" s="8">
        <v>16.123000000000001</v>
      </c>
      <c r="BD36" s="8">
        <v>13.438000000000001</v>
      </c>
      <c r="BE36" s="2">
        <f>SUM(AX37:AX38)</f>
        <v>12.731999999999999</v>
      </c>
      <c r="BF36" s="27">
        <f t="shared" si="2"/>
        <v>0</v>
      </c>
      <c r="BH36">
        <f>[1]OTH_VARIABLE!$D$6/1000</f>
        <v>7.2350000000000003</v>
      </c>
      <c r="BI36" s="16">
        <f t="shared" si="3"/>
        <v>-5.496999999999999</v>
      </c>
      <c r="BJ36" s="37">
        <f t="shared" si="4"/>
        <v>-0.75977885279889412</v>
      </c>
    </row>
    <row r="37" spans="1:65" s="24" customFormat="1" x14ac:dyDescent="0.35">
      <c r="A37" s="23"/>
      <c r="B37" s="19" t="s">
        <v>28</v>
      </c>
      <c r="C37" s="20">
        <v>0.19650000000000001</v>
      </c>
      <c r="D37" s="20">
        <v>0.20868789473684213</v>
      </c>
      <c r="E37" s="20">
        <v>0.23817578947368429</v>
      </c>
      <c r="F37" s="20">
        <v>0.28446368421052642</v>
      </c>
      <c r="G37" s="20">
        <v>0.34395157894736855</v>
      </c>
      <c r="H37" s="20">
        <v>0.34243947368421074</v>
      </c>
      <c r="I37" s="20">
        <v>0.38302736842105289</v>
      </c>
      <c r="J37" s="20">
        <v>0.37811526315789501</v>
      </c>
      <c r="K37" s="20">
        <v>0.45710315789473716</v>
      </c>
      <c r="L37" s="20">
        <v>0.48719105263157925</v>
      </c>
      <c r="M37" s="20">
        <v>0.59507894736842148</v>
      </c>
      <c r="N37" s="20">
        <v>0.71866684210526366</v>
      </c>
      <c r="O37" s="20">
        <v>0.76905473684210579</v>
      </c>
      <c r="P37" s="20">
        <v>0.81284263157894787</v>
      </c>
      <c r="Q37" s="20">
        <v>1.0656305263157901</v>
      </c>
      <c r="R37" s="20">
        <v>1.3692184210526321</v>
      </c>
      <c r="S37" s="20">
        <v>1.4196063157894743</v>
      </c>
      <c r="T37" s="20">
        <v>1.5544942105263164</v>
      </c>
      <c r="U37" s="20">
        <v>1.9347821052631584</v>
      </c>
      <c r="V37" s="20">
        <v>2.1605700000000008</v>
      </c>
      <c r="W37" s="20">
        <v>2.0959999999999996</v>
      </c>
      <c r="X37" s="20">
        <v>2.6626800000000008</v>
      </c>
      <c r="Y37" s="20">
        <v>3.6337900000000012</v>
      </c>
      <c r="Z37" s="20">
        <v>4.4103700000000012</v>
      </c>
      <c r="AA37" s="20">
        <v>4.7543599999999993</v>
      </c>
      <c r="AB37" s="20">
        <v>5.1061300000000021</v>
      </c>
      <c r="AC37" s="20">
        <v>5.5376999999999974</v>
      </c>
      <c r="AD37" s="20">
        <v>5.4455699999999974</v>
      </c>
      <c r="AE37" s="20">
        <v>4.6208300000000015</v>
      </c>
      <c r="AF37" s="20">
        <v>4.3658299999999981</v>
      </c>
      <c r="AG37" s="20">
        <v>4.5952100000000042</v>
      </c>
      <c r="AH37" s="20">
        <v>4.977369999999997</v>
      </c>
      <c r="AI37" s="20">
        <v>5.2162699999999962</v>
      </c>
      <c r="AJ37" s="20">
        <v>5.4319599999999948</v>
      </c>
      <c r="AK37" s="20">
        <v>5.9328499999999957</v>
      </c>
      <c r="AL37" s="20">
        <v>5.2820800000000059</v>
      </c>
      <c r="AM37" s="20">
        <v>5.6969999999999983</v>
      </c>
      <c r="AN37" s="20">
        <v>5.1483000000000008</v>
      </c>
      <c r="AO37" s="20">
        <v>4.4672000000000001</v>
      </c>
      <c r="AP37" s="20">
        <v>4.5116000000000005</v>
      </c>
      <c r="AQ37" s="20">
        <v>3.5023999999999997</v>
      </c>
      <c r="AR37" s="20">
        <v>3.6018999999999997</v>
      </c>
      <c r="AS37" s="20">
        <v>4.7968000000000002</v>
      </c>
      <c r="AT37" s="20">
        <v>3.7896999999999998</v>
      </c>
      <c r="AU37" s="20">
        <v>3.8956999999999997</v>
      </c>
      <c r="AV37" s="20">
        <v>2.9970000000000003</v>
      </c>
      <c r="AW37" s="20">
        <v>3.4658000000000007</v>
      </c>
      <c r="AX37" s="20">
        <v>3.7730000000000006</v>
      </c>
      <c r="AY37" s="20">
        <v>3.9113199999999995</v>
      </c>
      <c r="AZ37" s="20">
        <v>4.7629999999999999</v>
      </c>
      <c r="BA37" s="20">
        <v>4.25</v>
      </c>
      <c r="BB37" s="20">
        <v>3.1030000000000002</v>
      </c>
      <c r="BC37" s="20">
        <v>3.5710000000000002</v>
      </c>
      <c r="BD37" s="20">
        <v>3.3279999999999998</v>
      </c>
      <c r="BE37" s="30"/>
      <c r="BF37" s="27"/>
      <c r="BI37" s="16">
        <f t="shared" si="3"/>
        <v>-3.7730000000000006</v>
      </c>
      <c r="BJ37" s="37" t="e">
        <f t="shared" si="4"/>
        <v>#DIV/0!</v>
      </c>
    </row>
    <row r="38" spans="1:65" s="24" customFormat="1" x14ac:dyDescent="0.35">
      <c r="A38" s="23"/>
      <c r="B38" s="19" t="s">
        <v>8</v>
      </c>
      <c r="C38" s="20">
        <v>0.22439999999999999</v>
      </c>
      <c r="D38" s="20">
        <v>0.2296</v>
      </c>
      <c r="E38" s="20">
        <v>0.27239999999999998</v>
      </c>
      <c r="F38" s="20">
        <v>0.30909999999999999</v>
      </c>
      <c r="G38" s="20">
        <v>0.35110000000000002</v>
      </c>
      <c r="H38" s="20">
        <v>0.31220000000000003</v>
      </c>
      <c r="I38" s="20">
        <v>0.35060000000000002</v>
      </c>
      <c r="J38" s="20">
        <v>0.35579999999999995</v>
      </c>
      <c r="K38" s="20">
        <v>0.39289999999999997</v>
      </c>
      <c r="L38" s="20">
        <v>0.41670000000000007</v>
      </c>
      <c r="M38" s="20">
        <v>0.61859999999999993</v>
      </c>
      <c r="N38" s="20">
        <v>0.89100000000000001</v>
      </c>
      <c r="O38" s="20">
        <v>0.93979999999999997</v>
      </c>
      <c r="P38" s="20">
        <v>0.91139999999999988</v>
      </c>
      <c r="Q38" s="20">
        <v>0.99040000000000006</v>
      </c>
      <c r="R38" s="20">
        <v>1.4494</v>
      </c>
      <c r="S38" s="20">
        <v>1.5859999999999999</v>
      </c>
      <c r="T38" s="20">
        <v>1.1640999999999999</v>
      </c>
      <c r="U38" s="20">
        <v>1.2127000000000003</v>
      </c>
      <c r="V38" s="20">
        <v>1.1975</v>
      </c>
      <c r="W38" s="20">
        <v>1.2320000000000002</v>
      </c>
      <c r="X38" s="20">
        <v>1.4075</v>
      </c>
      <c r="Y38" s="20">
        <v>2.3403</v>
      </c>
      <c r="Z38" s="20">
        <v>2.9756999999999998</v>
      </c>
      <c r="AA38" s="20">
        <v>3.9608999999999996</v>
      </c>
      <c r="AB38" s="20">
        <v>3.6309999999999985</v>
      </c>
      <c r="AC38" s="20">
        <v>5.218</v>
      </c>
      <c r="AD38" s="20">
        <v>6.4523999999999999</v>
      </c>
      <c r="AE38" s="20">
        <v>6.1272000000000002</v>
      </c>
      <c r="AF38" s="20">
        <v>5.6066999999999991</v>
      </c>
      <c r="AG38" s="20">
        <v>6.8616000000000001</v>
      </c>
      <c r="AH38" s="20">
        <v>7.7006999999999994</v>
      </c>
      <c r="AI38" s="20">
        <v>9.6452000000000009</v>
      </c>
      <c r="AJ38" s="20">
        <v>9.2989999999999995</v>
      </c>
      <c r="AK38" s="20">
        <v>8.5768999999999984</v>
      </c>
      <c r="AL38" s="20">
        <v>8.1012000000000004</v>
      </c>
      <c r="AM38" s="20">
        <v>9.1906999999999996</v>
      </c>
      <c r="AN38" s="20">
        <v>6.8142999999999994</v>
      </c>
      <c r="AO38" s="20">
        <v>5.7476999999999991</v>
      </c>
      <c r="AP38" s="20">
        <v>6.2888999999999999</v>
      </c>
      <c r="AQ38" s="20">
        <v>6.1367000000000012</v>
      </c>
      <c r="AR38" s="20">
        <v>6.2962000000000016</v>
      </c>
      <c r="AS38" s="20">
        <v>8.5518000000000001</v>
      </c>
      <c r="AT38" s="20">
        <v>8.1580000000000013</v>
      </c>
      <c r="AU38" s="20">
        <v>5.2800999999999991</v>
      </c>
      <c r="AV38" s="20">
        <v>6.3808999999999987</v>
      </c>
      <c r="AW38" s="20">
        <v>7.03</v>
      </c>
      <c r="AX38" s="20">
        <v>8.9589999999999996</v>
      </c>
      <c r="AY38" s="20">
        <v>11.766480000000001</v>
      </c>
      <c r="AZ38" s="20">
        <v>13.241</v>
      </c>
      <c r="BA38" s="20">
        <v>11.301</v>
      </c>
      <c r="BB38" s="20">
        <v>11.883000000000001</v>
      </c>
      <c r="BC38" s="20">
        <v>12.552</v>
      </c>
      <c r="BD38" s="20">
        <v>10.11</v>
      </c>
      <c r="BE38" s="30"/>
      <c r="BF38" s="27"/>
      <c r="BI38" s="16">
        <f t="shared" si="3"/>
        <v>-8.9589999999999996</v>
      </c>
      <c r="BJ38" s="37" t="e">
        <f t="shared" si="4"/>
        <v>#DIV/0!</v>
      </c>
    </row>
    <row r="39" spans="1:65" x14ac:dyDescent="0.35">
      <c r="A39" s="5"/>
      <c r="B39" s="6" t="s">
        <v>10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F39" s="27"/>
      <c r="BI39" s="16">
        <f t="shared" si="3"/>
        <v>0</v>
      </c>
      <c r="BJ39" s="37" t="e">
        <f t="shared" si="4"/>
        <v>#DIV/0!</v>
      </c>
    </row>
    <row r="40" spans="1:65" x14ac:dyDescent="0.35">
      <c r="A40" s="5"/>
      <c r="B40" s="6" t="s">
        <v>29</v>
      </c>
      <c r="C40" s="8">
        <v>13.654203637</v>
      </c>
      <c r="D40" s="8">
        <v>14.791655378</v>
      </c>
      <c r="E40" s="8">
        <v>16.599407909</v>
      </c>
      <c r="F40" s="8">
        <v>18.661077021000001</v>
      </c>
      <c r="G40" s="8">
        <v>21.450375822000002</v>
      </c>
      <c r="H40" s="8">
        <v>24.490853433000002</v>
      </c>
      <c r="I40" s="8">
        <v>26.676451887999999</v>
      </c>
      <c r="J40" s="8">
        <v>28.840667934000003</v>
      </c>
      <c r="K40" s="8">
        <v>30.953100006</v>
      </c>
      <c r="L40" s="8">
        <v>34.443116078999999</v>
      </c>
      <c r="M40" s="8">
        <v>39.954968660000006</v>
      </c>
      <c r="N40" s="8">
        <v>43.859517996999998</v>
      </c>
      <c r="O40" s="8">
        <v>48.037642849000001</v>
      </c>
      <c r="P40" s="8">
        <v>54.254928321999998</v>
      </c>
      <c r="Q40" s="8">
        <v>62.103950888999996</v>
      </c>
      <c r="R40" s="8">
        <v>72.841500225999994</v>
      </c>
      <c r="S40" s="8">
        <v>85.026420508000015</v>
      </c>
      <c r="T40" s="8">
        <v>103.636643441</v>
      </c>
      <c r="U40" s="8">
        <v>116.51891438599999</v>
      </c>
      <c r="V40" s="8">
        <v>132.79438000000002</v>
      </c>
      <c r="W40" s="8">
        <v>158.10553000000002</v>
      </c>
      <c r="X40" s="8">
        <v>183.25797999999998</v>
      </c>
      <c r="Y40" s="8">
        <v>207.44521999999998</v>
      </c>
      <c r="Z40" s="8">
        <v>241.56449000000001</v>
      </c>
      <c r="AA40" s="8">
        <v>272.50163999999995</v>
      </c>
      <c r="AB40" s="8">
        <v>301.49545000000001</v>
      </c>
      <c r="AC40" s="8">
        <v>323.56281000000007</v>
      </c>
      <c r="AD40" s="8">
        <v>342.27875999999998</v>
      </c>
      <c r="AE40" s="8">
        <v>365.23806999999999</v>
      </c>
      <c r="AF40" s="8">
        <v>385.89557000000002</v>
      </c>
      <c r="AG40" s="8">
        <v>412.78241000000003</v>
      </c>
      <c r="AH40" s="8">
        <v>436.40412999999995</v>
      </c>
      <c r="AI40" s="8">
        <v>454.50853999999998</v>
      </c>
      <c r="AJ40" s="8">
        <v>466.82569999999998</v>
      </c>
      <c r="AK40" s="8">
        <v>480.55690000000004</v>
      </c>
      <c r="AL40" s="8">
        <v>503.03300000000007</v>
      </c>
      <c r="AM40" s="8">
        <v>521.47</v>
      </c>
      <c r="AN40" s="8">
        <v>553.17600000000004</v>
      </c>
      <c r="AO40" s="8">
        <v>574.16139999999996</v>
      </c>
      <c r="AP40" s="8">
        <v>597.95860000000005</v>
      </c>
      <c r="AQ40" s="8">
        <v>630.96789999999999</v>
      </c>
      <c r="AR40" s="8">
        <v>653.09249999999997</v>
      </c>
      <c r="AS40" s="8">
        <v>673.29830000000004</v>
      </c>
      <c r="AT40" s="8">
        <v>688.33449999999993</v>
      </c>
      <c r="AU40" s="8">
        <v>708.21460000000013</v>
      </c>
      <c r="AV40" s="8">
        <v>742.92750000000001</v>
      </c>
      <c r="AW40" s="8">
        <v>779.29039999999998</v>
      </c>
      <c r="AX40" s="8">
        <v>820.10599999999988</v>
      </c>
      <c r="AY40" s="8">
        <v>847.21329000000003</v>
      </c>
      <c r="AZ40" s="8">
        <v>865.38299999999992</v>
      </c>
      <c r="BA40" s="8">
        <v>827.44799999999998</v>
      </c>
      <c r="BB40" s="8">
        <v>857.13099999999997</v>
      </c>
      <c r="BC40" s="8">
        <v>909.55700000000002</v>
      </c>
      <c r="BD40" s="8">
        <v>949.18299999999999</v>
      </c>
      <c r="BE40" s="2">
        <f>SUM(AX41:AX45,AX47)</f>
        <v>820.10599999999988</v>
      </c>
      <c r="BF40" s="27">
        <f t="shared" si="2"/>
        <v>0</v>
      </c>
      <c r="BH40">
        <f>SUM([1]Supply_Use_dom!$AX$30:$BA$30,[1]Supply_Use_foreign!$M$30:$P$30,[1]Supply_Use_dom!$AP$35,[1]Supply_Use_dom!$AP$36:$AP$37,[1]OTH_VARIABLE!$D$4,[1]Household!$D$64:$D$65,[1]Household!$D$70:$D$71)/1000</f>
        <v>849.49800000000039</v>
      </c>
      <c r="BI40" s="16">
        <f t="shared" si="3"/>
        <v>29.392000000000507</v>
      </c>
      <c r="BJ40" s="37">
        <f t="shared" si="4"/>
        <v>3.4599257443808575E-2</v>
      </c>
    </row>
    <row r="41" spans="1:65" s="24" customFormat="1" x14ac:dyDescent="0.35">
      <c r="A41" s="23"/>
      <c r="B41" s="19" t="s">
        <v>30</v>
      </c>
      <c r="C41" s="20">
        <v>6.9371999999999998</v>
      </c>
      <c r="D41" s="20">
        <v>7.5449999999999999</v>
      </c>
      <c r="E41" s="20">
        <v>8.2947999999999986</v>
      </c>
      <c r="F41" s="20">
        <v>9.3670000000000009</v>
      </c>
      <c r="G41" s="20">
        <v>10.675000000000001</v>
      </c>
      <c r="H41" s="20">
        <v>11.975200000000001</v>
      </c>
      <c r="I41" s="20">
        <v>12.8169</v>
      </c>
      <c r="J41" s="20">
        <v>13.909700000000001</v>
      </c>
      <c r="K41" s="20">
        <v>14.6449</v>
      </c>
      <c r="L41" s="20">
        <v>15.475200000000001</v>
      </c>
      <c r="M41" s="20">
        <v>17.6312</v>
      </c>
      <c r="N41" s="20">
        <v>18.465499999999999</v>
      </c>
      <c r="O41" s="20">
        <v>20.092400000000001</v>
      </c>
      <c r="P41" s="20">
        <v>22.586400000000001</v>
      </c>
      <c r="Q41" s="20">
        <v>25.9587</v>
      </c>
      <c r="R41" s="20">
        <v>28.029400000000003</v>
      </c>
      <c r="S41" s="20">
        <v>32.776300000000006</v>
      </c>
      <c r="T41" s="20">
        <v>39.6496</v>
      </c>
      <c r="U41" s="20">
        <v>42.361899999999999</v>
      </c>
      <c r="V41" s="20">
        <v>49.33</v>
      </c>
      <c r="W41" s="20">
        <v>58.622399999999999</v>
      </c>
      <c r="X41" s="20">
        <v>65.646299999999997</v>
      </c>
      <c r="Y41" s="20">
        <v>74.1892</v>
      </c>
      <c r="Z41" s="20">
        <v>86.44619999999999</v>
      </c>
      <c r="AA41" s="20">
        <v>95.751000000000005</v>
      </c>
      <c r="AB41" s="20">
        <v>106.5077</v>
      </c>
      <c r="AC41" s="20">
        <v>114.50830000000001</v>
      </c>
      <c r="AD41" s="20">
        <v>119.98399999999999</v>
      </c>
      <c r="AE41" s="20">
        <v>127.53689999999999</v>
      </c>
      <c r="AF41" s="20">
        <v>135.0789</v>
      </c>
      <c r="AG41" s="20">
        <v>141.41660000000002</v>
      </c>
      <c r="AH41" s="20">
        <v>149.2106</v>
      </c>
      <c r="AI41" s="20">
        <v>152.22409999999999</v>
      </c>
      <c r="AJ41" s="20">
        <v>155.68020000000001</v>
      </c>
      <c r="AK41" s="20">
        <v>162.18729999999999</v>
      </c>
      <c r="AL41" s="20">
        <v>173.32249999999999</v>
      </c>
      <c r="AM41" s="20">
        <v>181.6798</v>
      </c>
      <c r="AN41" s="20">
        <v>194.5642</v>
      </c>
      <c r="AO41" s="20">
        <v>201.03779999999998</v>
      </c>
      <c r="AP41" s="20">
        <v>209.3201</v>
      </c>
      <c r="AQ41" s="20">
        <v>216.29489999999998</v>
      </c>
      <c r="AR41" s="20">
        <v>219.20089999999999</v>
      </c>
      <c r="AS41" s="20">
        <v>221.31870000000001</v>
      </c>
      <c r="AT41" s="20">
        <v>231.03489999999999</v>
      </c>
      <c r="AU41" s="20">
        <v>238.41329999999999</v>
      </c>
      <c r="AV41" s="20">
        <v>253.9066</v>
      </c>
      <c r="AW41" s="20">
        <v>265.30149999999998</v>
      </c>
      <c r="AX41" s="20">
        <v>275.25599999999997</v>
      </c>
      <c r="AY41" s="20">
        <v>285.36802</v>
      </c>
      <c r="AZ41" s="20">
        <v>288.57100000000003</v>
      </c>
      <c r="BA41" s="20">
        <v>285.02600000000001</v>
      </c>
      <c r="BB41" s="20">
        <v>288.44499999999999</v>
      </c>
      <c r="BC41" s="20">
        <v>305.22300000000001</v>
      </c>
      <c r="BD41" s="20">
        <v>313.95600000000002</v>
      </c>
      <c r="BE41" s="30"/>
      <c r="BF41" s="27"/>
      <c r="BI41" s="16">
        <f t="shared" si="3"/>
        <v>-275.25599999999997</v>
      </c>
      <c r="BJ41" s="37" t="e">
        <f t="shared" si="4"/>
        <v>#DIV/0!</v>
      </c>
    </row>
    <row r="42" spans="1:65" s="24" customFormat="1" x14ac:dyDescent="0.35">
      <c r="A42" s="23"/>
      <c r="B42" s="19" t="s">
        <v>9</v>
      </c>
      <c r="C42" s="20">
        <v>2.4063000000000003</v>
      </c>
      <c r="D42" s="20">
        <v>2.5336999999999996</v>
      </c>
      <c r="E42" s="20">
        <v>2.7195999999999998</v>
      </c>
      <c r="F42" s="20">
        <v>2.8258000000000001</v>
      </c>
      <c r="G42" s="20">
        <v>3.1346999999999996</v>
      </c>
      <c r="H42" s="20">
        <v>3.8651</v>
      </c>
      <c r="I42" s="20">
        <v>4.3265000000000002</v>
      </c>
      <c r="J42" s="20">
        <v>4.5503</v>
      </c>
      <c r="K42" s="20">
        <v>4.8041999999999998</v>
      </c>
      <c r="L42" s="20">
        <v>5.6257000000000001</v>
      </c>
      <c r="M42" s="20">
        <v>6.7993000000000006</v>
      </c>
      <c r="N42" s="20">
        <v>7.8976999999999995</v>
      </c>
      <c r="O42" s="20">
        <v>8.2446999999999999</v>
      </c>
      <c r="P42" s="20">
        <v>9.4362000000000013</v>
      </c>
      <c r="Q42" s="20">
        <v>10.665799999999999</v>
      </c>
      <c r="R42" s="20">
        <v>14.345600000000001</v>
      </c>
      <c r="S42" s="20">
        <v>14.3726</v>
      </c>
      <c r="T42" s="20">
        <v>18.886200000000002</v>
      </c>
      <c r="U42" s="20">
        <v>21.401499999999999</v>
      </c>
      <c r="V42" s="20">
        <v>23.116199999999999</v>
      </c>
      <c r="W42" s="20">
        <v>27.398299999999999</v>
      </c>
      <c r="X42" s="20">
        <v>33.0869</v>
      </c>
      <c r="Y42" s="20">
        <v>38.131399999999999</v>
      </c>
      <c r="Z42" s="20">
        <v>44.781500000000001</v>
      </c>
      <c r="AA42" s="20">
        <v>49.9726</v>
      </c>
      <c r="AB42" s="20">
        <v>55.9726</v>
      </c>
      <c r="AC42" s="20">
        <v>58.958599999999997</v>
      </c>
      <c r="AD42" s="20">
        <v>63.281300000000002</v>
      </c>
      <c r="AE42" s="20">
        <v>67.070499999999996</v>
      </c>
      <c r="AF42" s="20">
        <v>69.298100000000005</v>
      </c>
      <c r="AG42" s="20">
        <v>75.126999999999995</v>
      </c>
      <c r="AH42" s="20">
        <v>81.191600000000008</v>
      </c>
      <c r="AI42" s="20">
        <v>85.604199999999992</v>
      </c>
      <c r="AJ42" s="20">
        <v>86.056600000000003</v>
      </c>
      <c r="AK42" s="20">
        <v>88.47</v>
      </c>
      <c r="AL42" s="20">
        <v>93.377499999999998</v>
      </c>
      <c r="AM42" s="20">
        <v>96.453500000000005</v>
      </c>
      <c r="AN42" s="20">
        <v>105.76600000000001</v>
      </c>
      <c r="AO42" s="20">
        <v>116.58799999999999</v>
      </c>
      <c r="AP42" s="20">
        <v>150.51499999999999</v>
      </c>
      <c r="AQ42" s="20">
        <v>163.636</v>
      </c>
      <c r="AR42" s="20">
        <v>173.14</v>
      </c>
      <c r="AS42" s="20">
        <v>181.85900000000001</v>
      </c>
      <c r="AT42" s="20">
        <v>175.10599999999999</v>
      </c>
      <c r="AU42" s="20">
        <v>174.17400000000001</v>
      </c>
      <c r="AV42" s="20">
        <v>184.315</v>
      </c>
      <c r="AW42" s="20">
        <v>194.667</v>
      </c>
      <c r="AX42" s="20">
        <v>211.655</v>
      </c>
      <c r="AY42" s="20">
        <v>216.72752</v>
      </c>
      <c r="AZ42" s="20">
        <v>223.583</v>
      </c>
      <c r="BA42" s="20">
        <v>186.86199999999999</v>
      </c>
      <c r="BB42" s="20">
        <v>204.72800000000001</v>
      </c>
      <c r="BC42" s="20">
        <v>224.58</v>
      </c>
      <c r="BD42" s="20">
        <v>243.38800000000001</v>
      </c>
      <c r="BE42" s="30"/>
      <c r="BF42" s="27"/>
      <c r="BI42" s="16">
        <f t="shared" si="3"/>
        <v>-211.655</v>
      </c>
      <c r="BJ42" s="37" t="e">
        <f t="shared" si="4"/>
        <v>#DIV/0!</v>
      </c>
    </row>
    <row r="43" spans="1:65" s="24" customFormat="1" x14ac:dyDescent="0.35">
      <c r="A43" s="23"/>
      <c r="B43" s="19" t="s">
        <v>31</v>
      </c>
      <c r="C43" s="20">
        <v>9.8103637000000007E-2</v>
      </c>
      <c r="D43" s="20">
        <v>9.7855378000000007E-2</v>
      </c>
      <c r="E43" s="20">
        <v>9.5907909E-2</v>
      </c>
      <c r="F43" s="20">
        <v>0.11727702100000001</v>
      </c>
      <c r="G43" s="20">
        <v>0.120575822</v>
      </c>
      <c r="H43" s="20">
        <v>0.12365343300000001</v>
      </c>
      <c r="I43" s="20">
        <v>0.13875188800000002</v>
      </c>
      <c r="J43" s="20">
        <v>0.14556793400000001</v>
      </c>
      <c r="K43" s="20">
        <v>0.15920000600000001</v>
      </c>
      <c r="L43" s="20">
        <v>0.214216079</v>
      </c>
      <c r="M43" s="20">
        <v>0.21226866</v>
      </c>
      <c r="N43" s="20">
        <v>0.288217997</v>
      </c>
      <c r="O43" s="20">
        <v>0.231742849</v>
      </c>
      <c r="P43" s="20">
        <v>0.28042832200000001</v>
      </c>
      <c r="Q43" s="20">
        <v>0.33885088899999999</v>
      </c>
      <c r="R43" s="20">
        <v>0.41480022599999999</v>
      </c>
      <c r="S43" s="20">
        <v>0.58812050799999993</v>
      </c>
      <c r="T43" s="20">
        <v>0.45764344099999998</v>
      </c>
      <c r="U43" s="20">
        <v>0.55501438599999997</v>
      </c>
      <c r="V43" s="20">
        <v>0.69040000000000001</v>
      </c>
      <c r="W43" s="20">
        <v>0.87370000000000003</v>
      </c>
      <c r="X43" s="20">
        <v>0.95879999999999999</v>
      </c>
      <c r="Y43" s="20">
        <v>1.4770999999999999</v>
      </c>
      <c r="Z43" s="20">
        <v>1.3274000000000001</v>
      </c>
      <c r="AA43" s="20">
        <v>1.5829000000000002</v>
      </c>
      <c r="AB43" s="20">
        <v>1.6454000000000002</v>
      </c>
      <c r="AC43" s="20">
        <v>1.8204</v>
      </c>
      <c r="AD43" s="20">
        <v>2.4971000000000001</v>
      </c>
      <c r="AE43" s="20">
        <v>2.6286</v>
      </c>
      <c r="AF43" s="20">
        <v>3.1215999999999999</v>
      </c>
      <c r="AG43" s="20">
        <v>3.3498000000000001</v>
      </c>
      <c r="AH43" s="20">
        <v>3.8605999999999998</v>
      </c>
      <c r="AI43" s="20">
        <v>4.3460000000000001</v>
      </c>
      <c r="AJ43" s="20">
        <v>4.3711000000000002</v>
      </c>
      <c r="AK43" s="20">
        <v>4.26</v>
      </c>
      <c r="AL43" s="20">
        <v>4.5640000000000001</v>
      </c>
      <c r="AM43" s="20">
        <v>4.2610000000000001</v>
      </c>
      <c r="AN43" s="20">
        <v>4.8419999999999996</v>
      </c>
      <c r="AO43" s="20">
        <v>6.0940000000000003</v>
      </c>
      <c r="AP43" s="20">
        <v>5.5940000000000003</v>
      </c>
      <c r="AQ43" s="20">
        <v>6.5629999999999997</v>
      </c>
      <c r="AR43" s="20">
        <v>6.907</v>
      </c>
      <c r="AS43" s="20">
        <v>7.3140000000000001</v>
      </c>
      <c r="AT43" s="20">
        <v>7.1520000000000001</v>
      </c>
      <c r="AU43" s="20">
        <v>7.3739999999999997</v>
      </c>
      <c r="AV43" s="20">
        <v>8.61</v>
      </c>
      <c r="AW43" s="20">
        <v>9.0060000000000002</v>
      </c>
      <c r="AX43" s="20">
        <v>8.3460000000000001</v>
      </c>
      <c r="AY43" s="20">
        <v>8.9097600000000003</v>
      </c>
      <c r="AZ43" s="20">
        <v>7.8940000000000001</v>
      </c>
      <c r="BA43" s="20">
        <v>7.4619999999999997</v>
      </c>
      <c r="BB43" s="20">
        <v>7.7380000000000004</v>
      </c>
      <c r="BC43" s="20">
        <v>10.339</v>
      </c>
      <c r="BD43" s="20">
        <v>9.6159999999999997</v>
      </c>
      <c r="BE43" s="30"/>
      <c r="BF43" s="27"/>
      <c r="BI43" s="16">
        <f t="shared" si="3"/>
        <v>-8.3460000000000001</v>
      </c>
      <c r="BJ43" s="37" t="e">
        <f t="shared" si="4"/>
        <v>#DIV/0!</v>
      </c>
    </row>
    <row r="44" spans="1:65" s="24" customFormat="1" x14ac:dyDescent="0.35">
      <c r="A44" s="23"/>
      <c r="B44" s="19" t="s">
        <v>32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-3.5E-4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30"/>
      <c r="BF44" s="27"/>
      <c r="BI44" s="16">
        <f t="shared" si="3"/>
        <v>0</v>
      </c>
      <c r="BJ44" s="37" t="e">
        <f t="shared" si="4"/>
        <v>#DIV/0!</v>
      </c>
    </row>
    <row r="45" spans="1:65" s="24" customFormat="1" x14ac:dyDescent="0.35">
      <c r="A45" s="23"/>
      <c r="B45" s="19" t="s">
        <v>33</v>
      </c>
      <c r="C45" s="20">
        <v>4.3544</v>
      </c>
      <c r="D45" s="20">
        <v>4.7591000000000001</v>
      </c>
      <c r="E45" s="20">
        <v>5.6511000000000005</v>
      </c>
      <c r="F45" s="20">
        <v>6.5309999999999997</v>
      </c>
      <c r="G45" s="20">
        <v>7.7261000000000006</v>
      </c>
      <c r="H45" s="20">
        <v>8.7638999999999996</v>
      </c>
      <c r="I45" s="20">
        <v>9.6512999999999991</v>
      </c>
      <c r="J45" s="20">
        <v>10.5121</v>
      </c>
      <c r="K45" s="20">
        <v>11.6418</v>
      </c>
      <c r="L45" s="20">
        <v>13.468</v>
      </c>
      <c r="M45" s="20">
        <v>15.725200000000001</v>
      </c>
      <c r="N45" s="20">
        <v>17.662099999999999</v>
      </c>
      <c r="O45" s="20">
        <v>19.963799999999999</v>
      </c>
      <c r="P45" s="20">
        <v>22.508900000000001</v>
      </c>
      <c r="Q45" s="20">
        <v>25.758599999999998</v>
      </c>
      <c r="R45" s="20">
        <v>30.808700000000002</v>
      </c>
      <c r="S45" s="20">
        <v>38.127400000000002</v>
      </c>
      <c r="T45" s="20">
        <v>45.665199999999999</v>
      </c>
      <c r="U45" s="20">
        <v>53.347499999999997</v>
      </c>
      <c r="V45" s="20">
        <v>60.760300000000001</v>
      </c>
      <c r="W45" s="20">
        <v>73.180999999999997</v>
      </c>
      <c r="X45" s="20">
        <v>84.965899999999991</v>
      </c>
      <c r="Y45" s="20">
        <v>95.576700000000002</v>
      </c>
      <c r="Z45" s="20">
        <v>113.01639999999999</v>
      </c>
      <c r="AA45" s="20">
        <v>127.74769999999999</v>
      </c>
      <c r="AB45" s="20">
        <v>141.5444</v>
      </c>
      <c r="AC45" s="20">
        <v>151.4811</v>
      </c>
      <c r="AD45" s="20">
        <v>159.27170000000001</v>
      </c>
      <c r="AE45" s="20">
        <v>169.36020000000002</v>
      </c>
      <c r="AF45" s="20">
        <v>180.68889999999999</v>
      </c>
      <c r="AG45" s="20">
        <v>195.45860000000002</v>
      </c>
      <c r="AH45" s="20">
        <v>207.0924</v>
      </c>
      <c r="AI45" s="20">
        <v>214.80199999999999</v>
      </c>
      <c r="AJ45" s="20">
        <v>225.49089999999998</v>
      </c>
      <c r="AK45" s="20">
        <v>230.10660000000001</v>
      </c>
      <c r="AL45" s="20">
        <v>235.84299999999999</v>
      </c>
      <c r="AM45" s="20">
        <v>242.97470000000001</v>
      </c>
      <c r="AN45" s="20">
        <v>251.39479999999998</v>
      </c>
      <c r="AO45" s="20">
        <v>253.57060000000001</v>
      </c>
      <c r="AP45" s="20">
        <v>236.7235</v>
      </c>
      <c r="AQ45" s="20">
        <v>247.86500000000001</v>
      </c>
      <c r="AR45" s="20">
        <v>257.83260000000001</v>
      </c>
      <c r="AS45" s="20">
        <v>267.88459999999998</v>
      </c>
      <c r="AT45" s="20">
        <v>278.1456</v>
      </c>
      <c r="AU45" s="20">
        <v>290.16230000000002</v>
      </c>
      <c r="AV45" s="20">
        <v>299.02290000000005</v>
      </c>
      <c r="AW45" s="20">
        <v>312.04790000000003</v>
      </c>
      <c r="AX45" s="20">
        <v>328.05500000000001</v>
      </c>
      <c r="AY45" s="20">
        <v>340.49149</v>
      </c>
      <c r="AZ45" s="20">
        <v>350.02199999999999</v>
      </c>
      <c r="BA45" s="20">
        <v>353.745</v>
      </c>
      <c r="BB45" s="20">
        <v>360.95699999999999</v>
      </c>
      <c r="BC45" s="20">
        <v>375.62599999999998</v>
      </c>
      <c r="BD45" s="20">
        <v>387.00099999999998</v>
      </c>
      <c r="BE45" s="30"/>
      <c r="BF45" s="27"/>
      <c r="BI45" s="16">
        <f t="shared" si="3"/>
        <v>-328.05500000000001</v>
      </c>
      <c r="BJ45" s="37" t="e">
        <f t="shared" si="4"/>
        <v>#DIV/0!</v>
      </c>
    </row>
    <row r="46" spans="1:65" s="35" customFormat="1" x14ac:dyDescent="0.35">
      <c r="A46" s="31"/>
      <c r="B46" s="32" t="s">
        <v>34</v>
      </c>
      <c r="C46" s="33">
        <v>0.60589999999999999</v>
      </c>
      <c r="D46" s="33">
        <v>0.64779999999999993</v>
      </c>
      <c r="E46" s="33">
        <v>0.71889999999999998</v>
      </c>
      <c r="F46" s="33">
        <v>0.82540000000000002</v>
      </c>
      <c r="G46" s="33">
        <v>0.97110000000000007</v>
      </c>
      <c r="H46" s="33">
        <v>1.0931</v>
      </c>
      <c r="I46" s="33">
        <v>1.2384000000000002</v>
      </c>
      <c r="J46" s="33">
        <v>1.3285</v>
      </c>
      <c r="K46" s="33">
        <v>1.4002999999999999</v>
      </c>
      <c r="L46" s="33">
        <v>1.4621999999999999</v>
      </c>
      <c r="M46" s="33">
        <v>1.6293</v>
      </c>
      <c r="N46" s="33">
        <v>1.7890999999999999</v>
      </c>
      <c r="O46" s="33">
        <v>1.9987999999999999</v>
      </c>
      <c r="P46" s="33">
        <v>2.2533000000000003</v>
      </c>
      <c r="Q46" s="33">
        <v>2.5156999999999998</v>
      </c>
      <c r="R46" s="33">
        <v>2.9556</v>
      </c>
      <c r="S46" s="33">
        <v>3.59</v>
      </c>
      <c r="T46" s="33">
        <v>4.3247999999999998</v>
      </c>
      <c r="U46" s="33">
        <v>4.8552</v>
      </c>
      <c r="V46" s="33">
        <v>5.8357999999999999</v>
      </c>
      <c r="W46" s="33">
        <v>6.4352999999999998</v>
      </c>
      <c r="X46" s="33">
        <v>7.4508999999999999</v>
      </c>
      <c r="Y46" s="33">
        <v>8.5917999999999992</v>
      </c>
      <c r="Z46" s="33">
        <v>10.083299999999999</v>
      </c>
      <c r="AA46" s="33">
        <v>10.914100000000001</v>
      </c>
      <c r="AB46" s="33">
        <v>11.924100000000001</v>
      </c>
      <c r="AC46" s="33">
        <v>12.861700000000001</v>
      </c>
      <c r="AD46" s="33">
        <v>14.0067</v>
      </c>
      <c r="AE46" s="33">
        <v>14.372999999999999</v>
      </c>
      <c r="AF46" s="33">
        <v>15.0291</v>
      </c>
      <c r="AG46" s="33">
        <v>15.1663</v>
      </c>
      <c r="AH46" s="33">
        <v>15.9177</v>
      </c>
      <c r="AI46" s="33">
        <v>16.839400000000001</v>
      </c>
      <c r="AJ46" s="33">
        <v>18.0793</v>
      </c>
      <c r="AK46" s="33">
        <v>19.207599999999999</v>
      </c>
      <c r="AL46" s="33">
        <v>19.9559</v>
      </c>
      <c r="AM46" s="33">
        <v>20.761599999999998</v>
      </c>
      <c r="AN46" s="33">
        <v>22.4605</v>
      </c>
      <c r="AO46" s="33">
        <v>23.295300000000001</v>
      </c>
      <c r="AP46" s="33">
        <v>23.947900000000001</v>
      </c>
      <c r="AQ46" s="33">
        <v>24.806000000000001</v>
      </c>
      <c r="AR46" s="33">
        <v>25.898299999999999</v>
      </c>
      <c r="AS46" s="33">
        <v>26.6371</v>
      </c>
      <c r="AT46" s="33">
        <v>27.831599999999998</v>
      </c>
      <c r="AU46" s="33">
        <v>29.295500000000001</v>
      </c>
      <c r="AV46" s="33">
        <v>30.032700000000002</v>
      </c>
      <c r="AW46" s="33">
        <v>31.076799999999999</v>
      </c>
      <c r="AX46" s="33">
        <v>31.792999999999999</v>
      </c>
      <c r="AY46" s="33">
        <v>33.52704</v>
      </c>
      <c r="AZ46" s="33">
        <v>34.902000000000001</v>
      </c>
      <c r="BA46" s="33">
        <v>36.585000000000001</v>
      </c>
      <c r="BB46" s="33">
        <v>37.587000000000003</v>
      </c>
      <c r="BC46" s="33">
        <v>39.122999999999998</v>
      </c>
      <c r="BD46" s="33">
        <v>40.625</v>
      </c>
      <c r="BE46" s="34"/>
      <c r="BF46" s="27"/>
      <c r="BI46" s="16">
        <f t="shared" si="3"/>
        <v>-31.792999999999999</v>
      </c>
      <c r="BJ46" s="37" t="e">
        <f t="shared" si="4"/>
        <v>#DIV/0!</v>
      </c>
      <c r="BM46" s="1" t="s">
        <v>64</v>
      </c>
    </row>
    <row r="47" spans="1:65" s="24" customFormat="1" x14ac:dyDescent="0.35">
      <c r="A47" s="23"/>
      <c r="B47" s="19" t="s">
        <v>35</v>
      </c>
      <c r="C47" s="20">
        <v>-0.14180000000000001</v>
      </c>
      <c r="D47" s="20">
        <v>-0.14399999999999999</v>
      </c>
      <c r="E47" s="20">
        <v>-0.16200000000000001</v>
      </c>
      <c r="F47" s="20">
        <v>-0.18</v>
      </c>
      <c r="G47" s="20">
        <v>-0.20599999999999999</v>
      </c>
      <c r="H47" s="20">
        <v>-0.23699999999999999</v>
      </c>
      <c r="I47" s="20">
        <v>-0.25700000000000001</v>
      </c>
      <c r="J47" s="20">
        <v>-0.27700000000000002</v>
      </c>
      <c r="K47" s="20">
        <v>-0.29699999999999999</v>
      </c>
      <c r="L47" s="20">
        <v>-0.34</v>
      </c>
      <c r="M47" s="20">
        <v>-0.41299999999999998</v>
      </c>
      <c r="N47" s="20">
        <v>-0.45400000000000001</v>
      </c>
      <c r="O47" s="20">
        <v>-0.495</v>
      </c>
      <c r="P47" s="20">
        <v>-0.55700000000000005</v>
      </c>
      <c r="Q47" s="20">
        <v>-0.61799999999999999</v>
      </c>
      <c r="R47" s="20">
        <v>-0.75700000000000001</v>
      </c>
      <c r="S47" s="20">
        <v>-0.83799999999999997</v>
      </c>
      <c r="T47" s="20">
        <v>-1.022</v>
      </c>
      <c r="U47" s="20">
        <v>-1.147</v>
      </c>
      <c r="V47" s="20">
        <v>-1.1025199999999999</v>
      </c>
      <c r="W47" s="20">
        <v>-1.9698699999999998</v>
      </c>
      <c r="X47" s="20">
        <v>-1.3999200000000001</v>
      </c>
      <c r="Y47" s="20">
        <v>-1.9291800000000001</v>
      </c>
      <c r="Z47" s="20">
        <v>-4.0070100000000002</v>
      </c>
      <c r="AA47" s="20">
        <v>-2.5525600000000002</v>
      </c>
      <c r="AB47" s="20">
        <v>-4.1746499999999997</v>
      </c>
      <c r="AC47" s="20">
        <v>-3.2055899999999999</v>
      </c>
      <c r="AD47" s="20">
        <v>-2.7553400000000003</v>
      </c>
      <c r="AE47" s="20">
        <v>-1.3581300000000001</v>
      </c>
      <c r="AF47" s="20">
        <v>-2.2919299999999998</v>
      </c>
      <c r="AG47" s="20">
        <v>-2.5695900000000003</v>
      </c>
      <c r="AH47" s="20">
        <v>-4.9510699999999996</v>
      </c>
      <c r="AI47" s="20">
        <v>-2.4677600000000002</v>
      </c>
      <c r="AJ47" s="20">
        <v>-4.7730999999999995</v>
      </c>
      <c r="AK47" s="20">
        <v>-4.4669999999999996</v>
      </c>
      <c r="AL47" s="20">
        <v>-4.0739999999999998</v>
      </c>
      <c r="AM47" s="20">
        <v>-3.899</v>
      </c>
      <c r="AN47" s="20">
        <v>-3.391</v>
      </c>
      <c r="AO47" s="20">
        <v>-3.129</v>
      </c>
      <c r="AP47" s="20">
        <v>-4.194</v>
      </c>
      <c r="AQ47" s="20">
        <v>-3.391</v>
      </c>
      <c r="AR47" s="20">
        <v>-3.988</v>
      </c>
      <c r="AS47" s="20">
        <v>-5.0780000000000003</v>
      </c>
      <c r="AT47" s="20">
        <v>-3.1040000000000001</v>
      </c>
      <c r="AU47" s="20">
        <v>-1.909</v>
      </c>
      <c r="AV47" s="20">
        <v>-2.927</v>
      </c>
      <c r="AW47" s="20">
        <v>-1.732</v>
      </c>
      <c r="AX47" s="20">
        <v>-3.206</v>
      </c>
      <c r="AY47" s="20">
        <v>-4.28315</v>
      </c>
      <c r="AZ47" s="20">
        <v>-4.6870000000000003</v>
      </c>
      <c r="BA47" s="20">
        <v>-5.6470000000000002</v>
      </c>
      <c r="BB47" s="20">
        <v>-4.7370000000000001</v>
      </c>
      <c r="BC47" s="20">
        <v>-6.2110000000000003</v>
      </c>
      <c r="BD47" s="20">
        <v>-4.7779999999999996</v>
      </c>
      <c r="BE47" s="30"/>
      <c r="BF47" s="27"/>
      <c r="BI47" s="16">
        <f t="shared" si="3"/>
        <v>3.206</v>
      </c>
      <c r="BJ47" s="37" t="e">
        <f t="shared" si="4"/>
        <v>#DIV/0!</v>
      </c>
      <c r="BM47" s="45">
        <v>0.1522</v>
      </c>
    </row>
    <row r="48" spans="1:65" x14ac:dyDescent="0.35">
      <c r="A48" s="5"/>
      <c r="B48" s="6" t="s">
        <v>10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F48" s="27"/>
      <c r="BI48" s="16">
        <f t="shared" si="3"/>
        <v>0</v>
      </c>
      <c r="BJ48" s="37" t="e">
        <f t="shared" si="4"/>
        <v>#DIV/0!</v>
      </c>
    </row>
    <row r="49" spans="1:68" x14ac:dyDescent="0.35">
      <c r="A49" s="5"/>
      <c r="B49" s="6" t="s">
        <v>36</v>
      </c>
      <c r="C49" s="8">
        <v>0.76219636300000004</v>
      </c>
      <c r="D49" s="8">
        <v>0.73024462200000007</v>
      </c>
      <c r="E49" s="8">
        <v>0.777992091</v>
      </c>
      <c r="F49" s="8">
        <v>0.87212297900000002</v>
      </c>
      <c r="G49" s="8">
        <v>1.0220241780000001</v>
      </c>
      <c r="H49" s="8">
        <v>1.159846567</v>
      </c>
      <c r="I49" s="8">
        <v>1.308848112</v>
      </c>
      <c r="J49" s="8">
        <v>1.370332066</v>
      </c>
      <c r="K49" s="8">
        <v>1.691399994</v>
      </c>
      <c r="L49" s="8">
        <v>1.7675839209999999</v>
      </c>
      <c r="M49" s="8">
        <v>2.15993134</v>
      </c>
      <c r="N49" s="8">
        <v>2.2656820030000002</v>
      </c>
      <c r="O49" s="8">
        <v>2.3665571510000003</v>
      </c>
      <c r="P49" s="8">
        <v>2.5550716779999996</v>
      </c>
      <c r="Q49" s="8">
        <v>2.7177491109999998</v>
      </c>
      <c r="R49" s="8">
        <v>3.3685997739999998</v>
      </c>
      <c r="S49" s="8">
        <v>4.1380794920000001</v>
      </c>
      <c r="T49" s="8">
        <v>4.6092565590000003</v>
      </c>
      <c r="U49" s="8">
        <v>4.7252856139999997</v>
      </c>
      <c r="V49" s="8">
        <v>2.079949999999994</v>
      </c>
      <c r="W49" s="8">
        <v>2.6700399999999997</v>
      </c>
      <c r="X49" s="8">
        <v>2.7386800000000093</v>
      </c>
      <c r="Y49" s="8">
        <v>3.2812700000000072</v>
      </c>
      <c r="Z49" s="8">
        <v>4.205609999999985</v>
      </c>
      <c r="AA49" s="8">
        <v>4.3733099999999867</v>
      </c>
      <c r="AB49" s="8">
        <v>4.8861800000000102</v>
      </c>
      <c r="AC49" s="8">
        <v>5.8980900000000016</v>
      </c>
      <c r="AD49" s="8">
        <v>5.4705299999999957</v>
      </c>
      <c r="AE49" s="8">
        <v>6.9692300000000014</v>
      </c>
      <c r="AF49" s="8">
        <v>7.3655299999999926</v>
      </c>
      <c r="AG49" s="8">
        <v>8.0427399999999913</v>
      </c>
      <c r="AH49" s="8">
        <v>7.7482600000000037</v>
      </c>
      <c r="AI49" s="8">
        <v>9.5281499999999948</v>
      </c>
      <c r="AJ49" s="8">
        <v>9.9614799999999839</v>
      </c>
      <c r="AK49" s="8">
        <v>9.8892599999999913</v>
      </c>
      <c r="AL49" s="8">
        <v>10.55680000000001</v>
      </c>
      <c r="AM49" s="8">
        <v>10.811100000000003</v>
      </c>
      <c r="AN49" s="8">
        <v>12.259299999999996</v>
      </c>
      <c r="AO49" s="8">
        <v>15.618900000000032</v>
      </c>
      <c r="AP49" s="8">
        <v>9.1810000000000045</v>
      </c>
      <c r="AQ49" s="8">
        <v>8.6130999999999744</v>
      </c>
      <c r="AR49" s="8">
        <v>10.855400000000007</v>
      </c>
      <c r="AS49" s="8">
        <v>11.12690000000001</v>
      </c>
      <c r="AT49" s="8">
        <v>13.19449999999998</v>
      </c>
      <c r="AU49" s="8">
        <v>13.684300000000022</v>
      </c>
      <c r="AV49" s="8">
        <v>15.410099999999996</v>
      </c>
      <c r="AW49" s="8">
        <v>23.253900000000023</v>
      </c>
      <c r="AX49" s="8">
        <v>17.111000000000001</v>
      </c>
      <c r="AY49" s="8">
        <v>14.695859999999996</v>
      </c>
      <c r="AZ49" s="8">
        <v>16.425000000000001</v>
      </c>
      <c r="BA49" s="8">
        <v>16.798000000000002</v>
      </c>
      <c r="BB49" s="8">
        <v>15.138999999999999</v>
      </c>
      <c r="BC49" s="8">
        <v>15.543999999999999</v>
      </c>
      <c r="BD49" s="8">
        <v>17.103000000000002</v>
      </c>
      <c r="BE49" s="2">
        <f>SUM(AX50:AX52)</f>
        <v>17.111000000000001</v>
      </c>
      <c r="BF49" s="27">
        <f t="shared" si="2"/>
        <v>0</v>
      </c>
      <c r="BI49" s="16">
        <f t="shared" si="3"/>
        <v>-17.111000000000001</v>
      </c>
      <c r="BJ49" s="37" t="e">
        <f t="shared" si="4"/>
        <v>#DIV/0!</v>
      </c>
    </row>
    <row r="50" spans="1:68" s="24" customFormat="1" x14ac:dyDescent="0.35">
      <c r="A50" s="23"/>
      <c r="B50" s="19" t="s">
        <v>37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4.8000000000000001E-4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30"/>
      <c r="BF50" s="27"/>
      <c r="BI50" s="16">
        <f t="shared" si="3"/>
        <v>0</v>
      </c>
      <c r="BJ50" s="37" t="e">
        <f t="shared" si="4"/>
        <v>#DIV/0!</v>
      </c>
    </row>
    <row r="51" spans="1:68" s="24" customFormat="1" x14ac:dyDescent="0.35">
      <c r="A51" s="23"/>
      <c r="B51" s="19" t="s">
        <v>16</v>
      </c>
      <c r="C51" s="20">
        <v>0.2114</v>
      </c>
      <c r="D51" s="20">
        <v>0.20660000000000001</v>
      </c>
      <c r="E51" s="20">
        <v>0.23369999999999999</v>
      </c>
      <c r="F51" s="20">
        <v>0.25969999999999999</v>
      </c>
      <c r="G51" s="20">
        <v>0.29149999999999998</v>
      </c>
      <c r="H51" s="20">
        <v>0.32950000000000002</v>
      </c>
      <c r="I51" s="20">
        <v>0.38339999999999996</v>
      </c>
      <c r="J51" s="20">
        <v>0.4108</v>
      </c>
      <c r="K51" s="20">
        <v>0.4511</v>
      </c>
      <c r="L51" s="20">
        <v>0.55320000000000003</v>
      </c>
      <c r="M51" s="20">
        <v>0.68879999999999997</v>
      </c>
      <c r="N51" s="20">
        <v>0.82650000000000001</v>
      </c>
      <c r="O51" s="20">
        <v>0.8197000000000001</v>
      </c>
      <c r="P51" s="20">
        <v>0.82459999999999989</v>
      </c>
      <c r="Q51" s="20">
        <v>0.83610000000000007</v>
      </c>
      <c r="R51" s="20">
        <v>1.0964</v>
      </c>
      <c r="S51" s="20">
        <v>1.2887999999999999</v>
      </c>
      <c r="T51" s="20">
        <v>1.7894000000000001</v>
      </c>
      <c r="U51" s="20">
        <v>1.6645999999999999</v>
      </c>
      <c r="V51" s="20">
        <v>1.6716999999999942</v>
      </c>
      <c r="W51" s="20">
        <v>2.1677999999999997</v>
      </c>
      <c r="X51" s="20">
        <v>2.2627000000000095</v>
      </c>
      <c r="Y51" s="20">
        <v>2.5777000000000072</v>
      </c>
      <c r="Z51" s="20">
        <v>3.2058999999999855</v>
      </c>
      <c r="AA51" s="20">
        <v>3.6673999999999864</v>
      </c>
      <c r="AB51" s="20">
        <v>3.9618000000000109</v>
      </c>
      <c r="AC51" s="20">
        <v>4.3061000000000007</v>
      </c>
      <c r="AD51" s="20">
        <v>4.5083999999999946</v>
      </c>
      <c r="AE51" s="20">
        <v>5.276600000000002</v>
      </c>
      <c r="AF51" s="20">
        <v>6.039999999999992</v>
      </c>
      <c r="AG51" s="20">
        <v>6.5561999999999898</v>
      </c>
      <c r="AH51" s="20">
        <v>6.5086000000000013</v>
      </c>
      <c r="AI51" s="20">
        <v>8.2515999999999963</v>
      </c>
      <c r="AJ51" s="20">
        <v>8.3796999999999855</v>
      </c>
      <c r="AK51" s="20">
        <v>8.316599999999994</v>
      </c>
      <c r="AL51" s="20">
        <v>8.4738000000000113</v>
      </c>
      <c r="AM51" s="20">
        <v>8.8560999999999979</v>
      </c>
      <c r="AN51" s="20">
        <v>10.443299999999994</v>
      </c>
      <c r="AO51" s="20">
        <v>9.0799000000000376</v>
      </c>
      <c r="AP51" s="20">
        <v>8.1380000000000052</v>
      </c>
      <c r="AQ51" s="20">
        <v>7.5941999999999723</v>
      </c>
      <c r="AR51" s="20">
        <v>9.0875000000000057</v>
      </c>
      <c r="AS51" s="20">
        <v>9.8984000000000094</v>
      </c>
      <c r="AT51" s="20">
        <v>11.096199999999982</v>
      </c>
      <c r="AU51" s="20">
        <v>10.725</v>
      </c>
      <c r="AV51" s="20">
        <v>12.431399999999996</v>
      </c>
      <c r="AW51" s="20">
        <v>13.295900000000017</v>
      </c>
      <c r="AX51" s="20">
        <v>13.765000000000001</v>
      </c>
      <c r="AY51" s="20">
        <v>13.216759999999999</v>
      </c>
      <c r="AZ51" s="20">
        <v>14.898</v>
      </c>
      <c r="BA51" s="20">
        <v>14.385999999999999</v>
      </c>
      <c r="BB51" s="20">
        <v>13.363</v>
      </c>
      <c r="BC51" s="20">
        <v>14.34</v>
      </c>
      <c r="BD51" s="20">
        <v>15.305</v>
      </c>
      <c r="BE51" s="30"/>
      <c r="BF51" s="27"/>
      <c r="BI51" s="16">
        <f t="shared" si="3"/>
        <v>-13.765000000000001</v>
      </c>
      <c r="BJ51" s="37" t="e">
        <f t="shared" si="4"/>
        <v>#DIV/0!</v>
      </c>
    </row>
    <row r="52" spans="1:68" s="24" customFormat="1" x14ac:dyDescent="0.35">
      <c r="A52" s="23"/>
      <c r="B52" s="19" t="s">
        <v>38</v>
      </c>
      <c r="C52" s="20">
        <v>0.55079636300000001</v>
      </c>
      <c r="D52" s="20">
        <v>0.52364462200000006</v>
      </c>
      <c r="E52" s="20">
        <v>0.54429209099999998</v>
      </c>
      <c r="F52" s="20">
        <v>0.61242297899999998</v>
      </c>
      <c r="G52" s="20">
        <v>0.73052417800000002</v>
      </c>
      <c r="H52" s="20">
        <v>0.83034656699999998</v>
      </c>
      <c r="I52" s="20">
        <v>0.92544811199999999</v>
      </c>
      <c r="J52" s="20">
        <v>0.95953206599999996</v>
      </c>
      <c r="K52" s="20">
        <v>1.2402999939999999</v>
      </c>
      <c r="L52" s="20">
        <v>1.2143839209999998</v>
      </c>
      <c r="M52" s="20">
        <v>1.4711313399999999</v>
      </c>
      <c r="N52" s="20">
        <v>1.439182003</v>
      </c>
      <c r="O52" s="20">
        <v>1.546857151</v>
      </c>
      <c r="P52" s="20">
        <v>1.7304716779999998</v>
      </c>
      <c r="Q52" s="20">
        <v>1.881649111</v>
      </c>
      <c r="R52" s="20">
        <v>2.2721997739999997</v>
      </c>
      <c r="S52" s="20">
        <v>2.8492794920000004</v>
      </c>
      <c r="T52" s="20">
        <v>2.8198565589999998</v>
      </c>
      <c r="U52" s="20">
        <v>3.0606856140000001</v>
      </c>
      <c r="V52" s="20">
        <v>0.40824999999999978</v>
      </c>
      <c r="W52" s="20">
        <v>0.50224000000000002</v>
      </c>
      <c r="X52" s="20">
        <v>0.47597999999999985</v>
      </c>
      <c r="Y52" s="20">
        <v>0.70357000000000003</v>
      </c>
      <c r="Z52" s="20">
        <v>0.99970999999999943</v>
      </c>
      <c r="AA52" s="20">
        <v>0.70591000000000026</v>
      </c>
      <c r="AB52" s="20">
        <v>0.92437999999999931</v>
      </c>
      <c r="AC52" s="20">
        <v>1.5919900000000009</v>
      </c>
      <c r="AD52" s="20">
        <v>0.96213000000000104</v>
      </c>
      <c r="AE52" s="20">
        <v>1.6926299999999994</v>
      </c>
      <c r="AF52" s="20">
        <v>1.3255300000000005</v>
      </c>
      <c r="AG52" s="20">
        <v>1.4865400000000015</v>
      </c>
      <c r="AH52" s="20">
        <v>1.2396600000000024</v>
      </c>
      <c r="AI52" s="20">
        <v>1.2765499999999985</v>
      </c>
      <c r="AJ52" s="20">
        <v>1.5817799999999984</v>
      </c>
      <c r="AK52" s="20">
        <v>1.5726599999999973</v>
      </c>
      <c r="AL52" s="20">
        <v>2.0829999999999984</v>
      </c>
      <c r="AM52" s="20">
        <v>1.9550000000000054</v>
      </c>
      <c r="AN52" s="20">
        <v>1.8160000000000025</v>
      </c>
      <c r="AO52" s="20">
        <v>6.5389999999999944</v>
      </c>
      <c r="AP52" s="20">
        <v>1.0429999999999993</v>
      </c>
      <c r="AQ52" s="20">
        <v>1.0189000000000021</v>
      </c>
      <c r="AR52" s="20">
        <v>1.7679000000000009</v>
      </c>
      <c r="AS52" s="20">
        <v>1.2285000000000004</v>
      </c>
      <c r="AT52" s="20">
        <v>2.0982999999999983</v>
      </c>
      <c r="AU52" s="20">
        <v>2.9592999999999989</v>
      </c>
      <c r="AV52" s="20">
        <v>2.9786999999999999</v>
      </c>
      <c r="AW52" s="20">
        <v>9.9580000000000055</v>
      </c>
      <c r="AX52" s="20">
        <v>3.3460000000000005</v>
      </c>
      <c r="AY52" s="20">
        <v>1.478619999999998</v>
      </c>
      <c r="AZ52" s="20">
        <v>1.5269999999999992</v>
      </c>
      <c r="BA52" s="20">
        <v>2.4120000000000008</v>
      </c>
      <c r="BB52" s="20">
        <v>1.7759999999999989</v>
      </c>
      <c r="BC52" s="20">
        <v>1.2039999999999995</v>
      </c>
      <c r="BD52" s="20">
        <v>1.7980000000000012</v>
      </c>
      <c r="BE52" s="30"/>
      <c r="BF52" s="27"/>
      <c r="BI52" s="16">
        <f t="shared" si="3"/>
        <v>-3.3460000000000005</v>
      </c>
      <c r="BJ52" s="37" t="e">
        <f t="shared" si="4"/>
        <v>#DIV/0!</v>
      </c>
      <c r="BN52" s="4" t="s">
        <v>67</v>
      </c>
      <c r="BO52" s="4" t="s">
        <v>66</v>
      </c>
      <c r="BP52" s="4" t="s">
        <v>68</v>
      </c>
    </row>
    <row r="53" spans="1:68" x14ac:dyDescent="0.35">
      <c r="A53" s="5"/>
      <c r="B53" s="6" t="s">
        <v>10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F53" s="27"/>
      <c r="BH53" s="41">
        <v>14.397829999999885</v>
      </c>
      <c r="BI53" s="42"/>
      <c r="BJ53" s="43"/>
      <c r="BK53" s="44"/>
      <c r="BL53" s="44" t="s">
        <v>65</v>
      </c>
      <c r="BM53" s="44" t="s">
        <v>63</v>
      </c>
      <c r="BN53" s="3">
        <f>BE27-BH27</f>
        <v>3.770170000000121</v>
      </c>
      <c r="BO53" s="3">
        <f>BH53+BN53</f>
        <v>18.168000000000006</v>
      </c>
      <c r="BP53" s="3">
        <f>BO53-BN53</f>
        <v>14.397829999999885</v>
      </c>
    </row>
    <row r="54" spans="1:68" x14ac:dyDescent="0.35">
      <c r="A54" s="5"/>
      <c r="B54" s="6" t="s">
        <v>39</v>
      </c>
      <c r="C54" s="8">
        <v>15.8393</v>
      </c>
      <c r="D54" s="8">
        <v>16.965150808939228</v>
      </c>
      <c r="E54" s="8">
        <v>19.019355365453084</v>
      </c>
      <c r="F54" s="8">
        <v>21.402260718139139</v>
      </c>
      <c r="G54" s="8">
        <v>24.607309110060537</v>
      </c>
      <c r="H54" s="8">
        <v>27.834669894538909</v>
      </c>
      <c r="I54" s="8">
        <v>30.359574901026757</v>
      </c>
      <c r="J54" s="8">
        <v>32.631435685505132</v>
      </c>
      <c r="K54" s="8">
        <v>35.33979275451324</v>
      </c>
      <c r="L54" s="8">
        <v>39.534952396621208</v>
      </c>
      <c r="M54" s="8">
        <v>45.824494095935151</v>
      </c>
      <c r="N54" s="8">
        <v>50.4385515570781</v>
      </c>
      <c r="O54" s="8">
        <v>55.429351261284211</v>
      </c>
      <c r="P54" s="8">
        <v>62.397738919131541</v>
      </c>
      <c r="Q54" s="8">
        <v>70.586359860129178</v>
      </c>
      <c r="R54" s="8">
        <v>83.632313288104896</v>
      </c>
      <c r="S54" s="8">
        <v>98.159094125764</v>
      </c>
      <c r="T54" s="8">
        <v>118.29632432609937</v>
      </c>
      <c r="U54" s="8">
        <v>132.70763553951315</v>
      </c>
      <c r="V54" s="8">
        <v>147.87980000000002</v>
      </c>
      <c r="W54" s="8">
        <v>174.87837000000002</v>
      </c>
      <c r="X54" s="8">
        <v>203.20493999999999</v>
      </c>
      <c r="Y54" s="8">
        <v>231.37907999999999</v>
      </c>
      <c r="Z54" s="8">
        <v>270.35616999999996</v>
      </c>
      <c r="AA54" s="8">
        <v>304.77360999999996</v>
      </c>
      <c r="AB54" s="8">
        <v>336.54826000000003</v>
      </c>
      <c r="AC54" s="8">
        <v>363.34940000000006</v>
      </c>
      <c r="AD54" s="8">
        <v>384.28815999999995</v>
      </c>
      <c r="AE54" s="8">
        <v>408.63322999999997</v>
      </c>
      <c r="AF54" s="8">
        <v>430.55212999999998</v>
      </c>
      <c r="AG54" s="8">
        <v>460.56526000000002</v>
      </c>
      <c r="AH54" s="8">
        <v>486.52395999999999</v>
      </c>
      <c r="AI54" s="8">
        <v>511.04075999999998</v>
      </c>
      <c r="AJ54" s="8">
        <v>525.14693999999986</v>
      </c>
      <c r="AK54" s="8">
        <v>540.91021000000012</v>
      </c>
      <c r="AL54" s="8">
        <v>562.76558</v>
      </c>
      <c r="AM54" s="8">
        <v>585.25599999999997</v>
      </c>
      <c r="AN54" s="8">
        <v>619.09570000000008</v>
      </c>
      <c r="AO54" s="8">
        <v>643.45029999999997</v>
      </c>
      <c r="AP54" s="8">
        <v>662.26800000000003</v>
      </c>
      <c r="AQ54" s="8">
        <v>694.3110999999999</v>
      </c>
      <c r="AR54" s="8">
        <v>722.18129999999996</v>
      </c>
      <c r="AS54" s="8">
        <v>747.90300000000002</v>
      </c>
      <c r="AT54" s="8">
        <v>765.10929999999985</v>
      </c>
      <c r="AU54" s="8">
        <v>783.0042000000002</v>
      </c>
      <c r="AV54" s="8">
        <v>821.88689999999997</v>
      </c>
      <c r="AW54" s="8">
        <v>869.39440000000002</v>
      </c>
      <c r="AX54" s="8">
        <v>909.84</v>
      </c>
      <c r="AY54" s="8">
        <v>940.71995000000004</v>
      </c>
      <c r="AZ54" s="8">
        <v>965.4</v>
      </c>
      <c r="BA54" s="8">
        <v>927.95500000000004</v>
      </c>
      <c r="BB54" s="8">
        <v>958.27599999999995</v>
      </c>
      <c r="BC54" s="8">
        <v>1012.653</v>
      </c>
      <c r="BD54" s="8">
        <v>1052.356</v>
      </c>
      <c r="BE54" s="2">
        <f>SUM(AX30,AX36,AX40,AX49)</f>
        <v>909.8399999999998</v>
      </c>
      <c r="BF54" s="27">
        <f t="shared" si="2"/>
        <v>0</v>
      </c>
      <c r="BH54" s="3">
        <f>SUM(BH30,BH36,BH40)+BH53</f>
        <v>906.06983000000025</v>
      </c>
      <c r="BI54" s="16">
        <f t="shared" si="3"/>
        <v>-3.77016999999978</v>
      </c>
      <c r="BJ54" s="37">
        <f t="shared" si="4"/>
        <v>-4.1610148303909194E-3</v>
      </c>
      <c r="BN54" s="3"/>
    </row>
    <row r="55" spans="1:68" x14ac:dyDescent="0.35">
      <c r="A55" s="5"/>
      <c r="B55" s="6" t="s">
        <v>10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I55" s="16">
        <f t="shared" si="3"/>
        <v>0</v>
      </c>
      <c r="BJ55" s="37" t="e">
        <f t="shared" si="4"/>
        <v>#DIV/0!</v>
      </c>
    </row>
    <row r="56" spans="1:68" x14ac:dyDescent="0.35">
      <c r="A56" s="5"/>
      <c r="B56" s="9" t="s">
        <v>50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I56" s="16">
        <f t="shared" si="3"/>
        <v>0</v>
      </c>
      <c r="BJ56" s="37" t="e">
        <f t="shared" si="4"/>
        <v>#DIV/0!</v>
      </c>
    </row>
    <row r="57" spans="1:68" x14ac:dyDescent="0.35">
      <c r="A57" s="5"/>
      <c r="B57" s="6" t="s">
        <v>51</v>
      </c>
      <c r="C57" s="8">
        <v>2.2782</v>
      </c>
      <c r="D57" s="8">
        <v>2.4006999999999996</v>
      </c>
      <c r="E57" s="8">
        <v>2.7014</v>
      </c>
      <c r="F57" s="8">
        <v>2.6204000000000001</v>
      </c>
      <c r="G57" s="8">
        <v>3.1307</v>
      </c>
      <c r="H57" s="8">
        <v>4.0339</v>
      </c>
      <c r="I57" s="8">
        <v>4.3129999999999997</v>
      </c>
      <c r="J57" s="8">
        <v>4.5656999999999996</v>
      </c>
      <c r="K57" s="8">
        <v>4.3088999999999995</v>
      </c>
      <c r="L57" s="8">
        <v>3.9968000000000004</v>
      </c>
      <c r="M57" s="8">
        <v>5.5526</v>
      </c>
      <c r="N57" s="8">
        <v>6.1773999999999996</v>
      </c>
      <c r="O57" s="8">
        <v>6.1402999999999999</v>
      </c>
      <c r="P57" s="8">
        <v>7.7421999999999995</v>
      </c>
      <c r="Q57" s="8">
        <v>7.8837000000000002</v>
      </c>
      <c r="R57" s="8">
        <v>9.5737000000000005</v>
      </c>
      <c r="S57" s="8">
        <v>5.0065</v>
      </c>
      <c r="T57" s="8">
        <v>10.880600000000001</v>
      </c>
      <c r="U57" s="8">
        <v>9.6471</v>
      </c>
      <c r="V57" s="8">
        <v>7.5373000000000001</v>
      </c>
      <c r="W57" s="8">
        <v>15.262</v>
      </c>
      <c r="X57" s="8">
        <v>17.257900000000003</v>
      </c>
      <c r="Y57" s="8">
        <v>9.1805000000000003</v>
      </c>
      <c r="Z57" s="8">
        <v>9.4281000000000006</v>
      </c>
      <c r="AA57" s="8">
        <v>8.6869999999999994</v>
      </c>
      <c r="AB57" s="8">
        <v>8.8042999999999996</v>
      </c>
      <c r="AC57" s="8">
        <v>6.8976999999999995</v>
      </c>
      <c r="AD57" s="8">
        <v>4.9741999999999997</v>
      </c>
      <c r="AE57" s="8">
        <v>12.9735</v>
      </c>
      <c r="AF57" s="8">
        <v>13.472299999999999</v>
      </c>
      <c r="AG57" s="8">
        <v>22.4269</v>
      </c>
      <c r="AH57" s="8">
        <v>22.576499999999999</v>
      </c>
      <c r="AI57" s="8">
        <v>13.9338</v>
      </c>
      <c r="AJ57" s="8">
        <v>-0.7117</v>
      </c>
      <c r="AK57" s="8">
        <v>-18.719799999999999</v>
      </c>
      <c r="AL57" s="8">
        <v>-11.7616</v>
      </c>
      <c r="AM57" s="8">
        <v>-10.736799999999999</v>
      </c>
      <c r="AN57" s="8">
        <v>-1.6755</v>
      </c>
      <c r="AO57" s="8">
        <v>-0.16800000000000001</v>
      </c>
      <c r="AP57" s="8">
        <v>13.421200000000001</v>
      </c>
      <c r="AQ57" s="8">
        <v>27.1861</v>
      </c>
      <c r="AR57" s="8">
        <v>29.960799999999999</v>
      </c>
      <c r="AS57" s="8">
        <v>30.253599999999999</v>
      </c>
      <c r="AT57" s="8">
        <v>3.1461999999999999</v>
      </c>
      <c r="AU57" s="8">
        <v>-11.839399999999999</v>
      </c>
      <c r="AV57" s="8">
        <v>-2.5879000000000003</v>
      </c>
      <c r="AW57" s="8">
        <v>4.3043000000000005</v>
      </c>
      <c r="AX57" s="8">
        <v>23.25103</v>
      </c>
      <c r="AY57" s="8">
        <v>20.708970000000001</v>
      </c>
      <c r="AZ57" s="8">
        <v>11.94</v>
      </c>
      <c r="BA57" s="8">
        <v>-64.724999999999994</v>
      </c>
      <c r="BB57" s="8">
        <v>-65.822000000000003</v>
      </c>
      <c r="BC57" s="8">
        <v>-32.435000000000002</v>
      </c>
      <c r="BD57" s="8">
        <v>-23.795999999999999</v>
      </c>
      <c r="BH57" s="3"/>
      <c r="BI57" s="16">
        <f>BH57-AX57</f>
        <v>-23.25103</v>
      </c>
      <c r="BJ57" s="37" t="e">
        <f>BI57/BH57</f>
        <v>#DIV/0!</v>
      </c>
    </row>
    <row r="58" spans="1:68" x14ac:dyDescent="0.35">
      <c r="A58" s="5"/>
      <c r="B58" s="6" t="s">
        <v>41</v>
      </c>
      <c r="C58" s="8">
        <v>0.61320000000000008</v>
      </c>
      <c r="D58" s="8">
        <v>0.51329999999999998</v>
      </c>
      <c r="E58" s="8">
        <v>0.54770000000000008</v>
      </c>
      <c r="F58" s="8">
        <v>6.9800000000000001E-2</v>
      </c>
      <c r="G58" s="8">
        <v>0.2205</v>
      </c>
      <c r="H58" s="8">
        <v>0.60070000000000001</v>
      </c>
      <c r="I58" s="8">
        <v>0.43860000000000005</v>
      </c>
      <c r="J58" s="8">
        <v>0.20880000000000001</v>
      </c>
      <c r="K58" s="8">
        <v>-0.42419999999999997</v>
      </c>
      <c r="L58" s="8">
        <v>-1.3259000000000001</v>
      </c>
      <c r="M58" s="8">
        <v>-3.6299999999999999E-2</v>
      </c>
      <c r="N58" s="8">
        <v>0.1222</v>
      </c>
      <c r="O58" s="8">
        <v>-0.21690000000000001</v>
      </c>
      <c r="P58" s="8">
        <v>0.54970000000000008</v>
      </c>
      <c r="Q58" s="8">
        <v>9.6200000000000008E-2</v>
      </c>
      <c r="R58" s="8">
        <v>0.44669999999999999</v>
      </c>
      <c r="S58" s="8">
        <v>-6.5963000000000003</v>
      </c>
      <c r="T58" s="8">
        <v>-4.0984999999999996</v>
      </c>
      <c r="U58" s="8">
        <v>-3.1917</v>
      </c>
      <c r="V58" s="8">
        <v>-5.9443000000000001</v>
      </c>
      <c r="W58" s="8">
        <v>-1.4042000000000001</v>
      </c>
      <c r="X58" s="8">
        <v>-1.1847999999999999</v>
      </c>
      <c r="Y58" s="8">
        <v>-11.9716</v>
      </c>
      <c r="Z58" s="8">
        <v>-16.743400000000001</v>
      </c>
      <c r="AA58" s="8">
        <v>-16.467299999999998</v>
      </c>
      <c r="AB58" s="8">
        <v>-19.464200000000002</v>
      </c>
      <c r="AC58" s="8">
        <v>-22.910400000000003</v>
      </c>
      <c r="AD58" s="8">
        <v>-26.446400000000001</v>
      </c>
      <c r="AE58" s="8">
        <v>-17.881499999999999</v>
      </c>
      <c r="AF58" s="8">
        <v>-24.537700000000001</v>
      </c>
      <c r="AG58" s="8">
        <v>-18.636400000000002</v>
      </c>
      <c r="AH58" s="8">
        <v>-25.566299999999998</v>
      </c>
      <c r="AI58" s="8">
        <v>-31.9603</v>
      </c>
      <c r="AJ58" s="8">
        <v>-51.0124</v>
      </c>
      <c r="AK58" s="8">
        <v>-72.337999999999994</v>
      </c>
      <c r="AL58" s="8">
        <v>-63.289400000000001</v>
      </c>
      <c r="AM58" s="8">
        <v>-65.349900000000005</v>
      </c>
      <c r="AN58" s="8">
        <v>-49.411199999999994</v>
      </c>
      <c r="AO58" s="8">
        <v>-41.883000000000003</v>
      </c>
      <c r="AP58" s="8">
        <v>-34.742599999999996</v>
      </c>
      <c r="AQ58" s="8">
        <v>-24.7347</v>
      </c>
      <c r="AR58" s="8">
        <v>-21.9375</v>
      </c>
      <c r="AS58" s="8">
        <v>-24.746099999999998</v>
      </c>
      <c r="AT58" s="8">
        <v>-50.698099999999997</v>
      </c>
      <c r="AU58" s="8">
        <v>-64.952300000000008</v>
      </c>
      <c r="AV58" s="8">
        <v>-59.881900000000002</v>
      </c>
      <c r="AW58" s="8">
        <v>-50.956699999999998</v>
      </c>
      <c r="AX58" s="8">
        <v>-42.726170000000252</v>
      </c>
      <c r="AY58" s="8">
        <v>-51.898849999999925</v>
      </c>
      <c r="AZ58" s="8">
        <v>-64.625000000000227</v>
      </c>
      <c r="BA58" s="8">
        <v>-142.63</v>
      </c>
      <c r="BB58" s="8">
        <v>-137.32599999999991</v>
      </c>
      <c r="BC58" s="8">
        <v>-105.85599999999999</v>
      </c>
      <c r="BD58" s="8">
        <v>-98.800999999999931</v>
      </c>
      <c r="BE58" s="2">
        <f>AX54-AX27</f>
        <v>-42.726170000000025</v>
      </c>
      <c r="BF58" s="27">
        <f t="shared" ref="BF58" si="5">BE58-AX58</f>
        <v>2.2737367544323206E-13</v>
      </c>
      <c r="BH58" s="3">
        <f>BH54-BH27</f>
        <v>-42.726169999999684</v>
      </c>
      <c r="BI58" s="27">
        <f>BH58-AX58</f>
        <v>5.6843418860808015E-13</v>
      </c>
      <c r="BJ58" s="37">
        <f>BI58/BH58</f>
        <v>-1.3304122241897282E-14</v>
      </c>
      <c r="BL58" s="3"/>
      <c r="BM58" s="3"/>
    </row>
    <row r="59" spans="1:68" x14ac:dyDescent="0.35">
      <c r="A59" s="5"/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40">
        <f>AX58/1807.462</f>
        <v>-2.3638765296310656E-2</v>
      </c>
      <c r="AY59" s="8"/>
      <c r="AZ59" s="8"/>
      <c r="BA59" s="8"/>
      <c r="BB59" s="8"/>
      <c r="BC59" s="8"/>
      <c r="BD59" s="8"/>
      <c r="BH59" s="46">
        <f>BH58/1807.462</f>
        <v>-2.3638765296310343E-2</v>
      </c>
    </row>
    <row r="60" spans="1:68" x14ac:dyDescent="0.35">
      <c r="A60" s="5"/>
      <c r="B60" s="6" t="s">
        <v>42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</row>
    <row r="61" spans="1:68" x14ac:dyDescent="0.35">
      <c r="A61" s="5"/>
      <c r="B61" s="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</row>
    <row r="62" spans="1:68" x14ac:dyDescent="0.35">
      <c r="A62" s="5"/>
      <c r="B62" s="6" t="s">
        <v>52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</row>
    <row r="63" spans="1:68" x14ac:dyDescent="0.35">
      <c r="A63" s="5"/>
      <c r="B63" s="6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</row>
    <row r="64" spans="1:68" x14ac:dyDescent="0.35">
      <c r="A64" s="5"/>
      <c r="B64" s="6" t="s">
        <v>53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T3201_DepensesRecettes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GISSELA LANDA RIVERA</cp:lastModifiedBy>
  <dcterms:created xsi:type="dcterms:W3CDTF">2013-05-16T12:25:06Z</dcterms:created>
  <dcterms:modified xsi:type="dcterms:W3CDTF">2014-09-22T17:12:06Z</dcterms:modified>
</cp:coreProperties>
</file>