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7" i="1" l="1"/>
  <c r="BI88" i="1"/>
  <c r="BJ88" i="1" s="1"/>
  <c r="BF86" i="1"/>
  <c r="BG86" i="1"/>
  <c r="BF87" i="1"/>
  <c r="BG87" i="1"/>
  <c r="BI87" i="1"/>
  <c r="BF88" i="1"/>
  <c r="BG88" i="1"/>
  <c r="BF89" i="1"/>
  <c r="BG89" i="1"/>
  <c r="BI89" i="1" s="1"/>
  <c r="BJ89" i="1" s="1"/>
  <c r="BF90" i="1"/>
  <c r="BG90" i="1"/>
  <c r="BI90" i="1"/>
  <c r="BJ90" i="1"/>
  <c r="BF91" i="1"/>
  <c r="BG91" i="1"/>
  <c r="BI91" i="1" s="1"/>
  <c r="BJ91" i="1" s="1"/>
  <c r="BF92" i="1"/>
  <c r="BG92" i="1"/>
  <c r="BI92" i="1"/>
  <c r="BJ92" i="1"/>
  <c r="BC78" i="1"/>
  <c r="BI86" i="1" l="1"/>
  <c r="BG50" i="1"/>
  <c r="BF100" i="1" l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B59" i="1"/>
  <c r="BC59" i="1" s="1"/>
  <c r="BB60" i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C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J66" i="1" l="1"/>
  <c r="BJ65" i="1"/>
  <c r="BJ63" i="1"/>
  <c r="BJ64" i="1"/>
  <c r="BJ62" i="1"/>
  <c r="BH78" i="1"/>
  <c r="AZ11" i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AZ12" i="1" l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96" i="1"/>
  <c r="BJ96" i="1" s="1"/>
  <c r="BI97" i="1"/>
  <c r="BJ97" i="1" s="1"/>
  <c r="BI98" i="1"/>
  <c r="BJ98" i="1" s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AZ14" i="1" s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<sst xmlns="http://schemas.openxmlformats.org/spreadsheetml/2006/main" count="133" uniqueCount="68">
  <si>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</si>
  <si>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</si>
  <si>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</si>
  <si>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</si>
  <si>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</si>
  <si>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</si>
  <si>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</si>
  <si>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</si>
  <si>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</si>
  <si>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</si>
  <si>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</si>
  <si>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</si>
  <si>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</si>
  <si>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</si>
  <si>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</si>
  <si>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</si>
  <si>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</si>
  <si>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</si>
  <si>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</si>
  <si>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</si>
  <si>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</si>
  <si>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</si>
  <si>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</si>
  <si>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</si>
  <si>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</si>
  <si>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</si>
  <si>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</si>
  <si>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</si>
  <si>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</si>
  <si>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</si>
  <si>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</si>
  <si>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</si>
  <si>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</si>
  <si>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</si>
  <si>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</si>
  <si>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</si>
  <si>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</si>
  <si>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</si>
  <si>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</si>
  <si>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</si>
  <si>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</si>
  <si>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</si>
  <si>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</si>
  <si>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</si>
  <si>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</si>
  <si>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</si>
  <si>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</si>
  <si>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</si>
  <si>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</si>
  <si>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</si>
  <si>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</si>
  <si>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</si>
  <si>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</si>
  <si>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</si>
  <si>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</si>
  <si>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</si>
  <si>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</si>
  <si>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</si>
  <si>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</si>
  <si>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</si>
  <si>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</si>
  <si>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</si>
  <si>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</si>
  <si>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</si>
  <si>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</si>
  <si>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</si>
  <si>
    <t>New, real shit, not fake news, legit tests results</t>
  </si>
  <si>
    <t>in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</si>
</sst>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0"/>
    <numFmt numFmtId="166" formatCode="0.000000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General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Sheet1!$BG$30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Sheet1!$AZ$31:$AZ$49</c:f>
              <c:numCache>
                <c:formatCode>0.0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Sheet1!$BG$31:$BG$49</c:f>
              <c:numCache>
                <c:formatCode>0.000</c:formatCode>
                <c:ptCount val="19"/>
                <c:pt idx="0">
                  <c:v>4.3367175513452018E-2</c:v>
                </c:pt>
                <c:pt idx="1">
                  <c:v>4.0567484610800224E-2</c:v>
                </c:pt>
                <c:pt idx="2">
                  <c:v>3.8661421667244844E-2</c:v>
                </c:pt>
                <c:pt idx="3">
                  <c:v>3.7409344057481218E-2</c:v>
                </c:pt>
                <c:pt idx="4">
                  <c:v>3.672411892432656E-2</c:v>
                </c:pt>
                <c:pt idx="5">
                  <c:v>3.6563546347673608E-2</c:v>
                </c:pt>
                <c:pt idx="6">
                  <c:v>3.6199354307522448E-2</c:v>
                </c:pt>
                <c:pt idx="7">
                  <c:v>3.5774613114320529E-2</c:v>
                </c:pt>
                <c:pt idx="8">
                  <c:v>3.5517279260957428E-2</c:v>
                </c:pt>
                <c:pt idx="9">
                  <c:v>3.5290315720430704E-2</c:v>
                </c:pt>
                <c:pt idx="10">
                  <c:v>3.5337423311972087E-2</c:v>
                </c:pt>
                <c:pt idx="11">
                  <c:v>3.5033341346503218E-2</c:v>
                </c:pt>
                <c:pt idx="12">
                  <c:v>3.4840543186105813E-2</c:v>
                </c:pt>
                <c:pt idx="13">
                  <c:v>3.4709830709454076E-2</c:v>
                </c:pt>
                <c:pt idx="14">
                  <c:v>3.4638816877558189E-2</c:v>
                </c:pt>
                <c:pt idx="15">
                  <c:v>3.4480368037888183E-2</c:v>
                </c:pt>
                <c:pt idx="16">
                  <c:v>3.4317957598693286E-2</c:v>
                </c:pt>
                <c:pt idx="17">
                  <c:v>3.4189763321357508E-2</c:v>
                </c:pt>
                <c:pt idx="18">
                  <c:v>3.3994873740416764E-2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4B7B-A121-34E1AEAD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4472"/>
        <c:axId val="410030536"/>
      </c:scatterChart>
      <c:valAx>
        <c:axId val="4100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536"/>
        <c:crosses val="autoZero"/>
        <c:crossBetween val="midCat"/>
      </c:valAx>
      <c:valAx>
        <c:axId val="410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 formatCode="0.0">
                  <c:v>4</c:v>
                </c:pt>
                <c:pt idx="7" formatCode="0.0">
                  <c:v>4.5</c:v>
                </c:pt>
                <c:pt idx="8" formatCode="0.0">
                  <c:v>5</c:v>
                </c:pt>
                <c:pt idx="9" formatCode="0.0">
                  <c:v>5.5</c:v>
                </c:pt>
                <c:pt idx="10" formatCode="0.0">
                  <c:v>6</c:v>
                </c:pt>
                <c:pt idx="11" formatCode="0.0">
                  <c:v>6.5</c:v>
                </c:pt>
                <c:pt idx="12" formatCode="0.0">
                  <c:v>7</c:v>
                </c:pt>
                <c:pt idx="13" formatCode="0.0">
                  <c:v>7.5</c:v>
                </c:pt>
                <c:pt idx="14" formatCode="0.0">
                  <c:v>8</c:v>
                </c:pt>
                <c:pt idx="15" formatCode="0.0">
                  <c:v>8.5</c:v>
                </c:pt>
                <c:pt idx="16" formatCode="0.0">
                  <c:v>9</c:v>
                </c:pt>
                <c:pt idx="17" formatCode="0.0">
                  <c:v>9.5</c:v>
                </c:pt>
                <c:pt idx="18" formatCode="0.0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 formatCode="0.0">
                        <c:v>4</c:v>
                      </c:pt>
                      <c:pt idx="7" formatCode="0.0">
                        <c:v>4.5</c:v>
                      </c:pt>
                      <c:pt idx="8" formatCode="0.0">
                        <c:v>5</c:v>
                      </c:pt>
                      <c:pt idx="9" formatCode="0.0">
                        <c:v>5.5</c:v>
                      </c:pt>
                      <c:pt idx="10" formatCode="0.0">
                        <c:v>6</c:v>
                      </c:pt>
                      <c:pt idx="11" formatCode="0.0">
                        <c:v>6.5</c:v>
                      </c:pt>
                      <c:pt idx="12" formatCode="0.0">
                        <c:v>7</c:v>
                      </c:pt>
                      <c:pt idx="13" formatCode="0.0">
                        <c:v>7.5</c:v>
                      </c:pt>
                      <c:pt idx="14" formatCode="0.0">
                        <c:v>8</c:v>
                      </c:pt>
                      <c:pt idx="15" formatCode="0.0">
                        <c:v>8.5</c:v>
                      </c:pt>
                      <c:pt idx="16" formatCode="0.0">
                        <c:v>9</c:v>
                      </c:pt>
                      <c:pt idx="17" formatCode="0.0">
                        <c:v>9.5</c:v>
                      </c:pt>
                      <c:pt idx="18" formatCode="0.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594360</xdr:colOff>
      <xdr:row>29</xdr:row>
      <xdr:rowOff>22860</xdr:rowOff>
    </xdr:from>
    <xdr:to>
      <xdr:col>68</xdr:col>
      <xdr:colOff>365760</xdr:colOff>
      <xdr:row>51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D7ACD-EB06-4E4B-AFEB-0452693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72"/>
  <sheetViews>
    <sheetView tabSelected="1" topLeftCell="BX65" zoomScale="115" zoomScaleNormal="115" workbookViewId="0">
      <selection activeCell="BX78" sqref="BX78:CK90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</cols>
  <sheetData>
    <row r="2" spans="1:61" ht="15" thickBot="1" x14ac:dyDescent="0.35"/>
    <row r="3" spans="1:61" x14ac:dyDescent="0.3">
      <c r="BA3" s="28" t="s">
        <v>66</v>
      </c>
      <c r="BB3" s="29"/>
      <c r="BC3" s="29"/>
      <c r="BD3" s="29"/>
      <c r="BE3" s="29"/>
      <c r="BF3" s="29"/>
      <c r="BG3" s="29"/>
      <c r="BH3" s="29"/>
      <c r="BI3" s="30"/>
    </row>
    <row r="4" spans="1:61" ht="15" thickBot="1" x14ac:dyDescent="0.35">
      <c r="BA4" s="31"/>
      <c r="BB4" s="32"/>
      <c r="BC4" s="32"/>
      <c r="BD4" s="32"/>
      <c r="BE4" s="32"/>
      <c r="BF4" s="32"/>
      <c r="BG4" s="32"/>
      <c r="BH4" s="32"/>
      <c r="BI4" s="33"/>
    </row>
    <row r="5" spans="1:61" x14ac:dyDescent="0.3">
      <c r="AW5" s="17"/>
    </row>
    <row r="6" spans="1:61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</row>
    <row r="7" spans="1:61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4"/>
    </row>
    <row r="8" spans="1:61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0">E8/A8</f>
        <v>1.46</v>
      </c>
      <c r="AW8" s="17"/>
      <c r="AY8" t="s">
        <v>59</v>
      </c>
    </row>
    <row r="9" spans="1:61" x14ac:dyDescent="0.3">
      <c r="A9">
        <v>1.5</v>
      </c>
      <c r="B9">
        <v>2.37</v>
      </c>
      <c r="C9">
        <v>1.98</v>
      </c>
      <c r="E9">
        <f t="shared" ref="E9:E20" si="1">AVERAGE(B9,C9)</f>
        <v>2.1749999999999998</v>
      </c>
      <c r="F9">
        <f>E9/A9</f>
        <v>1.45</v>
      </c>
      <c r="AW9" s="17"/>
      <c r="AY9" s="5" t="s">
        <v>44</v>
      </c>
      <c r="AZ9">
        <v>1.02</v>
      </c>
    </row>
    <row r="10" spans="1:61" x14ac:dyDescent="0.3">
      <c r="A10">
        <v>2</v>
      </c>
      <c r="B10">
        <v>2.87</v>
      </c>
      <c r="C10">
        <v>2.62</v>
      </c>
      <c r="E10">
        <f t="shared" si="1"/>
        <v>2.7450000000000001</v>
      </c>
      <c r="F10">
        <f t="shared" si="0"/>
        <v>1.3725000000000001</v>
      </c>
      <c r="AW10" s="17"/>
      <c r="AY10" s="5" t="s">
        <v>60</v>
      </c>
      <c r="AZ10" s="25">
        <v>1.4200000000000001E-4</v>
      </c>
    </row>
    <row r="11" spans="1:61" x14ac:dyDescent="0.3">
      <c r="A11">
        <v>2.5</v>
      </c>
      <c r="B11">
        <v>3.2</v>
      </c>
      <c r="C11">
        <v>2.96</v>
      </c>
      <c r="E11">
        <f t="shared" si="1"/>
        <v>3.08</v>
      </c>
      <c r="F11">
        <f t="shared" si="0"/>
        <v>1.232</v>
      </c>
      <c r="AW11" s="17"/>
      <c r="AY11" s="5" t="s">
        <v>42</v>
      </c>
      <c r="AZ11" s="4">
        <f>BG50</f>
        <v>3.5510759501759206E-2</v>
      </c>
    </row>
    <row r="12" spans="1:61" x14ac:dyDescent="0.3">
      <c r="A12">
        <v>3</v>
      </c>
      <c r="B12">
        <v>3.15</v>
      </c>
      <c r="C12">
        <v>3.08</v>
      </c>
      <c r="E12">
        <f t="shared" si="1"/>
        <v>3.1150000000000002</v>
      </c>
      <c r="F12">
        <f t="shared" si="0"/>
        <v>1.0383333333333333</v>
      </c>
      <c r="AW12" s="17"/>
      <c r="AY12" s="5" t="s">
        <v>43</v>
      </c>
      <c r="AZ12" s="4">
        <f>BC78</f>
        <v>2.9286558050189863E-2</v>
      </c>
    </row>
    <row r="13" spans="1:61" x14ac:dyDescent="0.3">
      <c r="A13">
        <v>3.5</v>
      </c>
      <c r="B13">
        <v>3.4</v>
      </c>
      <c r="C13">
        <v>3.25</v>
      </c>
      <c r="E13">
        <f t="shared" si="1"/>
        <v>3.3250000000000002</v>
      </c>
      <c r="F13">
        <f t="shared" si="0"/>
        <v>0.95000000000000007</v>
      </c>
      <c r="AW13" s="17"/>
      <c r="AY13" s="5" t="s">
        <v>61</v>
      </c>
      <c r="BA13" t="s">
        <v>67</v>
      </c>
    </row>
    <row r="14" spans="1:61" x14ac:dyDescent="0.3">
      <c r="A14">
        <v>4</v>
      </c>
      <c r="B14">
        <v>3.73</v>
      </c>
      <c r="C14">
        <v>3.62</v>
      </c>
      <c r="E14">
        <f t="shared" si="1"/>
        <v>3.6749999999999998</v>
      </c>
      <c r="F14">
        <f t="shared" si="0"/>
        <v>0.91874999999999996</v>
      </c>
      <c r="AW14" s="17"/>
      <c r="AY14" s="5" t="s">
        <v>62</v>
      </c>
      <c r="AZ14">
        <f>BI102</f>
        <v>1.5999400748723083E-4</v>
      </c>
    </row>
    <row r="15" spans="1:61" x14ac:dyDescent="0.3">
      <c r="A15">
        <v>4.5</v>
      </c>
      <c r="B15">
        <v>3.92</v>
      </c>
      <c r="C15">
        <v>3.77</v>
      </c>
      <c r="E15">
        <f t="shared" si="1"/>
        <v>3.8449999999999998</v>
      </c>
      <c r="F15">
        <f t="shared" si="0"/>
        <v>0.85444444444444434</v>
      </c>
      <c r="AW15" s="17"/>
      <c r="AY15" s="5"/>
    </row>
    <row r="16" spans="1:61" x14ac:dyDescent="0.3">
      <c r="A16">
        <v>5</v>
      </c>
      <c r="B16">
        <v>4.41</v>
      </c>
      <c r="C16">
        <v>4.2699999999999996</v>
      </c>
      <c r="E16">
        <f t="shared" si="1"/>
        <v>4.34</v>
      </c>
      <c r="F16">
        <f t="shared" si="0"/>
        <v>0.86799999999999999</v>
      </c>
      <c r="AW16" s="17"/>
      <c r="AY16" s="5"/>
    </row>
    <row r="17" spans="1:90" x14ac:dyDescent="0.3">
      <c r="A17">
        <v>5.5</v>
      </c>
      <c r="B17">
        <v>4.5599999999999996</v>
      </c>
      <c r="C17">
        <v>4.6399999999999997</v>
      </c>
      <c r="E17">
        <f t="shared" si="1"/>
        <v>4.5999999999999996</v>
      </c>
      <c r="F17">
        <f t="shared" si="0"/>
        <v>0.83636363636363631</v>
      </c>
      <c r="AW17" s="17"/>
    </row>
    <row r="18" spans="1:90" x14ac:dyDescent="0.3">
      <c r="A18">
        <v>6</v>
      </c>
      <c r="B18">
        <v>4.75</v>
      </c>
      <c r="C18">
        <v>4.74</v>
      </c>
      <c r="E18">
        <f t="shared" si="1"/>
        <v>4.7450000000000001</v>
      </c>
      <c r="F18">
        <f t="shared" si="0"/>
        <v>0.79083333333333339</v>
      </c>
      <c r="AW18" s="17"/>
    </row>
    <row r="19" spans="1:90" x14ac:dyDescent="0.3">
      <c r="A19">
        <v>6.5</v>
      </c>
      <c r="B19">
        <v>5.0599999999999996</v>
      </c>
      <c r="C19">
        <v>5.14</v>
      </c>
      <c r="E19">
        <f t="shared" si="1"/>
        <v>5.0999999999999996</v>
      </c>
      <c r="F19">
        <f t="shared" si="0"/>
        <v>0.7846153846153846</v>
      </c>
      <c r="AW19" s="17"/>
    </row>
    <row r="20" spans="1:90" x14ac:dyDescent="0.3">
      <c r="A20">
        <v>7</v>
      </c>
      <c r="B20">
        <v>5.65</v>
      </c>
      <c r="C20">
        <v>5.4</v>
      </c>
      <c r="E20">
        <f t="shared" si="1"/>
        <v>5.5250000000000004</v>
      </c>
      <c r="F20">
        <f t="shared" si="0"/>
        <v>0.78928571428571437</v>
      </c>
      <c r="AW20" s="17"/>
    </row>
    <row r="21" spans="1:90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</row>
    <row r="22" spans="1:90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90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90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90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90" ht="14.4" customHeight="1" x14ac:dyDescent="0.4">
      <c r="AN26" s="34"/>
      <c r="AO26" s="34"/>
      <c r="AP26" s="34"/>
      <c r="AQ26" s="34"/>
      <c r="AR26" s="34"/>
      <c r="AS26" s="34"/>
      <c r="AT26" s="34"/>
      <c r="AU26" s="34"/>
      <c r="AW26" s="17"/>
    </row>
    <row r="27" spans="1:90" x14ac:dyDescent="0.3">
      <c r="AW27" s="17"/>
    </row>
    <row r="28" spans="1:90" ht="21" x14ac:dyDescent="0.4">
      <c r="K28" s="34" t="s">
        <v>10</v>
      </c>
      <c r="L28" s="34"/>
      <c r="M28" s="34"/>
      <c r="N28" s="34"/>
      <c r="O28" s="34"/>
      <c r="P28" s="34"/>
      <c r="Q28" s="34"/>
      <c r="R28" t="s">
        <v>24</v>
      </c>
      <c r="AE28" s="34" t="s">
        <v>52</v>
      </c>
      <c r="AF28" s="34"/>
      <c r="AG28" s="34"/>
      <c r="AH28" s="34"/>
      <c r="AI28" s="34"/>
      <c r="AJ28" s="34"/>
      <c r="AK28" s="34"/>
      <c r="AN28" s="34" t="s">
        <v>55</v>
      </c>
      <c r="AO28" s="34"/>
      <c r="AP28" s="34"/>
      <c r="AQ28" s="34"/>
      <c r="AR28" s="34"/>
      <c r="AS28" s="34"/>
      <c r="AT28" s="34"/>
      <c r="AU28" s="34"/>
      <c r="AW28" s="17"/>
      <c r="AY28" s="34" t="s">
        <v>58</v>
      </c>
      <c r="AZ28" s="34"/>
      <c r="BA28" s="34"/>
      <c r="BB28" s="34"/>
      <c r="BC28" s="34"/>
      <c r="BD28" s="34"/>
      <c r="BE28" s="34"/>
    </row>
    <row r="29" spans="1:90" ht="15" thickBot="1" x14ac:dyDescent="0.35">
      <c r="AW29" s="17"/>
    </row>
    <row r="30" spans="1:90" ht="15" thickBot="1" x14ac:dyDescent="0.35">
      <c r="H30" s="37" t="s">
        <v>4</v>
      </c>
      <c r="I30" s="38"/>
      <c r="J30" s="39"/>
      <c r="L30" s="40" t="s">
        <v>5</v>
      </c>
      <c r="M30" s="41"/>
      <c r="N30" s="42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90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2">(AQ31*2*PI())/60*(12/40)^3</f>
        <v>2.6295130510546567</v>
      </c>
      <c r="AU31" s="10">
        <f t="shared" ref="AU31:AU39" si="3">(AP31-6.39*AO31)/AR31</f>
        <v>-4.0238628957388922</v>
      </c>
      <c r="AW31" s="17"/>
      <c r="AY31" s="16" t="s">
        <v>49</v>
      </c>
      <c r="AZ31" s="27">
        <v>3</v>
      </c>
      <c r="BA31" s="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4.3367175513452018E-2</v>
      </c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2"/>
        <v>3.4211943997592846</v>
      </c>
      <c r="AU32" s="10">
        <f t="shared" si="3"/>
        <v>-3.0562133507337896</v>
      </c>
      <c r="AW32" s="17"/>
      <c r="AY32" s="17"/>
      <c r="AZ32" s="27">
        <v>3.5</v>
      </c>
      <c r="BA32" s="1">
        <v>0.745</v>
      </c>
      <c r="BC32">
        <v>645</v>
      </c>
      <c r="BD32">
        <f>BC32</f>
        <v>645</v>
      </c>
      <c r="BE32" s="1">
        <f t="shared" ref="BE32:BE49" si="4">(BD32*2*PI())/60</f>
        <v>67.54424205218055</v>
      </c>
      <c r="BG32" s="10">
        <f t="shared" ref="BG32:BG49" si="5">(AZ32-$AZ$9*BA32)/BE32</f>
        <v>4.0567484610800224E-2</v>
      </c>
      <c r="BS32" s="10"/>
    </row>
    <row r="33" spans="5:71" ht="15" thickBot="1" x14ac:dyDescent="0.35">
      <c r="E33">
        <v>5</v>
      </c>
      <c r="F33">
        <v>0.76</v>
      </c>
      <c r="H33">
        <v>2.8</v>
      </c>
      <c r="I33" s="10">
        <f t="shared" ref="I33:I51" si="6">H33/0.033</f>
        <v>84.848484848484844</v>
      </c>
      <c r="J33" s="1">
        <f t="shared" ref="J33:J51" si="7">(I33*2*PI())/60</f>
        <v>8.885312555607495</v>
      </c>
      <c r="L33">
        <v>21</v>
      </c>
      <c r="M33">
        <f t="shared" ref="M33:M51" si="8">L33/0.1</f>
        <v>210</v>
      </c>
      <c r="N33" s="1">
        <f t="shared" ref="N33:N51" si="9">(M33*2*PI())/60</f>
        <v>21.991148575128552</v>
      </c>
      <c r="P33" s="10">
        <f t="shared" ref="P33:P51" si="10">(E33+0.8*F33)/J33</f>
        <v>0.63115393689339694</v>
      </c>
      <c r="Q33" s="10">
        <f t="shared" ref="Q33:Q51" si="11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2">(AG33*2*PI())/60</f>
        <v>75.607663196394341</v>
      </c>
      <c r="AK33" s="10">
        <f t="shared" ref="AK33:AK51" si="13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2"/>
        <v>4.2411500823462207</v>
      </c>
      <c r="AU33" s="10">
        <f t="shared" si="3"/>
        <v>-2.3802270148420357</v>
      </c>
      <c r="AW33" s="17"/>
      <c r="AY33" s="17"/>
      <c r="AZ33" s="27">
        <v>4</v>
      </c>
      <c r="BA33" s="1">
        <v>0.77</v>
      </c>
      <c r="BC33">
        <v>794</v>
      </c>
      <c r="BD33">
        <f>BC33</f>
        <v>794</v>
      </c>
      <c r="BE33" s="1">
        <f t="shared" si="4"/>
        <v>83.147485565009859</v>
      </c>
      <c r="BG33" s="10">
        <f t="shared" si="5"/>
        <v>3.8661421667244844E-2</v>
      </c>
      <c r="BS33" s="10"/>
    </row>
    <row r="34" spans="5:71" ht="15.6" thickTop="1" thickBot="1" x14ac:dyDescent="0.35">
      <c r="E34">
        <v>5.5</v>
      </c>
      <c r="F34">
        <v>0.78</v>
      </c>
      <c r="H34">
        <v>3.2</v>
      </c>
      <c r="I34" s="10">
        <f t="shared" si="6"/>
        <v>96.969696969696969</v>
      </c>
      <c r="J34" s="1">
        <f>(I34*2*PI())/60</f>
        <v>10.154642920694281</v>
      </c>
      <c r="L34">
        <v>24</v>
      </c>
      <c r="M34">
        <f t="shared" si="8"/>
        <v>240</v>
      </c>
      <c r="N34" s="1">
        <f t="shared" si="9"/>
        <v>25.132741228718341</v>
      </c>
      <c r="P34" s="10">
        <f t="shared" si="10"/>
        <v>0.60307388923738714</v>
      </c>
      <c r="Q34" s="10">
        <f t="shared" si="11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2"/>
        <v>89.640110382428759</v>
      </c>
      <c r="AK34" s="10">
        <f t="shared" si="13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2"/>
        <v>5.00455709716854</v>
      </c>
      <c r="AU34" s="10">
        <f t="shared" si="3"/>
        <v>-1.9450072825639673</v>
      </c>
      <c r="AW34" s="17"/>
      <c r="AY34" s="16" t="s">
        <v>51</v>
      </c>
      <c r="AZ34" s="27">
        <v>4.5</v>
      </c>
      <c r="BA34" s="1">
        <v>0.79</v>
      </c>
      <c r="BC34">
        <v>94.3</v>
      </c>
      <c r="BD34">
        <f t="shared" ref="BD34:BD49" si="14">BC34/0.1</f>
        <v>942.99999999999989</v>
      </c>
      <c r="BE34" s="1">
        <f t="shared" si="4"/>
        <v>98.750729077839154</v>
      </c>
      <c r="BG34" s="10">
        <f t="shared" si="5"/>
        <v>3.7409344057481218E-2</v>
      </c>
      <c r="BS34" s="10"/>
    </row>
    <row r="35" spans="5:71" ht="15" thickTop="1" x14ac:dyDescent="0.3">
      <c r="E35">
        <v>6</v>
      </c>
      <c r="F35">
        <v>0.79</v>
      </c>
      <c r="H35">
        <v>3.7</v>
      </c>
      <c r="I35" s="10">
        <f t="shared" si="6"/>
        <v>112.12121212121212</v>
      </c>
      <c r="J35" s="1">
        <f t="shared" si="7"/>
        <v>11.741305877052762</v>
      </c>
      <c r="L35">
        <v>27</v>
      </c>
      <c r="M35">
        <f t="shared" si="8"/>
        <v>270</v>
      </c>
      <c r="N35" s="1">
        <f t="shared" si="9"/>
        <v>28.274333882308138</v>
      </c>
      <c r="P35" s="10">
        <f t="shared" si="10"/>
        <v>0.56484347392410561</v>
      </c>
      <c r="Q35" s="10">
        <f t="shared" si="11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5">AF35/0.1</f>
        <v>1120</v>
      </c>
      <c r="AH35" s="1">
        <f t="shared" si="12"/>
        <v>117.28612573401894</v>
      </c>
      <c r="AK35" s="10">
        <f t="shared" si="13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2"/>
        <v>5.9658844491670173</v>
      </c>
      <c r="AU35" s="10">
        <f t="shared" si="3"/>
        <v>-1.5710830606698529</v>
      </c>
      <c r="AW35" s="17"/>
      <c r="AY35" s="17"/>
      <c r="AZ35" s="27">
        <v>5</v>
      </c>
      <c r="BA35" s="1">
        <v>0.83</v>
      </c>
      <c r="BC35">
        <v>108</v>
      </c>
      <c r="BD35">
        <f t="shared" si="14"/>
        <v>1080</v>
      </c>
      <c r="BE35" s="1">
        <f t="shared" si="4"/>
        <v>113.09733552923255</v>
      </c>
      <c r="BG35" s="10">
        <f t="shared" si="5"/>
        <v>3.672411892432656E-2</v>
      </c>
      <c r="BS35" s="10"/>
    </row>
    <row r="36" spans="5:71" x14ac:dyDescent="0.3">
      <c r="E36">
        <v>6.5</v>
      </c>
      <c r="F36">
        <v>0.81499999999999995</v>
      </c>
      <c r="H36">
        <v>4.0999999999999996</v>
      </c>
      <c r="I36" s="10">
        <f t="shared" si="6"/>
        <v>124.24242424242422</v>
      </c>
      <c r="J36" s="1">
        <f t="shared" si="7"/>
        <v>13.010636242139546</v>
      </c>
      <c r="L36">
        <v>30</v>
      </c>
      <c r="M36">
        <f t="shared" si="8"/>
        <v>300</v>
      </c>
      <c r="N36" s="1">
        <f t="shared" si="9"/>
        <v>31.415926535897931</v>
      </c>
      <c r="P36" s="10">
        <f t="shared" si="10"/>
        <v>0.54970409339673332</v>
      </c>
      <c r="Q36" s="10">
        <f t="shared" si="11"/>
        <v>0.37267244009568939</v>
      </c>
      <c r="AB36" s="17"/>
      <c r="AC36">
        <v>6</v>
      </c>
      <c r="AD36">
        <v>0.81</v>
      </c>
      <c r="AF36">
        <v>127</v>
      </c>
      <c r="AG36">
        <f t="shared" si="15"/>
        <v>1270</v>
      </c>
      <c r="AH36" s="1">
        <f t="shared" si="12"/>
        <v>132.99408900196789</v>
      </c>
      <c r="AK36" s="10">
        <f t="shared" si="13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2"/>
        <v>7.2099551399885753</v>
      </c>
      <c r="AU36" s="10">
        <f t="shared" si="3"/>
        <v>-1.2221851355394093</v>
      </c>
      <c r="AW36" s="17"/>
      <c r="AY36" s="17"/>
      <c r="AZ36" s="27">
        <v>5.5</v>
      </c>
      <c r="BA36" s="1">
        <v>0.85</v>
      </c>
      <c r="BC36">
        <v>121</v>
      </c>
      <c r="BD36">
        <f t="shared" si="14"/>
        <v>1210</v>
      </c>
      <c r="BE36" s="1">
        <f t="shared" si="4"/>
        <v>126.71090369478833</v>
      </c>
      <c r="BG36" s="10">
        <f t="shared" si="5"/>
        <v>3.6563546347673608E-2</v>
      </c>
      <c r="BS36" s="10"/>
    </row>
    <row r="37" spans="5:71" x14ac:dyDescent="0.3">
      <c r="E37">
        <v>7</v>
      </c>
      <c r="F37">
        <v>0.83</v>
      </c>
      <c r="H37">
        <v>4.7</v>
      </c>
      <c r="I37" s="10">
        <f t="shared" si="6"/>
        <v>142.42424242424244</v>
      </c>
      <c r="J37" s="1">
        <f t="shared" si="7"/>
        <v>14.914631789769725</v>
      </c>
      <c r="L37">
        <v>33</v>
      </c>
      <c r="M37">
        <f t="shared" si="8"/>
        <v>330</v>
      </c>
      <c r="N37" s="1">
        <f t="shared" si="9"/>
        <v>34.557519189487721</v>
      </c>
      <c r="P37" s="10">
        <f t="shared" si="10"/>
        <v>0.51385780809264803</v>
      </c>
      <c r="Q37" s="10">
        <f t="shared" si="11"/>
        <v>0.35603539514904597</v>
      </c>
      <c r="AB37" s="17"/>
      <c r="AC37">
        <v>6.5</v>
      </c>
      <c r="AD37">
        <v>0.83</v>
      </c>
      <c r="AF37">
        <v>140</v>
      </c>
      <c r="AG37">
        <f t="shared" si="15"/>
        <v>1400</v>
      </c>
      <c r="AH37" s="1">
        <f t="shared" si="12"/>
        <v>146.60765716752366</v>
      </c>
      <c r="AK37" s="10">
        <f t="shared" si="13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2"/>
        <v>8.5501585660099817</v>
      </c>
      <c r="AU37" s="10">
        <f t="shared" si="3"/>
        <v>-0.96922179115412688</v>
      </c>
      <c r="AW37" s="17"/>
      <c r="AY37" s="17"/>
      <c r="AZ37" s="27">
        <v>6</v>
      </c>
      <c r="BA37" s="1">
        <v>0.88</v>
      </c>
      <c r="BC37">
        <v>134.6</v>
      </c>
      <c r="BD37">
        <f t="shared" si="14"/>
        <v>1345.9999999999998</v>
      </c>
      <c r="BE37" s="1">
        <f t="shared" si="4"/>
        <v>140.95279039106202</v>
      </c>
      <c r="BG37" s="10">
        <f t="shared" si="5"/>
        <v>3.6199354307522448E-2</v>
      </c>
      <c r="BS37" s="10"/>
    </row>
    <row r="38" spans="5:71" x14ac:dyDescent="0.3">
      <c r="E38">
        <v>7.5</v>
      </c>
      <c r="F38">
        <v>0.85</v>
      </c>
      <c r="H38">
        <v>5</v>
      </c>
      <c r="I38" s="10">
        <f t="shared" si="6"/>
        <v>151.5151515151515</v>
      </c>
      <c r="J38" s="1">
        <f t="shared" si="7"/>
        <v>15.866629563584812</v>
      </c>
      <c r="L38">
        <v>35.5</v>
      </c>
      <c r="M38">
        <f t="shared" si="8"/>
        <v>355</v>
      </c>
      <c r="N38" s="1">
        <f t="shared" si="9"/>
        <v>37.175513067479216</v>
      </c>
      <c r="P38" s="10">
        <f t="shared" si="10"/>
        <v>0.51554742405871479</v>
      </c>
      <c r="Q38" s="10">
        <f t="shared" si="11"/>
        <v>0.34784994026921318</v>
      </c>
      <c r="AB38" s="17"/>
      <c r="AC38">
        <v>7</v>
      </c>
      <c r="AD38">
        <v>0.85</v>
      </c>
      <c r="AF38">
        <v>154.5</v>
      </c>
      <c r="AG38">
        <f t="shared" si="15"/>
        <v>1545</v>
      </c>
      <c r="AH38" s="1">
        <f t="shared" si="12"/>
        <v>161.79202165987437</v>
      </c>
      <c r="AK38" s="10">
        <f t="shared" si="13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2"/>
        <v>9.132609843985529</v>
      </c>
      <c r="AU38" s="10">
        <f t="shared" si="3"/>
        <v>-0.82437552119432578</v>
      </c>
      <c r="AW38" s="17"/>
      <c r="AY38" s="17"/>
      <c r="AZ38" s="27">
        <v>6.5</v>
      </c>
      <c r="BA38" s="1">
        <v>0.9</v>
      </c>
      <c r="BC38">
        <v>149</v>
      </c>
      <c r="BD38">
        <f t="shared" si="14"/>
        <v>1490</v>
      </c>
      <c r="BE38" s="1">
        <f t="shared" si="4"/>
        <v>156.03243512829306</v>
      </c>
      <c r="BG38" s="10">
        <f t="shared" si="5"/>
        <v>3.5774613114320529E-2</v>
      </c>
      <c r="BS38" s="10"/>
    </row>
    <row r="39" spans="5:71" x14ac:dyDescent="0.3">
      <c r="E39">
        <v>8</v>
      </c>
      <c r="F39">
        <v>0.87</v>
      </c>
      <c r="H39">
        <v>5.4</v>
      </c>
      <c r="I39" s="10">
        <f t="shared" si="6"/>
        <v>163.63636363636363</v>
      </c>
      <c r="J39" s="1">
        <f t="shared" ref="J39:J46" si="16">(I39*2*PI())/60</f>
        <v>17.135959928671596</v>
      </c>
      <c r="L39">
        <v>38.5</v>
      </c>
      <c r="M39">
        <f t="shared" si="8"/>
        <v>385</v>
      </c>
      <c r="N39" s="1">
        <f t="shared" si="9"/>
        <v>40.317105721069012</v>
      </c>
      <c r="P39" s="10">
        <f t="shared" si="10"/>
        <v>0.50747084121327812</v>
      </c>
      <c r="Q39" s="10">
        <f t="shared" si="11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5"/>
        <v>1695</v>
      </c>
      <c r="AH39" s="1">
        <f t="shared" si="12"/>
        <v>177.49998492782331</v>
      </c>
      <c r="AK39" s="10">
        <f t="shared" si="13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2"/>
        <v>9.2739815133970698</v>
      </c>
      <c r="AU39" s="10">
        <f t="shared" si="3"/>
        <v>-0.81869906566363415</v>
      </c>
      <c r="AW39" s="17"/>
      <c r="AY39" s="17"/>
      <c r="AZ39" s="27">
        <v>7</v>
      </c>
      <c r="BA39" s="1">
        <v>0.93</v>
      </c>
      <c r="BC39">
        <v>162.69999999999999</v>
      </c>
      <c r="BD39">
        <f t="shared" si="14"/>
        <v>1626.9999999999998</v>
      </c>
      <c r="BE39" s="1">
        <f t="shared" si="4"/>
        <v>170.37904157968643</v>
      </c>
      <c r="BG39" s="10">
        <f t="shared" si="5"/>
        <v>3.5517279260957428E-2</v>
      </c>
      <c r="BS39" s="10"/>
    </row>
    <row r="40" spans="5:71" x14ac:dyDescent="0.3">
      <c r="E40">
        <v>8.5</v>
      </c>
      <c r="F40">
        <v>0.89</v>
      </c>
      <c r="H40">
        <v>5.85</v>
      </c>
      <c r="I40" s="10">
        <f t="shared" si="6"/>
        <v>177.27272727272725</v>
      </c>
      <c r="J40" s="1">
        <f t="shared" si="16"/>
        <v>18.56395658939423</v>
      </c>
      <c r="L40">
        <v>41</v>
      </c>
      <c r="M40">
        <f t="shared" ref="M40:M46" si="17">L40/0.1</f>
        <v>410</v>
      </c>
      <c r="N40" s="1">
        <f t="shared" ref="N40:N46" si="18">(M40*2*PI())/60</f>
        <v>42.935099599060507</v>
      </c>
      <c r="P40" s="10">
        <f t="shared" si="10"/>
        <v>0.49623042133501355</v>
      </c>
      <c r="Q40" s="10">
        <f t="shared" si="11"/>
        <v>0.33043128192278465</v>
      </c>
      <c r="AB40" s="17"/>
      <c r="AC40">
        <v>8</v>
      </c>
      <c r="AD40">
        <v>0.88</v>
      </c>
      <c r="AF40">
        <v>180</v>
      </c>
      <c r="AG40">
        <f t="shared" si="15"/>
        <v>1800</v>
      </c>
      <c r="AH40" s="1">
        <f t="shared" si="12"/>
        <v>188.49555921538757</v>
      </c>
      <c r="AK40" s="10">
        <f t="shared" si="13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 s="27">
        <v>7.5</v>
      </c>
      <c r="BA40" s="1">
        <v>0.94</v>
      </c>
      <c r="BC40">
        <v>177</v>
      </c>
      <c r="BD40">
        <f t="shared" si="14"/>
        <v>1770</v>
      </c>
      <c r="BE40" s="1">
        <f t="shared" si="4"/>
        <v>185.35396656179779</v>
      </c>
      <c r="BG40" s="10">
        <f t="shared" si="5"/>
        <v>3.5290315720430704E-2</v>
      </c>
      <c r="BS40" s="10"/>
    </row>
    <row r="41" spans="5:71" x14ac:dyDescent="0.3">
      <c r="E41">
        <v>9</v>
      </c>
      <c r="F41">
        <v>0.9</v>
      </c>
      <c r="H41">
        <v>6.3</v>
      </c>
      <c r="I41" s="10">
        <f t="shared" si="6"/>
        <v>190.90909090909091</v>
      </c>
      <c r="J41" s="1">
        <f t="shared" si="16"/>
        <v>19.991953250116865</v>
      </c>
      <c r="L41">
        <v>43.5</v>
      </c>
      <c r="M41">
        <f t="shared" si="17"/>
        <v>435</v>
      </c>
      <c r="N41" s="1">
        <f t="shared" si="18"/>
        <v>45.553093477052002</v>
      </c>
      <c r="P41" s="10">
        <f t="shared" si="10"/>
        <v>0.4861956147252986</v>
      </c>
      <c r="Q41" s="10">
        <f t="shared" si="11"/>
        <v>0.32381994007566178</v>
      </c>
      <c r="AB41" s="17"/>
      <c r="AC41">
        <v>8.5</v>
      </c>
      <c r="AD41">
        <v>0.9</v>
      </c>
      <c r="AF41">
        <v>193</v>
      </c>
      <c r="AG41">
        <f t="shared" si="15"/>
        <v>1930</v>
      </c>
      <c r="AH41" s="1">
        <f t="shared" si="12"/>
        <v>202.10912738094336</v>
      </c>
      <c r="AK41" s="10">
        <f t="shared" si="13"/>
        <v>1.3601562856775763E-2</v>
      </c>
      <c r="AW41" s="17"/>
      <c r="AY41" s="17"/>
      <c r="AZ41" s="27">
        <v>8</v>
      </c>
      <c r="BA41" s="1">
        <v>0.95</v>
      </c>
      <c r="BC41">
        <v>190</v>
      </c>
      <c r="BD41">
        <f t="shared" si="14"/>
        <v>1900</v>
      </c>
      <c r="BE41" s="1">
        <f t="shared" si="4"/>
        <v>198.96753472735358</v>
      </c>
      <c r="BG41" s="10">
        <f t="shared" si="5"/>
        <v>3.5337423311972087E-2</v>
      </c>
      <c r="BS41" s="10"/>
    </row>
    <row r="42" spans="5:71" x14ac:dyDescent="0.3">
      <c r="E42">
        <v>9.5</v>
      </c>
      <c r="F42">
        <v>0.92</v>
      </c>
      <c r="H42">
        <v>6.8</v>
      </c>
      <c r="I42" s="10">
        <f t="shared" si="6"/>
        <v>206.06060606060603</v>
      </c>
      <c r="J42" s="1">
        <f t="shared" si="16"/>
        <v>21.578616206475342</v>
      </c>
      <c r="L42">
        <v>47</v>
      </c>
      <c r="M42">
        <f t="shared" si="17"/>
        <v>470</v>
      </c>
      <c r="N42" s="1">
        <f t="shared" si="18"/>
        <v>49.218284906240093</v>
      </c>
      <c r="P42" s="10">
        <f t="shared" si="10"/>
        <v>0.4743584992687514</v>
      </c>
      <c r="Q42" s="10">
        <f t="shared" si="11"/>
        <v>0.31246111133893278</v>
      </c>
      <c r="AB42" s="17"/>
      <c r="AC42">
        <v>9</v>
      </c>
      <c r="AD42">
        <v>0.82</v>
      </c>
      <c r="AF42">
        <v>217</v>
      </c>
      <c r="AG42">
        <f t="shared" si="15"/>
        <v>2170</v>
      </c>
      <c r="AH42" s="1">
        <f t="shared" si="12"/>
        <v>227.24186860966171</v>
      </c>
      <c r="AK42" s="10">
        <f t="shared" si="13"/>
        <v>1.6547126737718292E-2</v>
      </c>
      <c r="AW42" s="17"/>
      <c r="AY42" s="17"/>
      <c r="AZ42" s="27">
        <v>8.5</v>
      </c>
      <c r="BA42" s="1">
        <v>0.96</v>
      </c>
      <c r="BC42">
        <v>205</v>
      </c>
      <c r="BD42">
        <f t="shared" si="14"/>
        <v>2050</v>
      </c>
      <c r="BE42" s="1">
        <f t="shared" si="4"/>
        <v>214.67549799530252</v>
      </c>
      <c r="BG42" s="10">
        <f t="shared" si="5"/>
        <v>3.5033341346503218E-2</v>
      </c>
      <c r="BS42" s="10"/>
    </row>
    <row r="43" spans="5:71" x14ac:dyDescent="0.3">
      <c r="E43">
        <v>10</v>
      </c>
      <c r="F43">
        <v>0.93</v>
      </c>
      <c r="H43">
        <v>7.3</v>
      </c>
      <c r="I43" s="10">
        <f t="shared" si="6"/>
        <v>221.21212121212119</v>
      </c>
      <c r="J43" s="1">
        <f t="shared" si="16"/>
        <v>23.165279162833826</v>
      </c>
      <c r="L43">
        <v>49</v>
      </c>
      <c r="M43">
        <f t="shared" si="17"/>
        <v>490</v>
      </c>
      <c r="N43" s="1">
        <f t="shared" si="18"/>
        <v>51.312680008633286</v>
      </c>
      <c r="P43" s="10">
        <f t="shared" si="10"/>
        <v>0.46379756205302203</v>
      </c>
      <c r="Q43" s="10">
        <f t="shared" si="11"/>
        <v>0.31069708300789711</v>
      </c>
      <c r="AB43" s="17"/>
      <c r="AC43">
        <v>9.5</v>
      </c>
      <c r="AD43">
        <v>0.84</v>
      </c>
      <c r="AF43">
        <v>229</v>
      </c>
      <c r="AG43">
        <f t="shared" si="15"/>
        <v>2290</v>
      </c>
      <c r="AH43" s="1">
        <f t="shared" si="12"/>
        <v>239.80823922402087</v>
      </c>
      <c r="AK43" s="10">
        <f t="shared" si="13"/>
        <v>1.7232101838417863E-2</v>
      </c>
      <c r="AW43" s="17"/>
      <c r="AY43" s="17"/>
      <c r="AZ43" s="27">
        <v>9</v>
      </c>
      <c r="BA43" s="1">
        <v>0.99</v>
      </c>
      <c r="BC43">
        <v>219</v>
      </c>
      <c r="BD43">
        <f t="shared" si="14"/>
        <v>2190</v>
      </c>
      <c r="BE43" s="1">
        <f t="shared" si="4"/>
        <v>229.33626371205489</v>
      </c>
      <c r="BG43" s="10">
        <f t="shared" si="5"/>
        <v>3.4840543186105813E-2</v>
      </c>
      <c r="BS43" s="10"/>
    </row>
    <row r="44" spans="5:71" x14ac:dyDescent="0.3">
      <c r="E44">
        <v>10.5</v>
      </c>
      <c r="F44">
        <v>0.95</v>
      </c>
      <c r="H44">
        <v>7.7</v>
      </c>
      <c r="I44" s="10">
        <f t="shared" si="6"/>
        <v>233.33333333333331</v>
      </c>
      <c r="J44" s="1">
        <f t="shared" si="16"/>
        <v>24.43460952792061</v>
      </c>
      <c r="L44">
        <v>52</v>
      </c>
      <c r="M44">
        <f t="shared" si="17"/>
        <v>520</v>
      </c>
      <c r="N44" s="1">
        <f t="shared" si="18"/>
        <v>54.454272662223076</v>
      </c>
      <c r="P44" s="10">
        <f t="shared" si="10"/>
        <v>0.46082176951236214</v>
      </c>
      <c r="Q44" s="10">
        <f t="shared" si="11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5"/>
        <v>2465</v>
      </c>
      <c r="AH44" s="1">
        <f t="shared" si="12"/>
        <v>258.13419636996133</v>
      </c>
      <c r="AK44" s="10">
        <f t="shared" si="13"/>
        <v>1.7574385973635809E-2</v>
      </c>
      <c r="AW44" s="17"/>
      <c r="AY44" s="17"/>
      <c r="AZ44" s="27">
        <v>9.5</v>
      </c>
      <c r="BA44" s="1">
        <v>1</v>
      </c>
      <c r="BC44">
        <v>233.3</v>
      </c>
      <c r="BD44">
        <f t="shared" si="14"/>
        <v>2333</v>
      </c>
      <c r="BE44" s="1">
        <f t="shared" si="4"/>
        <v>244.31118869416622</v>
      </c>
      <c r="BG44" s="10">
        <f t="shared" si="5"/>
        <v>3.4709830709454076E-2</v>
      </c>
      <c r="BS44" s="10"/>
    </row>
    <row r="45" spans="5:71" x14ac:dyDescent="0.3">
      <c r="E45">
        <v>11</v>
      </c>
      <c r="F45">
        <v>0.97</v>
      </c>
      <c r="H45">
        <v>8.3000000000000007</v>
      </c>
      <c r="I45" s="10">
        <f t="shared" si="6"/>
        <v>251.51515151515153</v>
      </c>
      <c r="J45" s="1">
        <f t="shared" si="16"/>
        <v>26.338605075550792</v>
      </c>
      <c r="L45">
        <v>56</v>
      </c>
      <c r="M45">
        <f t="shared" si="17"/>
        <v>560</v>
      </c>
      <c r="N45" s="1">
        <f t="shared" si="18"/>
        <v>58.643062867009469</v>
      </c>
      <c r="P45" s="10">
        <f t="shared" si="10"/>
        <v>0.4471003671690742</v>
      </c>
      <c r="Q45" s="10">
        <f t="shared" si="11"/>
        <v>0.29327083476185828</v>
      </c>
      <c r="AB45" s="17"/>
      <c r="AC45">
        <v>10.5</v>
      </c>
      <c r="AD45">
        <v>0.88</v>
      </c>
      <c r="AF45">
        <v>255</v>
      </c>
      <c r="AG45">
        <f t="shared" si="15"/>
        <v>2550</v>
      </c>
      <c r="AH45" s="1">
        <f t="shared" si="12"/>
        <v>267.03537555513242</v>
      </c>
      <c r="AK45" s="10">
        <f t="shared" si="13"/>
        <v>1.8262748858130711E-2</v>
      </c>
      <c r="AW45" s="17"/>
      <c r="AY45" s="17"/>
      <c r="AZ45" s="27">
        <v>10</v>
      </c>
      <c r="BA45" s="1">
        <v>1.02</v>
      </c>
      <c r="BC45">
        <v>247</v>
      </c>
      <c r="BD45">
        <f t="shared" si="14"/>
        <v>2470</v>
      </c>
      <c r="BE45" s="1">
        <f t="shared" si="4"/>
        <v>258.65779514555965</v>
      </c>
      <c r="BG45" s="10">
        <f t="shared" si="5"/>
        <v>3.4638816877558189E-2</v>
      </c>
      <c r="BS45" s="10"/>
    </row>
    <row r="46" spans="5:71" x14ac:dyDescent="0.3">
      <c r="E46">
        <v>11.5</v>
      </c>
      <c r="F46">
        <v>0.99</v>
      </c>
      <c r="H46">
        <v>8.8000000000000007</v>
      </c>
      <c r="I46" s="10">
        <f t="shared" si="6"/>
        <v>266.66666666666669</v>
      </c>
      <c r="J46" s="1">
        <f t="shared" si="16"/>
        <v>27.925268031909276</v>
      </c>
      <c r="L46">
        <v>59</v>
      </c>
      <c r="M46">
        <f t="shared" si="17"/>
        <v>590</v>
      </c>
      <c r="N46" s="1">
        <f t="shared" si="18"/>
        <v>61.784655520599266</v>
      </c>
      <c r="P46" s="10">
        <f t="shared" si="10"/>
        <v>0.4401748261092549</v>
      </c>
      <c r="Q46" s="10">
        <f t="shared" si="11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5"/>
        <v>2740</v>
      </c>
      <c r="AH46" s="1">
        <f t="shared" si="12"/>
        <v>286.93212902786775</v>
      </c>
      <c r="AK46" s="10">
        <f t="shared" si="13"/>
        <v>1.8404875110682003E-2</v>
      </c>
      <c r="AW46" s="17"/>
      <c r="AY46" s="17"/>
      <c r="AZ46" s="27">
        <v>10.5</v>
      </c>
      <c r="BA46" s="1">
        <v>1.03</v>
      </c>
      <c r="BC46">
        <v>261.7</v>
      </c>
      <c r="BD46">
        <f t="shared" si="14"/>
        <v>2616.9999999999995</v>
      </c>
      <c r="BE46" s="1">
        <f t="shared" si="4"/>
        <v>274.05159914814959</v>
      </c>
      <c r="BG46" s="10">
        <f t="shared" si="5"/>
        <v>3.4480368037888183E-2</v>
      </c>
      <c r="BS46" s="10"/>
    </row>
    <row r="47" spans="5:71" x14ac:dyDescent="0.3">
      <c r="E47">
        <v>12</v>
      </c>
      <c r="F47">
        <v>1</v>
      </c>
      <c r="H47">
        <v>9.1</v>
      </c>
      <c r="I47" s="10">
        <f t="shared" si="6"/>
        <v>275.75757575757575</v>
      </c>
      <c r="J47" s="1">
        <f t="shared" si="7"/>
        <v>28.87726580572436</v>
      </c>
      <c r="L47">
        <v>61.5</v>
      </c>
      <c r="M47">
        <f t="shared" si="8"/>
        <v>615</v>
      </c>
      <c r="N47" s="1">
        <f t="shared" si="9"/>
        <v>64.402649398590754</v>
      </c>
      <c r="P47" s="10">
        <f t="shared" si="10"/>
        <v>0.44325526128802151</v>
      </c>
      <c r="Q47" s="10">
        <f t="shared" si="11"/>
        <v>0.28554725887414201</v>
      </c>
      <c r="AB47" s="17"/>
      <c r="AC47">
        <v>11.5</v>
      </c>
      <c r="AD47">
        <v>0.92</v>
      </c>
      <c r="AF47">
        <v>294</v>
      </c>
      <c r="AG47">
        <f t="shared" si="15"/>
        <v>2940</v>
      </c>
      <c r="AH47" s="1">
        <f t="shared" si="12"/>
        <v>307.8760800517997</v>
      </c>
      <c r="AK47" s="10">
        <f t="shared" si="13"/>
        <v>1.8257995226697188E-2</v>
      </c>
      <c r="AW47" s="17"/>
      <c r="AY47" s="17"/>
      <c r="AZ47" s="27">
        <v>11</v>
      </c>
      <c r="BA47" s="1">
        <v>1.06</v>
      </c>
      <c r="BC47">
        <v>276</v>
      </c>
      <c r="BD47">
        <f t="shared" si="14"/>
        <v>2760</v>
      </c>
      <c r="BE47" s="1">
        <f t="shared" si="4"/>
        <v>289.02652413026101</v>
      </c>
      <c r="BG47" s="10">
        <f t="shared" si="5"/>
        <v>3.4317957598693286E-2</v>
      </c>
      <c r="BS47" s="10"/>
    </row>
    <row r="48" spans="5:71" x14ac:dyDescent="0.3">
      <c r="E48">
        <v>12.5</v>
      </c>
      <c r="F48">
        <v>1.02</v>
      </c>
      <c r="H48">
        <v>9.8000000000000007</v>
      </c>
      <c r="I48" s="10">
        <f t="shared" si="6"/>
        <v>296.969696969697</v>
      </c>
      <c r="J48" s="1">
        <f t="shared" si="7"/>
        <v>31.098593944626238</v>
      </c>
      <c r="L48">
        <v>66</v>
      </c>
      <c r="M48">
        <f t="shared" si="8"/>
        <v>660</v>
      </c>
      <c r="N48" s="1">
        <f t="shared" si="9"/>
        <v>69.115038378975441</v>
      </c>
      <c r="P48" s="10">
        <f t="shared" si="10"/>
        <v>0.42818656122235949</v>
      </c>
      <c r="Q48" s="10">
        <f t="shared" si="11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5"/>
        <v>3070</v>
      </c>
      <c r="AH48" s="1">
        <f t="shared" si="12"/>
        <v>321.48964821735547</v>
      </c>
      <c r="AK48" s="10">
        <f t="shared" si="13"/>
        <v>1.874197204609938E-2</v>
      </c>
      <c r="AW48" s="17"/>
      <c r="AY48" s="17"/>
      <c r="AZ48" s="27">
        <v>11.5</v>
      </c>
      <c r="BA48" s="1">
        <v>1.06</v>
      </c>
      <c r="BC48">
        <v>291</v>
      </c>
      <c r="BD48">
        <f t="shared" si="14"/>
        <v>2910</v>
      </c>
      <c r="BE48" s="1">
        <f t="shared" si="4"/>
        <v>304.73448739820992</v>
      </c>
      <c r="BG48" s="10">
        <f t="shared" si="5"/>
        <v>3.4189763321357508E-2</v>
      </c>
      <c r="BS48" s="10"/>
    </row>
    <row r="49" spans="4:71" ht="15" thickBot="1" x14ac:dyDescent="0.35">
      <c r="E49">
        <v>13</v>
      </c>
      <c r="F49">
        <v>1.03</v>
      </c>
      <c r="H49">
        <v>10.199999999999999</v>
      </c>
      <c r="I49" s="10">
        <f t="shared" si="6"/>
        <v>309.09090909090907</v>
      </c>
      <c r="J49" s="1">
        <f t="shared" si="7"/>
        <v>32.367924309713018</v>
      </c>
      <c r="L49">
        <v>68</v>
      </c>
      <c r="M49">
        <f t="shared" si="8"/>
        <v>680</v>
      </c>
      <c r="N49" s="1">
        <f t="shared" si="9"/>
        <v>71.209433481368649</v>
      </c>
      <c r="P49" s="10">
        <f t="shared" si="10"/>
        <v>0.42708948117045836</v>
      </c>
      <c r="Q49" s="10">
        <f t="shared" si="11"/>
        <v>0.27498744257140295</v>
      </c>
      <c r="AB49" s="17"/>
      <c r="AC49">
        <v>12.5</v>
      </c>
      <c r="AD49">
        <v>0.95</v>
      </c>
      <c r="AF49">
        <v>325</v>
      </c>
      <c r="AG49">
        <f t="shared" si="15"/>
        <v>3250</v>
      </c>
      <c r="AH49" s="1">
        <f t="shared" si="12"/>
        <v>340.33920413889427</v>
      </c>
      <c r="AK49" s="10">
        <f t="shared" si="13"/>
        <v>1.8891446891249376E-2</v>
      </c>
      <c r="AW49" s="17"/>
      <c r="AY49" s="17"/>
      <c r="AZ49" s="27">
        <v>12</v>
      </c>
      <c r="BA49" s="1">
        <v>1.05</v>
      </c>
      <c r="BC49">
        <v>307</v>
      </c>
      <c r="BD49">
        <f t="shared" si="14"/>
        <v>3070</v>
      </c>
      <c r="BE49" s="1">
        <f t="shared" si="4"/>
        <v>321.48964821735547</v>
      </c>
      <c r="BG49" s="10">
        <f t="shared" si="5"/>
        <v>3.3994873740416764E-2</v>
      </c>
      <c r="BS49" s="10"/>
    </row>
    <row r="50" spans="4:71" ht="15" thickBot="1" x14ac:dyDescent="0.35">
      <c r="E50">
        <v>13.5</v>
      </c>
      <c r="F50">
        <v>1.0449999999999999</v>
      </c>
      <c r="H50">
        <v>10.6</v>
      </c>
      <c r="I50" s="10">
        <f t="shared" si="6"/>
        <v>321.21212121212119</v>
      </c>
      <c r="J50" s="1">
        <f t="shared" si="7"/>
        <v>33.637254674799799</v>
      </c>
      <c r="L50">
        <v>72</v>
      </c>
      <c r="M50">
        <f t="shared" si="8"/>
        <v>720</v>
      </c>
      <c r="N50" s="1">
        <f t="shared" si="9"/>
        <v>75.398223686155035</v>
      </c>
      <c r="P50" s="10">
        <f t="shared" si="10"/>
        <v>0.42619411538184115</v>
      </c>
      <c r="Q50" s="10">
        <f t="shared" si="11"/>
        <v>0.26761306849865607</v>
      </c>
      <c r="AB50" s="17"/>
      <c r="AC50">
        <v>13</v>
      </c>
      <c r="AD50">
        <v>0.96</v>
      </c>
      <c r="AF50">
        <v>338.5</v>
      </c>
      <c r="AG50">
        <f t="shared" si="15"/>
        <v>3385</v>
      </c>
      <c r="AH50" s="1">
        <f t="shared" si="12"/>
        <v>354.4763710800483</v>
      </c>
      <c r="AK50" s="10">
        <f t="shared" si="13"/>
        <v>1.9368286746677402E-2</v>
      </c>
      <c r="AW50" s="17"/>
      <c r="BF50" t="s">
        <v>42</v>
      </c>
      <c r="BG50" s="6">
        <f>AVERAGE(BG33:BG49)</f>
        <v>3.5510759501759206E-2</v>
      </c>
    </row>
    <row r="51" spans="4:71" ht="15" thickBot="1" x14ac:dyDescent="0.35">
      <c r="E51">
        <v>14</v>
      </c>
      <c r="F51">
        <v>1.06</v>
      </c>
      <c r="H51">
        <v>11.1</v>
      </c>
      <c r="I51" s="10">
        <f t="shared" si="6"/>
        <v>336.36363636363632</v>
      </c>
      <c r="J51" s="1">
        <f t="shared" si="7"/>
        <v>35.223917631158287</v>
      </c>
      <c r="L51">
        <v>75</v>
      </c>
      <c r="M51">
        <f t="shared" si="8"/>
        <v>750</v>
      </c>
      <c r="N51" s="1">
        <f t="shared" si="9"/>
        <v>78.539816339744831</v>
      </c>
      <c r="P51" s="10">
        <f t="shared" si="10"/>
        <v>0.42153176019426625</v>
      </c>
      <c r="Q51" s="10">
        <f t="shared" si="11"/>
        <v>0.26449514358601428</v>
      </c>
      <c r="AB51" s="17"/>
      <c r="AC51">
        <v>13.5</v>
      </c>
      <c r="AD51">
        <v>1</v>
      </c>
      <c r="AF51">
        <v>350.5</v>
      </c>
      <c r="AG51">
        <f t="shared" si="15"/>
        <v>3505</v>
      </c>
      <c r="AH51" s="1">
        <f t="shared" si="12"/>
        <v>367.04274169440748</v>
      </c>
      <c r="AK51" s="10">
        <f t="shared" si="13"/>
        <v>1.9371041005136251E-2</v>
      </c>
      <c r="AW51" s="17"/>
    </row>
    <row r="52" spans="4:71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71" x14ac:dyDescent="0.3">
      <c r="J53" s="9">
        <f>4.6*2*PI()/60</f>
        <v>0.4817108735504349</v>
      </c>
      <c r="P53">
        <f>4.6/1000</f>
        <v>4.5999999999999999E-3</v>
      </c>
      <c r="AW53" s="17"/>
    </row>
    <row r="54" spans="4:71" x14ac:dyDescent="0.3">
      <c r="AW54" s="17"/>
    </row>
    <row r="55" spans="4:71" x14ac:dyDescent="0.3">
      <c r="AW55" s="17"/>
    </row>
    <row r="56" spans="4:71" ht="14.4" customHeight="1" x14ac:dyDescent="0.4">
      <c r="I56" s="3"/>
      <c r="J56" s="3"/>
      <c r="K56" s="3"/>
      <c r="L56" s="3"/>
      <c r="M56" s="3"/>
      <c r="N56" s="3"/>
      <c r="O56" s="3"/>
      <c r="AW56" s="17"/>
      <c r="AZ56" s="35" t="s">
        <v>64</v>
      </c>
      <c r="BA56" s="35"/>
      <c r="BB56" s="35"/>
      <c r="BC56" s="35"/>
      <c r="BD56" s="35"/>
      <c r="BE56" s="35"/>
      <c r="BF56" s="35"/>
      <c r="BG56" s="35"/>
    </row>
    <row r="57" spans="4:71" ht="21" x14ac:dyDescent="0.4">
      <c r="H57" s="34" t="s">
        <v>36</v>
      </c>
      <c r="I57" s="34"/>
      <c r="J57" s="34"/>
      <c r="K57" s="34"/>
      <c r="L57" s="34"/>
      <c r="M57" s="34"/>
      <c r="N57" s="34"/>
      <c r="O57" s="34"/>
      <c r="AW57" s="17"/>
    </row>
    <row r="58" spans="4:71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71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19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0">BE59/(5*1000)</f>
        <v>5.8000000000000003E-2</v>
      </c>
      <c r="BH59" s="4"/>
      <c r="BJ59" s="4"/>
    </row>
    <row r="60" spans="4:71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19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0"/>
        <v>7.1400000000000005E-2</v>
      </c>
      <c r="BH60" s="4"/>
      <c r="BJ60" s="4"/>
    </row>
    <row r="61" spans="4:71" x14ac:dyDescent="0.3">
      <c r="E61">
        <v>48</v>
      </c>
      <c r="F61">
        <v>1</v>
      </c>
      <c r="G61">
        <f t="shared" ref="G61:G69" si="21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2">J61/(5*1000)</f>
        <v>1.34E-2</v>
      </c>
      <c r="M61" s="4">
        <f t="shared" ref="M61:M79" si="23">L61/K61</f>
        <v>1.34E-2</v>
      </c>
      <c r="AW61" s="17"/>
      <c r="AZ61">
        <v>290</v>
      </c>
      <c r="BA61">
        <v>2</v>
      </c>
      <c r="BB61">
        <f t="shared" si="19"/>
        <v>5.8000000000000003E-2</v>
      </c>
      <c r="BC61" s="4">
        <f t="shared" ref="BC61:BC77" si="24">BB61/BA61</f>
        <v>2.9000000000000001E-2</v>
      </c>
      <c r="BE61">
        <v>444</v>
      </c>
      <c r="BF61">
        <v>2</v>
      </c>
      <c r="BG61">
        <f t="shared" si="20"/>
        <v>8.8800000000000004E-2</v>
      </c>
      <c r="BH61" s="4"/>
      <c r="BJ61" s="4"/>
    </row>
    <row r="62" spans="4:71" x14ac:dyDescent="0.3">
      <c r="E62">
        <v>63</v>
      </c>
      <c r="F62">
        <v>1.53</v>
      </c>
      <c r="G62">
        <f t="shared" si="21"/>
        <v>1.26E-2</v>
      </c>
      <c r="H62" s="4">
        <f>G62/F62</f>
        <v>8.2352941176470594E-3</v>
      </c>
      <c r="J62">
        <v>77</v>
      </c>
      <c r="K62">
        <v>1.53</v>
      </c>
      <c r="L62">
        <f t="shared" si="22"/>
        <v>1.54E-2</v>
      </c>
      <c r="M62" s="4">
        <f t="shared" si="23"/>
        <v>1.0065359477124183E-2</v>
      </c>
      <c r="AW62" s="17"/>
      <c r="AZ62">
        <v>359</v>
      </c>
      <c r="BA62">
        <v>2.5</v>
      </c>
      <c r="BB62">
        <f t="shared" si="19"/>
        <v>7.1800000000000003E-2</v>
      </c>
      <c r="BC62" s="4">
        <f t="shared" si="24"/>
        <v>2.8720000000000002E-2</v>
      </c>
      <c r="BE62">
        <v>467</v>
      </c>
      <c r="BF62">
        <v>2.5</v>
      </c>
      <c r="BG62">
        <f t="shared" si="20"/>
        <v>9.3399999999999997E-2</v>
      </c>
      <c r="BH62" s="4">
        <f t="shared" ref="BH62:BH77" si="25">BG62/BF62</f>
        <v>3.7359999999999997E-2</v>
      </c>
      <c r="BJ62" s="4">
        <f t="shared" ref="BJ62:BJ64" si="26">AVERAGE(BC62,BH62)</f>
        <v>3.304E-2</v>
      </c>
    </row>
    <row r="63" spans="4:71" x14ac:dyDescent="0.3">
      <c r="E63">
        <v>77</v>
      </c>
      <c r="F63">
        <v>2</v>
      </c>
      <c r="G63">
        <f t="shared" si="21"/>
        <v>1.54E-2</v>
      </c>
      <c r="H63" s="4">
        <f t="shared" ref="H63:H69" si="27">G63/F63</f>
        <v>7.7000000000000002E-3</v>
      </c>
      <c r="J63">
        <v>94</v>
      </c>
      <c r="K63">
        <v>2</v>
      </c>
      <c r="L63">
        <f t="shared" si="22"/>
        <v>1.8800000000000001E-2</v>
      </c>
      <c r="M63" s="4">
        <f t="shared" si="23"/>
        <v>9.4000000000000004E-3</v>
      </c>
      <c r="AW63" s="17"/>
      <c r="AZ63">
        <v>433</v>
      </c>
      <c r="BA63">
        <v>3</v>
      </c>
      <c r="BB63">
        <f t="shared" si="19"/>
        <v>8.6599999999999996E-2</v>
      </c>
      <c r="BC63" s="4">
        <f t="shared" si="24"/>
        <v>2.8866666666666665E-2</v>
      </c>
      <c r="BE63">
        <v>567</v>
      </c>
      <c r="BF63">
        <v>3</v>
      </c>
      <c r="BG63">
        <f t="shared" si="20"/>
        <v>0.1134</v>
      </c>
      <c r="BH63" s="4">
        <f t="shared" si="25"/>
        <v>3.78E-2</v>
      </c>
      <c r="BJ63" s="4">
        <f t="shared" si="26"/>
        <v>3.3333333333333333E-2</v>
      </c>
    </row>
    <row r="64" spans="4:71" x14ac:dyDescent="0.3">
      <c r="E64">
        <v>90</v>
      </c>
      <c r="F64">
        <v>2.5</v>
      </c>
      <c r="G64">
        <f t="shared" si="21"/>
        <v>1.7999999999999999E-2</v>
      </c>
      <c r="H64" s="4">
        <f t="shared" si="27"/>
        <v>7.1999999999999998E-3</v>
      </c>
      <c r="J64">
        <v>107.5</v>
      </c>
      <c r="K64">
        <v>2.5</v>
      </c>
      <c r="L64">
        <f t="shared" si="22"/>
        <v>2.1499999999999998E-2</v>
      </c>
      <c r="M64" s="4">
        <f t="shared" si="23"/>
        <v>8.6E-3</v>
      </c>
      <c r="AW64" s="17"/>
      <c r="AZ64">
        <v>508</v>
      </c>
      <c r="BA64">
        <v>3.5</v>
      </c>
      <c r="BB64">
        <f t="shared" si="19"/>
        <v>0.1016</v>
      </c>
      <c r="BC64" s="4">
        <f t="shared" si="24"/>
        <v>2.9028571428571428E-2</v>
      </c>
      <c r="BE64">
        <v>643</v>
      </c>
      <c r="BF64">
        <v>3.5</v>
      </c>
      <c r="BG64">
        <f t="shared" si="20"/>
        <v>0.12859999999999999</v>
      </c>
      <c r="BH64" s="4">
        <f t="shared" si="25"/>
        <v>3.674285714285714E-2</v>
      </c>
      <c r="BJ64" s="4">
        <f t="shared" si="26"/>
        <v>3.2885714285714282E-2</v>
      </c>
    </row>
    <row r="65" spans="5:65" x14ac:dyDescent="0.3">
      <c r="E65">
        <v>99</v>
      </c>
      <c r="F65">
        <v>3</v>
      </c>
      <c r="G65">
        <f t="shared" si="21"/>
        <v>1.9800000000000002E-2</v>
      </c>
      <c r="H65" s="4">
        <f t="shared" si="27"/>
        <v>6.6000000000000008E-3</v>
      </c>
      <c r="J65">
        <v>124</v>
      </c>
      <c r="K65">
        <v>3</v>
      </c>
      <c r="L65">
        <f t="shared" si="22"/>
        <v>2.4799999999999999E-2</v>
      </c>
      <c r="M65" s="4">
        <f t="shared" si="23"/>
        <v>8.266666666666667E-3</v>
      </c>
      <c r="AW65" s="17"/>
      <c r="AZ65">
        <v>582</v>
      </c>
      <c r="BA65" s="27">
        <v>4</v>
      </c>
      <c r="BB65" s="4">
        <f t="shared" si="19"/>
        <v>0.1164</v>
      </c>
      <c r="BC65" s="4">
        <f t="shared" si="24"/>
        <v>2.9100000000000001E-2</v>
      </c>
      <c r="BE65">
        <v>725</v>
      </c>
      <c r="BF65">
        <v>4</v>
      </c>
      <c r="BG65">
        <f t="shared" si="20"/>
        <v>0.14499999999999999</v>
      </c>
      <c r="BH65" s="4">
        <f t="shared" si="25"/>
        <v>3.6249999999999998E-2</v>
      </c>
      <c r="BJ65" s="4">
        <f t="shared" ref="BJ65:BJ77" si="28">AVERAGE(BC65,BH65)</f>
        <v>3.2674999999999996E-2</v>
      </c>
    </row>
    <row r="66" spans="5:65" x14ac:dyDescent="0.3">
      <c r="E66">
        <v>110</v>
      </c>
      <c r="F66">
        <v>3.5</v>
      </c>
      <c r="G66">
        <f t="shared" si="21"/>
        <v>2.1999999999999999E-2</v>
      </c>
      <c r="H66" s="4">
        <f t="shared" si="27"/>
        <v>6.2857142857142851E-3</v>
      </c>
      <c r="J66">
        <v>139</v>
      </c>
      <c r="K66">
        <v>3.5</v>
      </c>
      <c r="L66">
        <f t="shared" si="22"/>
        <v>2.7799999999999998E-2</v>
      </c>
      <c r="M66" s="4">
        <f t="shared" si="23"/>
        <v>7.9428571428571421E-3</v>
      </c>
      <c r="O66" t="s">
        <v>16</v>
      </c>
      <c r="P66" t="s">
        <v>17</v>
      </c>
      <c r="AW66" s="17"/>
      <c r="AZ66">
        <v>657</v>
      </c>
      <c r="BA66" s="27">
        <v>4.5</v>
      </c>
      <c r="BB66" s="4">
        <f t="shared" si="19"/>
        <v>0.13139999999999999</v>
      </c>
      <c r="BC66" s="4">
        <f t="shared" si="24"/>
        <v>2.9199999999999997E-2</v>
      </c>
      <c r="BE66">
        <v>798</v>
      </c>
      <c r="BF66">
        <v>4.5</v>
      </c>
      <c r="BG66">
        <f t="shared" si="20"/>
        <v>0.15959999999999999</v>
      </c>
      <c r="BH66" s="4">
        <f t="shared" si="25"/>
        <v>3.5466666666666667E-2</v>
      </c>
      <c r="BJ66" s="4">
        <f t="shared" si="28"/>
        <v>3.2333333333333332E-2</v>
      </c>
    </row>
    <row r="67" spans="5:65" x14ac:dyDescent="0.3">
      <c r="E67">
        <v>129</v>
      </c>
      <c r="F67">
        <v>4</v>
      </c>
      <c r="G67">
        <f t="shared" si="21"/>
        <v>2.58E-2</v>
      </c>
      <c r="H67" s="4">
        <f t="shared" si="27"/>
        <v>6.45E-3</v>
      </c>
      <c r="J67">
        <v>150</v>
      </c>
      <c r="K67">
        <v>4</v>
      </c>
      <c r="L67">
        <f t="shared" si="22"/>
        <v>0.03</v>
      </c>
      <c r="M67" s="4">
        <f t="shared" si="23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 s="27">
        <v>5</v>
      </c>
      <c r="BB67" s="4">
        <f t="shared" si="19"/>
        <v>0.14979999999999999</v>
      </c>
      <c r="BC67" s="4">
        <f t="shared" si="24"/>
        <v>2.9959999999999997E-2</v>
      </c>
      <c r="BE67">
        <v>872</v>
      </c>
      <c r="BF67">
        <v>5</v>
      </c>
      <c r="BG67">
        <f t="shared" si="20"/>
        <v>0.1744</v>
      </c>
      <c r="BH67" s="4">
        <f t="shared" si="25"/>
        <v>3.4880000000000001E-2</v>
      </c>
      <c r="BJ67" s="4">
        <f t="shared" si="28"/>
        <v>3.2419999999999997E-2</v>
      </c>
      <c r="BK67" s="4"/>
    </row>
    <row r="68" spans="5:65" x14ac:dyDescent="0.3">
      <c r="E68">
        <v>152</v>
      </c>
      <c r="F68">
        <v>4.5</v>
      </c>
      <c r="G68">
        <f t="shared" si="21"/>
        <v>3.04E-2</v>
      </c>
      <c r="H68" s="4">
        <f t="shared" si="27"/>
        <v>6.7555555555555554E-3</v>
      </c>
      <c r="J68">
        <v>163</v>
      </c>
      <c r="K68">
        <v>4.5</v>
      </c>
      <c r="L68">
        <f t="shared" si="22"/>
        <v>3.2599999999999997E-2</v>
      </c>
      <c r="M68" s="4">
        <f t="shared" si="23"/>
        <v>7.244444444444444E-3</v>
      </c>
      <c r="O68" s="4">
        <f t="shared" ref="O68:O80" si="29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 s="27">
        <v>5.5</v>
      </c>
      <c r="BB68" s="4">
        <f t="shared" si="19"/>
        <v>0.16059999999999999</v>
      </c>
      <c r="BC68" s="4">
        <f t="shared" si="24"/>
        <v>2.92E-2</v>
      </c>
      <c r="BE68">
        <v>925</v>
      </c>
      <c r="BF68">
        <v>5.5</v>
      </c>
      <c r="BG68">
        <f t="shared" si="20"/>
        <v>0.185</v>
      </c>
      <c r="BH68" s="4">
        <f t="shared" si="25"/>
        <v>3.3636363636363638E-2</v>
      </c>
      <c r="BJ68" s="4">
        <f t="shared" si="28"/>
        <v>3.1418181818181817E-2</v>
      </c>
      <c r="BK68" s="4"/>
    </row>
    <row r="69" spans="5:65" x14ac:dyDescent="0.3">
      <c r="E69">
        <v>164</v>
      </c>
      <c r="F69">
        <v>5</v>
      </c>
      <c r="G69">
        <f t="shared" si="21"/>
        <v>3.2800000000000003E-2</v>
      </c>
      <c r="H69" s="4">
        <f t="shared" si="27"/>
        <v>6.5600000000000007E-3</v>
      </c>
      <c r="J69">
        <v>177</v>
      </c>
      <c r="K69">
        <v>5</v>
      </c>
      <c r="L69">
        <f t="shared" si="22"/>
        <v>3.5400000000000001E-2</v>
      </c>
      <c r="M69" s="4">
        <f t="shared" si="23"/>
        <v>7.0800000000000004E-3</v>
      </c>
      <c r="O69" s="4">
        <f t="shared" si="29"/>
        <v>6.8200000000000005E-3</v>
      </c>
      <c r="P69" s="4">
        <f>0.0064*F69</f>
        <v>3.2000000000000001E-2</v>
      </c>
      <c r="Q69" s="4"/>
      <c r="AW69" s="17"/>
      <c r="AZ69">
        <v>912</v>
      </c>
      <c r="BA69" s="27">
        <v>6</v>
      </c>
      <c r="BB69" s="4">
        <f t="shared" si="19"/>
        <v>0.18240000000000001</v>
      </c>
      <c r="BC69" s="4">
        <f t="shared" si="24"/>
        <v>3.04E-2</v>
      </c>
      <c r="BE69">
        <v>980</v>
      </c>
      <c r="BF69">
        <v>6</v>
      </c>
      <c r="BG69">
        <f t="shared" si="20"/>
        <v>0.19600000000000001</v>
      </c>
      <c r="BH69" s="4">
        <f t="shared" si="25"/>
        <v>3.266666666666667E-2</v>
      </c>
      <c r="BJ69" s="4">
        <f t="shared" si="28"/>
        <v>3.1533333333333337E-2</v>
      </c>
      <c r="BK69" s="4"/>
    </row>
    <row r="70" spans="5:65" x14ac:dyDescent="0.3">
      <c r="E70">
        <v>168</v>
      </c>
      <c r="F70">
        <v>5.5</v>
      </c>
      <c r="G70">
        <f t="shared" ref="G70:G80" si="30">E70/(5*1000)</f>
        <v>3.3599999999999998E-2</v>
      </c>
      <c r="H70" s="4">
        <f t="shared" ref="H70:H80" si="31">G70/F70</f>
        <v>6.1090909090909086E-3</v>
      </c>
      <c r="J70">
        <v>190</v>
      </c>
      <c r="K70">
        <v>5.5</v>
      </c>
      <c r="L70">
        <f t="shared" si="22"/>
        <v>3.7999999999999999E-2</v>
      </c>
      <c r="M70" s="4">
        <f t="shared" si="23"/>
        <v>6.909090909090909E-3</v>
      </c>
      <c r="O70" s="4">
        <f t="shared" si="29"/>
        <v>6.5090909090909088E-3</v>
      </c>
      <c r="P70" s="4">
        <f t="shared" ref="P70:P80" si="32">0.0064*F70</f>
        <v>3.5200000000000002E-2</v>
      </c>
      <c r="Q70" s="4"/>
      <c r="AW70" s="17"/>
      <c r="AZ70">
        <v>948</v>
      </c>
      <c r="BA70" s="27">
        <v>6.5</v>
      </c>
      <c r="BB70" s="4">
        <f t="shared" si="19"/>
        <v>0.18959999999999999</v>
      </c>
      <c r="BC70" s="4">
        <f t="shared" si="24"/>
        <v>2.9169230769230767E-2</v>
      </c>
      <c r="BE70">
        <v>1074</v>
      </c>
      <c r="BF70">
        <v>6.5</v>
      </c>
      <c r="BG70">
        <f t="shared" si="20"/>
        <v>0.21479999999999999</v>
      </c>
      <c r="BH70" s="4">
        <f t="shared" si="25"/>
        <v>3.3046153846153843E-2</v>
      </c>
      <c r="BJ70" s="4">
        <f t="shared" si="28"/>
        <v>3.1107692307692305E-2</v>
      </c>
      <c r="BK70" s="4"/>
    </row>
    <row r="71" spans="5:65" x14ac:dyDescent="0.3">
      <c r="E71">
        <v>181</v>
      </c>
      <c r="F71">
        <v>6</v>
      </c>
      <c r="G71">
        <f t="shared" si="30"/>
        <v>3.6200000000000003E-2</v>
      </c>
      <c r="H71" s="4">
        <f t="shared" si="31"/>
        <v>6.0333333333333341E-3</v>
      </c>
      <c r="J71">
        <v>205</v>
      </c>
      <c r="K71">
        <v>6</v>
      </c>
      <c r="L71">
        <f t="shared" si="22"/>
        <v>4.1000000000000002E-2</v>
      </c>
      <c r="M71" s="4">
        <f t="shared" si="23"/>
        <v>6.8333333333333336E-3</v>
      </c>
      <c r="O71" s="4">
        <f t="shared" si="29"/>
        <v>6.4333333333333343E-3</v>
      </c>
      <c r="P71" s="4">
        <f t="shared" si="32"/>
        <v>3.8400000000000004E-2</v>
      </c>
      <c r="Q71" s="4"/>
      <c r="AW71" s="17"/>
      <c r="AZ71">
        <v>1025</v>
      </c>
      <c r="BA71" s="27">
        <v>7</v>
      </c>
      <c r="BB71" s="4">
        <f t="shared" si="19"/>
        <v>0.20499999999999999</v>
      </c>
      <c r="BC71" s="4">
        <f t="shared" si="24"/>
        <v>2.9285714285714283E-2</v>
      </c>
      <c r="BE71">
        <v>1122</v>
      </c>
      <c r="BF71">
        <v>7</v>
      </c>
      <c r="BG71">
        <f t="shared" si="20"/>
        <v>0.22439999999999999</v>
      </c>
      <c r="BH71" s="4">
        <f t="shared" si="25"/>
        <v>3.2057142857142853E-2</v>
      </c>
      <c r="BJ71" s="4">
        <f t="shared" si="28"/>
        <v>3.0671428571428568E-2</v>
      </c>
      <c r="BK71" s="4"/>
    </row>
    <row r="72" spans="5:65" x14ac:dyDescent="0.3">
      <c r="E72">
        <v>207</v>
      </c>
      <c r="F72">
        <v>6.5</v>
      </c>
      <c r="G72">
        <f t="shared" si="30"/>
        <v>4.1399999999999999E-2</v>
      </c>
      <c r="H72" s="4">
        <f t="shared" si="31"/>
        <v>6.3692307692307694E-3</v>
      </c>
      <c r="J72">
        <v>219</v>
      </c>
      <c r="K72">
        <v>6.5</v>
      </c>
      <c r="L72">
        <f t="shared" si="22"/>
        <v>4.3799999999999999E-2</v>
      </c>
      <c r="M72" s="4">
        <f t="shared" si="23"/>
        <v>6.7384615384615387E-3</v>
      </c>
      <c r="O72" s="4">
        <f t="shared" si="29"/>
        <v>6.553846153846154E-3</v>
      </c>
      <c r="P72" s="4">
        <f t="shared" si="32"/>
        <v>4.1600000000000005E-2</v>
      </c>
      <c r="Q72" s="4"/>
      <c r="AW72" s="17"/>
      <c r="AZ72">
        <v>1096</v>
      </c>
      <c r="BA72" s="27">
        <v>7.5</v>
      </c>
      <c r="BB72" s="4">
        <f t="shared" si="19"/>
        <v>0.21920000000000001</v>
      </c>
      <c r="BC72" s="4">
        <f t="shared" si="24"/>
        <v>2.9226666666666668E-2</v>
      </c>
      <c r="BE72">
        <v>1190</v>
      </c>
      <c r="BF72">
        <v>7.5</v>
      </c>
      <c r="BG72">
        <f t="shared" si="20"/>
        <v>0.23799999999999999</v>
      </c>
      <c r="BH72" s="4">
        <f t="shared" si="25"/>
        <v>3.1733333333333329E-2</v>
      </c>
      <c r="BJ72" s="4">
        <f t="shared" si="28"/>
        <v>3.048E-2</v>
      </c>
      <c r="BK72" s="4"/>
    </row>
    <row r="73" spans="5:65" x14ac:dyDescent="0.3">
      <c r="E73">
        <v>216</v>
      </c>
      <c r="F73">
        <v>7</v>
      </c>
      <c r="G73">
        <f t="shared" si="30"/>
        <v>4.3200000000000002E-2</v>
      </c>
      <c r="H73" s="4">
        <f t="shared" si="31"/>
        <v>6.1714285714285716E-3</v>
      </c>
      <c r="J73">
        <v>234</v>
      </c>
      <c r="K73">
        <v>7</v>
      </c>
      <c r="L73">
        <f t="shared" si="22"/>
        <v>4.6800000000000001E-2</v>
      </c>
      <c r="M73" s="4">
        <f t="shared" si="23"/>
        <v>6.6857142857142862E-3</v>
      </c>
      <c r="O73" s="4">
        <f t="shared" si="29"/>
        <v>6.4285714285714293E-3</v>
      </c>
      <c r="P73" s="4">
        <f t="shared" si="32"/>
        <v>4.48E-2</v>
      </c>
      <c r="Q73" s="4"/>
      <c r="AW73" s="17"/>
      <c r="AZ73">
        <v>1166</v>
      </c>
      <c r="BA73" s="27">
        <v>8</v>
      </c>
      <c r="BB73" s="4">
        <f t="shared" si="19"/>
        <v>0.23319999999999999</v>
      </c>
      <c r="BC73" s="4">
        <f t="shared" si="24"/>
        <v>2.9149999999999999E-2</v>
      </c>
      <c r="BE73">
        <v>1263</v>
      </c>
      <c r="BF73">
        <v>8</v>
      </c>
      <c r="BG73">
        <f t="shared" si="20"/>
        <v>0.25259999999999999</v>
      </c>
      <c r="BH73" s="4">
        <f t="shared" si="25"/>
        <v>3.1574999999999999E-2</v>
      </c>
      <c r="BJ73" s="4">
        <f t="shared" si="28"/>
        <v>3.0362500000000001E-2</v>
      </c>
      <c r="BK73" s="4"/>
    </row>
    <row r="74" spans="5:65" x14ac:dyDescent="0.3">
      <c r="E74">
        <v>224</v>
      </c>
      <c r="F74">
        <v>7.5</v>
      </c>
      <c r="G74">
        <f t="shared" si="30"/>
        <v>4.48E-2</v>
      </c>
      <c r="H74" s="4">
        <f t="shared" si="31"/>
        <v>5.9733333333333331E-3</v>
      </c>
      <c r="J74">
        <v>248</v>
      </c>
      <c r="K74">
        <v>7.5</v>
      </c>
      <c r="L74">
        <f t="shared" si="22"/>
        <v>4.9599999999999998E-2</v>
      </c>
      <c r="M74" s="4">
        <f t="shared" si="23"/>
        <v>6.613333333333333E-3</v>
      </c>
      <c r="O74" s="4">
        <f t="shared" si="29"/>
        <v>6.2933333333333331E-3</v>
      </c>
      <c r="P74" s="4">
        <f t="shared" si="32"/>
        <v>4.8000000000000001E-2</v>
      </c>
      <c r="Q74" s="4"/>
      <c r="AW74" s="17"/>
      <c r="AZ74">
        <v>1239</v>
      </c>
      <c r="BA74" s="27">
        <v>8.5</v>
      </c>
      <c r="BB74" s="4">
        <f t="shared" si="19"/>
        <v>0.24779999999999999</v>
      </c>
      <c r="BC74" s="4">
        <f t="shared" si="24"/>
        <v>2.9152941176470586E-2</v>
      </c>
      <c r="BE74">
        <v>1329</v>
      </c>
      <c r="BF74">
        <v>8.5</v>
      </c>
      <c r="BG74">
        <f t="shared" si="20"/>
        <v>0.26579999999999998</v>
      </c>
      <c r="BH74" s="4">
        <f t="shared" si="25"/>
        <v>3.1270588235294113E-2</v>
      </c>
      <c r="BJ74" s="4">
        <f t="shared" si="28"/>
        <v>3.0211764705882348E-2</v>
      </c>
      <c r="BK74" s="4"/>
    </row>
    <row r="75" spans="5:65" x14ac:dyDescent="0.3">
      <c r="E75">
        <v>242</v>
      </c>
      <c r="F75">
        <v>8</v>
      </c>
      <c r="G75">
        <f t="shared" si="30"/>
        <v>4.8399999999999999E-2</v>
      </c>
      <c r="H75" s="4">
        <f t="shared" si="31"/>
        <v>6.0499999999999998E-3</v>
      </c>
      <c r="J75">
        <v>258</v>
      </c>
      <c r="K75">
        <v>8</v>
      </c>
      <c r="L75">
        <f t="shared" si="22"/>
        <v>5.16E-2</v>
      </c>
      <c r="M75" s="4">
        <f t="shared" si="23"/>
        <v>6.45E-3</v>
      </c>
      <c r="O75" s="4">
        <f t="shared" si="29"/>
        <v>6.2500000000000003E-3</v>
      </c>
      <c r="P75" s="4">
        <f t="shared" si="32"/>
        <v>5.1200000000000002E-2</v>
      </c>
      <c r="Q75" s="4"/>
      <c r="AW75" s="17"/>
      <c r="AZ75">
        <v>1302</v>
      </c>
      <c r="BA75" s="27">
        <v>9</v>
      </c>
      <c r="BB75" s="4">
        <f t="shared" si="19"/>
        <v>0.26040000000000002</v>
      </c>
      <c r="BC75" s="4">
        <f t="shared" si="24"/>
        <v>2.8933333333333335E-2</v>
      </c>
      <c r="BE75">
        <v>1401</v>
      </c>
      <c r="BF75">
        <v>9</v>
      </c>
      <c r="BG75">
        <f t="shared" si="20"/>
        <v>0.2802</v>
      </c>
      <c r="BH75" s="4">
        <f t="shared" si="25"/>
        <v>3.1133333333333332E-2</v>
      </c>
      <c r="BJ75" s="4">
        <f t="shared" si="28"/>
        <v>3.0033333333333335E-2</v>
      </c>
      <c r="BK75" s="4"/>
    </row>
    <row r="76" spans="5:65" x14ac:dyDescent="0.3">
      <c r="E76">
        <v>262</v>
      </c>
      <c r="F76">
        <v>8.5</v>
      </c>
      <c r="G76">
        <f t="shared" si="30"/>
        <v>5.2400000000000002E-2</v>
      </c>
      <c r="H76" s="4">
        <f t="shared" si="31"/>
        <v>6.1647058823529411E-3</v>
      </c>
      <c r="J76">
        <v>271</v>
      </c>
      <c r="K76">
        <v>8.5</v>
      </c>
      <c r="L76">
        <f t="shared" si="22"/>
        <v>5.4199999999999998E-2</v>
      </c>
      <c r="M76" s="4">
        <f t="shared" si="23"/>
        <v>6.3764705882352942E-3</v>
      </c>
      <c r="O76" s="4">
        <f t="shared" si="29"/>
        <v>6.2705882352941181E-3</v>
      </c>
      <c r="P76" s="4">
        <f t="shared" si="32"/>
        <v>5.4400000000000004E-2</v>
      </c>
      <c r="Q76" s="4"/>
      <c r="AW76" s="17"/>
      <c r="AZ76">
        <v>1375</v>
      </c>
      <c r="BA76" s="27">
        <v>9.5</v>
      </c>
      <c r="BB76" s="4">
        <f t="shared" si="19"/>
        <v>0.27500000000000002</v>
      </c>
      <c r="BC76" s="4">
        <f t="shared" si="24"/>
        <v>2.8947368421052635E-2</v>
      </c>
      <c r="BE76">
        <v>1457</v>
      </c>
      <c r="BF76">
        <v>9.5</v>
      </c>
      <c r="BG76">
        <f t="shared" si="20"/>
        <v>0.29139999999999999</v>
      </c>
      <c r="BH76" s="4">
        <f t="shared" si="25"/>
        <v>3.0673684210526315E-2</v>
      </c>
      <c r="BJ76" s="4">
        <f t="shared" si="28"/>
        <v>2.9810526315789475E-2</v>
      </c>
      <c r="BK76" s="4"/>
    </row>
    <row r="77" spans="5:65" ht="15" thickBot="1" x14ac:dyDescent="0.35">
      <c r="E77">
        <v>277</v>
      </c>
      <c r="F77">
        <v>9</v>
      </c>
      <c r="G77">
        <f t="shared" si="30"/>
        <v>5.5399999999999998E-2</v>
      </c>
      <c r="H77" s="4">
        <f t="shared" si="31"/>
        <v>6.1555555555555556E-3</v>
      </c>
      <c r="J77">
        <v>284</v>
      </c>
      <c r="K77">
        <v>9</v>
      </c>
      <c r="L77">
        <f t="shared" si="22"/>
        <v>5.6800000000000003E-2</v>
      </c>
      <c r="M77" s="4">
        <f t="shared" si="23"/>
        <v>6.3111111111111111E-3</v>
      </c>
      <c r="O77" s="4">
        <f t="shared" si="29"/>
        <v>6.2333333333333338E-3</v>
      </c>
      <c r="P77" s="4">
        <f t="shared" si="32"/>
        <v>5.7600000000000005E-2</v>
      </c>
      <c r="Q77" s="4"/>
      <c r="AW77" s="17"/>
      <c r="AZ77">
        <v>1450</v>
      </c>
      <c r="BA77" s="27">
        <v>10</v>
      </c>
      <c r="BB77" s="4">
        <f t="shared" si="19"/>
        <v>0.28999999999999998</v>
      </c>
      <c r="BC77" s="4">
        <f t="shared" si="24"/>
        <v>2.8999999999999998E-2</v>
      </c>
      <c r="BE77">
        <v>1481</v>
      </c>
      <c r="BF77">
        <v>10</v>
      </c>
      <c r="BG77">
        <f t="shared" si="20"/>
        <v>0.29620000000000002</v>
      </c>
      <c r="BH77" s="4">
        <f t="shared" si="25"/>
        <v>2.962E-2</v>
      </c>
      <c r="BJ77" s="4">
        <f t="shared" si="28"/>
        <v>2.9309999999999999E-2</v>
      </c>
      <c r="BK77" s="4"/>
    </row>
    <row r="78" spans="5:65" ht="15" thickBot="1" x14ac:dyDescent="0.35">
      <c r="E78">
        <v>283</v>
      </c>
      <c r="F78">
        <v>9.5</v>
      </c>
      <c r="G78">
        <f t="shared" si="30"/>
        <v>5.6599999999999998E-2</v>
      </c>
      <c r="H78" s="4">
        <f t="shared" si="31"/>
        <v>5.9578947368421047E-3</v>
      </c>
      <c r="J78">
        <v>290</v>
      </c>
      <c r="K78">
        <v>9.5</v>
      </c>
      <c r="L78">
        <f t="shared" si="22"/>
        <v>5.8000000000000003E-2</v>
      </c>
      <c r="M78" s="4">
        <f t="shared" si="23"/>
        <v>6.1052631578947369E-3</v>
      </c>
      <c r="O78" s="4">
        <f t="shared" si="29"/>
        <v>6.0315789473684208E-3</v>
      </c>
      <c r="P78" s="4">
        <f t="shared" si="32"/>
        <v>6.08E-2</v>
      </c>
      <c r="Q78" s="4"/>
      <c r="AW78" s="17"/>
      <c r="BA78" s="43" t="s">
        <v>65</v>
      </c>
      <c r="BB78" s="44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5" x14ac:dyDescent="0.3">
      <c r="E79">
        <v>309</v>
      </c>
      <c r="F79">
        <v>10</v>
      </c>
      <c r="G79">
        <f t="shared" si="30"/>
        <v>6.1800000000000001E-2</v>
      </c>
      <c r="H79" s="4">
        <f t="shared" si="31"/>
        <v>6.1799999999999997E-3</v>
      </c>
      <c r="J79">
        <v>309</v>
      </c>
      <c r="K79">
        <v>10</v>
      </c>
      <c r="L79">
        <f t="shared" si="22"/>
        <v>6.1800000000000001E-2</v>
      </c>
      <c r="M79" s="4">
        <f t="shared" si="23"/>
        <v>6.1799999999999997E-3</v>
      </c>
      <c r="O79" s="4">
        <f t="shared" si="29"/>
        <v>6.1799999999999997E-3</v>
      </c>
      <c r="P79" s="4">
        <f t="shared" si="32"/>
        <v>6.4000000000000001E-2</v>
      </c>
      <c r="Q79" s="4"/>
      <c r="AW79" s="17"/>
      <c r="BK79" s="4"/>
    </row>
    <row r="80" spans="5:65" ht="15" thickBot="1" x14ac:dyDescent="0.35">
      <c r="E80">
        <v>314</v>
      </c>
      <c r="F80">
        <v>10.37</v>
      </c>
      <c r="G80">
        <f t="shared" si="30"/>
        <v>6.2799999999999995E-2</v>
      </c>
      <c r="H80" s="4">
        <f t="shared" si="31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29"/>
        <v>6.0559305689488908E-3</v>
      </c>
      <c r="P80" s="4">
        <f t="shared" si="32"/>
        <v>6.6367999999999996E-2</v>
      </c>
      <c r="Q80" s="4"/>
      <c r="AW80" s="1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34" t="s">
        <v>37</v>
      </c>
      <c r="BC82" s="34"/>
      <c r="BD82" s="34"/>
      <c r="BE82" s="34"/>
      <c r="BF82" s="34"/>
      <c r="BG82" s="34"/>
      <c r="BH82" s="34"/>
    </row>
    <row r="83" spans="4:63" ht="21" x14ac:dyDescent="0.4">
      <c r="AW83" s="17"/>
      <c r="AZ83" t="s">
        <v>38</v>
      </c>
      <c r="BA83" s="2" t="s">
        <v>63</v>
      </c>
      <c r="BH83" s="26"/>
      <c r="BI83" s="26"/>
      <c r="BJ83" s="26"/>
    </row>
    <row r="84" spans="4:63" x14ac:dyDescent="0.3">
      <c r="AW84" s="17"/>
    </row>
    <row r="85" spans="4:63" ht="21.6" thickBot="1" x14ac:dyDescent="0.45">
      <c r="I85" s="34" t="s">
        <v>27</v>
      </c>
      <c r="J85" s="34"/>
      <c r="K85" s="34"/>
      <c r="L85" s="34"/>
      <c r="M85" s="34"/>
      <c r="N85" s="34"/>
      <c r="O85" s="34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6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>
        <v>0.74</v>
      </c>
      <c r="BE86">
        <v>850</v>
      </c>
      <c r="BF86">
        <f t="shared" ref="BF86:BF87" si="33">BE86</f>
        <v>850</v>
      </c>
      <c r="BG86">
        <f t="shared" ref="BG86:BG100" si="34">BF86*2*PI()/60</f>
        <v>89.011791851710797</v>
      </c>
      <c r="BI86">
        <f t="shared" ref="BI86:BI98" si="35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>
        <v>0.76</v>
      </c>
      <c r="BE87">
        <v>925</v>
      </c>
      <c r="BF87">
        <f t="shared" si="33"/>
        <v>925</v>
      </c>
      <c r="BG87">
        <f t="shared" si="34"/>
        <v>96.865773485685295</v>
      </c>
      <c r="BI87">
        <f t="shared" si="35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>
        <v>0.78</v>
      </c>
      <c r="BE88">
        <v>102</v>
      </c>
      <c r="BF88">
        <f>BE88/0.1</f>
        <v>1020</v>
      </c>
      <c r="BG88">
        <f t="shared" si="34"/>
        <v>106.81415022205297</v>
      </c>
      <c r="BI88">
        <f t="shared" si="35"/>
        <v>2.1386225731009746E-4</v>
      </c>
      <c r="BJ88">
        <f t="shared" ref="BJ88:BJ98" si="36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7">0.33*G89</f>
        <v>1.98</v>
      </c>
      <c r="I89">
        <f t="shared" ref="I89:I96" si="38">H89/F89</f>
        <v>0.99</v>
      </c>
      <c r="J89">
        <f>F89*I98</f>
        <v>2.2148132275132277</v>
      </c>
      <c r="AW89" s="17"/>
      <c r="BC89" s="17"/>
      <c r="BD89">
        <v>0.8</v>
      </c>
      <c r="BE89">
        <v>111</v>
      </c>
      <c r="BF89">
        <f t="shared" ref="BF89:BF100" si="39">BE89/0.1</f>
        <v>1110</v>
      </c>
      <c r="BG89">
        <f t="shared" si="34"/>
        <v>116.23892818282235</v>
      </c>
      <c r="BI89">
        <f t="shared" si="35"/>
        <v>2.0156110183072246E-4</v>
      </c>
      <c r="BJ89">
        <f t="shared" si="36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7"/>
        <v>2.4420000000000002</v>
      </c>
      <c r="I90">
        <f t="shared" si="38"/>
        <v>0.97680000000000011</v>
      </c>
      <c r="J90">
        <f>F90*I98</f>
        <v>2.7685165343915346</v>
      </c>
      <c r="AW90" s="17"/>
      <c r="BC90" s="16" t="s">
        <v>51</v>
      </c>
      <c r="BD90">
        <v>0.82</v>
      </c>
      <c r="BE90">
        <v>123</v>
      </c>
      <c r="BF90">
        <f t="shared" si="39"/>
        <v>1230</v>
      </c>
      <c r="BG90">
        <f t="shared" si="34"/>
        <v>128.80529879718151</v>
      </c>
      <c r="BI90">
        <f t="shared" si="35"/>
        <v>1.864440191934183E-4</v>
      </c>
      <c r="BJ90">
        <f t="shared" si="36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7"/>
        <v>2.9370000000000003</v>
      </c>
      <c r="I91">
        <f t="shared" si="38"/>
        <v>0.97900000000000009</v>
      </c>
      <c r="J91">
        <f>F91*I98</f>
        <v>3.3222198412698418</v>
      </c>
      <c r="AW91" s="17"/>
      <c r="BC91" s="17"/>
      <c r="BD91">
        <v>0.84</v>
      </c>
      <c r="BE91">
        <v>138</v>
      </c>
      <c r="BF91">
        <f t="shared" si="39"/>
        <v>1380</v>
      </c>
      <c r="BG91">
        <f t="shared" si="34"/>
        <v>144.5132620651305</v>
      </c>
      <c r="BI91">
        <f t="shared" si="35"/>
        <v>1.7023149578529492E-4</v>
      </c>
      <c r="BJ91">
        <f t="shared" si="36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7"/>
        <v>3.3990000000000005</v>
      </c>
      <c r="I92">
        <f t="shared" si="38"/>
        <v>0.97114285714285731</v>
      </c>
      <c r="J92">
        <f>F92*I98</f>
        <v>3.8759231481481486</v>
      </c>
      <c r="AW92" s="17"/>
      <c r="BC92" s="17"/>
      <c r="BD92">
        <v>0.86</v>
      </c>
      <c r="BE92">
        <v>144</v>
      </c>
      <c r="BF92">
        <f t="shared" si="39"/>
        <v>1440</v>
      </c>
      <c r="BG92">
        <f t="shared" si="34"/>
        <v>150.79644737231007</v>
      </c>
      <c r="BI92">
        <f t="shared" si="35"/>
        <v>1.6702276719410389E-4</v>
      </c>
      <c r="BJ92">
        <f t="shared" si="36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7"/>
        <v>5.0490000000000004</v>
      </c>
      <c r="I93">
        <f t="shared" si="38"/>
        <v>1.2622500000000001</v>
      </c>
      <c r="J93">
        <f>F93*I98</f>
        <v>4.4296264550264555</v>
      </c>
      <c r="AW93" s="17"/>
      <c r="BC93" s="17"/>
      <c r="BD93">
        <v>0.88</v>
      </c>
      <c r="BE93">
        <v>158</v>
      </c>
      <c r="BF93">
        <f t="shared" si="39"/>
        <v>1580</v>
      </c>
      <c r="BG93">
        <f t="shared" si="34"/>
        <v>165.45721308906244</v>
      </c>
      <c r="BI93">
        <f t="shared" si="35"/>
        <v>1.5576335780715959E-4</v>
      </c>
      <c r="BJ93">
        <f t="shared" si="36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7"/>
        <v>5.4119999999999999</v>
      </c>
      <c r="I94">
        <f t="shared" si="38"/>
        <v>1.2026666666666666</v>
      </c>
      <c r="J94">
        <f>F94*I98</f>
        <v>4.9833297619047627</v>
      </c>
      <c r="AW94" s="17"/>
      <c r="BC94" s="17"/>
      <c r="BD94">
        <v>0.9</v>
      </c>
      <c r="BE94">
        <v>176</v>
      </c>
      <c r="BF94">
        <f t="shared" si="39"/>
        <v>1760</v>
      </c>
      <c r="BG94">
        <f t="shared" si="34"/>
        <v>184.30676901060122</v>
      </c>
      <c r="BI94">
        <f t="shared" si="35"/>
        <v>1.4301103744949697E-4</v>
      </c>
      <c r="BJ94">
        <f t="shared" si="36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7"/>
        <v>6.2040000000000006</v>
      </c>
      <c r="I95">
        <f t="shared" si="38"/>
        <v>1.2408000000000001</v>
      </c>
      <c r="J95">
        <f>F95*I98</f>
        <v>5.5370330687830691</v>
      </c>
      <c r="AW95" s="17"/>
      <c r="BC95" s="17"/>
      <c r="BD95">
        <v>0.92</v>
      </c>
      <c r="BE95">
        <v>195</v>
      </c>
      <c r="BF95">
        <f t="shared" si="39"/>
        <v>1950</v>
      </c>
      <c r="BG95">
        <f t="shared" si="34"/>
        <v>204.20352248333657</v>
      </c>
      <c r="BI95">
        <f t="shared" si="35"/>
        <v>1.319449981984191E-4</v>
      </c>
      <c r="BJ95">
        <f t="shared" si="36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7"/>
        <v>7.3260000000000005</v>
      </c>
      <c r="I96">
        <f t="shared" si="38"/>
        <v>1.3320000000000001</v>
      </c>
      <c r="J96">
        <f>F96*I98</f>
        <v>6.0907363756613764</v>
      </c>
      <c r="AW96" s="17"/>
      <c r="BC96" s="17"/>
      <c r="BD96">
        <v>0.94</v>
      </c>
      <c r="BE96">
        <v>207</v>
      </c>
      <c r="BF96">
        <f t="shared" si="39"/>
        <v>2070</v>
      </c>
      <c r="BG96">
        <f t="shared" si="34"/>
        <v>216.76989309769573</v>
      </c>
      <c r="BI96">
        <f t="shared" si="35"/>
        <v>1.2699810003029941E-4</v>
      </c>
      <c r="BJ96">
        <f t="shared" si="36"/>
        <v>2.7529364567178471E-2</v>
      </c>
    </row>
    <row r="97" spans="3:62" x14ac:dyDescent="0.3">
      <c r="D97">
        <v>3.5</v>
      </c>
      <c r="AW97" s="17"/>
      <c r="BC97" s="17"/>
      <c r="BD97">
        <v>0.96</v>
      </c>
      <c r="BE97">
        <v>222</v>
      </c>
      <c r="BF97">
        <f t="shared" si="39"/>
        <v>2220</v>
      </c>
      <c r="BG97">
        <f t="shared" si="34"/>
        <v>232.4778563656447</v>
      </c>
      <c r="BI97">
        <f t="shared" si="35"/>
        <v>1.2093666109843348E-4</v>
      </c>
      <c r="BJ97">
        <f t="shared" si="36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>
        <v>0.98</v>
      </c>
      <c r="BE98">
        <v>241</v>
      </c>
      <c r="BF98">
        <f t="shared" si="39"/>
        <v>2410</v>
      </c>
      <c r="BG98">
        <f t="shared" si="34"/>
        <v>252.37460983838002</v>
      </c>
      <c r="BI98">
        <f t="shared" si="35"/>
        <v>1.137231154416286E-4</v>
      </c>
      <c r="BJ98">
        <f t="shared" si="36"/>
        <v>2.8700826889186067E-2</v>
      </c>
    </row>
    <row r="99" spans="3:62" x14ac:dyDescent="0.3">
      <c r="D99">
        <v>3.7</v>
      </c>
      <c r="AW99" s="17"/>
      <c r="BC99" s="17"/>
      <c r="BD99">
        <v>1</v>
      </c>
      <c r="BE99">
        <v>276</v>
      </c>
      <c r="BF99">
        <f t="shared" si="39"/>
        <v>2760</v>
      </c>
      <c r="BG99">
        <f t="shared" si="34"/>
        <v>289.02652413026101</v>
      </c>
      <c r="BI99">
        <f t="shared" ref="BI99:BI100" si="40">$BA$87*BD99/BG99</f>
        <v>1.0132827130077079E-4</v>
      </c>
      <c r="BJ99">
        <f t="shared" ref="BJ99:BJ100" si="41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>
        <v>1.03</v>
      </c>
      <c r="BE100">
        <v>307</v>
      </c>
      <c r="BF100">
        <f t="shared" si="39"/>
        <v>3070</v>
      </c>
      <c r="BG100">
        <f t="shared" si="34"/>
        <v>321.48964821735547</v>
      </c>
      <c r="BI100">
        <f t="shared" si="40"/>
        <v>9.3829319105482502E-5</v>
      </c>
      <c r="BJ100">
        <f t="shared" si="41"/>
        <v>3.0165154791695559E-2</v>
      </c>
    </row>
    <row r="101" spans="3:62" x14ac:dyDescent="0.3">
      <c r="G101" s="36" t="s">
        <v>35</v>
      </c>
      <c r="H101" s="36"/>
      <c r="I101" s="36"/>
      <c r="J101" s="36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2">0.33*G104</f>
        <v>1.7902500000000003</v>
      </c>
      <c r="I104">
        <f t="shared" ref="I104:I113" si="43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2"/>
        <v>2.4502500000000005</v>
      </c>
      <c r="I105">
        <f t="shared" si="43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2"/>
        <v>2.9452500000000006</v>
      </c>
      <c r="I106">
        <f t="shared" si="43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2"/>
        <v>3.6052500000000003</v>
      </c>
      <c r="I107">
        <f t="shared" si="43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2"/>
        <v>4.1002500000000008</v>
      </c>
      <c r="I108">
        <f t="shared" si="43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2"/>
        <v>4.7602500000000001</v>
      </c>
      <c r="I109">
        <f t="shared" si="43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2"/>
        <v>5.2552500000000002</v>
      </c>
      <c r="I110">
        <f t="shared" si="43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2"/>
        <v>5.7502500000000003</v>
      </c>
      <c r="I111">
        <f t="shared" si="43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2"/>
        <v>6.2452500000000004</v>
      </c>
      <c r="I112">
        <f t="shared" si="43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2"/>
        <v>6.9052500000000006</v>
      </c>
      <c r="I113">
        <f t="shared" si="43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2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2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2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34" t="s">
        <v>37</v>
      </c>
      <c r="J126" s="34"/>
      <c r="K126" s="34"/>
      <c r="L126" s="34"/>
      <c r="M126" s="34"/>
      <c r="N126" s="34"/>
      <c r="O126" s="34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4">I129</f>
        <v>215</v>
      </c>
      <c r="K129">
        <f t="shared" ref="K129:K146" si="45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4"/>
        <v>325</v>
      </c>
      <c r="K130">
        <f t="shared" si="45"/>
        <v>34.033920413889426</v>
      </c>
      <c r="M130">
        <f t="shared" ref="M130:M146" si="46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4"/>
        <v>420</v>
      </c>
      <c r="K131">
        <f t="shared" si="45"/>
        <v>43.982297150257104</v>
      </c>
      <c r="M131">
        <f t="shared" si="46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4"/>
        <v>555</v>
      </c>
      <c r="K132">
        <f t="shared" si="45"/>
        <v>58.119464091411174</v>
      </c>
      <c r="M132">
        <f t="shared" si="46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4"/>
        <v>675</v>
      </c>
      <c r="K133">
        <f t="shared" si="45"/>
        <v>70.685834705770347</v>
      </c>
      <c r="M133">
        <f t="shared" si="46"/>
        <v>9.8784238976240869E-3</v>
      </c>
      <c r="N133">
        <f t="shared" ref="N133:N146" si="47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4"/>
        <v>805</v>
      </c>
      <c r="K134">
        <f t="shared" si="45"/>
        <v>84.299402871326109</v>
      </c>
      <c r="M134">
        <f t="shared" si="46"/>
        <v>8.8350165554967938E-3</v>
      </c>
      <c r="N134">
        <f t="shared" si="47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4"/>
        <v>930</v>
      </c>
      <c r="K135">
        <f t="shared" si="45"/>
        <v>97.389372261283583</v>
      </c>
      <c r="M135">
        <f t="shared" si="46"/>
        <v>8.1378884925822244E-3</v>
      </c>
      <c r="N135">
        <f t="shared" si="47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5"/>
        <v>128.28170002158322</v>
      </c>
      <c r="M136">
        <f t="shared" si="46"/>
        <v>6.2230432089794658E-3</v>
      </c>
      <c r="N136">
        <f t="shared" si="47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48">I137/0.1</f>
        <v>1385</v>
      </c>
      <c r="K137">
        <f t="shared" si="45"/>
        <v>145.03686084072879</v>
      </c>
      <c r="M137">
        <f t="shared" si="46"/>
        <v>5.7737945699575322E-3</v>
      </c>
      <c r="N137">
        <f t="shared" si="47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48"/>
        <v>1530</v>
      </c>
      <c r="K138">
        <f t="shared" si="45"/>
        <v>160.22122533307945</v>
      </c>
      <c r="M138">
        <f t="shared" si="46"/>
        <v>5.4938368311935838E-3</v>
      </c>
      <c r="N138">
        <f t="shared" si="47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48"/>
        <v>1690</v>
      </c>
      <c r="K139">
        <f t="shared" si="45"/>
        <v>176.97638615222502</v>
      </c>
      <c r="M139">
        <f t="shared" si="46"/>
        <v>5.1947028994778228E-3</v>
      </c>
      <c r="N139">
        <f t="shared" si="47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48"/>
        <v>1790</v>
      </c>
      <c r="K140">
        <f t="shared" si="45"/>
        <v>187.448361664191</v>
      </c>
      <c r="M140">
        <f t="shared" si="46"/>
        <v>5.1922205275326842E-3</v>
      </c>
      <c r="N140">
        <f t="shared" si="47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48"/>
        <v>1910</v>
      </c>
      <c r="K141">
        <f t="shared" si="45"/>
        <v>200.01473227855016</v>
      </c>
      <c r="M141">
        <f t="shared" si="46"/>
        <v>5.1109520889308594E-3</v>
      </c>
      <c r="N141">
        <f t="shared" si="47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48"/>
        <v>2080</v>
      </c>
      <c r="K142">
        <f t="shared" si="45"/>
        <v>217.8170906488923</v>
      </c>
      <c r="M142">
        <f t="shared" si="46"/>
        <v>4.8614444658430312E-3</v>
      </c>
      <c r="N142">
        <f t="shared" si="47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48"/>
        <v>2250</v>
      </c>
      <c r="K143">
        <f t="shared" si="45"/>
        <v>235.61944901923451</v>
      </c>
      <c r="M143">
        <f t="shared" si="46"/>
        <v>4.6496402169106952E-3</v>
      </c>
      <c r="N143">
        <f t="shared" si="47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48"/>
        <v>2400</v>
      </c>
      <c r="K144">
        <f t="shared" si="45"/>
        <v>251.32741228718345</v>
      </c>
      <c r="M144">
        <f t="shared" si="46"/>
        <v>4.524483160723407E-3</v>
      </c>
      <c r="N144">
        <f t="shared" si="47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48"/>
        <v>2530</v>
      </c>
      <c r="K145">
        <f t="shared" si="45"/>
        <v>264.94098045273921</v>
      </c>
      <c r="M145">
        <f t="shared" si="46"/>
        <v>4.4675935897291854E-3</v>
      </c>
      <c r="N145">
        <f t="shared" si="47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48"/>
        <v>2690</v>
      </c>
      <c r="K146">
        <f t="shared" si="45"/>
        <v>281.69614127188476</v>
      </c>
      <c r="M146">
        <f t="shared" si="46"/>
        <v>4.3407023533108477E-3</v>
      </c>
      <c r="N146">
        <f t="shared" si="47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34" t="s">
        <v>37</v>
      </c>
      <c r="J152" s="34"/>
      <c r="K152" s="34"/>
      <c r="L152" s="34"/>
      <c r="M152" s="34"/>
      <c r="N152" s="34"/>
      <c r="O152" s="34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49">J155</f>
        <v>0</v>
      </c>
    </row>
    <row r="156" spans="7:15" x14ac:dyDescent="0.3">
      <c r="J156">
        <v>325</v>
      </c>
      <c r="K156">
        <f t="shared" si="49"/>
        <v>325</v>
      </c>
    </row>
    <row r="157" spans="7:15" x14ac:dyDescent="0.3">
      <c r="J157">
        <v>420</v>
      </c>
      <c r="K157">
        <f t="shared" si="49"/>
        <v>420</v>
      </c>
    </row>
    <row r="158" spans="7:15" x14ac:dyDescent="0.3">
      <c r="J158">
        <v>555</v>
      </c>
      <c r="K158">
        <f t="shared" si="49"/>
        <v>555</v>
      </c>
    </row>
    <row r="159" spans="7:15" x14ac:dyDescent="0.3">
      <c r="J159">
        <v>675</v>
      </c>
      <c r="K159">
        <f t="shared" si="49"/>
        <v>675</v>
      </c>
    </row>
    <row r="160" spans="7:15" x14ac:dyDescent="0.3">
      <c r="J160">
        <v>805</v>
      </c>
      <c r="K160">
        <f t="shared" si="49"/>
        <v>805</v>
      </c>
    </row>
    <row r="161" spans="10:11" x14ac:dyDescent="0.3">
      <c r="J161">
        <v>930</v>
      </c>
      <c r="K161">
        <f t="shared" si="49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0">J163/0.1</f>
        <v>1385</v>
      </c>
    </row>
    <row r="164" spans="10:11" x14ac:dyDescent="0.3">
      <c r="J164">
        <v>153</v>
      </c>
      <c r="K164">
        <f t="shared" si="50"/>
        <v>1530</v>
      </c>
    </row>
    <row r="165" spans="10:11" x14ac:dyDescent="0.3">
      <c r="J165">
        <v>169</v>
      </c>
      <c r="K165">
        <f t="shared" si="50"/>
        <v>1690</v>
      </c>
    </row>
    <row r="166" spans="10:11" x14ac:dyDescent="0.3">
      <c r="J166">
        <v>179</v>
      </c>
      <c r="K166">
        <f t="shared" si="50"/>
        <v>1790</v>
      </c>
    </row>
    <row r="167" spans="10:11" x14ac:dyDescent="0.3">
      <c r="J167">
        <v>191</v>
      </c>
      <c r="K167">
        <f t="shared" si="50"/>
        <v>1910</v>
      </c>
    </row>
    <row r="168" spans="10:11" x14ac:dyDescent="0.3">
      <c r="J168">
        <v>208</v>
      </c>
      <c r="K168">
        <f t="shared" si="50"/>
        <v>2080</v>
      </c>
    </row>
    <row r="169" spans="10:11" x14ac:dyDescent="0.3">
      <c r="J169">
        <v>225</v>
      </c>
      <c r="K169">
        <f t="shared" si="50"/>
        <v>2250</v>
      </c>
    </row>
    <row r="170" spans="10:11" x14ac:dyDescent="0.3">
      <c r="J170">
        <v>240</v>
      </c>
      <c r="K170">
        <f t="shared" si="50"/>
        <v>2400</v>
      </c>
    </row>
    <row r="171" spans="10:11" x14ac:dyDescent="0.3">
      <c r="J171">
        <v>253</v>
      </c>
      <c r="K171">
        <f t="shared" si="50"/>
        <v>2530</v>
      </c>
    </row>
    <row r="172" spans="10:11" x14ac:dyDescent="0.3">
      <c r="J172">
        <v>269</v>
      </c>
      <c r="K172">
        <f t="shared" si="50"/>
        <v>2690</v>
      </c>
    </row>
  </sheetData>
  <mergeCells count="16">
    <mergeCell ref="BB82:BH82"/>
    <mergeCell ref="BA78:BB78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A3:BI4"/>
    <mergeCell ref="AN26:AU26"/>
    <mergeCell ref="AN28:AU28"/>
    <mergeCell ref="AY28:BE28"/>
    <mergeCell ref="AZ56:BG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2017-04-06T14:22:22Z</dcterms:modified>
</cp:coreProperties>
</file>