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Geoff\Desktop\"/>
    </mc:Choice>
  </mc:AlternateContent>
  <bookViews>
    <workbookView xWindow="0" yWindow="0" windowWidth="1725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 s="1"/>
  <c r="E9" i="1"/>
  <c r="F9" i="1" s="1"/>
  <c r="E10" i="1"/>
  <c r="E11" i="1"/>
  <c r="E12" i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7" i="1"/>
  <c r="F7" i="1" s="1"/>
  <c r="F10" i="1"/>
  <c r="F11" i="1"/>
  <c r="F12" i="1"/>
  <c r="P65" i="1"/>
  <c r="P64" i="1"/>
  <c r="I30" i="1" l="1"/>
  <c r="I31" i="1"/>
  <c r="I32" i="1"/>
  <c r="J32" i="1" s="1"/>
  <c r="I33" i="1"/>
  <c r="J33" i="1" s="1"/>
  <c r="I34" i="1"/>
  <c r="I35" i="1"/>
  <c r="I36" i="1"/>
  <c r="I37" i="1"/>
  <c r="I38" i="1"/>
  <c r="I39" i="1"/>
  <c r="I40" i="1"/>
  <c r="J40" i="1" s="1"/>
  <c r="I41" i="1"/>
  <c r="I42" i="1"/>
  <c r="I43" i="1"/>
  <c r="I44" i="1"/>
  <c r="I45" i="1"/>
  <c r="I46" i="1"/>
  <c r="I47" i="1"/>
  <c r="I48" i="1"/>
  <c r="J48" i="1" s="1"/>
  <c r="I29" i="1"/>
  <c r="P67" i="1"/>
  <c r="P68" i="1"/>
  <c r="P69" i="1"/>
  <c r="P70" i="1"/>
  <c r="P71" i="1"/>
  <c r="P72" i="1"/>
  <c r="P73" i="1"/>
  <c r="P74" i="1"/>
  <c r="P75" i="1"/>
  <c r="P76" i="1"/>
  <c r="P77" i="1"/>
  <c r="P66" i="1"/>
  <c r="O78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L77" i="1"/>
  <c r="M77" i="1" s="1"/>
  <c r="L58" i="1"/>
  <c r="M58" i="1" s="1"/>
  <c r="L59" i="1"/>
  <c r="M59" i="1" s="1"/>
  <c r="L60" i="1"/>
  <c r="M60" i="1"/>
  <c r="L61" i="1"/>
  <c r="M61" i="1" s="1"/>
  <c r="L62" i="1"/>
  <c r="M62" i="1" s="1"/>
  <c r="L63" i="1"/>
  <c r="M63" i="1" s="1"/>
  <c r="L64" i="1"/>
  <c r="M64" i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/>
  <c r="L73" i="1"/>
  <c r="M73" i="1" s="1"/>
  <c r="L74" i="1"/>
  <c r="M74" i="1" s="1"/>
  <c r="L75" i="1"/>
  <c r="M75" i="1" s="1"/>
  <c r="L76" i="1"/>
  <c r="M76" i="1"/>
  <c r="L57" i="1"/>
  <c r="M57" i="1" s="1"/>
  <c r="G73" i="1"/>
  <c r="H73" i="1" s="1"/>
  <c r="G74" i="1"/>
  <c r="H74" i="1" s="1"/>
  <c r="G75" i="1"/>
  <c r="H75" i="1" s="1"/>
  <c r="G76" i="1"/>
  <c r="H76" i="1" s="1"/>
  <c r="G77" i="1"/>
  <c r="H77" i="1" s="1"/>
  <c r="G70" i="1"/>
  <c r="H70" i="1" s="1"/>
  <c r="G71" i="1"/>
  <c r="H71" i="1" s="1"/>
  <c r="G72" i="1"/>
  <c r="H72" i="1" s="1"/>
  <c r="G67" i="1"/>
  <c r="H67" i="1" s="1"/>
  <c r="G68" i="1"/>
  <c r="H68" i="1" s="1"/>
  <c r="G69" i="1"/>
  <c r="H69" i="1" s="1"/>
  <c r="G57" i="1"/>
  <c r="H58" i="1"/>
  <c r="H59" i="1"/>
  <c r="G58" i="1"/>
  <c r="G59" i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/>
  <c r="G66" i="1"/>
  <c r="H66" i="1" s="1"/>
  <c r="H57" i="1"/>
  <c r="J29" i="1"/>
  <c r="J36" i="1"/>
  <c r="M43" i="1"/>
  <c r="N43" i="1" s="1"/>
  <c r="J43" i="1"/>
  <c r="J31" i="1"/>
  <c r="M30" i="1"/>
  <c r="N30" i="1" s="1"/>
  <c r="M31" i="1"/>
  <c r="N31" i="1" s="1"/>
  <c r="M32" i="1"/>
  <c r="N32" i="1" s="1"/>
  <c r="M33" i="1"/>
  <c r="N33" i="1"/>
  <c r="M34" i="1"/>
  <c r="N34" i="1" s="1"/>
  <c r="M35" i="1"/>
  <c r="N35" i="1" s="1"/>
  <c r="M36" i="1"/>
  <c r="N36" i="1" s="1"/>
  <c r="M37" i="1"/>
  <c r="N37" i="1"/>
  <c r="M38" i="1"/>
  <c r="N38" i="1" s="1"/>
  <c r="M39" i="1"/>
  <c r="N39" i="1" s="1"/>
  <c r="M40" i="1"/>
  <c r="N40" i="1"/>
  <c r="M41" i="1"/>
  <c r="N41" i="1"/>
  <c r="M42" i="1"/>
  <c r="N42" i="1" s="1"/>
  <c r="M44" i="1"/>
  <c r="N44" i="1" s="1"/>
  <c r="M45" i="1"/>
  <c r="N45" i="1" s="1"/>
  <c r="M46" i="1"/>
  <c r="N46" i="1" s="1"/>
  <c r="M47" i="1"/>
  <c r="N47" i="1"/>
  <c r="M48" i="1"/>
  <c r="N48" i="1" s="1"/>
  <c r="J30" i="1"/>
  <c r="J34" i="1"/>
  <c r="J35" i="1"/>
  <c r="J37" i="1"/>
  <c r="J38" i="1"/>
  <c r="J39" i="1"/>
  <c r="J41" i="1"/>
  <c r="J42" i="1"/>
  <c r="J44" i="1"/>
  <c r="J45" i="1"/>
  <c r="J46" i="1"/>
  <c r="J47" i="1"/>
  <c r="M29" i="1"/>
  <c r="N29" i="1"/>
</calcChain>
</file>

<file path=xl/sharedStrings.xml><?xml version="1.0" encoding="utf-8"?>
<sst xmlns="http://schemas.openxmlformats.org/spreadsheetml/2006/main" count="29" uniqueCount="26">
  <si>
    <t>I2 [A]</t>
  </si>
  <si>
    <t>Ra [ohm]</t>
  </si>
  <si>
    <t>U (V)</t>
  </si>
  <si>
    <t>I(A)</t>
  </si>
  <si>
    <t>rpm</t>
  </si>
  <si>
    <t>Internal</t>
  </si>
  <si>
    <t>External</t>
  </si>
  <si>
    <t>Vtex(mV)</t>
  </si>
  <si>
    <t>Vtin(V)</t>
  </si>
  <si>
    <t>omega(int)</t>
  </si>
  <si>
    <t>omega(ext)</t>
  </si>
  <si>
    <t>Test of angular velocity to get Ke</t>
  </si>
  <si>
    <t>I (A)</t>
  </si>
  <si>
    <t>τ = Kt*I</t>
  </si>
  <si>
    <t>Test of the torque to get Kt</t>
  </si>
  <si>
    <t>Vtorque(mV)</t>
  </si>
  <si>
    <t>Kt(up)</t>
  </si>
  <si>
    <t>Kt(down)</t>
  </si>
  <si>
    <t>Kt(avg)</t>
  </si>
  <si>
    <t>AVG:</t>
  </si>
  <si>
    <t>Theoretical Torque</t>
  </si>
  <si>
    <t>τ down (N.m)</t>
  </si>
  <si>
    <t>τ up (N.m)</t>
  </si>
  <si>
    <t>U1</t>
  </si>
  <si>
    <t>U2</t>
  </si>
  <si>
    <t>Uavg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</si>
</sst>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1" xfId="0" applyNumberFormat="1" applyBorder="1"/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Sheet1!$J$28</c:f>
              <c:strCache>
                <c:ptCount val="1"/>
                <c:pt idx="0">
                  <c:v>omega(int)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Sheet1!$E$29:$E$48</c:f>
              <c:numCache>
                <c:formatCode>General</c:formatCode>
                <c:ptCount val="20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10.5</c:v>
                </c:pt>
                <c:pt idx="13">
                  <c:v>11</c:v>
                </c:pt>
                <c:pt idx="14">
                  <c:v>11.5</c:v>
                </c:pt>
                <c:pt idx="15">
                  <c:v>12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14</c:v>
                </c:pt>
              </c:numCache>
            </c:numRef>
          </c:xVal>
          <c:yVal>
            <c:numRef>
              <c:f>Sheet1!$J$29:$J$48</c:f>
              <c:numCache>
                <c:formatCode>0.00</c:formatCode>
                <c:ptCount val="20"/>
                <c:pt idx="0">
                  <c:v>8.0285145591739155</c:v>
                </c:pt>
                <c:pt idx="1">
                  <c:v>9.7738438111682449</c:v>
                </c:pt>
                <c:pt idx="2">
                  <c:v>11.170107212763709</c:v>
                </c:pt>
                <c:pt idx="3">
                  <c:v>12.91543646475804</c:v>
                </c:pt>
                <c:pt idx="4">
                  <c:v>14.311699866353502</c:v>
                </c:pt>
                <c:pt idx="5">
                  <c:v>16.4060949687467</c:v>
                </c:pt>
                <c:pt idx="6">
                  <c:v>17.453292519943297</c:v>
                </c:pt>
                <c:pt idx="7">
                  <c:v>18.849555921538762</c:v>
                </c:pt>
                <c:pt idx="8">
                  <c:v>20.420352248333653</c:v>
                </c:pt>
                <c:pt idx="9">
                  <c:v>21.991148575128552</c:v>
                </c:pt>
                <c:pt idx="10">
                  <c:v>23.736477827122879</c:v>
                </c:pt>
                <c:pt idx="11">
                  <c:v>25.481807079117214</c:v>
                </c:pt>
                <c:pt idx="12">
                  <c:v>26.878070480712676</c:v>
                </c:pt>
                <c:pt idx="13">
                  <c:v>28.972465583105873</c:v>
                </c:pt>
                <c:pt idx="14">
                  <c:v>30.717794835100204</c:v>
                </c:pt>
                <c:pt idx="15">
                  <c:v>31.764992386296797</c:v>
                </c:pt>
                <c:pt idx="16">
                  <c:v>34.208453339088855</c:v>
                </c:pt>
                <c:pt idx="17">
                  <c:v>35.604716740684324</c:v>
                </c:pt>
                <c:pt idx="18">
                  <c:v>37.000980142279786</c:v>
                </c:pt>
                <c:pt idx="19">
                  <c:v>38.746309394274114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0-44A7-8C20-ACF06D991E32}"/>
            </c:ext>
          </c:extLst>
        </c:ser>
        <c:ser>
          <c:idx val="1"/>
          <c:order val="1"/>
          <c:tx>
            <c:strRef>
              <c:f>Sheet1!$N$28</c:f>
              <c:strCache>
                <c:ptCount val="1"/>
                <c:pt idx="0">
                  <c:v>omega(ext)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Sheet1!$E$29:$E$48</c:f>
              <c:numCache>
                <c:formatCode>General</c:formatCode>
                <c:ptCount val="20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10.5</c:v>
                </c:pt>
                <c:pt idx="13">
                  <c:v>11</c:v>
                </c:pt>
                <c:pt idx="14">
                  <c:v>11.5</c:v>
                </c:pt>
                <c:pt idx="15">
                  <c:v>12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14</c:v>
                </c:pt>
              </c:numCache>
            </c:numRef>
          </c:xVal>
          <c:yVal>
            <c:numRef>
              <c:f>Sheet1!$N$29:$N$48</c:f>
              <c:numCache>
                <c:formatCode>0.00</c:formatCode>
                <c:ptCount val="20"/>
                <c:pt idx="0">
                  <c:v>11.519173063162576</c:v>
                </c:pt>
                <c:pt idx="1">
                  <c:v>21.991148575128552</c:v>
                </c:pt>
                <c:pt idx="2">
                  <c:v>25.132741228718341</c:v>
                </c:pt>
                <c:pt idx="3">
                  <c:v>28.274333882308138</c:v>
                </c:pt>
                <c:pt idx="4">
                  <c:v>31.415926535897931</c:v>
                </c:pt>
                <c:pt idx="5">
                  <c:v>34.557519189487721</c:v>
                </c:pt>
                <c:pt idx="6">
                  <c:v>37.175513067479216</c:v>
                </c:pt>
                <c:pt idx="7">
                  <c:v>40.317105721069012</c:v>
                </c:pt>
                <c:pt idx="8">
                  <c:v>42.935099599060507</c:v>
                </c:pt>
                <c:pt idx="9">
                  <c:v>45.553093477052002</c:v>
                </c:pt>
                <c:pt idx="10">
                  <c:v>49.218284906240093</c:v>
                </c:pt>
                <c:pt idx="11">
                  <c:v>51.312680008633286</c:v>
                </c:pt>
                <c:pt idx="12">
                  <c:v>54.454272662223076</c:v>
                </c:pt>
                <c:pt idx="13">
                  <c:v>58.643062867009469</c:v>
                </c:pt>
                <c:pt idx="14">
                  <c:v>61.784655520599266</c:v>
                </c:pt>
                <c:pt idx="15">
                  <c:v>64.402649398590754</c:v>
                </c:pt>
                <c:pt idx="16">
                  <c:v>69.115038378975441</c:v>
                </c:pt>
                <c:pt idx="17">
                  <c:v>71.209433481368649</c:v>
                </c:pt>
                <c:pt idx="18">
                  <c:v>75.398223686155035</c:v>
                </c:pt>
                <c:pt idx="19">
                  <c:v>78.539816339744831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0-44A7-8C20-ACF06D99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78936"/>
        <c:axId val="483087136"/>
      </c:scatterChart>
      <c:valAx>
        <c:axId val="483078936"/>
        <c:scaling>
          <c:orientation val="minMax"/>
          <c:min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87136"/>
        <c:crosses val="autoZero"/>
        <c:crossBetween val="midCat"/>
      </c:valAx>
      <c:valAx>
        <c:axId val="4830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(rad/sec)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7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Sheet1!$H$56</c:f>
              <c:strCache>
                <c:ptCount val="1"/>
                <c:pt idx="0">
                  <c:v>Kt(up)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Sheet1!$F$57:$F$77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1.53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10.37</c:v>
                </c:pt>
              </c:numCache>
            </c:numRef>
          </c:xVal>
          <c:yVal>
            <c:numRef>
              <c:f>Sheet1!$H$57:$H$77</c:f>
              <c:numCache>
                <c:formatCode>0.0000</c:formatCode>
                <c:ptCount val="21"/>
                <c:pt idx="0">
                  <c:v>1.6E-2</c:v>
                </c:pt>
                <c:pt idx="1">
                  <c:v>9.5999999999999992E-3</c:v>
                </c:pt>
                <c:pt idx="2">
                  <c:v>8.2352941176470594E-3</c:v>
                </c:pt>
                <c:pt idx="3">
                  <c:v>7.7000000000000002E-3</c:v>
                </c:pt>
                <c:pt idx="4">
                  <c:v>7.1999999999999998E-3</c:v>
                </c:pt>
                <c:pt idx="5">
                  <c:v>6.6000000000000008E-3</c:v>
                </c:pt>
                <c:pt idx="6">
                  <c:v>6.2857142857142851E-3</c:v>
                </c:pt>
                <c:pt idx="7">
                  <c:v>6.45E-3</c:v>
                </c:pt>
                <c:pt idx="8">
                  <c:v>6.7555555555555554E-3</c:v>
                </c:pt>
                <c:pt idx="9">
                  <c:v>6.5600000000000007E-3</c:v>
                </c:pt>
                <c:pt idx="10">
                  <c:v>6.1090909090909086E-3</c:v>
                </c:pt>
                <c:pt idx="11">
                  <c:v>6.0333333333333341E-3</c:v>
                </c:pt>
                <c:pt idx="12">
                  <c:v>6.3692307692307694E-3</c:v>
                </c:pt>
                <c:pt idx="13">
                  <c:v>6.1714285714285716E-3</c:v>
                </c:pt>
                <c:pt idx="14">
                  <c:v>5.9733333333333331E-3</c:v>
                </c:pt>
                <c:pt idx="15">
                  <c:v>6.0499999999999998E-3</c:v>
                </c:pt>
                <c:pt idx="16">
                  <c:v>6.1647058823529411E-3</c:v>
                </c:pt>
                <c:pt idx="17">
                  <c:v>6.1555555555555556E-3</c:v>
                </c:pt>
                <c:pt idx="18">
                  <c:v>5.9578947368421047E-3</c:v>
                </c:pt>
                <c:pt idx="19">
                  <c:v>6.1799999999999997E-3</c:v>
                </c:pt>
                <c:pt idx="20">
                  <c:v>6.0559305689488908E-3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4-4BC4-8467-7F17131CD444}"/>
            </c:ext>
          </c:extLst>
        </c:ser>
        <c:ser>
          <c:idx val="1"/>
          <c:order val="1"/>
          <c:tx>
            <c:strRef>
              <c:f>Sheet1!$M$56</c:f>
              <c:strCache>
                <c:ptCount val="1"/>
                <c:pt idx="0">
                  <c:v>Kt(down)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Sheet1!$F$57:$F$77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1.53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10.37</c:v>
                </c:pt>
              </c:numCache>
            </c:numRef>
          </c:xVal>
          <c:yVal>
            <c:numRef>
              <c:f>Sheet1!$M$57:$M$77</c:f>
              <c:numCache>
                <c:formatCode>0.0000</c:formatCode>
                <c:ptCount val="21"/>
                <c:pt idx="0">
                  <c:v>1.9199999999999998E-2</c:v>
                </c:pt>
                <c:pt idx="1">
                  <c:v>1.34E-2</c:v>
                </c:pt>
                <c:pt idx="2">
                  <c:v>1.0065359477124183E-2</c:v>
                </c:pt>
                <c:pt idx="3">
                  <c:v>9.4000000000000004E-3</c:v>
                </c:pt>
                <c:pt idx="4">
                  <c:v>8.6E-3</c:v>
                </c:pt>
                <c:pt idx="5">
                  <c:v>8.266666666666667E-3</c:v>
                </c:pt>
                <c:pt idx="6">
                  <c:v>7.9428571428571421E-3</c:v>
                </c:pt>
                <c:pt idx="7">
                  <c:v>7.4999999999999997E-3</c:v>
                </c:pt>
                <c:pt idx="8">
                  <c:v>7.244444444444444E-3</c:v>
                </c:pt>
                <c:pt idx="9">
                  <c:v>7.0800000000000004E-3</c:v>
                </c:pt>
                <c:pt idx="10">
                  <c:v>6.909090909090909E-3</c:v>
                </c:pt>
                <c:pt idx="11">
                  <c:v>6.8333333333333336E-3</c:v>
                </c:pt>
                <c:pt idx="12">
                  <c:v>6.7384615384615387E-3</c:v>
                </c:pt>
                <c:pt idx="13">
                  <c:v>6.6857142857142862E-3</c:v>
                </c:pt>
                <c:pt idx="14">
                  <c:v>6.613333333333333E-3</c:v>
                </c:pt>
                <c:pt idx="15">
                  <c:v>6.45E-3</c:v>
                </c:pt>
                <c:pt idx="16">
                  <c:v>6.3764705882352942E-3</c:v>
                </c:pt>
                <c:pt idx="17">
                  <c:v>6.3111111111111111E-3</c:v>
                </c:pt>
                <c:pt idx="18">
                  <c:v>6.1052631578947369E-3</c:v>
                </c:pt>
                <c:pt idx="19">
                  <c:v>6.1799999999999997E-3</c:v>
                </c:pt>
                <c:pt idx="20">
                  <c:v>6.0559305689488908E-3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B4-4BC4-8467-7F17131CD444}"/>
            </c:ext>
          </c:extLst>
        </c:ser>
        <c:ser>
          <c:idx val="2"/>
          <c:order val="2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>
                <a:glow>
                  <a:schemeClr val="accent2">
                    <a:satMod val="175000"/>
                  </a:schemeClr>
                </a:glow>
                <a:softEdge rad="0"/>
              </a:effectLst>
            </c:spPr>
            <c:trendlineType val="linear"/>
            <c:dispRSqr val="0"/>
            <c:dispEq val="0"/>
          </c:trendline>
          <c:xVal>
            <c:numRef>
              <c:f>Sheet1!$K$64:$K$77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Sheet1!$O$64:$O$77</c:f>
              <c:numCache>
                <c:formatCode>0.0000</c:formatCode>
                <c:ptCount val="14"/>
                <c:pt idx="0">
                  <c:v>6.9750000000000003E-3</c:v>
                </c:pt>
                <c:pt idx="1">
                  <c:v>6.9999999999999993E-3</c:v>
                </c:pt>
                <c:pt idx="2">
                  <c:v>6.8200000000000005E-3</c:v>
                </c:pt>
                <c:pt idx="3">
                  <c:v>6.5090909090909088E-3</c:v>
                </c:pt>
                <c:pt idx="4">
                  <c:v>6.4333333333333343E-3</c:v>
                </c:pt>
                <c:pt idx="5">
                  <c:v>6.553846153846154E-3</c:v>
                </c:pt>
                <c:pt idx="6">
                  <c:v>6.4285714285714293E-3</c:v>
                </c:pt>
                <c:pt idx="7">
                  <c:v>6.2933333333333331E-3</c:v>
                </c:pt>
                <c:pt idx="8">
                  <c:v>6.2500000000000003E-3</c:v>
                </c:pt>
                <c:pt idx="9">
                  <c:v>6.2705882352941181E-3</c:v>
                </c:pt>
                <c:pt idx="10">
                  <c:v>6.2333333333333338E-3</c:v>
                </c:pt>
                <c:pt idx="11">
                  <c:v>6.0315789473684208E-3</c:v>
                </c:pt>
                <c:pt idx="12">
                  <c:v>6.1799999999999997E-3</c:v>
                </c:pt>
                <c:pt idx="13">
                  <c:v>6.0559305689488908E-3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B4-4BC4-8467-7F17131CD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74000"/>
        <c:axId val="555473344"/>
      </c:scatterChart>
      <c:valAx>
        <c:axId val="5554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73344"/>
        <c:crosses val="autoZero"/>
        <c:crossBetween val="midCat"/>
      </c:valAx>
      <c:valAx>
        <c:axId val="5554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N.m/A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Sheet1!$P$63</c:f>
              <c:strCache>
                <c:ptCount val="1"/>
                <c:pt idx="0">
                  <c:v>Theoretical Torque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Sheet1!$K$64:$K$77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Sheet1!$P$64:$P$77</c:f>
              <c:numCache>
                <c:formatCode>0.0000</c:formatCode>
                <c:ptCount val="14"/>
                <c:pt idx="0">
                  <c:v>2.5600000000000001E-2</c:v>
                </c:pt>
                <c:pt idx="1">
                  <c:v>2.8800000000000003E-2</c:v>
                </c:pt>
                <c:pt idx="2">
                  <c:v>3.2000000000000001E-2</c:v>
                </c:pt>
                <c:pt idx="3">
                  <c:v>3.5200000000000002E-2</c:v>
                </c:pt>
                <c:pt idx="4">
                  <c:v>3.8400000000000004E-2</c:v>
                </c:pt>
                <c:pt idx="5">
                  <c:v>4.1600000000000005E-2</c:v>
                </c:pt>
                <c:pt idx="6">
                  <c:v>4.48E-2</c:v>
                </c:pt>
                <c:pt idx="7">
                  <c:v>4.8000000000000001E-2</c:v>
                </c:pt>
                <c:pt idx="8">
                  <c:v>5.1200000000000002E-2</c:v>
                </c:pt>
                <c:pt idx="9">
                  <c:v>5.4400000000000004E-2</c:v>
                </c:pt>
                <c:pt idx="10">
                  <c:v>5.7600000000000005E-2</c:v>
                </c:pt>
                <c:pt idx="11">
                  <c:v>6.08E-2</c:v>
                </c:pt>
                <c:pt idx="12">
                  <c:v>6.4000000000000001E-2</c:v>
                </c:pt>
                <c:pt idx="13">
                  <c:v>6.6367999999999996E-2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D-43D6-80C2-F1AEF4AF40E6}"/>
            </c:ext>
          </c:extLst>
        </c:ser>
        <c:ser>
          <c:idx val="1"/>
          <c:order val="1"/>
          <c:tx>
            <c:strRef>
              <c:f>Sheet1!$G$56</c:f>
              <c:strCache>
                <c:ptCount val="1"/>
                <c:pt idx="0">
                  <c:v>τ up (N.m)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Sheet1!$K$64:$K$77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Sheet1!$G$64:$G$77</c:f>
              <c:numCache>
                <c:formatCode>General</c:formatCode>
                <c:ptCount val="14"/>
                <c:pt idx="0">
                  <c:v>2.58E-2</c:v>
                </c:pt>
                <c:pt idx="1">
                  <c:v>3.04E-2</c:v>
                </c:pt>
                <c:pt idx="2">
                  <c:v>3.2800000000000003E-2</c:v>
                </c:pt>
                <c:pt idx="3">
                  <c:v>3.3599999999999998E-2</c:v>
                </c:pt>
                <c:pt idx="4">
                  <c:v>3.6200000000000003E-2</c:v>
                </c:pt>
                <c:pt idx="5">
                  <c:v>4.1399999999999999E-2</c:v>
                </c:pt>
                <c:pt idx="6">
                  <c:v>4.3200000000000002E-2</c:v>
                </c:pt>
                <c:pt idx="7">
                  <c:v>4.48E-2</c:v>
                </c:pt>
                <c:pt idx="8">
                  <c:v>4.8399999999999999E-2</c:v>
                </c:pt>
                <c:pt idx="9">
                  <c:v>5.2400000000000002E-2</c:v>
                </c:pt>
                <c:pt idx="10">
                  <c:v>5.5399999999999998E-2</c:v>
                </c:pt>
                <c:pt idx="11">
                  <c:v>5.6599999999999998E-2</c:v>
                </c:pt>
                <c:pt idx="12">
                  <c:v>6.1800000000000001E-2</c:v>
                </c:pt>
                <c:pt idx="13">
                  <c:v>6.2799999999999995E-2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D-43D6-80C2-F1AEF4AF40E6}"/>
            </c:ext>
          </c:extLst>
        </c:ser>
        <c:ser>
          <c:idx val="2"/>
          <c:order val="2"/>
          <c:tx>
            <c:strRef>
              <c:f>Sheet1!$L$56</c:f>
              <c:strCache>
                <c:ptCount val="1"/>
                <c:pt idx="0">
                  <c:v>τ down (N.m)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Sheet1!$K$64:$K$77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Sheet1!$L$64:$L$77</c:f>
              <c:numCache>
                <c:formatCode>General</c:formatCode>
                <c:ptCount val="14"/>
                <c:pt idx="0">
                  <c:v>0.03</c:v>
                </c:pt>
                <c:pt idx="1">
                  <c:v>3.2599999999999997E-2</c:v>
                </c:pt>
                <c:pt idx="2">
                  <c:v>3.5400000000000001E-2</c:v>
                </c:pt>
                <c:pt idx="3">
                  <c:v>3.7999999999999999E-2</c:v>
                </c:pt>
                <c:pt idx="4">
                  <c:v>4.1000000000000002E-2</c:v>
                </c:pt>
                <c:pt idx="5">
                  <c:v>4.3799999999999999E-2</c:v>
                </c:pt>
                <c:pt idx="6">
                  <c:v>4.6800000000000001E-2</c:v>
                </c:pt>
                <c:pt idx="7">
                  <c:v>4.9599999999999998E-2</c:v>
                </c:pt>
                <c:pt idx="8">
                  <c:v>5.16E-2</c:v>
                </c:pt>
                <c:pt idx="9">
                  <c:v>5.4199999999999998E-2</c:v>
                </c:pt>
                <c:pt idx="10">
                  <c:v>5.6800000000000003E-2</c:v>
                </c:pt>
                <c:pt idx="11">
                  <c:v>5.8000000000000003E-2</c:v>
                </c:pt>
                <c:pt idx="12">
                  <c:v>6.1800000000000001E-2</c:v>
                </c:pt>
                <c:pt idx="13">
                  <c:v>6.2799999999999995E-2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0D-43D6-80C2-F1AEF4AF4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73624"/>
        <c:axId val="551974936"/>
      </c:scatterChart>
      <c:valAx>
        <c:axId val="551973624"/>
        <c:scaling>
          <c:orientation val="minMax"/>
          <c:max val="10.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74936"/>
        <c:crosses val="autoZero"/>
        <c:crossBetween val="midCat"/>
      </c:valAx>
      <c:valAx>
        <c:axId val="551974936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7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Ra [ohm]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Sheet1!$A$7:$A$20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</c:numCache>
            </c:numRef>
          </c:xVal>
          <c:yVal>
            <c:numRef>
              <c:f>Sheet1!$F$7:$F$20</c:f>
              <c:numCache>
                <c:formatCode>General</c:formatCode>
                <c:ptCount val="14"/>
                <c:pt idx="0">
                  <c:v>1.44</c:v>
                </c:pt>
                <c:pt idx="1">
                  <c:v>1.46</c:v>
                </c:pt>
                <c:pt idx="2">
                  <c:v>1.45</c:v>
                </c:pt>
                <c:pt idx="3">
                  <c:v>1.3725000000000001</c:v>
                </c:pt>
                <c:pt idx="4">
                  <c:v>1.232</c:v>
                </c:pt>
                <c:pt idx="5">
                  <c:v>1.0383333333333333</c:v>
                </c:pt>
                <c:pt idx="6">
                  <c:v>0.95000000000000007</c:v>
                </c:pt>
                <c:pt idx="7">
                  <c:v>0.91874999999999996</c:v>
                </c:pt>
                <c:pt idx="8">
                  <c:v>0.85444444444444434</c:v>
                </c:pt>
                <c:pt idx="9">
                  <c:v>0.86799999999999999</c:v>
                </c:pt>
                <c:pt idx="10">
                  <c:v>0.83636363636363631</c:v>
                </c:pt>
                <c:pt idx="11">
                  <c:v>0.79083333333333339</c:v>
                </c:pt>
                <c:pt idx="12">
                  <c:v>0.7846153846153846</c:v>
                </c:pt>
                <c:pt idx="13">
                  <c:v>0.76071428571428579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B-4483-B73A-8C550146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87008"/>
        <c:axId val="417691928"/>
      </c:scatterChart>
      <c:valAx>
        <c:axId val="4176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91928"/>
        <c:crosses val="autoZero"/>
        <c:crossBetween val="midCat"/>
      </c:valAx>
      <c:valAx>
        <c:axId val="4176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8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11722</xdr:colOff>
      <xdr:row>27</xdr:row>
      <xdr:rowOff>5862</xdr:rowOff>
    </xdr:from>
    <xdr:to>
      <xdr:col>23</xdr:col>
      <xdr:colOff>474785</xdr:colOff>
      <xdr:row>45</xdr:row>
      <xdr:rowOff>164122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A24B7-EA59-4CAE-8081-32C27EAEB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575854</xdr:colOff>
      <xdr:row>53</xdr:row>
      <xdr:rowOff>202474</xdr:rowOff>
    </xdr:from>
    <xdr:to>
      <xdr:col>37</xdr:col>
      <xdr:colOff>381000</xdr:colOff>
      <xdr:row>76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0FD3B0-1A8C-48F9-8657-5D4692E9B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114300</xdr:colOff>
      <xdr:row>53</xdr:row>
      <xdr:rowOff>205740</xdr:rowOff>
    </xdr:from>
    <xdr:to>
      <xdr:col>26</xdr:col>
      <xdr:colOff>586740</xdr:colOff>
      <xdr:row>76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7E1861-172D-482A-9F9E-0796E5D7B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5</xdr:row>
      <xdr:rowOff>0</xdr:rowOff>
    </xdr:from>
    <xdr:to>
      <xdr:col>14</xdr:col>
      <xdr:colOff>548640</xdr:colOff>
      <xdr:row>20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D0F411-51E9-4027-A0DD-ED3C6525A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5B9BD5"/>
      </a:accent2>
      <a:accent3>
        <a:srgbClr val="FFC000"/>
      </a:accent3>
      <a:accent4>
        <a:srgbClr val="FF0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Q78"/>
  <sheetViews>
    <sheetView tabSelected="1" zoomScaleNormal="100" workbookViewId="0">
      <selection activeCell="O5" sqref="O5"/>
    </sheetView>
  </sheetViews>
  <sheetFormatPr defaultRowHeight="14.4" x14ac:dyDescent="0.3"/>
  <cols>
    <col min="5" max="5" width="13.33203125" customWidth="1"/>
    <col min="7" max="7" width="9.33203125" customWidth="1"/>
    <col min="10" max="10" width="12" customWidth="1"/>
    <col min="16" max="16" width="17.44140625" customWidth="1"/>
  </cols>
  <sheetData>
    <row r="6" spans="1:6" x14ac:dyDescent="0.3">
      <c r="A6" t="s">
        <v>0</v>
      </c>
      <c r="B6" t="s">
        <v>23</v>
      </c>
      <c r="C6" t="s">
        <v>24</v>
      </c>
      <c r="E6" t="s">
        <v>25</v>
      </c>
      <c r="F6" t="s">
        <v>1</v>
      </c>
    </row>
    <row r="7" spans="1:6" x14ac:dyDescent="0.3">
      <c r="A7">
        <v>0.5</v>
      </c>
      <c r="B7">
        <v>0.72</v>
      </c>
      <c r="C7">
        <v>0.72</v>
      </c>
      <c r="E7">
        <f>AVERAGE(B7,C7)</f>
        <v>0.72</v>
      </c>
      <c r="F7">
        <f>E7/A7</f>
        <v>1.44</v>
      </c>
    </row>
    <row r="8" spans="1:6" x14ac:dyDescent="0.3">
      <c r="A8">
        <v>1</v>
      </c>
      <c r="B8">
        <v>1.46</v>
      </c>
      <c r="C8">
        <v>1.46</v>
      </c>
      <c r="E8">
        <f>AVERAGE(B8,C8)</f>
        <v>1.46</v>
      </c>
      <c r="F8">
        <f t="shared" ref="F8:F20" si="0">E8/A8</f>
        <v>1.46</v>
      </c>
    </row>
    <row r="9" spans="1:6" x14ac:dyDescent="0.3">
      <c r="A9">
        <v>1.5</v>
      </c>
      <c r="B9">
        <v>2.37</v>
      </c>
      <c r="C9">
        <v>1.98</v>
      </c>
      <c r="E9">
        <f t="shared" ref="E8:E20" si="1">AVERAGE(B9,C9)</f>
        <v>2.1749999999999998</v>
      </c>
      <c r="F9">
        <f>E9/A9</f>
        <v>1.45</v>
      </c>
    </row>
    <row r="10" spans="1:6" x14ac:dyDescent="0.3">
      <c r="A10">
        <v>2</v>
      </c>
      <c r="B10">
        <v>2.87</v>
      </c>
      <c r="C10">
        <v>2.62</v>
      </c>
      <c r="E10">
        <f t="shared" si="1"/>
        <v>2.7450000000000001</v>
      </c>
      <c r="F10">
        <f t="shared" si="0"/>
        <v>1.3725000000000001</v>
      </c>
    </row>
    <row r="11" spans="1:6" x14ac:dyDescent="0.3">
      <c r="A11">
        <v>2.5</v>
      </c>
      <c r="B11">
        <v>3.2</v>
      </c>
      <c r="C11">
        <v>2.96</v>
      </c>
      <c r="E11">
        <f t="shared" si="1"/>
        <v>3.08</v>
      </c>
      <c r="F11">
        <f t="shared" si="0"/>
        <v>1.232</v>
      </c>
    </row>
    <row r="12" spans="1:6" x14ac:dyDescent="0.3">
      <c r="A12">
        <v>3</v>
      </c>
      <c r="B12">
        <v>3.15</v>
      </c>
      <c r="C12">
        <v>3.08</v>
      </c>
      <c r="E12">
        <f t="shared" si="1"/>
        <v>3.1150000000000002</v>
      </c>
      <c r="F12">
        <f t="shared" si="0"/>
        <v>1.0383333333333333</v>
      </c>
    </row>
    <row r="13" spans="1:6" x14ac:dyDescent="0.3">
      <c r="A13">
        <v>3.5</v>
      </c>
      <c r="B13">
        <v>3.4</v>
      </c>
      <c r="C13">
        <v>3.25</v>
      </c>
      <c r="E13">
        <f t="shared" si="1"/>
        <v>3.3250000000000002</v>
      </c>
      <c r="F13">
        <f t="shared" si="0"/>
        <v>0.95000000000000007</v>
      </c>
    </row>
    <row r="14" spans="1:6" x14ac:dyDescent="0.3">
      <c r="A14">
        <v>4</v>
      </c>
      <c r="B14">
        <v>3.73</v>
      </c>
      <c r="C14">
        <v>3.62</v>
      </c>
      <c r="E14">
        <f t="shared" si="1"/>
        <v>3.6749999999999998</v>
      </c>
      <c r="F14">
        <f t="shared" si="0"/>
        <v>0.91874999999999996</v>
      </c>
    </row>
    <row r="15" spans="1:6" x14ac:dyDescent="0.3">
      <c r="A15">
        <v>4.5</v>
      </c>
      <c r="B15">
        <v>3.92</v>
      </c>
      <c r="C15">
        <v>3.77</v>
      </c>
      <c r="E15">
        <f t="shared" si="1"/>
        <v>3.8449999999999998</v>
      </c>
      <c r="F15">
        <f t="shared" si="0"/>
        <v>0.85444444444444434</v>
      </c>
    </row>
    <row r="16" spans="1:6" x14ac:dyDescent="0.3">
      <c r="A16">
        <v>5</v>
      </c>
      <c r="B16">
        <v>4.41</v>
      </c>
      <c r="C16">
        <v>4.2699999999999996</v>
      </c>
      <c r="E16">
        <f t="shared" si="1"/>
        <v>4.34</v>
      </c>
      <c r="F16">
        <f t="shared" si="0"/>
        <v>0.86799999999999999</v>
      </c>
    </row>
    <row r="17" spans="1:17" x14ac:dyDescent="0.3">
      <c r="A17">
        <v>5.5</v>
      </c>
      <c r="B17">
        <v>4.5599999999999996</v>
      </c>
      <c r="C17">
        <v>4.6399999999999997</v>
      </c>
      <c r="E17">
        <f t="shared" si="1"/>
        <v>4.5999999999999996</v>
      </c>
      <c r="F17">
        <f t="shared" si="0"/>
        <v>0.83636363636363631</v>
      </c>
    </row>
    <row r="18" spans="1:17" x14ac:dyDescent="0.3">
      <c r="A18">
        <v>6</v>
      </c>
      <c r="B18">
        <v>4.75</v>
      </c>
      <c r="C18">
        <v>4.74</v>
      </c>
      <c r="E18">
        <f t="shared" si="1"/>
        <v>4.7450000000000001</v>
      </c>
      <c r="F18">
        <f t="shared" si="0"/>
        <v>0.79083333333333339</v>
      </c>
    </row>
    <row r="19" spans="1:17" x14ac:dyDescent="0.3">
      <c r="A19">
        <v>6.5</v>
      </c>
      <c r="B19">
        <v>5.0599999999999996</v>
      </c>
      <c r="C19">
        <v>5.14</v>
      </c>
      <c r="E19">
        <f t="shared" si="1"/>
        <v>5.0999999999999996</v>
      </c>
      <c r="F19">
        <f t="shared" si="0"/>
        <v>0.7846153846153846</v>
      </c>
    </row>
    <row r="20" spans="1:17" x14ac:dyDescent="0.3">
      <c r="A20">
        <v>7</v>
      </c>
      <c r="B20">
        <v>5.37</v>
      </c>
      <c r="C20">
        <v>5.28</v>
      </c>
      <c r="E20">
        <f t="shared" si="1"/>
        <v>5.3250000000000002</v>
      </c>
      <c r="F20">
        <f t="shared" si="0"/>
        <v>0.76071428571428579</v>
      </c>
    </row>
    <row r="25" spans="1:17" ht="21" x14ac:dyDescent="0.4">
      <c r="K25" s="8" t="s">
        <v>11</v>
      </c>
      <c r="L25" s="8"/>
      <c r="M25" s="8"/>
      <c r="N25" s="8"/>
      <c r="O25" s="8"/>
      <c r="P25" s="8"/>
      <c r="Q25" s="8"/>
    </row>
    <row r="26" spans="1:17" ht="15" thickBot="1" x14ac:dyDescent="0.35"/>
    <row r="27" spans="1:17" ht="15" thickBot="1" x14ac:dyDescent="0.35">
      <c r="H27" s="9" t="s">
        <v>5</v>
      </c>
      <c r="I27" s="10"/>
      <c r="J27" s="11"/>
      <c r="L27" s="12" t="s">
        <v>6</v>
      </c>
      <c r="M27" s="13"/>
      <c r="N27" s="14"/>
    </row>
    <row r="28" spans="1:17" x14ac:dyDescent="0.3">
      <c r="E28" s="2" t="s">
        <v>2</v>
      </c>
      <c r="F28" s="2" t="s">
        <v>3</v>
      </c>
      <c r="H28" s="2" t="s">
        <v>8</v>
      </c>
      <c r="I28" s="2" t="s">
        <v>4</v>
      </c>
      <c r="J28" s="2" t="s">
        <v>9</v>
      </c>
      <c r="L28" s="2" t="s">
        <v>7</v>
      </c>
      <c r="M28" s="2" t="s">
        <v>4</v>
      </c>
      <c r="N28" s="2" t="s">
        <v>10</v>
      </c>
    </row>
    <row r="29" spans="1:17" x14ac:dyDescent="0.3">
      <c r="E29">
        <v>4.5</v>
      </c>
      <c r="F29">
        <v>0.76500000000000001</v>
      </c>
      <c r="H29">
        <v>2.2999999999999998</v>
      </c>
      <c r="I29">
        <f>H29/0.03</f>
        <v>76.666666666666657</v>
      </c>
      <c r="J29" s="1">
        <f>(I29*2*PI())/60</f>
        <v>8.0285145591739155</v>
      </c>
      <c r="L29">
        <v>11</v>
      </c>
      <c r="M29">
        <f>L29/0.1</f>
        <v>110</v>
      </c>
      <c r="N29" s="1">
        <f>(M29*2*PI())/60</f>
        <v>11.519173063162576</v>
      </c>
    </row>
    <row r="30" spans="1:17" x14ac:dyDescent="0.3">
      <c r="E30">
        <v>5</v>
      </c>
      <c r="F30">
        <v>0.76</v>
      </c>
      <c r="H30">
        <v>2.8</v>
      </c>
      <c r="I30">
        <f t="shared" ref="I30:I48" si="2">H30/0.03</f>
        <v>93.333333333333329</v>
      </c>
      <c r="J30" s="1">
        <f t="shared" ref="J30:J48" si="3">(I30*2*PI())/60</f>
        <v>9.7738438111682449</v>
      </c>
      <c r="L30">
        <v>21</v>
      </c>
      <c r="M30">
        <f t="shared" ref="M30:M48" si="4">L30/0.1</f>
        <v>210</v>
      </c>
      <c r="N30" s="1">
        <f t="shared" ref="N30:N48" si="5">(M30*2*PI())/60</f>
        <v>21.991148575128552</v>
      </c>
    </row>
    <row r="31" spans="1:17" x14ac:dyDescent="0.3">
      <c r="E31">
        <v>5.5</v>
      </c>
      <c r="F31">
        <v>0.78</v>
      </c>
      <c r="H31">
        <v>3.2</v>
      </c>
      <c r="I31">
        <f t="shared" si="2"/>
        <v>106.66666666666667</v>
      </c>
      <c r="J31" s="1">
        <f>(I31*2*PI())/60</f>
        <v>11.170107212763709</v>
      </c>
      <c r="L31">
        <v>24</v>
      </c>
      <c r="M31">
        <f t="shared" si="4"/>
        <v>240</v>
      </c>
      <c r="N31" s="1">
        <f t="shared" si="5"/>
        <v>25.132741228718341</v>
      </c>
    </row>
    <row r="32" spans="1:17" x14ac:dyDescent="0.3">
      <c r="E32">
        <v>6</v>
      </c>
      <c r="F32">
        <v>0.79</v>
      </c>
      <c r="H32">
        <v>3.7</v>
      </c>
      <c r="I32">
        <f t="shared" si="2"/>
        <v>123.33333333333334</v>
      </c>
      <c r="J32" s="1">
        <f t="shared" si="3"/>
        <v>12.91543646475804</v>
      </c>
      <c r="L32">
        <v>27</v>
      </c>
      <c r="M32">
        <f t="shared" si="4"/>
        <v>270</v>
      </c>
      <c r="N32" s="1">
        <f t="shared" si="5"/>
        <v>28.274333882308138</v>
      </c>
    </row>
    <row r="33" spans="5:14" x14ac:dyDescent="0.3">
      <c r="E33">
        <v>6.5</v>
      </c>
      <c r="F33">
        <v>0.81499999999999995</v>
      </c>
      <c r="H33">
        <v>4.0999999999999996</v>
      </c>
      <c r="I33">
        <f t="shared" si="2"/>
        <v>136.66666666666666</v>
      </c>
      <c r="J33" s="1">
        <f t="shared" si="3"/>
        <v>14.311699866353502</v>
      </c>
      <c r="L33">
        <v>30</v>
      </c>
      <c r="M33">
        <f t="shared" si="4"/>
        <v>300</v>
      </c>
      <c r="N33" s="1">
        <f t="shared" si="5"/>
        <v>31.415926535897931</v>
      </c>
    </row>
    <row r="34" spans="5:14" x14ac:dyDescent="0.3">
      <c r="E34">
        <v>7</v>
      </c>
      <c r="F34">
        <v>0.83</v>
      </c>
      <c r="H34">
        <v>4.7</v>
      </c>
      <c r="I34">
        <f t="shared" si="2"/>
        <v>156.66666666666669</v>
      </c>
      <c r="J34" s="1">
        <f t="shared" si="3"/>
        <v>16.4060949687467</v>
      </c>
      <c r="L34">
        <v>33</v>
      </c>
      <c r="M34">
        <f t="shared" si="4"/>
        <v>330</v>
      </c>
      <c r="N34" s="1">
        <f t="shared" si="5"/>
        <v>34.557519189487721</v>
      </c>
    </row>
    <row r="35" spans="5:14" x14ac:dyDescent="0.3">
      <c r="E35">
        <v>7.5</v>
      </c>
      <c r="F35">
        <v>0.85</v>
      </c>
      <c r="H35">
        <v>5</v>
      </c>
      <c r="I35">
        <f t="shared" si="2"/>
        <v>166.66666666666669</v>
      </c>
      <c r="J35" s="1">
        <f t="shared" si="3"/>
        <v>17.453292519943297</v>
      </c>
      <c r="L35">
        <v>35.5</v>
      </c>
      <c r="M35">
        <f t="shared" si="4"/>
        <v>355</v>
      </c>
      <c r="N35" s="1">
        <f t="shared" si="5"/>
        <v>37.175513067479216</v>
      </c>
    </row>
    <row r="36" spans="5:14" x14ac:dyDescent="0.3">
      <c r="E36">
        <v>8</v>
      </c>
      <c r="F36">
        <v>0.87</v>
      </c>
      <c r="H36">
        <v>5.4</v>
      </c>
      <c r="I36">
        <f t="shared" si="2"/>
        <v>180.00000000000003</v>
      </c>
      <c r="J36" s="1">
        <f t="shared" ref="J36:J43" si="6">(I36*2*PI())/60</f>
        <v>18.849555921538762</v>
      </c>
      <c r="L36">
        <v>38.5</v>
      </c>
      <c r="M36">
        <f t="shared" si="4"/>
        <v>385</v>
      </c>
      <c r="N36" s="1">
        <f t="shared" si="5"/>
        <v>40.317105721069012</v>
      </c>
    </row>
    <row r="37" spans="5:14" x14ac:dyDescent="0.3">
      <c r="E37">
        <v>8.5</v>
      </c>
      <c r="F37">
        <v>0.89</v>
      </c>
      <c r="H37">
        <v>5.85</v>
      </c>
      <c r="I37">
        <f t="shared" si="2"/>
        <v>195</v>
      </c>
      <c r="J37" s="1">
        <f t="shared" si="6"/>
        <v>20.420352248333653</v>
      </c>
      <c r="L37">
        <v>41</v>
      </c>
      <c r="M37">
        <f t="shared" ref="M37:M43" si="7">L37/0.1</f>
        <v>410</v>
      </c>
      <c r="N37" s="1">
        <f t="shared" ref="N37:N43" si="8">(M37*2*PI())/60</f>
        <v>42.935099599060507</v>
      </c>
    </row>
    <row r="38" spans="5:14" x14ac:dyDescent="0.3">
      <c r="E38">
        <v>9</v>
      </c>
      <c r="F38">
        <v>0.9</v>
      </c>
      <c r="H38">
        <v>6.3</v>
      </c>
      <c r="I38">
        <f t="shared" si="2"/>
        <v>210</v>
      </c>
      <c r="J38" s="1">
        <f t="shared" si="6"/>
        <v>21.991148575128552</v>
      </c>
      <c r="L38">
        <v>43.5</v>
      </c>
      <c r="M38">
        <f t="shared" si="7"/>
        <v>435</v>
      </c>
      <c r="N38" s="1">
        <f t="shared" si="8"/>
        <v>45.553093477052002</v>
      </c>
    </row>
    <row r="39" spans="5:14" x14ac:dyDescent="0.3">
      <c r="E39">
        <v>9.5</v>
      </c>
      <c r="F39">
        <v>0.92</v>
      </c>
      <c r="H39">
        <v>6.8</v>
      </c>
      <c r="I39">
        <f t="shared" si="2"/>
        <v>226.66666666666666</v>
      </c>
      <c r="J39" s="1">
        <f t="shared" si="6"/>
        <v>23.736477827122879</v>
      </c>
      <c r="L39">
        <v>47</v>
      </c>
      <c r="M39">
        <f t="shared" si="7"/>
        <v>470</v>
      </c>
      <c r="N39" s="1">
        <f t="shared" si="8"/>
        <v>49.218284906240093</v>
      </c>
    </row>
    <row r="40" spans="5:14" x14ac:dyDescent="0.3">
      <c r="E40">
        <v>10</v>
      </c>
      <c r="F40">
        <v>0.93</v>
      </c>
      <c r="H40">
        <v>7.3</v>
      </c>
      <c r="I40">
        <f t="shared" si="2"/>
        <v>243.33333333333334</v>
      </c>
      <c r="J40" s="1">
        <f t="shared" si="6"/>
        <v>25.481807079117214</v>
      </c>
      <c r="L40">
        <v>49</v>
      </c>
      <c r="M40">
        <f t="shared" si="7"/>
        <v>490</v>
      </c>
      <c r="N40" s="1">
        <f t="shared" si="8"/>
        <v>51.312680008633286</v>
      </c>
    </row>
    <row r="41" spans="5:14" x14ac:dyDescent="0.3">
      <c r="E41">
        <v>10.5</v>
      </c>
      <c r="F41">
        <v>0.95</v>
      </c>
      <c r="H41">
        <v>7.7</v>
      </c>
      <c r="I41">
        <f t="shared" si="2"/>
        <v>256.66666666666669</v>
      </c>
      <c r="J41" s="1">
        <f t="shared" si="6"/>
        <v>26.878070480712676</v>
      </c>
      <c r="L41">
        <v>52</v>
      </c>
      <c r="M41">
        <f t="shared" si="7"/>
        <v>520</v>
      </c>
      <c r="N41" s="1">
        <f t="shared" si="8"/>
        <v>54.454272662223076</v>
      </c>
    </row>
    <row r="42" spans="5:14" x14ac:dyDescent="0.3">
      <c r="E42">
        <v>11</v>
      </c>
      <c r="F42">
        <v>0.97</v>
      </c>
      <c r="H42">
        <v>8.3000000000000007</v>
      </c>
      <c r="I42">
        <f t="shared" si="2"/>
        <v>276.66666666666669</v>
      </c>
      <c r="J42" s="1">
        <f t="shared" si="6"/>
        <v>28.972465583105873</v>
      </c>
      <c r="L42">
        <v>56</v>
      </c>
      <c r="M42">
        <f t="shared" si="7"/>
        <v>560</v>
      </c>
      <c r="N42" s="1">
        <f t="shared" si="8"/>
        <v>58.643062867009469</v>
      </c>
    </row>
    <row r="43" spans="5:14" x14ac:dyDescent="0.3">
      <c r="E43">
        <v>11.5</v>
      </c>
      <c r="F43">
        <v>0.99</v>
      </c>
      <c r="H43">
        <v>8.8000000000000007</v>
      </c>
      <c r="I43">
        <f t="shared" si="2"/>
        <v>293.33333333333337</v>
      </c>
      <c r="J43" s="1">
        <f t="shared" si="6"/>
        <v>30.717794835100204</v>
      </c>
      <c r="L43">
        <v>59</v>
      </c>
      <c r="M43">
        <f t="shared" si="7"/>
        <v>590</v>
      </c>
      <c r="N43" s="1">
        <f t="shared" si="8"/>
        <v>61.784655520599266</v>
      </c>
    </row>
    <row r="44" spans="5:14" x14ac:dyDescent="0.3">
      <c r="E44">
        <v>12</v>
      </c>
      <c r="F44">
        <v>1</v>
      </c>
      <c r="H44">
        <v>9.1</v>
      </c>
      <c r="I44">
        <f t="shared" si="2"/>
        <v>303.33333333333331</v>
      </c>
      <c r="J44" s="1">
        <f t="shared" si="3"/>
        <v>31.764992386296797</v>
      </c>
      <c r="L44">
        <v>61.5</v>
      </c>
      <c r="M44">
        <f t="shared" si="4"/>
        <v>615</v>
      </c>
      <c r="N44" s="1">
        <f t="shared" si="5"/>
        <v>64.402649398590754</v>
      </c>
    </row>
    <row r="45" spans="5:14" x14ac:dyDescent="0.3">
      <c r="E45">
        <v>12.5</v>
      </c>
      <c r="F45">
        <v>1.02</v>
      </c>
      <c r="H45">
        <v>9.8000000000000007</v>
      </c>
      <c r="I45">
        <f t="shared" si="2"/>
        <v>326.66666666666669</v>
      </c>
      <c r="J45" s="1">
        <f t="shared" si="3"/>
        <v>34.208453339088855</v>
      </c>
      <c r="L45">
        <v>66</v>
      </c>
      <c r="M45">
        <f t="shared" si="4"/>
        <v>660</v>
      </c>
      <c r="N45" s="1">
        <f t="shared" si="5"/>
        <v>69.115038378975441</v>
      </c>
    </row>
    <row r="46" spans="5:14" x14ac:dyDescent="0.3">
      <c r="E46">
        <v>13</v>
      </c>
      <c r="F46">
        <v>1.03</v>
      </c>
      <c r="H46">
        <v>10.199999999999999</v>
      </c>
      <c r="I46">
        <f t="shared" si="2"/>
        <v>340</v>
      </c>
      <c r="J46" s="1">
        <f t="shared" si="3"/>
        <v>35.604716740684324</v>
      </c>
      <c r="L46">
        <v>68</v>
      </c>
      <c r="M46">
        <f t="shared" si="4"/>
        <v>680</v>
      </c>
      <c r="N46" s="1">
        <f t="shared" si="5"/>
        <v>71.209433481368649</v>
      </c>
    </row>
    <row r="47" spans="5:14" x14ac:dyDescent="0.3">
      <c r="E47">
        <v>13.5</v>
      </c>
      <c r="F47">
        <v>1.0449999999999999</v>
      </c>
      <c r="H47">
        <v>10.6</v>
      </c>
      <c r="I47">
        <f t="shared" si="2"/>
        <v>353.33333333333331</v>
      </c>
      <c r="J47" s="1">
        <f t="shared" si="3"/>
        <v>37.000980142279786</v>
      </c>
      <c r="L47">
        <v>72</v>
      </c>
      <c r="M47">
        <f t="shared" si="4"/>
        <v>720</v>
      </c>
      <c r="N47" s="1">
        <f t="shared" si="5"/>
        <v>75.398223686155035</v>
      </c>
    </row>
    <row r="48" spans="5:14" x14ac:dyDescent="0.3">
      <c r="E48">
        <v>14</v>
      </c>
      <c r="F48">
        <v>1.06</v>
      </c>
      <c r="H48">
        <v>11.1</v>
      </c>
      <c r="I48">
        <f t="shared" si="2"/>
        <v>370</v>
      </c>
      <c r="J48" s="1">
        <f t="shared" si="3"/>
        <v>38.746309394274114</v>
      </c>
      <c r="L48">
        <v>75</v>
      </c>
      <c r="M48">
        <f t="shared" si="4"/>
        <v>750</v>
      </c>
      <c r="N48" s="1">
        <f t="shared" si="5"/>
        <v>78.539816339744831</v>
      </c>
    </row>
    <row r="53" spans="4:17" ht="14.4" customHeight="1" x14ac:dyDescent="0.4">
      <c r="I53" s="3"/>
      <c r="J53" s="3"/>
      <c r="K53" s="3"/>
      <c r="L53" s="3"/>
      <c r="M53" s="3"/>
      <c r="N53" s="3"/>
      <c r="O53" s="3"/>
    </row>
    <row r="54" spans="4:17" ht="21" x14ac:dyDescent="0.4">
      <c r="I54" s="8" t="s">
        <v>14</v>
      </c>
      <c r="J54" s="8"/>
      <c r="K54" s="8"/>
      <c r="L54" s="8"/>
      <c r="M54" s="8"/>
      <c r="N54" s="8"/>
      <c r="O54" s="8"/>
    </row>
    <row r="56" spans="4:17" x14ac:dyDescent="0.3">
      <c r="D56" t="s">
        <v>13</v>
      </c>
      <c r="E56" s="2" t="s">
        <v>15</v>
      </c>
      <c r="F56" s="2" t="s">
        <v>12</v>
      </c>
      <c r="G56" s="7" t="s">
        <v>22</v>
      </c>
      <c r="H56" s="2" t="s">
        <v>16</v>
      </c>
      <c r="J56" s="2" t="s">
        <v>15</v>
      </c>
      <c r="K56" s="2" t="s">
        <v>12</v>
      </c>
      <c r="L56" s="7" t="s">
        <v>21</v>
      </c>
      <c r="M56" s="2" t="s">
        <v>17</v>
      </c>
    </row>
    <row r="57" spans="4:17" x14ac:dyDescent="0.3">
      <c r="E57">
        <v>40</v>
      </c>
      <c r="F57">
        <v>0.5</v>
      </c>
      <c r="G57">
        <f>E57/(5*1000)</f>
        <v>8.0000000000000002E-3</v>
      </c>
      <c r="H57" s="4">
        <f>G57/F57</f>
        <v>1.6E-2</v>
      </c>
      <c r="J57">
        <v>48</v>
      </c>
      <c r="K57">
        <v>0.5</v>
      </c>
      <c r="L57">
        <f>J57/(5*1000)</f>
        <v>9.5999999999999992E-3</v>
      </c>
      <c r="M57" s="4">
        <f>L57/K57</f>
        <v>1.9199999999999998E-2</v>
      </c>
    </row>
    <row r="58" spans="4:17" x14ac:dyDescent="0.3">
      <c r="E58">
        <v>48</v>
      </c>
      <c r="F58">
        <v>1</v>
      </c>
      <c r="G58">
        <f t="shared" ref="G58:G66" si="9">E58/(5*1000)</f>
        <v>9.5999999999999992E-3</v>
      </c>
      <c r="H58" s="4">
        <f>G58/F58</f>
        <v>9.5999999999999992E-3</v>
      </c>
      <c r="J58">
        <v>67</v>
      </c>
      <c r="K58">
        <v>1</v>
      </c>
      <c r="L58">
        <f t="shared" ref="L58:L76" si="10">J58/(5*1000)</f>
        <v>1.34E-2</v>
      </c>
      <c r="M58" s="4">
        <f t="shared" ref="M58:M76" si="11">L58/K58</f>
        <v>1.34E-2</v>
      </c>
    </row>
    <row r="59" spans="4:17" x14ac:dyDescent="0.3">
      <c r="E59">
        <v>63</v>
      </c>
      <c r="F59">
        <v>1.53</v>
      </c>
      <c r="G59">
        <f t="shared" si="9"/>
        <v>1.26E-2</v>
      </c>
      <c r="H59" s="4">
        <f>G59/F59</f>
        <v>8.2352941176470594E-3</v>
      </c>
      <c r="J59">
        <v>77</v>
      </c>
      <c r="K59">
        <v>1.53</v>
      </c>
      <c r="L59">
        <f t="shared" si="10"/>
        <v>1.54E-2</v>
      </c>
      <c r="M59" s="4">
        <f t="shared" si="11"/>
        <v>1.0065359477124183E-2</v>
      </c>
    </row>
    <row r="60" spans="4:17" x14ac:dyDescent="0.3">
      <c r="E60">
        <v>77</v>
      </c>
      <c r="F60">
        <v>2</v>
      </c>
      <c r="G60">
        <f t="shared" si="9"/>
        <v>1.54E-2</v>
      </c>
      <c r="H60" s="4">
        <f t="shared" ref="H60:H66" si="12">G60/F60</f>
        <v>7.7000000000000002E-3</v>
      </c>
      <c r="J60">
        <v>94</v>
      </c>
      <c r="K60">
        <v>2</v>
      </c>
      <c r="L60">
        <f t="shared" si="10"/>
        <v>1.8800000000000001E-2</v>
      </c>
      <c r="M60" s="4">
        <f t="shared" si="11"/>
        <v>9.4000000000000004E-3</v>
      </c>
    </row>
    <row r="61" spans="4:17" x14ac:dyDescent="0.3">
      <c r="E61">
        <v>90</v>
      </c>
      <c r="F61">
        <v>2.5</v>
      </c>
      <c r="G61">
        <f t="shared" si="9"/>
        <v>1.7999999999999999E-2</v>
      </c>
      <c r="H61" s="4">
        <f t="shared" si="12"/>
        <v>7.1999999999999998E-3</v>
      </c>
      <c r="J61">
        <v>107.5</v>
      </c>
      <c r="K61">
        <v>2.5</v>
      </c>
      <c r="L61">
        <f t="shared" si="10"/>
        <v>2.1499999999999998E-2</v>
      </c>
      <c r="M61" s="4">
        <f t="shared" si="11"/>
        <v>8.6E-3</v>
      </c>
    </row>
    <row r="62" spans="4:17" x14ac:dyDescent="0.3">
      <c r="E62">
        <v>99</v>
      </c>
      <c r="F62">
        <v>3</v>
      </c>
      <c r="G62">
        <f t="shared" si="9"/>
        <v>1.9800000000000002E-2</v>
      </c>
      <c r="H62" s="4">
        <f t="shared" si="12"/>
        <v>6.6000000000000008E-3</v>
      </c>
      <c r="J62">
        <v>124</v>
      </c>
      <c r="K62">
        <v>3</v>
      </c>
      <c r="L62">
        <f t="shared" si="10"/>
        <v>2.4799999999999999E-2</v>
      </c>
      <c r="M62" s="4">
        <f t="shared" si="11"/>
        <v>8.266666666666667E-3</v>
      </c>
    </row>
    <row r="63" spans="4:17" x14ac:dyDescent="0.3">
      <c r="E63">
        <v>110</v>
      </c>
      <c r="F63">
        <v>3.5</v>
      </c>
      <c r="G63">
        <f t="shared" si="9"/>
        <v>2.1999999999999999E-2</v>
      </c>
      <c r="H63" s="4">
        <f t="shared" si="12"/>
        <v>6.2857142857142851E-3</v>
      </c>
      <c r="J63">
        <v>139</v>
      </c>
      <c r="K63">
        <v>3.5</v>
      </c>
      <c r="L63">
        <f t="shared" si="10"/>
        <v>2.7799999999999998E-2</v>
      </c>
      <c r="M63" s="4">
        <f t="shared" si="11"/>
        <v>7.9428571428571421E-3</v>
      </c>
      <c r="O63" t="s">
        <v>18</v>
      </c>
      <c r="P63" t="s">
        <v>20</v>
      </c>
    </row>
    <row r="64" spans="4:17" x14ac:dyDescent="0.3">
      <c r="E64">
        <v>129</v>
      </c>
      <c r="F64">
        <v>4</v>
      </c>
      <c r="G64">
        <f t="shared" si="9"/>
        <v>2.58E-2</v>
      </c>
      <c r="H64" s="4">
        <f t="shared" si="12"/>
        <v>6.45E-3</v>
      </c>
      <c r="J64">
        <v>150</v>
      </c>
      <c r="K64">
        <v>4</v>
      </c>
      <c r="L64">
        <f t="shared" si="10"/>
        <v>0.03</v>
      </c>
      <c r="M64" s="4">
        <f t="shared" si="11"/>
        <v>7.4999999999999997E-3</v>
      </c>
      <c r="O64" s="4">
        <f>AVERAGE(H64,M64)</f>
        <v>6.9750000000000003E-3</v>
      </c>
      <c r="P64" s="4">
        <f>0.0064*F64</f>
        <v>2.5600000000000001E-2</v>
      </c>
      <c r="Q64" s="4"/>
    </row>
    <row r="65" spans="5:17" x14ac:dyDescent="0.3">
      <c r="E65">
        <v>152</v>
      </c>
      <c r="F65">
        <v>4.5</v>
      </c>
      <c r="G65">
        <f t="shared" si="9"/>
        <v>3.04E-2</v>
      </c>
      <c r="H65" s="4">
        <f t="shared" si="12"/>
        <v>6.7555555555555554E-3</v>
      </c>
      <c r="J65">
        <v>163</v>
      </c>
      <c r="K65">
        <v>4.5</v>
      </c>
      <c r="L65">
        <f t="shared" si="10"/>
        <v>3.2599999999999997E-2</v>
      </c>
      <c r="M65" s="4">
        <f t="shared" si="11"/>
        <v>7.244444444444444E-3</v>
      </c>
      <c r="O65" s="4">
        <f t="shared" ref="O65:O77" si="13">AVERAGE(H65,M65)</f>
        <v>6.9999999999999993E-3</v>
      </c>
      <c r="P65" s="4">
        <f>0.0064*F65</f>
        <v>2.8800000000000003E-2</v>
      </c>
      <c r="Q65" s="4"/>
    </row>
    <row r="66" spans="5:17" x14ac:dyDescent="0.3">
      <c r="E66">
        <v>164</v>
      </c>
      <c r="F66">
        <v>5</v>
      </c>
      <c r="G66">
        <f t="shared" si="9"/>
        <v>3.2800000000000003E-2</v>
      </c>
      <c r="H66" s="4">
        <f t="shared" si="12"/>
        <v>6.5600000000000007E-3</v>
      </c>
      <c r="J66">
        <v>177</v>
      </c>
      <c r="K66">
        <v>5</v>
      </c>
      <c r="L66">
        <f t="shared" si="10"/>
        <v>3.5400000000000001E-2</v>
      </c>
      <c r="M66" s="4">
        <f t="shared" si="11"/>
        <v>7.0800000000000004E-3</v>
      </c>
      <c r="O66" s="4">
        <f t="shared" si="13"/>
        <v>6.8200000000000005E-3</v>
      </c>
      <c r="P66" s="4">
        <f>0.0064*F66</f>
        <v>3.2000000000000001E-2</v>
      </c>
      <c r="Q66" s="4"/>
    </row>
    <row r="67" spans="5:17" x14ac:dyDescent="0.3">
      <c r="E67">
        <v>168</v>
      </c>
      <c r="F67">
        <v>5.5</v>
      </c>
      <c r="G67">
        <f t="shared" ref="G67:G69" si="14">E67/(5*1000)</f>
        <v>3.3599999999999998E-2</v>
      </c>
      <c r="H67" s="4">
        <f t="shared" ref="H67:H69" si="15">G67/F67</f>
        <v>6.1090909090909086E-3</v>
      </c>
      <c r="J67">
        <v>190</v>
      </c>
      <c r="K67">
        <v>5.5</v>
      </c>
      <c r="L67">
        <f t="shared" si="10"/>
        <v>3.7999999999999999E-2</v>
      </c>
      <c r="M67" s="4">
        <f t="shared" si="11"/>
        <v>6.909090909090909E-3</v>
      </c>
      <c r="O67" s="4">
        <f t="shared" si="13"/>
        <v>6.5090909090909088E-3</v>
      </c>
      <c r="P67" s="4">
        <f t="shared" ref="P67:P77" si="16">0.0064*F67</f>
        <v>3.5200000000000002E-2</v>
      </c>
      <c r="Q67" s="4"/>
    </row>
    <row r="68" spans="5:17" x14ac:dyDescent="0.3">
      <c r="E68">
        <v>181</v>
      </c>
      <c r="F68">
        <v>6</v>
      </c>
      <c r="G68">
        <f t="shared" si="14"/>
        <v>3.6200000000000003E-2</v>
      </c>
      <c r="H68" s="4">
        <f t="shared" si="15"/>
        <v>6.0333333333333341E-3</v>
      </c>
      <c r="J68">
        <v>205</v>
      </c>
      <c r="K68">
        <v>6</v>
      </c>
      <c r="L68">
        <f t="shared" si="10"/>
        <v>4.1000000000000002E-2</v>
      </c>
      <c r="M68" s="4">
        <f t="shared" si="11"/>
        <v>6.8333333333333336E-3</v>
      </c>
      <c r="O68" s="4">
        <f t="shared" si="13"/>
        <v>6.4333333333333343E-3</v>
      </c>
      <c r="P68" s="4">
        <f t="shared" si="16"/>
        <v>3.8400000000000004E-2</v>
      </c>
      <c r="Q68" s="4"/>
    </row>
    <row r="69" spans="5:17" x14ac:dyDescent="0.3">
      <c r="E69">
        <v>207</v>
      </c>
      <c r="F69">
        <v>6.5</v>
      </c>
      <c r="G69">
        <f t="shared" si="14"/>
        <v>4.1399999999999999E-2</v>
      </c>
      <c r="H69" s="4">
        <f t="shared" si="15"/>
        <v>6.3692307692307694E-3</v>
      </c>
      <c r="J69">
        <v>219</v>
      </c>
      <c r="K69">
        <v>6.5</v>
      </c>
      <c r="L69">
        <f t="shared" si="10"/>
        <v>4.3799999999999999E-2</v>
      </c>
      <c r="M69" s="4">
        <f t="shared" si="11"/>
        <v>6.7384615384615387E-3</v>
      </c>
      <c r="O69" s="4">
        <f t="shared" si="13"/>
        <v>6.553846153846154E-3</v>
      </c>
      <c r="P69" s="4">
        <f t="shared" si="16"/>
        <v>4.1600000000000005E-2</v>
      </c>
      <c r="Q69" s="4"/>
    </row>
    <row r="70" spans="5:17" x14ac:dyDescent="0.3">
      <c r="E70">
        <v>216</v>
      </c>
      <c r="F70">
        <v>7</v>
      </c>
      <c r="G70">
        <f t="shared" ref="G70:G72" si="17">E70/(5*1000)</f>
        <v>4.3200000000000002E-2</v>
      </c>
      <c r="H70" s="4">
        <f t="shared" ref="H70:H72" si="18">G70/F70</f>
        <v>6.1714285714285716E-3</v>
      </c>
      <c r="J70">
        <v>234</v>
      </c>
      <c r="K70">
        <v>7</v>
      </c>
      <c r="L70">
        <f t="shared" si="10"/>
        <v>4.6800000000000001E-2</v>
      </c>
      <c r="M70" s="4">
        <f t="shared" si="11"/>
        <v>6.6857142857142862E-3</v>
      </c>
      <c r="O70" s="4">
        <f t="shared" si="13"/>
        <v>6.4285714285714293E-3</v>
      </c>
      <c r="P70" s="4">
        <f t="shared" si="16"/>
        <v>4.48E-2</v>
      </c>
      <c r="Q70" s="4"/>
    </row>
    <row r="71" spans="5:17" x14ac:dyDescent="0.3">
      <c r="E71">
        <v>224</v>
      </c>
      <c r="F71">
        <v>7.5</v>
      </c>
      <c r="G71">
        <f t="shared" si="17"/>
        <v>4.48E-2</v>
      </c>
      <c r="H71" s="4">
        <f t="shared" si="18"/>
        <v>5.9733333333333331E-3</v>
      </c>
      <c r="J71">
        <v>248</v>
      </c>
      <c r="K71">
        <v>7.5</v>
      </c>
      <c r="L71">
        <f t="shared" si="10"/>
        <v>4.9599999999999998E-2</v>
      </c>
      <c r="M71" s="4">
        <f t="shared" si="11"/>
        <v>6.613333333333333E-3</v>
      </c>
      <c r="O71" s="4">
        <f t="shared" si="13"/>
        <v>6.2933333333333331E-3</v>
      </c>
      <c r="P71" s="4">
        <f t="shared" si="16"/>
        <v>4.8000000000000001E-2</v>
      </c>
      <c r="Q71" s="4"/>
    </row>
    <row r="72" spans="5:17" x14ac:dyDescent="0.3">
      <c r="E72">
        <v>242</v>
      </c>
      <c r="F72">
        <v>8</v>
      </c>
      <c r="G72">
        <f t="shared" si="17"/>
        <v>4.8399999999999999E-2</v>
      </c>
      <c r="H72" s="4">
        <f t="shared" si="18"/>
        <v>6.0499999999999998E-3</v>
      </c>
      <c r="J72">
        <v>258</v>
      </c>
      <c r="K72">
        <v>8</v>
      </c>
      <c r="L72">
        <f t="shared" si="10"/>
        <v>5.16E-2</v>
      </c>
      <c r="M72" s="4">
        <f t="shared" si="11"/>
        <v>6.45E-3</v>
      </c>
      <c r="O72" s="4">
        <f t="shared" si="13"/>
        <v>6.2500000000000003E-3</v>
      </c>
      <c r="P72" s="4">
        <f t="shared" si="16"/>
        <v>5.1200000000000002E-2</v>
      </c>
      <c r="Q72" s="4"/>
    </row>
    <row r="73" spans="5:17" x14ac:dyDescent="0.3">
      <c r="E73">
        <v>262</v>
      </c>
      <c r="F73">
        <v>8.5</v>
      </c>
      <c r="G73">
        <f t="shared" ref="G73:G77" si="19">E73/(5*1000)</f>
        <v>5.2400000000000002E-2</v>
      </c>
      <c r="H73" s="4">
        <f t="shared" ref="H73:H77" si="20">G73/F73</f>
        <v>6.1647058823529411E-3</v>
      </c>
      <c r="J73">
        <v>271</v>
      </c>
      <c r="K73">
        <v>8.5</v>
      </c>
      <c r="L73">
        <f t="shared" si="10"/>
        <v>5.4199999999999998E-2</v>
      </c>
      <c r="M73" s="4">
        <f t="shared" si="11"/>
        <v>6.3764705882352942E-3</v>
      </c>
      <c r="O73" s="4">
        <f t="shared" si="13"/>
        <v>6.2705882352941181E-3</v>
      </c>
      <c r="P73" s="4">
        <f t="shared" si="16"/>
        <v>5.4400000000000004E-2</v>
      </c>
      <c r="Q73" s="4"/>
    </row>
    <row r="74" spans="5:17" x14ac:dyDescent="0.3">
      <c r="E74">
        <v>277</v>
      </c>
      <c r="F74">
        <v>9</v>
      </c>
      <c r="G74">
        <f t="shared" si="19"/>
        <v>5.5399999999999998E-2</v>
      </c>
      <c r="H74" s="4">
        <f t="shared" si="20"/>
        <v>6.1555555555555556E-3</v>
      </c>
      <c r="J74">
        <v>284</v>
      </c>
      <c r="K74">
        <v>9</v>
      </c>
      <c r="L74">
        <f t="shared" si="10"/>
        <v>5.6800000000000003E-2</v>
      </c>
      <c r="M74" s="4">
        <f t="shared" si="11"/>
        <v>6.3111111111111111E-3</v>
      </c>
      <c r="O74" s="4">
        <f t="shared" si="13"/>
        <v>6.2333333333333338E-3</v>
      </c>
      <c r="P74" s="4">
        <f t="shared" si="16"/>
        <v>5.7600000000000005E-2</v>
      </c>
      <c r="Q74" s="4"/>
    </row>
    <row r="75" spans="5:17" x14ac:dyDescent="0.3">
      <c r="E75">
        <v>283</v>
      </c>
      <c r="F75">
        <v>9.5</v>
      </c>
      <c r="G75">
        <f t="shared" si="19"/>
        <v>5.6599999999999998E-2</v>
      </c>
      <c r="H75" s="4">
        <f t="shared" si="20"/>
        <v>5.9578947368421047E-3</v>
      </c>
      <c r="J75">
        <v>290</v>
      </c>
      <c r="K75">
        <v>9.5</v>
      </c>
      <c r="L75">
        <f t="shared" si="10"/>
        <v>5.8000000000000003E-2</v>
      </c>
      <c r="M75" s="4">
        <f t="shared" si="11"/>
        <v>6.1052631578947369E-3</v>
      </c>
      <c r="O75" s="4">
        <f t="shared" si="13"/>
        <v>6.0315789473684208E-3</v>
      </c>
      <c r="P75" s="4">
        <f t="shared" si="16"/>
        <v>6.08E-2</v>
      </c>
      <c r="Q75" s="4"/>
    </row>
    <row r="76" spans="5:17" x14ac:dyDescent="0.3">
      <c r="E76">
        <v>309</v>
      </c>
      <c r="F76">
        <v>10</v>
      </c>
      <c r="G76">
        <f t="shared" si="19"/>
        <v>6.1800000000000001E-2</v>
      </c>
      <c r="H76" s="4">
        <f t="shared" si="20"/>
        <v>6.1799999999999997E-3</v>
      </c>
      <c r="J76">
        <v>309</v>
      </c>
      <c r="K76">
        <v>10</v>
      </c>
      <c r="L76">
        <f t="shared" si="10"/>
        <v>6.1800000000000001E-2</v>
      </c>
      <c r="M76" s="4">
        <f t="shared" si="11"/>
        <v>6.1799999999999997E-3</v>
      </c>
      <c r="O76" s="4">
        <f t="shared" si="13"/>
        <v>6.1799999999999997E-3</v>
      </c>
      <c r="P76" s="4">
        <f t="shared" si="16"/>
        <v>6.4000000000000001E-2</v>
      </c>
      <c r="Q76" s="4"/>
    </row>
    <row r="77" spans="5:17" ht="15" thickBot="1" x14ac:dyDescent="0.35">
      <c r="E77">
        <v>314</v>
      </c>
      <c r="F77">
        <v>10.37</v>
      </c>
      <c r="G77">
        <f t="shared" si="19"/>
        <v>6.2799999999999995E-2</v>
      </c>
      <c r="H77" s="4">
        <f t="shared" si="20"/>
        <v>6.0559305689488908E-3</v>
      </c>
      <c r="J77">
        <v>314</v>
      </c>
      <c r="K77">
        <v>10.37</v>
      </c>
      <c r="L77">
        <f t="shared" ref="L77" si="21">J77/(5*1000)</f>
        <v>6.2799999999999995E-2</v>
      </c>
      <c r="M77" s="4">
        <f t="shared" ref="M77" si="22">L77/K77</f>
        <v>6.0559305689488908E-3</v>
      </c>
      <c r="O77" s="4">
        <f t="shared" si="13"/>
        <v>6.0559305689488908E-3</v>
      </c>
      <c r="P77" s="4">
        <f t="shared" si="16"/>
        <v>6.6367999999999996E-2</v>
      </c>
      <c r="Q77" s="4"/>
    </row>
    <row r="78" spans="5:17" ht="15" thickBot="1" x14ac:dyDescent="0.35">
      <c r="N78" s="5" t="s">
        <v>19</v>
      </c>
      <c r="O78" s="6">
        <f>AVERAGE(O64:O77)</f>
        <v>6.4310433030799951E-3</v>
      </c>
    </row>
  </sheetData>
  <mergeCells count="4">
    <mergeCell ref="I54:O54"/>
    <mergeCell ref="H27:J27"/>
    <mergeCell ref="L27:N27"/>
    <mergeCell ref="K25:Q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</dc:creator>
  <cp:lastModifiedBy>Geoff</cp:lastModifiedBy>
  <dcterms:created xsi:type="dcterms:W3CDTF">2017-03-14T15:37:53Z</dcterms:created>
  <dcterms:modified xsi:type="dcterms:W3CDTF">2017-03-17T14:16:47Z</dcterms:modified>
</cp:coreProperties>
</file>